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nra\Desktop\Neumann-Kopp\Publikation\"/>
    </mc:Choice>
  </mc:AlternateContent>
  <xr:revisionPtr revIDLastSave="0" documentId="13_ncr:1_{0C4EBDA6-CC96-4C82-8021-D9BB3CBCC980}" xr6:coauthVersionLast="47" xr6:coauthVersionMax="47" xr10:uidLastSave="{00000000-0000-0000-0000-000000000000}"/>
  <bookViews>
    <workbookView xWindow="-120" yWindow="-120" windowWidth="29040" windowHeight="15840" tabRatio="866" xr2:uid="{69995F0B-31EC-497E-B109-4067C24BE24E}"/>
  </bookViews>
  <sheets>
    <sheet name="BH4 from LiBH4" sheetId="2" r:id="rId1"/>
    <sheet name="BH4 from NaBH4" sheetId="12" r:id="rId2"/>
    <sheet name="Be(BH4)2 from LiBH4" sheetId="5" r:id="rId3"/>
    <sheet name="Mg(BH4)2 from LiBH4" sheetId="4" r:id="rId4"/>
    <sheet name="Ca(BH4)2 from LiBH4" sheetId="3" r:id="rId5"/>
    <sheet name="Sr(BH4)2 from LiBH4" sheetId="1" r:id="rId6"/>
    <sheet name="Ba(BH4)2 from LiBH4" sheetId="6" r:id="rId7"/>
    <sheet name="BH4 from Sr(BH4)2" sheetId="7" r:id="rId8"/>
    <sheet name="Be(BH4)2 from Sr(BH4)2" sheetId="8" r:id="rId9"/>
    <sheet name="Mg(BH4)2 from Sr(BH4)2" sheetId="9" r:id="rId10"/>
    <sheet name="Ca(BH4)2 from Sr(BH4)2" sheetId="10" r:id="rId11"/>
    <sheet name="Ba(BH4)2 from Sr(BH4)2" sheetId="1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9" l="1"/>
  <c r="J31" i="3" l="1"/>
  <c r="C70" i="12" l="1"/>
  <c r="B7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60" i="12"/>
  <c r="B38" i="12"/>
  <c r="B39" i="12"/>
  <c r="D39" i="12" s="1"/>
  <c r="B40" i="12"/>
  <c r="D40" i="12" s="1"/>
  <c r="B41" i="12"/>
  <c r="D41" i="12" s="1"/>
  <c r="B42" i="12"/>
  <c r="B43" i="12"/>
  <c r="D43" i="12" s="1"/>
  <c r="B44" i="12"/>
  <c r="D44" i="12" s="1"/>
  <c r="B45" i="12"/>
  <c r="D45" i="12" s="1"/>
  <c r="B46" i="12"/>
  <c r="B47" i="12"/>
  <c r="D47" i="12" s="1"/>
  <c r="B48" i="12"/>
  <c r="D48" i="12" s="1"/>
  <c r="D38" i="12"/>
  <c r="D42" i="12"/>
  <c r="D46" i="12"/>
  <c r="C61" i="12"/>
  <c r="C62" i="12"/>
  <c r="C63" i="12"/>
  <c r="C64" i="12"/>
  <c r="C65" i="12"/>
  <c r="C66" i="12"/>
  <c r="C67" i="12"/>
  <c r="C68" i="12"/>
  <c r="C69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71" i="12"/>
  <c r="C50" i="12"/>
  <c r="D50" i="12" s="1"/>
  <c r="C51" i="12"/>
  <c r="C52" i="12"/>
  <c r="C53" i="12"/>
  <c r="C54" i="12"/>
  <c r="C55" i="12"/>
  <c r="C56" i="12"/>
  <c r="C57" i="12"/>
  <c r="C58" i="12"/>
  <c r="D58" i="12" s="1"/>
  <c r="C59" i="12"/>
  <c r="C60" i="12"/>
  <c r="C49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D33" i="12" s="1"/>
  <c r="C34" i="12"/>
  <c r="C35" i="12"/>
  <c r="C36" i="12"/>
  <c r="C37" i="12"/>
  <c r="C4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B33" i="12"/>
  <c r="B34" i="12"/>
  <c r="B35" i="12"/>
  <c r="B36" i="12"/>
  <c r="B37" i="12"/>
  <c r="B49" i="12"/>
  <c r="B50" i="12"/>
  <c r="B51" i="12"/>
  <c r="B52" i="12"/>
  <c r="B53" i="12"/>
  <c r="B54" i="12"/>
  <c r="B55" i="12"/>
  <c r="D55" i="12" s="1"/>
  <c r="B56" i="12"/>
  <c r="B57" i="12"/>
  <c r="B58" i="12"/>
  <c r="B59" i="12"/>
  <c r="B60" i="12"/>
  <c r="B61" i="12"/>
  <c r="B62" i="12"/>
  <c r="B63" i="12"/>
  <c r="D63" i="12" s="1"/>
  <c r="B64" i="12"/>
  <c r="B65" i="12"/>
  <c r="B66" i="12"/>
  <c r="B67" i="12"/>
  <c r="B68" i="12"/>
  <c r="B69" i="12"/>
  <c r="B32" i="12"/>
  <c r="B13" i="12"/>
  <c r="B14" i="12"/>
  <c r="D14" i="12" s="1"/>
  <c r="B15" i="12"/>
  <c r="B16" i="12"/>
  <c r="B17" i="12"/>
  <c r="B18" i="12"/>
  <c r="D18" i="12" s="1"/>
  <c r="B19" i="12"/>
  <c r="B20" i="12"/>
  <c r="B21" i="12"/>
  <c r="B22" i="12"/>
  <c r="B23" i="12"/>
  <c r="B24" i="12"/>
  <c r="B25" i="12"/>
  <c r="B26" i="12"/>
  <c r="D26" i="12" s="1"/>
  <c r="B27" i="12"/>
  <c r="B28" i="12"/>
  <c r="B29" i="12"/>
  <c r="B30" i="12"/>
  <c r="B31" i="12"/>
  <c r="B12" i="12"/>
  <c r="B87" i="12"/>
  <c r="B86" i="12"/>
  <c r="B85" i="12"/>
  <c r="B84" i="12"/>
  <c r="N74" i="12"/>
  <c r="B83" i="12"/>
  <c r="N73" i="12"/>
  <c r="B82" i="12"/>
  <c r="N72" i="12"/>
  <c r="B81" i="12"/>
  <c r="N71" i="12"/>
  <c r="B80" i="12"/>
  <c r="N70" i="12"/>
  <c r="B79" i="12"/>
  <c r="N69" i="12"/>
  <c r="B78" i="12"/>
  <c r="N68" i="12"/>
  <c r="B77" i="12"/>
  <c r="N67" i="12"/>
  <c r="B76" i="12"/>
  <c r="N66" i="12"/>
  <c r="B75" i="12"/>
  <c r="N65" i="12"/>
  <c r="B74" i="12"/>
  <c r="N64" i="12"/>
  <c r="B73" i="12"/>
  <c r="N63" i="12"/>
  <c r="B72" i="12"/>
  <c r="N62" i="12"/>
  <c r="B71" i="12"/>
  <c r="N61" i="12"/>
  <c r="N60" i="12"/>
  <c r="N59" i="12"/>
  <c r="N58" i="12"/>
  <c r="N57" i="12"/>
  <c r="D66" i="12"/>
  <c r="N56" i="12"/>
  <c r="N55" i="12"/>
  <c r="N54" i="12"/>
  <c r="N53" i="12"/>
  <c r="N52" i="12"/>
  <c r="N51" i="12"/>
  <c r="N50" i="12"/>
  <c r="N49" i="12"/>
  <c r="N48" i="12"/>
  <c r="N47" i="12"/>
  <c r="N46" i="12"/>
  <c r="P46" i="12" s="1"/>
  <c r="N45" i="12"/>
  <c r="P45" i="12" s="1"/>
  <c r="N44" i="12"/>
  <c r="N43" i="12"/>
  <c r="N42" i="12"/>
  <c r="N41" i="12"/>
  <c r="N40" i="12"/>
  <c r="N39" i="12"/>
  <c r="N38" i="12"/>
  <c r="N37" i="12"/>
  <c r="N36" i="12"/>
  <c r="N35" i="12"/>
  <c r="N34" i="12"/>
  <c r="D34" i="12"/>
  <c r="N33" i="12"/>
  <c r="N32" i="12"/>
  <c r="N31" i="12"/>
  <c r="N30" i="12"/>
  <c r="N29" i="12"/>
  <c r="N28" i="12"/>
  <c r="N27" i="12"/>
  <c r="N26" i="12"/>
  <c r="P26" i="12" s="1"/>
  <c r="N25" i="12"/>
  <c r="N24" i="12"/>
  <c r="N23" i="12"/>
  <c r="N22" i="12"/>
  <c r="P22" i="12" s="1"/>
  <c r="O21" i="12"/>
  <c r="N21" i="12"/>
  <c r="B11" i="12"/>
  <c r="B10" i="12"/>
  <c r="B9" i="12"/>
  <c r="B8" i="12"/>
  <c r="B7" i="12"/>
  <c r="B6" i="12"/>
  <c r="B5" i="12"/>
  <c r="B4" i="12"/>
  <c r="B3" i="12"/>
  <c r="B2" i="12"/>
  <c r="M29" i="9"/>
  <c r="L29" i="9"/>
  <c r="K29" i="9"/>
  <c r="F64" i="9" s="1"/>
  <c r="N29" i="9"/>
  <c r="F69" i="9" s="1"/>
  <c r="J29" i="9"/>
  <c r="F66" i="9" s="1"/>
  <c r="M28" i="9"/>
  <c r="L28" i="9"/>
  <c r="F27" i="9" s="1"/>
  <c r="K28" i="9"/>
  <c r="N28" i="9"/>
  <c r="J28" i="9"/>
  <c r="F28" i="9" s="1"/>
  <c r="F23" i="9"/>
  <c r="M27" i="9"/>
  <c r="L27" i="9"/>
  <c r="K27" i="9"/>
  <c r="N27" i="9"/>
  <c r="J27" i="9"/>
  <c r="M32" i="7"/>
  <c r="M26" i="9"/>
  <c r="L26" i="9"/>
  <c r="F10" i="9" s="1"/>
  <c r="K26" i="9"/>
  <c r="N26" i="9"/>
  <c r="J26" i="9"/>
  <c r="F11" i="9" s="1"/>
  <c r="M25" i="9"/>
  <c r="L25" i="9"/>
  <c r="K25" i="9"/>
  <c r="N25" i="9"/>
  <c r="J25" i="9"/>
  <c r="F7" i="9" s="1"/>
  <c r="M24" i="9"/>
  <c r="L24" i="9"/>
  <c r="K24" i="9"/>
  <c r="N24" i="9"/>
  <c r="J24" i="9"/>
  <c r="F4" i="9" s="1"/>
  <c r="M23" i="9"/>
  <c r="O29" i="7"/>
  <c r="L23" i="9"/>
  <c r="K23" i="9"/>
  <c r="J23" i="9"/>
  <c r="K22" i="9"/>
  <c r="N22" i="9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M21" i="8"/>
  <c r="L21" i="8"/>
  <c r="K21" i="8"/>
  <c r="N21" i="8"/>
  <c r="O21" i="8"/>
  <c r="J21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24" i="8"/>
  <c r="M20" i="8"/>
  <c r="L20" i="8"/>
  <c r="K20" i="8"/>
  <c r="N20" i="8"/>
  <c r="O20" i="8"/>
  <c r="J20" i="8"/>
  <c r="D23" i="8"/>
  <c r="M19" i="8"/>
  <c r="L19" i="8"/>
  <c r="K19" i="8"/>
  <c r="N19" i="8"/>
  <c r="O19" i="8"/>
  <c r="J19" i="8"/>
  <c r="D11" i="8"/>
  <c r="D12" i="8"/>
  <c r="D13" i="8"/>
  <c r="D14" i="8"/>
  <c r="D15" i="8"/>
  <c r="D16" i="8"/>
  <c r="D17" i="8"/>
  <c r="D18" i="8"/>
  <c r="D19" i="8"/>
  <c r="D20" i="8"/>
  <c r="D21" i="8"/>
  <c r="M18" i="8"/>
  <c r="L18" i="8"/>
  <c r="K18" i="8"/>
  <c r="N18" i="8"/>
  <c r="O18" i="8"/>
  <c r="J18" i="8"/>
  <c r="D9" i="8"/>
  <c r="D8" i="8"/>
  <c r="M17" i="8"/>
  <c r="L17" i="8"/>
  <c r="K17" i="8"/>
  <c r="N17" i="8"/>
  <c r="O17" i="8"/>
  <c r="J17" i="8"/>
  <c r="D7" i="8"/>
  <c r="M16" i="8"/>
  <c r="L16" i="8"/>
  <c r="K16" i="8"/>
  <c r="N16" i="8"/>
  <c r="O16" i="8"/>
  <c r="J16" i="8"/>
  <c r="D4" i="8"/>
  <c r="D5" i="8"/>
  <c r="M15" i="8"/>
  <c r="L15" i="8"/>
  <c r="K15" i="8"/>
  <c r="N15" i="8"/>
  <c r="O15" i="8"/>
  <c r="J15" i="8"/>
  <c r="D2" i="8"/>
  <c r="O14" i="8"/>
  <c r="K14" i="8"/>
  <c r="N14" i="8"/>
  <c r="N28" i="7"/>
  <c r="P34" i="7"/>
  <c r="O34" i="7"/>
  <c r="Q34" i="7"/>
  <c r="N34" i="7"/>
  <c r="M34" i="7"/>
  <c r="P33" i="7"/>
  <c r="O33" i="7"/>
  <c r="N33" i="7"/>
  <c r="Q33" i="7"/>
  <c r="M33" i="7"/>
  <c r="P32" i="7"/>
  <c r="O32" i="7"/>
  <c r="N32" i="7"/>
  <c r="Q32" i="7"/>
  <c r="P31" i="7"/>
  <c r="O31" i="7"/>
  <c r="N31" i="7"/>
  <c r="Q31" i="7"/>
  <c r="M31" i="7"/>
  <c r="P30" i="7"/>
  <c r="O30" i="7"/>
  <c r="N30" i="7"/>
  <c r="Q30" i="7"/>
  <c r="M30" i="7"/>
  <c r="P29" i="7"/>
  <c r="N29" i="7"/>
  <c r="Q29" i="7"/>
  <c r="M29" i="7"/>
  <c r="Q28" i="7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15" i="2"/>
  <c r="C16" i="2"/>
  <c r="C17" i="2"/>
  <c r="C18" i="2"/>
  <c r="C19" i="2"/>
  <c r="C20" i="2"/>
  <c r="C21" i="2"/>
  <c r="C22" i="2"/>
  <c r="C23" i="2"/>
  <c r="C24" i="2"/>
  <c r="C25" i="2"/>
  <c r="C14" i="2"/>
  <c r="C5" i="2"/>
  <c r="C6" i="2"/>
  <c r="C7" i="2"/>
  <c r="C8" i="2"/>
  <c r="C9" i="2"/>
  <c r="C10" i="2"/>
  <c r="C11" i="2"/>
  <c r="C12" i="2"/>
  <c r="C13" i="2"/>
  <c r="C4" i="2"/>
  <c r="O93" i="2"/>
  <c r="O92" i="2"/>
  <c r="O91" i="2"/>
  <c r="O90" i="2"/>
  <c r="P90" i="2" s="1"/>
  <c r="O89" i="2"/>
  <c r="O88" i="2"/>
  <c r="O87" i="2"/>
  <c r="O86" i="2"/>
  <c r="O85" i="2"/>
  <c r="O84" i="2"/>
  <c r="O83" i="2"/>
  <c r="O82" i="2"/>
  <c r="P82" i="2" s="1"/>
  <c r="O81" i="2"/>
  <c r="O80" i="2"/>
  <c r="P80" i="2" s="1"/>
  <c r="O79" i="2"/>
  <c r="O78" i="2"/>
  <c r="P78" i="2" s="1"/>
  <c r="O77" i="2"/>
  <c r="O76" i="2"/>
  <c r="P76" i="2" s="1"/>
  <c r="O75" i="2"/>
  <c r="O74" i="2"/>
  <c r="P74" i="2" s="1"/>
  <c r="O73" i="2"/>
  <c r="O72" i="2"/>
  <c r="P72" i="2" s="1"/>
  <c r="O71" i="2"/>
  <c r="O70" i="2"/>
  <c r="P70" i="2" s="1"/>
  <c r="O69" i="2"/>
  <c r="O68" i="2"/>
  <c r="P68" i="2" s="1"/>
  <c r="O67" i="2"/>
  <c r="O66" i="2"/>
  <c r="O65" i="2"/>
  <c r="O64" i="2"/>
  <c r="P64" i="2" s="1"/>
  <c r="O63" i="2"/>
  <c r="O62" i="2"/>
  <c r="P62" i="2" s="1"/>
  <c r="O61" i="2"/>
  <c r="O60" i="2"/>
  <c r="P60" i="2" s="1"/>
  <c r="O59" i="2"/>
  <c r="O58" i="2"/>
  <c r="P58" i="2" s="1"/>
  <c r="O57" i="2"/>
  <c r="O56" i="2"/>
  <c r="P56" i="2" s="1"/>
  <c r="O55" i="2"/>
  <c r="O54" i="2"/>
  <c r="P54" i="2" s="1"/>
  <c r="O53" i="2"/>
  <c r="O52" i="2"/>
  <c r="P52" i="2" s="1"/>
  <c r="O51" i="2"/>
  <c r="O50" i="2"/>
  <c r="P50" i="2" s="1"/>
  <c r="O49" i="2"/>
  <c r="O48" i="2"/>
  <c r="P48" i="2" s="1"/>
  <c r="O47" i="2"/>
  <c r="O46" i="2"/>
  <c r="P49" i="2"/>
  <c r="P53" i="2"/>
  <c r="P57" i="2"/>
  <c r="P65" i="2"/>
  <c r="P69" i="2"/>
  <c r="P73" i="2"/>
  <c r="P77" i="2"/>
  <c r="P81" i="2"/>
  <c r="P89" i="2"/>
  <c r="P92" i="2"/>
  <c r="P93" i="2"/>
  <c r="P86" i="2"/>
  <c r="P66" i="2"/>
  <c r="P46" i="2"/>
  <c r="P84" i="2"/>
  <c r="P91" i="2"/>
  <c r="P87" i="2"/>
  <c r="P75" i="2"/>
  <c r="P71" i="2"/>
  <c r="P59" i="2"/>
  <c r="P55" i="2"/>
  <c r="P88" i="2"/>
  <c r="P61" i="2"/>
  <c r="P85" i="2"/>
  <c r="O45" i="2"/>
  <c r="P45" i="2" s="1"/>
  <c r="O44" i="2"/>
  <c r="P44" i="2" s="1"/>
  <c r="O43" i="2"/>
  <c r="P43" i="2" s="1"/>
  <c r="O42" i="2"/>
  <c r="P42" i="2" s="1"/>
  <c r="O41" i="2"/>
  <c r="P41" i="2" s="1"/>
  <c r="O40" i="2"/>
  <c r="P40" i="2" s="1"/>
  <c r="O39" i="2"/>
  <c r="P39" i="2" s="1"/>
  <c r="O38" i="2"/>
  <c r="O37" i="2"/>
  <c r="P37" i="2" s="1"/>
  <c r="O35" i="2"/>
  <c r="P35" i="2" s="1"/>
  <c r="O34" i="2"/>
  <c r="P34" i="2" s="1"/>
  <c r="O36" i="2"/>
  <c r="P36" i="2" s="1"/>
  <c r="O33" i="2"/>
  <c r="P33" i="2" s="1"/>
  <c r="O32" i="2"/>
  <c r="P32" i="2" s="1"/>
  <c r="O31" i="2"/>
  <c r="O30" i="2"/>
  <c r="P30" i="2" s="1"/>
  <c r="O29" i="2"/>
  <c r="P29" i="2" s="1"/>
  <c r="O28" i="2"/>
  <c r="P28" i="2" s="1"/>
  <c r="O27" i="2"/>
  <c r="O26" i="2"/>
  <c r="O25" i="2"/>
  <c r="O24" i="2"/>
  <c r="P24" i="2" s="1"/>
  <c r="O23" i="2"/>
  <c r="O22" i="2"/>
  <c r="P26" i="2"/>
  <c r="P25" i="2"/>
  <c r="O21" i="2"/>
  <c r="P21" i="2" s="1"/>
  <c r="P22" i="2"/>
  <c r="P23" i="2"/>
  <c r="P27" i="2"/>
  <c r="P31" i="2"/>
  <c r="P38" i="2"/>
  <c r="P47" i="2"/>
  <c r="P51" i="2"/>
  <c r="P63" i="2"/>
  <c r="P67" i="2"/>
  <c r="P79" i="2"/>
  <c r="P83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62" i="2"/>
  <c r="N61" i="2"/>
  <c r="N60" i="2"/>
  <c r="N59" i="2"/>
  <c r="N58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21" i="2"/>
  <c r="B61" i="2"/>
  <c r="B61" i="11"/>
  <c r="D61" i="11"/>
  <c r="B61" i="10"/>
  <c r="D61" i="10"/>
  <c r="B61" i="9"/>
  <c r="B61" i="8"/>
  <c r="B61" i="7"/>
  <c r="C61" i="7"/>
  <c r="B61" i="6"/>
  <c r="D61" i="6"/>
  <c r="B61" i="1"/>
  <c r="D61" i="1"/>
  <c r="B61" i="3"/>
  <c r="D61" i="3"/>
  <c r="B61" i="4"/>
  <c r="B61" i="5"/>
  <c r="L31" i="10"/>
  <c r="M31" i="10"/>
  <c r="J31" i="10"/>
  <c r="K31" i="10"/>
  <c r="M31" i="3"/>
  <c r="L31" i="3"/>
  <c r="K31" i="3"/>
  <c r="B22" i="2"/>
  <c r="B23" i="2"/>
  <c r="B24" i="2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60" i="11"/>
  <c r="B62" i="11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62" i="6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62" i="7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62" i="1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62" i="10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62" i="3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62" i="9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62" i="8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C62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F8" i="9" l="1"/>
  <c r="F18" i="9"/>
  <c r="F14" i="9"/>
  <c r="F55" i="9"/>
  <c r="F47" i="9"/>
  <c r="F39" i="9"/>
  <c r="F109" i="9"/>
  <c r="F101" i="9"/>
  <c r="F93" i="9"/>
  <c r="F85" i="9"/>
  <c r="F77" i="9"/>
  <c r="F65" i="9"/>
  <c r="F3" i="9"/>
  <c r="F21" i="9"/>
  <c r="F17" i="9"/>
  <c r="F13" i="9"/>
  <c r="F9" i="9"/>
  <c r="F58" i="9"/>
  <c r="F54" i="9"/>
  <c r="F50" i="9"/>
  <c r="F46" i="9"/>
  <c r="F42" i="9"/>
  <c r="F38" i="9"/>
  <c r="F34" i="9"/>
  <c r="F30" i="9"/>
  <c r="F26" i="9"/>
  <c r="F112" i="9"/>
  <c r="F108" i="9"/>
  <c r="F104" i="9"/>
  <c r="F100" i="9"/>
  <c r="F96" i="9"/>
  <c r="F92" i="9"/>
  <c r="F88" i="9"/>
  <c r="F84" i="9"/>
  <c r="F80" i="9"/>
  <c r="F76" i="9"/>
  <c r="F72" i="9"/>
  <c r="F68" i="9"/>
  <c r="F2" i="9"/>
  <c r="F5" i="9"/>
  <c r="F6" i="9"/>
  <c r="F20" i="9"/>
  <c r="F16" i="9"/>
  <c r="F12" i="9"/>
  <c r="F61" i="9"/>
  <c r="F57" i="9"/>
  <c r="F53" i="9"/>
  <c r="F49" i="9"/>
  <c r="F45" i="9"/>
  <c r="F41" i="9"/>
  <c r="F37" i="9"/>
  <c r="F33" i="9"/>
  <c r="F29" i="9"/>
  <c r="F25" i="9"/>
  <c r="F111" i="9"/>
  <c r="F107" i="9"/>
  <c r="F103" i="9"/>
  <c r="F99" i="9"/>
  <c r="F95" i="9"/>
  <c r="F91" i="9"/>
  <c r="F87" i="9"/>
  <c r="F83" i="9"/>
  <c r="F79" i="9"/>
  <c r="F75" i="9"/>
  <c r="F71" i="9"/>
  <c r="F67" i="9"/>
  <c r="F63" i="9"/>
  <c r="F59" i="9"/>
  <c r="F51" i="9"/>
  <c r="F43" i="9"/>
  <c r="F35" i="9"/>
  <c r="F31" i="9"/>
  <c r="F62" i="9"/>
  <c r="F105" i="9"/>
  <c r="F97" i="9"/>
  <c r="F89" i="9"/>
  <c r="F81" i="9"/>
  <c r="F73" i="9"/>
  <c r="F19" i="9"/>
  <c r="F15" i="9"/>
  <c r="F60" i="9"/>
  <c r="F56" i="9"/>
  <c r="F52" i="9"/>
  <c r="F48" i="9"/>
  <c r="F44" i="9"/>
  <c r="F40" i="9"/>
  <c r="F36" i="9"/>
  <c r="F32" i="9"/>
  <c r="F110" i="9"/>
  <c r="F106" i="9"/>
  <c r="F102" i="9"/>
  <c r="F98" i="9"/>
  <c r="F94" i="9"/>
  <c r="F90" i="9"/>
  <c r="F86" i="9"/>
  <c r="F82" i="9"/>
  <c r="F78" i="9"/>
  <c r="F74" i="9"/>
  <c r="F70" i="9"/>
  <c r="D70" i="12"/>
  <c r="P34" i="12"/>
  <c r="P38" i="12"/>
  <c r="P42" i="12"/>
  <c r="D62" i="12"/>
  <c r="P44" i="12"/>
  <c r="P28" i="12"/>
  <c r="P53" i="12"/>
  <c r="P58" i="12"/>
  <c r="P60" i="12"/>
  <c r="P66" i="12"/>
  <c r="D37" i="12"/>
  <c r="D25" i="12"/>
  <c r="D54" i="12"/>
  <c r="P24" i="12"/>
  <c r="P49" i="12"/>
  <c r="P51" i="12"/>
  <c r="P64" i="12"/>
  <c r="P69" i="12"/>
  <c r="P73" i="12"/>
  <c r="P74" i="12"/>
  <c r="D67" i="12"/>
  <c r="P63" i="12"/>
  <c r="P72" i="12"/>
  <c r="P40" i="12"/>
  <c r="P48" i="12"/>
  <c r="D59" i="12"/>
  <c r="D51" i="12"/>
  <c r="P57" i="12"/>
  <c r="P54" i="12"/>
  <c r="P56" i="12"/>
  <c r="P36" i="12"/>
  <c r="P68" i="12"/>
  <c r="P71" i="12"/>
  <c r="P59" i="12"/>
  <c r="P62" i="12"/>
  <c r="P50" i="12"/>
  <c r="P52" i="12"/>
  <c r="P61" i="12"/>
  <c r="P65" i="12"/>
  <c r="P70" i="12"/>
  <c r="D16" i="12"/>
  <c r="D20" i="12"/>
  <c r="P39" i="12"/>
  <c r="P30" i="12"/>
  <c r="P27" i="12"/>
  <c r="P31" i="12"/>
  <c r="P35" i="12"/>
  <c r="D12" i="12"/>
  <c r="D4" i="12"/>
  <c r="D6" i="12"/>
  <c r="D8" i="12"/>
  <c r="D10" i="12"/>
  <c r="P23" i="12"/>
  <c r="P32" i="12"/>
  <c r="P47" i="12"/>
  <c r="P55" i="12"/>
  <c r="P67" i="12"/>
  <c r="P21" i="12"/>
  <c r="P29" i="12"/>
  <c r="P37" i="12"/>
  <c r="P43" i="12"/>
  <c r="P25" i="12"/>
  <c r="P33" i="12"/>
  <c r="P41" i="12"/>
  <c r="D74" i="12"/>
  <c r="D83" i="12"/>
  <c r="D76" i="12"/>
  <c r="D77" i="12"/>
  <c r="D84" i="12"/>
  <c r="D85" i="12"/>
  <c r="D82" i="12"/>
  <c r="D71" i="12"/>
  <c r="D78" i="12"/>
  <c r="D79" i="12"/>
  <c r="D86" i="12"/>
  <c r="D15" i="12"/>
  <c r="D13" i="12"/>
  <c r="D21" i="12"/>
  <c r="D29" i="12"/>
  <c r="D22" i="12"/>
  <c r="D30" i="12"/>
  <c r="D7" i="12"/>
  <c r="D5" i="12"/>
  <c r="D17" i="12"/>
  <c r="D19" i="12"/>
  <c r="D27" i="12"/>
  <c r="D28" i="12"/>
  <c r="D35" i="12"/>
  <c r="D36" i="12"/>
  <c r="D52" i="12"/>
  <c r="D53" i="12"/>
  <c r="D60" i="12"/>
  <c r="D61" i="12"/>
  <c r="D68" i="12"/>
  <c r="D69" i="12"/>
  <c r="D87" i="12"/>
  <c r="D9" i="12"/>
  <c r="D11" i="12"/>
  <c r="D23" i="12"/>
  <c r="D24" i="12"/>
  <c r="D31" i="12"/>
  <c r="D32" i="12"/>
  <c r="D49" i="12"/>
  <c r="D56" i="12"/>
  <c r="D57" i="12"/>
  <c r="D64" i="12"/>
  <c r="D65" i="12"/>
  <c r="D72" i="12"/>
  <c r="D73" i="12"/>
  <c r="D80" i="12"/>
  <c r="D81" i="12"/>
  <c r="D75" i="12"/>
  <c r="F24" i="9"/>
  <c r="F22" i="9"/>
  <c r="D62" i="8"/>
  <c r="D22" i="8"/>
  <c r="D10" i="8"/>
  <c r="D6" i="8"/>
  <c r="D3" i="8"/>
  <c r="D61" i="7"/>
  <c r="C61" i="9" s="1"/>
  <c r="D110" i="11"/>
  <c r="D111" i="11"/>
  <c r="D112" i="11"/>
  <c r="D104" i="11"/>
  <c r="D105" i="11"/>
  <c r="D106" i="11"/>
  <c r="D107" i="11"/>
  <c r="D108" i="11"/>
  <c r="D109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0" i="11"/>
  <c r="D59" i="11"/>
  <c r="B59" i="11"/>
  <c r="D58" i="11"/>
  <c r="B58" i="11"/>
  <c r="D57" i="11"/>
  <c r="B57" i="11"/>
  <c r="D56" i="11"/>
  <c r="B56" i="11"/>
  <c r="D55" i="11"/>
  <c r="B55" i="11"/>
  <c r="D54" i="11"/>
  <c r="B54" i="11"/>
  <c r="D53" i="11"/>
  <c r="B53" i="11"/>
  <c r="D52" i="11"/>
  <c r="B52" i="11"/>
  <c r="D51" i="11"/>
  <c r="B51" i="11"/>
  <c r="D50" i="11"/>
  <c r="B50" i="11"/>
  <c r="D49" i="11"/>
  <c r="B49" i="11"/>
  <c r="D48" i="11"/>
  <c r="B48" i="11"/>
  <c r="D47" i="11"/>
  <c r="B47" i="11"/>
  <c r="D46" i="11"/>
  <c r="B46" i="11"/>
  <c r="D45" i="11"/>
  <c r="B45" i="11"/>
  <c r="D44" i="11"/>
  <c r="B44" i="11"/>
  <c r="D43" i="11"/>
  <c r="B43" i="11"/>
  <c r="D42" i="11"/>
  <c r="B42" i="11"/>
  <c r="D41" i="11"/>
  <c r="B41" i="11"/>
  <c r="D40" i="11"/>
  <c r="B40" i="11"/>
  <c r="D39" i="11"/>
  <c r="B39" i="11"/>
  <c r="D38" i="11"/>
  <c r="B38" i="11"/>
  <c r="D37" i="11"/>
  <c r="B37" i="11"/>
  <c r="D36" i="11"/>
  <c r="B36" i="11"/>
  <c r="D35" i="11"/>
  <c r="B35" i="11"/>
  <c r="D34" i="11"/>
  <c r="B34" i="11"/>
  <c r="D33" i="11"/>
  <c r="B33" i="11"/>
  <c r="D32" i="11"/>
  <c r="B32" i="11"/>
  <c r="D31" i="11"/>
  <c r="B31" i="11"/>
  <c r="D30" i="11"/>
  <c r="B30" i="11"/>
  <c r="D29" i="11"/>
  <c r="B29" i="11"/>
  <c r="D28" i="11"/>
  <c r="B28" i="11"/>
  <c r="D27" i="11"/>
  <c r="B27" i="11"/>
  <c r="D26" i="11"/>
  <c r="B26" i="11"/>
  <c r="D25" i="11"/>
  <c r="B25" i="11"/>
  <c r="D24" i="11"/>
  <c r="B24" i="11"/>
  <c r="D23" i="11"/>
  <c r="B23" i="11"/>
  <c r="D22" i="11"/>
  <c r="B22" i="11"/>
  <c r="D21" i="11"/>
  <c r="B21" i="11"/>
  <c r="D20" i="11"/>
  <c r="B20" i="11"/>
  <c r="D19" i="11"/>
  <c r="B19" i="11"/>
  <c r="D18" i="11"/>
  <c r="B18" i="11"/>
  <c r="D17" i="11"/>
  <c r="B17" i="11"/>
  <c r="D16" i="11"/>
  <c r="B16" i="11"/>
  <c r="D15" i="11"/>
  <c r="B15" i="11"/>
  <c r="D14" i="11"/>
  <c r="B14" i="11"/>
  <c r="D13" i="11"/>
  <c r="B13" i="11"/>
  <c r="D12" i="11"/>
  <c r="B12" i="11"/>
  <c r="D11" i="11"/>
  <c r="B11" i="11"/>
  <c r="D10" i="11"/>
  <c r="B10" i="11"/>
  <c r="D9" i="11"/>
  <c r="B9" i="11"/>
  <c r="D8" i="11"/>
  <c r="B8" i="11"/>
  <c r="D7" i="11"/>
  <c r="B7" i="11"/>
  <c r="D6" i="11"/>
  <c r="B6" i="11"/>
  <c r="D5" i="11"/>
  <c r="B5" i="11"/>
  <c r="D4" i="11"/>
  <c r="B4" i="11"/>
  <c r="D3" i="11"/>
  <c r="B3" i="11"/>
  <c r="D2" i="11"/>
  <c r="B2" i="11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79" i="10"/>
  <c r="D80" i="10"/>
  <c r="D81" i="10"/>
  <c r="D82" i="10"/>
  <c r="D83" i="10"/>
  <c r="D84" i="10"/>
  <c r="D85" i="10"/>
  <c r="D86" i="10"/>
  <c r="D87" i="10"/>
  <c r="D88" i="10"/>
  <c r="D8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0" i="10"/>
  <c r="B60" i="10"/>
  <c r="D59" i="10"/>
  <c r="B59" i="10"/>
  <c r="D58" i="10"/>
  <c r="B58" i="10"/>
  <c r="D57" i="10"/>
  <c r="B57" i="10"/>
  <c r="D56" i="10"/>
  <c r="B56" i="10"/>
  <c r="D55" i="10"/>
  <c r="B55" i="10"/>
  <c r="D54" i="10"/>
  <c r="B54" i="10"/>
  <c r="D53" i="10"/>
  <c r="B53" i="10"/>
  <c r="D52" i="10"/>
  <c r="B52" i="10"/>
  <c r="D51" i="10"/>
  <c r="B51" i="10"/>
  <c r="D50" i="10"/>
  <c r="B50" i="10"/>
  <c r="D49" i="10"/>
  <c r="B49" i="10"/>
  <c r="D48" i="10"/>
  <c r="B48" i="10"/>
  <c r="D47" i="10"/>
  <c r="B47" i="10"/>
  <c r="D46" i="10"/>
  <c r="B46" i="10"/>
  <c r="D45" i="10"/>
  <c r="B45" i="10"/>
  <c r="D44" i="10"/>
  <c r="B44" i="10"/>
  <c r="D43" i="10"/>
  <c r="B43" i="10"/>
  <c r="D42" i="10"/>
  <c r="B42" i="10"/>
  <c r="D41" i="10"/>
  <c r="B41" i="10"/>
  <c r="D40" i="10"/>
  <c r="B40" i="10"/>
  <c r="D39" i="10"/>
  <c r="B39" i="10"/>
  <c r="D38" i="10"/>
  <c r="B38" i="10"/>
  <c r="D37" i="10"/>
  <c r="B37" i="10"/>
  <c r="D36" i="10"/>
  <c r="B36" i="10"/>
  <c r="D35" i="10"/>
  <c r="B35" i="10"/>
  <c r="D34" i="10"/>
  <c r="B34" i="10"/>
  <c r="D33" i="10"/>
  <c r="B33" i="10"/>
  <c r="D32" i="10"/>
  <c r="B32" i="10"/>
  <c r="D31" i="10"/>
  <c r="B31" i="10"/>
  <c r="D30" i="10"/>
  <c r="B30" i="10"/>
  <c r="D29" i="10"/>
  <c r="B29" i="10"/>
  <c r="D28" i="10"/>
  <c r="B28" i="10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B8" i="10"/>
  <c r="D7" i="10"/>
  <c r="B7" i="10"/>
  <c r="D6" i="10"/>
  <c r="B6" i="10"/>
  <c r="D5" i="10"/>
  <c r="B5" i="10"/>
  <c r="D4" i="10"/>
  <c r="B4" i="10"/>
  <c r="D3" i="10"/>
  <c r="B3" i="10"/>
  <c r="D2" i="10"/>
  <c r="B2" i="10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C101" i="7"/>
  <c r="D101" i="7" s="1"/>
  <c r="C102" i="7"/>
  <c r="C103" i="7"/>
  <c r="C104" i="7"/>
  <c r="C105" i="7"/>
  <c r="D105" i="7" s="1"/>
  <c r="C105" i="8" s="1"/>
  <c r="E105" i="8" s="1"/>
  <c r="C106" i="7"/>
  <c r="C107" i="7"/>
  <c r="C108" i="7"/>
  <c r="C109" i="7"/>
  <c r="D109" i="7" s="1"/>
  <c r="C109" i="8" s="1"/>
  <c r="E109" i="8" s="1"/>
  <c r="C110" i="7"/>
  <c r="C111" i="7"/>
  <c r="C112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2" i="7"/>
  <c r="D62" i="7" s="1"/>
  <c r="C63" i="7"/>
  <c r="D63" i="7" s="1"/>
  <c r="C63" i="11" s="1"/>
  <c r="C64" i="7"/>
  <c r="C65" i="7"/>
  <c r="D65" i="7" s="1"/>
  <c r="C65" i="11" s="1"/>
  <c r="C66" i="7"/>
  <c r="D66" i="7" s="1"/>
  <c r="C67" i="7"/>
  <c r="D67" i="7" s="1"/>
  <c r="C67" i="10" s="1"/>
  <c r="C68" i="7"/>
  <c r="D68" i="7" s="1"/>
  <c r="C69" i="7"/>
  <c r="D69" i="7" s="1"/>
  <c r="C69" i="9" s="1"/>
  <c r="C70" i="7"/>
  <c r="D70" i="7" s="1"/>
  <c r="C71" i="7"/>
  <c r="D71" i="7" s="1"/>
  <c r="C71" i="9" s="1"/>
  <c r="G71" i="9" s="1"/>
  <c r="C72" i="7"/>
  <c r="D72" i="7" s="1"/>
  <c r="C73" i="7"/>
  <c r="D73" i="7" s="1"/>
  <c r="C74" i="7"/>
  <c r="D74" i="7" s="1"/>
  <c r="C75" i="7"/>
  <c r="C76" i="7"/>
  <c r="D76" i="7" s="1"/>
  <c r="C77" i="7"/>
  <c r="D77" i="7" s="1"/>
  <c r="C78" i="7"/>
  <c r="C79" i="7"/>
  <c r="C80" i="7"/>
  <c r="D80" i="7" s="1"/>
  <c r="C81" i="7"/>
  <c r="D81" i="7" s="1"/>
  <c r="C82" i="7"/>
  <c r="C83" i="7"/>
  <c r="C84" i="7"/>
  <c r="D84" i="7" s="1"/>
  <c r="C85" i="7"/>
  <c r="D85" i="7" s="1"/>
  <c r="C85" i="8" s="1"/>
  <c r="E85" i="8" s="1"/>
  <c r="C86" i="7"/>
  <c r="C87" i="7"/>
  <c r="C88" i="7"/>
  <c r="D88" i="7" s="1"/>
  <c r="C89" i="7"/>
  <c r="D89" i="7" s="1"/>
  <c r="C89" i="10" s="1"/>
  <c r="C90" i="7"/>
  <c r="C91" i="7"/>
  <c r="C92" i="7"/>
  <c r="D92" i="7" s="1"/>
  <c r="C93" i="7"/>
  <c r="D93" i="7" s="1"/>
  <c r="C94" i="7"/>
  <c r="C95" i="7"/>
  <c r="C96" i="7"/>
  <c r="D96" i="7" s="1"/>
  <c r="C96" i="8" s="1"/>
  <c r="C97" i="7"/>
  <c r="D97" i="7" s="1"/>
  <c r="C98" i="7"/>
  <c r="C99" i="7"/>
  <c r="C100" i="7"/>
  <c r="D100" i="7" s="1"/>
  <c r="C100" i="8" s="1"/>
  <c r="E100" i="8" s="1"/>
  <c r="C24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6" i="7"/>
  <c r="C4" i="7"/>
  <c r="C5" i="7"/>
  <c r="C3" i="7"/>
  <c r="C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22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8" i="7"/>
  <c r="B7" i="7"/>
  <c r="B6" i="7"/>
  <c r="B4" i="7"/>
  <c r="B5" i="7"/>
  <c r="B3" i="7"/>
  <c r="D78" i="7"/>
  <c r="D75" i="7"/>
  <c r="D64" i="7"/>
  <c r="B2" i="7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22" i="5"/>
  <c r="B9" i="5"/>
  <c r="B11" i="5"/>
  <c r="B12" i="5"/>
  <c r="B13" i="5"/>
  <c r="B14" i="5"/>
  <c r="B15" i="5"/>
  <c r="B16" i="5"/>
  <c r="B17" i="5"/>
  <c r="B18" i="5"/>
  <c r="B19" i="5"/>
  <c r="B20" i="5"/>
  <c r="B21" i="5"/>
  <c r="B10" i="5"/>
  <c r="B8" i="5"/>
  <c r="B3" i="5"/>
  <c r="B4" i="5"/>
  <c r="B5" i="5"/>
  <c r="B6" i="5"/>
  <c r="B7" i="5"/>
  <c r="B2" i="5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6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22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6" i="4"/>
  <c r="B4" i="4"/>
  <c r="B5" i="4"/>
  <c r="B2" i="4"/>
  <c r="E3" i="4"/>
  <c r="B3" i="4"/>
  <c r="E2" i="4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18" i="3"/>
  <c r="B11" i="3"/>
  <c r="B12" i="3"/>
  <c r="B13" i="3"/>
  <c r="B14" i="3"/>
  <c r="B15" i="3"/>
  <c r="B16" i="3"/>
  <c r="B17" i="3"/>
  <c r="B3" i="3"/>
  <c r="B10" i="3"/>
  <c r="B4" i="3"/>
  <c r="B5" i="3"/>
  <c r="B6" i="3"/>
  <c r="B7" i="3"/>
  <c r="B8" i="3"/>
  <c r="B9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46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24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5" i="3"/>
  <c r="D3" i="3"/>
  <c r="D4" i="3"/>
  <c r="D2" i="3"/>
  <c r="G69" i="9" l="1"/>
  <c r="E96" i="8"/>
  <c r="C61" i="11"/>
  <c r="E61" i="11" s="1"/>
  <c r="D4" i="7"/>
  <c r="D21" i="7"/>
  <c r="C21" i="9" s="1"/>
  <c r="D17" i="7"/>
  <c r="C17" i="9" s="1"/>
  <c r="D13" i="7"/>
  <c r="C13" i="9" s="1"/>
  <c r="D9" i="7"/>
  <c r="D6" i="7"/>
  <c r="C6" i="11" s="1"/>
  <c r="E6" i="11" s="1"/>
  <c r="D20" i="7"/>
  <c r="C20" i="9" s="1"/>
  <c r="E20" i="9" s="1"/>
  <c r="D16" i="7"/>
  <c r="C16" i="10" s="1"/>
  <c r="E16" i="10" s="1"/>
  <c r="D12" i="7"/>
  <c r="C12" i="9" s="1"/>
  <c r="G12" i="9" s="1"/>
  <c r="E61" i="9"/>
  <c r="G61" i="9"/>
  <c r="D22" i="7"/>
  <c r="C22" i="8" s="1"/>
  <c r="E22" i="8" s="1"/>
  <c r="D59" i="7"/>
  <c r="C59" i="10" s="1"/>
  <c r="E59" i="10" s="1"/>
  <c r="D55" i="7"/>
  <c r="C55" i="10" s="1"/>
  <c r="E55" i="10" s="1"/>
  <c r="D51" i="7"/>
  <c r="C51" i="11" s="1"/>
  <c r="E51" i="11" s="1"/>
  <c r="D47" i="7"/>
  <c r="C47" i="10" s="1"/>
  <c r="E47" i="10" s="1"/>
  <c r="D43" i="7"/>
  <c r="C43" i="9" s="1"/>
  <c r="D39" i="7"/>
  <c r="C39" i="10" s="1"/>
  <c r="E39" i="10" s="1"/>
  <c r="D35" i="7"/>
  <c r="C35" i="10" s="1"/>
  <c r="E35" i="10" s="1"/>
  <c r="D31" i="7"/>
  <c r="C31" i="10" s="1"/>
  <c r="E31" i="10" s="1"/>
  <c r="E12" i="9"/>
  <c r="D5" i="7"/>
  <c r="C5" i="10" s="1"/>
  <c r="E5" i="10" s="1"/>
  <c r="D27" i="7"/>
  <c r="C27" i="9" s="1"/>
  <c r="D8" i="7"/>
  <c r="C8" i="8" s="1"/>
  <c r="E8" i="8" s="1"/>
  <c r="D18" i="7"/>
  <c r="C18" i="8" s="1"/>
  <c r="E18" i="8" s="1"/>
  <c r="D14" i="7"/>
  <c r="C14" i="11" s="1"/>
  <c r="E14" i="11" s="1"/>
  <c r="D10" i="7"/>
  <c r="C10" i="9" s="1"/>
  <c r="D24" i="7"/>
  <c r="C24" i="10" s="1"/>
  <c r="E24" i="10" s="1"/>
  <c r="D56" i="7"/>
  <c r="C56" i="8" s="1"/>
  <c r="E56" i="8" s="1"/>
  <c r="D48" i="7"/>
  <c r="C48" i="11" s="1"/>
  <c r="E48" i="11" s="1"/>
  <c r="D40" i="7"/>
  <c r="C40" i="10" s="1"/>
  <c r="E40" i="10" s="1"/>
  <c r="D32" i="7"/>
  <c r="C32" i="11" s="1"/>
  <c r="E32" i="11" s="1"/>
  <c r="C12" i="11"/>
  <c r="E12" i="11" s="1"/>
  <c r="G20" i="9"/>
  <c r="C61" i="10"/>
  <c r="E61" i="10" s="1"/>
  <c r="C61" i="8"/>
  <c r="E61" i="8" s="1"/>
  <c r="C12" i="8"/>
  <c r="E12" i="8" s="1"/>
  <c r="C59" i="8"/>
  <c r="E59" i="8" s="1"/>
  <c r="C93" i="10"/>
  <c r="E93" i="10" s="1"/>
  <c r="C93" i="8"/>
  <c r="E93" i="8" s="1"/>
  <c r="C4" i="8"/>
  <c r="E4" i="8" s="1"/>
  <c r="C4" i="10"/>
  <c r="E4" i="10" s="1"/>
  <c r="C4" i="9"/>
  <c r="C4" i="11"/>
  <c r="E4" i="11" s="1"/>
  <c r="C43" i="8"/>
  <c r="E43" i="8" s="1"/>
  <c r="C97" i="10"/>
  <c r="E97" i="10" s="1"/>
  <c r="C97" i="8"/>
  <c r="E97" i="8" s="1"/>
  <c r="D60" i="7"/>
  <c r="C60" i="9" s="1"/>
  <c r="D36" i="7"/>
  <c r="C36" i="9" s="1"/>
  <c r="D28" i="7"/>
  <c r="C28" i="10" s="1"/>
  <c r="E28" i="10" s="1"/>
  <c r="D52" i="7"/>
  <c r="C52" i="10" s="1"/>
  <c r="E52" i="10" s="1"/>
  <c r="D44" i="7"/>
  <c r="C44" i="8" s="1"/>
  <c r="E44" i="8" s="1"/>
  <c r="D2" i="7"/>
  <c r="C2" i="10" s="1"/>
  <c r="E2" i="10" s="1"/>
  <c r="D58" i="7"/>
  <c r="C58" i="8" s="1"/>
  <c r="E58" i="8" s="1"/>
  <c r="D54" i="7"/>
  <c r="C54" i="10" s="1"/>
  <c r="E54" i="10" s="1"/>
  <c r="D50" i="7"/>
  <c r="C50" i="8" s="1"/>
  <c r="E50" i="8" s="1"/>
  <c r="D46" i="7"/>
  <c r="C46" i="9" s="1"/>
  <c r="D42" i="7"/>
  <c r="C42" i="8" s="1"/>
  <c r="E42" i="8" s="1"/>
  <c r="D38" i="7"/>
  <c r="C38" i="8" s="1"/>
  <c r="E38" i="8" s="1"/>
  <c r="D34" i="7"/>
  <c r="C34" i="8" s="1"/>
  <c r="E34" i="8" s="1"/>
  <c r="D30" i="7"/>
  <c r="C30" i="8" s="1"/>
  <c r="E30" i="8" s="1"/>
  <c r="D26" i="7"/>
  <c r="C26" i="8" s="1"/>
  <c r="E26" i="8" s="1"/>
  <c r="C12" i="10"/>
  <c r="E12" i="10" s="1"/>
  <c r="D3" i="7"/>
  <c r="C3" i="8" s="1"/>
  <c r="E3" i="8" s="1"/>
  <c r="D23" i="7"/>
  <c r="C23" i="10" s="1"/>
  <c r="E23" i="10" s="1"/>
  <c r="D19" i="7"/>
  <c r="C19" i="10" s="1"/>
  <c r="E19" i="10" s="1"/>
  <c r="D15" i="7"/>
  <c r="C15" i="10" s="1"/>
  <c r="E15" i="10" s="1"/>
  <c r="D11" i="7"/>
  <c r="C11" i="10" s="1"/>
  <c r="E11" i="10" s="1"/>
  <c r="D7" i="7"/>
  <c r="C7" i="9" s="1"/>
  <c r="D57" i="7"/>
  <c r="C57" i="8" s="1"/>
  <c r="E57" i="8" s="1"/>
  <c r="D53" i="7"/>
  <c r="C53" i="10" s="1"/>
  <c r="E53" i="10" s="1"/>
  <c r="D49" i="7"/>
  <c r="C49" i="10" s="1"/>
  <c r="E49" i="10" s="1"/>
  <c r="D45" i="7"/>
  <c r="C45" i="10" s="1"/>
  <c r="E45" i="10" s="1"/>
  <c r="D41" i="7"/>
  <c r="C41" i="10" s="1"/>
  <c r="E41" i="10" s="1"/>
  <c r="D37" i="7"/>
  <c r="C37" i="10" s="1"/>
  <c r="E37" i="10" s="1"/>
  <c r="D33" i="7"/>
  <c r="C33" i="10" s="1"/>
  <c r="E33" i="10" s="1"/>
  <c r="D29" i="7"/>
  <c r="C29" i="10" s="1"/>
  <c r="E29" i="10" s="1"/>
  <c r="D25" i="7"/>
  <c r="C25" i="10" s="1"/>
  <c r="E25" i="10" s="1"/>
  <c r="C101" i="10"/>
  <c r="E101" i="10" s="1"/>
  <c r="C101" i="8"/>
  <c r="E101" i="8" s="1"/>
  <c r="C77" i="10"/>
  <c r="E77" i="10" s="1"/>
  <c r="C77" i="9"/>
  <c r="G77" i="9" s="1"/>
  <c r="C109" i="9"/>
  <c r="C105" i="10"/>
  <c r="E105" i="10" s="1"/>
  <c r="C105" i="9"/>
  <c r="C65" i="10"/>
  <c r="E65" i="10" s="1"/>
  <c r="C73" i="11"/>
  <c r="E73" i="11" s="1"/>
  <c r="C73" i="10"/>
  <c r="E73" i="10" s="1"/>
  <c r="D108" i="7"/>
  <c r="C108" i="8" s="1"/>
  <c r="E108" i="8" s="1"/>
  <c r="C97" i="9"/>
  <c r="C81" i="10"/>
  <c r="E81" i="10" s="1"/>
  <c r="C81" i="9"/>
  <c r="D112" i="7"/>
  <c r="C112" i="8" s="1"/>
  <c r="E112" i="8" s="1"/>
  <c r="D104" i="7"/>
  <c r="C104" i="8" s="1"/>
  <c r="E104" i="8" s="1"/>
  <c r="C89" i="9"/>
  <c r="C69" i="10"/>
  <c r="E69" i="10" s="1"/>
  <c r="D111" i="7"/>
  <c r="D107" i="7"/>
  <c r="C107" i="8" s="1"/>
  <c r="E107" i="8" s="1"/>
  <c r="D103" i="7"/>
  <c r="C103" i="8" s="1"/>
  <c r="E103" i="8" s="1"/>
  <c r="D99" i="7"/>
  <c r="C99" i="8" s="1"/>
  <c r="E99" i="8" s="1"/>
  <c r="D95" i="7"/>
  <c r="C95" i="10" s="1"/>
  <c r="E95" i="10" s="1"/>
  <c r="D91" i="7"/>
  <c r="C91" i="10" s="1"/>
  <c r="E91" i="10" s="1"/>
  <c r="D87" i="7"/>
  <c r="C87" i="10" s="1"/>
  <c r="E87" i="10" s="1"/>
  <c r="D83" i="7"/>
  <c r="C83" i="8" s="1"/>
  <c r="E83" i="8" s="1"/>
  <c r="D79" i="7"/>
  <c r="C79" i="8" s="1"/>
  <c r="E79" i="8" s="1"/>
  <c r="C39" i="9"/>
  <c r="D110" i="7"/>
  <c r="D106" i="7"/>
  <c r="C106" i="8" s="1"/>
  <c r="E106" i="8" s="1"/>
  <c r="D102" i="7"/>
  <c r="C102" i="8" s="1"/>
  <c r="E102" i="8" s="1"/>
  <c r="D98" i="7"/>
  <c r="C98" i="8" s="1"/>
  <c r="E98" i="8" s="1"/>
  <c r="D94" i="7"/>
  <c r="D90" i="7"/>
  <c r="C90" i="8" s="1"/>
  <c r="E90" i="8" s="1"/>
  <c r="D86" i="7"/>
  <c r="C86" i="11" s="1"/>
  <c r="E86" i="11" s="1"/>
  <c r="D82" i="7"/>
  <c r="C82" i="11" s="1"/>
  <c r="E82" i="11" s="1"/>
  <c r="C43" i="10"/>
  <c r="E43" i="10" s="1"/>
  <c r="C101" i="11"/>
  <c r="E101" i="11" s="1"/>
  <c r="C97" i="11"/>
  <c r="E97" i="11" s="1"/>
  <c r="C93" i="11"/>
  <c r="E93" i="11" s="1"/>
  <c r="C89" i="11"/>
  <c r="E89" i="11" s="1"/>
  <c r="C85" i="11"/>
  <c r="E85" i="11" s="1"/>
  <c r="C81" i="11"/>
  <c r="E81" i="11" s="1"/>
  <c r="C100" i="10"/>
  <c r="E100" i="10" s="1"/>
  <c r="C100" i="9"/>
  <c r="C96" i="10"/>
  <c r="E96" i="10" s="1"/>
  <c r="C96" i="9"/>
  <c r="C92" i="9"/>
  <c r="C92" i="10"/>
  <c r="E92" i="10" s="1"/>
  <c r="C92" i="8"/>
  <c r="E92" i="8" s="1"/>
  <c r="C88" i="8"/>
  <c r="E88" i="8" s="1"/>
  <c r="C88" i="9"/>
  <c r="C88" i="10"/>
  <c r="E88" i="10" s="1"/>
  <c r="C84" i="10"/>
  <c r="E84" i="10" s="1"/>
  <c r="C84" i="9"/>
  <c r="C84" i="8"/>
  <c r="E84" i="8" s="1"/>
  <c r="C80" i="8"/>
  <c r="E80" i="8" s="1"/>
  <c r="C80" i="9"/>
  <c r="C80" i="10"/>
  <c r="E80" i="10" s="1"/>
  <c r="C64" i="9"/>
  <c r="C64" i="10"/>
  <c r="E64" i="10" s="1"/>
  <c r="C64" i="11"/>
  <c r="E64" i="11" s="1"/>
  <c r="C64" i="8"/>
  <c r="E64" i="8" s="1"/>
  <c r="C68" i="8"/>
  <c r="E68" i="8" s="1"/>
  <c r="C68" i="11"/>
  <c r="E68" i="11" s="1"/>
  <c r="C68" i="10"/>
  <c r="E68" i="10" s="1"/>
  <c r="C68" i="9"/>
  <c r="C72" i="11"/>
  <c r="E72" i="11" s="1"/>
  <c r="C72" i="9"/>
  <c r="C72" i="10"/>
  <c r="E72" i="10" s="1"/>
  <c r="C72" i="8"/>
  <c r="E72" i="8" s="1"/>
  <c r="C76" i="8"/>
  <c r="E76" i="8" s="1"/>
  <c r="C76" i="11"/>
  <c r="E76" i="11" s="1"/>
  <c r="C76" i="9"/>
  <c r="G76" i="9" s="1"/>
  <c r="C76" i="10"/>
  <c r="E76" i="10" s="1"/>
  <c r="C69" i="8"/>
  <c r="E69" i="8" s="1"/>
  <c r="C77" i="8"/>
  <c r="E77" i="8" s="1"/>
  <c r="C65" i="9"/>
  <c r="G65" i="9" s="1"/>
  <c r="C89" i="8"/>
  <c r="E89" i="8" s="1"/>
  <c r="C81" i="8"/>
  <c r="E81" i="8" s="1"/>
  <c r="C85" i="10"/>
  <c r="E85" i="10" s="1"/>
  <c r="C77" i="11"/>
  <c r="E77" i="11" s="1"/>
  <c r="C69" i="11"/>
  <c r="E69" i="11" s="1"/>
  <c r="C73" i="9"/>
  <c r="C101" i="9"/>
  <c r="C93" i="9"/>
  <c r="C85" i="9"/>
  <c r="C100" i="11"/>
  <c r="E100" i="11" s="1"/>
  <c r="C96" i="11"/>
  <c r="E96" i="11" s="1"/>
  <c r="C92" i="11"/>
  <c r="E92" i="11" s="1"/>
  <c r="C88" i="11"/>
  <c r="E88" i="11" s="1"/>
  <c r="C84" i="11"/>
  <c r="E84" i="11" s="1"/>
  <c r="C80" i="11"/>
  <c r="E80" i="11" s="1"/>
  <c r="C109" i="11"/>
  <c r="E109" i="11" s="1"/>
  <c r="C105" i="11"/>
  <c r="E105" i="11" s="1"/>
  <c r="C65" i="8"/>
  <c r="E65" i="8" s="1"/>
  <c r="C73" i="8"/>
  <c r="E73" i="8" s="1"/>
  <c r="E89" i="10"/>
  <c r="C75" i="8"/>
  <c r="E75" i="8" s="1"/>
  <c r="C71" i="8"/>
  <c r="E71" i="8" s="1"/>
  <c r="C67" i="8"/>
  <c r="E67" i="8" s="1"/>
  <c r="C63" i="8"/>
  <c r="E63" i="8" s="1"/>
  <c r="C67" i="11"/>
  <c r="E67" i="11" s="1"/>
  <c r="C18" i="11"/>
  <c r="E18" i="11" s="1"/>
  <c r="C74" i="9"/>
  <c r="C74" i="11"/>
  <c r="E74" i="11" s="1"/>
  <c r="C74" i="10"/>
  <c r="E74" i="10" s="1"/>
  <c r="C74" i="8"/>
  <c r="E74" i="8" s="1"/>
  <c r="C66" i="9"/>
  <c r="C66" i="11"/>
  <c r="E66" i="11" s="1"/>
  <c r="C66" i="10"/>
  <c r="E66" i="10" s="1"/>
  <c r="C66" i="8"/>
  <c r="E66" i="8" s="1"/>
  <c r="C9" i="9"/>
  <c r="C9" i="11"/>
  <c r="E9" i="11" s="1"/>
  <c r="C9" i="10"/>
  <c r="E9" i="10" s="1"/>
  <c r="C9" i="8"/>
  <c r="E9" i="8" s="1"/>
  <c r="C63" i="9"/>
  <c r="G63" i="9" s="1"/>
  <c r="C75" i="10"/>
  <c r="E75" i="10" s="1"/>
  <c r="C71" i="11"/>
  <c r="E71" i="11" s="1"/>
  <c r="C6" i="9"/>
  <c r="C75" i="9"/>
  <c r="C71" i="10"/>
  <c r="E71" i="10" s="1"/>
  <c r="C78" i="9"/>
  <c r="C78" i="11"/>
  <c r="E78" i="11" s="1"/>
  <c r="C78" i="10"/>
  <c r="E78" i="10" s="1"/>
  <c r="C78" i="8"/>
  <c r="E78" i="8" s="1"/>
  <c r="C70" i="9"/>
  <c r="C70" i="11"/>
  <c r="E70" i="11" s="1"/>
  <c r="C70" i="10"/>
  <c r="E70" i="10" s="1"/>
  <c r="C70" i="8"/>
  <c r="E70" i="8" s="1"/>
  <c r="C62" i="9"/>
  <c r="C62" i="11"/>
  <c r="E62" i="11" s="1"/>
  <c r="C62" i="10"/>
  <c r="E62" i="10" s="1"/>
  <c r="C62" i="8"/>
  <c r="E62" i="8" s="1"/>
  <c r="C21" i="10"/>
  <c r="E21" i="10" s="1"/>
  <c r="C21" i="8"/>
  <c r="E21" i="8" s="1"/>
  <c r="C67" i="9"/>
  <c r="C63" i="10"/>
  <c r="E63" i="10" s="1"/>
  <c r="C75" i="11"/>
  <c r="E75" i="11" s="1"/>
  <c r="E65" i="11"/>
  <c r="E63" i="11"/>
  <c r="E67" i="10"/>
  <c r="E69" i="9"/>
  <c r="E71" i="9"/>
  <c r="E77" i="9" l="1"/>
  <c r="C25" i="11"/>
  <c r="E25" i="11" s="1"/>
  <c r="C83" i="10"/>
  <c r="E83" i="10" s="1"/>
  <c r="C25" i="9"/>
  <c r="E25" i="9" s="1"/>
  <c r="C57" i="10"/>
  <c r="E57" i="10" s="1"/>
  <c r="C19" i="11"/>
  <c r="E19" i="11" s="1"/>
  <c r="C41" i="11"/>
  <c r="E41" i="11" s="1"/>
  <c r="C41" i="9"/>
  <c r="E41" i="9" s="1"/>
  <c r="C57" i="11"/>
  <c r="E57" i="11" s="1"/>
  <c r="C37" i="8"/>
  <c r="E37" i="8" s="1"/>
  <c r="C53" i="11"/>
  <c r="E53" i="11" s="1"/>
  <c r="C53" i="8"/>
  <c r="E53" i="8" s="1"/>
  <c r="C83" i="11"/>
  <c r="E83" i="11" s="1"/>
  <c r="C25" i="8"/>
  <c r="E25" i="8" s="1"/>
  <c r="C41" i="8"/>
  <c r="E41" i="8" s="1"/>
  <c r="C57" i="9"/>
  <c r="G57" i="9" s="1"/>
  <c r="C56" i="9"/>
  <c r="E56" i="9" s="1"/>
  <c r="C32" i="10"/>
  <c r="E32" i="10" s="1"/>
  <c r="C24" i="9"/>
  <c r="E24" i="9" s="1"/>
  <c r="C39" i="11"/>
  <c r="E39" i="11" s="1"/>
  <c r="C99" i="10"/>
  <c r="E99" i="10" s="1"/>
  <c r="C56" i="10"/>
  <c r="E56" i="10" s="1"/>
  <c r="C55" i="11"/>
  <c r="E55" i="11" s="1"/>
  <c r="C30" i="10"/>
  <c r="E30" i="10" s="1"/>
  <c r="C15" i="8"/>
  <c r="E15" i="8" s="1"/>
  <c r="C91" i="8"/>
  <c r="E91" i="8" s="1"/>
  <c r="C20" i="8"/>
  <c r="E20" i="8" s="1"/>
  <c r="C30" i="11"/>
  <c r="E30" i="11" s="1"/>
  <c r="C33" i="9"/>
  <c r="G33" i="9" s="1"/>
  <c r="C82" i="9"/>
  <c r="E82" i="9" s="1"/>
  <c r="C17" i="10"/>
  <c r="E17" i="10" s="1"/>
  <c r="C3" i="11"/>
  <c r="E3" i="11" s="1"/>
  <c r="C95" i="11"/>
  <c r="E95" i="11" s="1"/>
  <c r="C30" i="9"/>
  <c r="C40" i="9"/>
  <c r="E40" i="9" s="1"/>
  <c r="C46" i="11"/>
  <c r="E46" i="11" s="1"/>
  <c r="C99" i="11"/>
  <c r="E99" i="11" s="1"/>
  <c r="C83" i="9"/>
  <c r="C22" i="11"/>
  <c r="E22" i="11" s="1"/>
  <c r="C51" i="10"/>
  <c r="E51" i="10" s="1"/>
  <c r="C79" i="11"/>
  <c r="E79" i="11" s="1"/>
  <c r="C106" i="10"/>
  <c r="E106" i="10" s="1"/>
  <c r="C99" i="9"/>
  <c r="E99" i="9" s="1"/>
  <c r="C2" i="11"/>
  <c r="E2" i="11" s="1"/>
  <c r="C2" i="9"/>
  <c r="G2" i="9" s="1"/>
  <c r="C10" i="11"/>
  <c r="E10" i="11" s="1"/>
  <c r="C28" i="11"/>
  <c r="E28" i="11" s="1"/>
  <c r="C26" i="11"/>
  <c r="E26" i="11" s="1"/>
  <c r="C13" i="8"/>
  <c r="E13" i="8" s="1"/>
  <c r="C58" i="10"/>
  <c r="E58" i="10" s="1"/>
  <c r="C10" i="8"/>
  <c r="E10" i="8" s="1"/>
  <c r="C16" i="11"/>
  <c r="E16" i="11" s="1"/>
  <c r="C40" i="8"/>
  <c r="E40" i="8" s="1"/>
  <c r="C46" i="8"/>
  <c r="E46" i="8" s="1"/>
  <c r="C36" i="8"/>
  <c r="E36" i="8" s="1"/>
  <c r="C35" i="9"/>
  <c r="E35" i="9" s="1"/>
  <c r="C87" i="11"/>
  <c r="E87" i="11" s="1"/>
  <c r="C17" i="8"/>
  <c r="E17" i="8" s="1"/>
  <c r="C21" i="11"/>
  <c r="E21" i="11" s="1"/>
  <c r="C6" i="10"/>
  <c r="E6" i="10" s="1"/>
  <c r="C6" i="8"/>
  <c r="E6" i="8" s="1"/>
  <c r="C37" i="11"/>
  <c r="E37" i="11" s="1"/>
  <c r="C15" i="11"/>
  <c r="E15" i="11" s="1"/>
  <c r="C56" i="11"/>
  <c r="E56" i="11" s="1"/>
  <c r="C2" i="8"/>
  <c r="E2" i="8" s="1"/>
  <c r="C51" i="9"/>
  <c r="C55" i="8"/>
  <c r="E55" i="8" s="1"/>
  <c r="C35" i="8"/>
  <c r="E35" i="8" s="1"/>
  <c r="G17" i="9"/>
  <c r="E17" i="9"/>
  <c r="C98" i="9"/>
  <c r="E98" i="9" s="1"/>
  <c r="C82" i="10"/>
  <c r="E82" i="10" s="1"/>
  <c r="C13" i="10"/>
  <c r="E13" i="10" s="1"/>
  <c r="C22" i="10"/>
  <c r="E22" i="10" s="1"/>
  <c r="C82" i="8"/>
  <c r="E82" i="8" s="1"/>
  <c r="C16" i="9"/>
  <c r="E16" i="9" s="1"/>
  <c r="C103" i="10"/>
  <c r="E103" i="10" s="1"/>
  <c r="C58" i="11"/>
  <c r="E58" i="11" s="1"/>
  <c r="C87" i="9"/>
  <c r="E87" i="9" s="1"/>
  <c r="C5" i="11"/>
  <c r="E5" i="11" s="1"/>
  <c r="C13" i="11"/>
  <c r="E13" i="11" s="1"/>
  <c r="C17" i="11"/>
  <c r="E17" i="11" s="1"/>
  <c r="C10" i="10"/>
  <c r="E10" i="10" s="1"/>
  <c r="C42" i="9"/>
  <c r="E42" i="9" s="1"/>
  <c r="C54" i="9"/>
  <c r="G54" i="9" s="1"/>
  <c r="C40" i="11"/>
  <c r="E40" i="11" s="1"/>
  <c r="C20" i="10"/>
  <c r="E20" i="10" s="1"/>
  <c r="C16" i="8"/>
  <c r="E16" i="8" s="1"/>
  <c r="C103" i="11"/>
  <c r="E103" i="11" s="1"/>
  <c r="C46" i="10"/>
  <c r="E46" i="10" s="1"/>
  <c r="C5" i="9"/>
  <c r="E5" i="9" s="1"/>
  <c r="C53" i="9"/>
  <c r="G53" i="9" s="1"/>
  <c r="C26" i="9"/>
  <c r="E26" i="9" s="1"/>
  <c r="C14" i="8"/>
  <c r="E14" i="8" s="1"/>
  <c r="C26" i="10"/>
  <c r="E26" i="10" s="1"/>
  <c r="C37" i="9"/>
  <c r="G37" i="9" s="1"/>
  <c r="C87" i="8"/>
  <c r="E87" i="8" s="1"/>
  <c r="C20" i="11"/>
  <c r="E20" i="11" s="1"/>
  <c r="C22" i="9"/>
  <c r="G22" i="9" s="1"/>
  <c r="C55" i="9"/>
  <c r="G55" i="9" s="1"/>
  <c r="C39" i="8"/>
  <c r="E39" i="8" s="1"/>
  <c r="C108" i="9"/>
  <c r="G108" i="9" s="1"/>
  <c r="C59" i="11"/>
  <c r="E59" i="11" s="1"/>
  <c r="C8" i="10"/>
  <c r="E8" i="10" s="1"/>
  <c r="C54" i="8"/>
  <c r="E54" i="8" s="1"/>
  <c r="C24" i="8"/>
  <c r="E24" i="8" s="1"/>
  <c r="C43" i="11"/>
  <c r="E43" i="11" s="1"/>
  <c r="C59" i="9"/>
  <c r="G59" i="9" s="1"/>
  <c r="C91" i="9"/>
  <c r="G91" i="9" s="1"/>
  <c r="C38" i="10"/>
  <c r="E38" i="10" s="1"/>
  <c r="C112" i="11"/>
  <c r="E112" i="11" s="1"/>
  <c r="C8" i="11"/>
  <c r="E8" i="11" s="1"/>
  <c r="C23" i="11"/>
  <c r="E23" i="11" s="1"/>
  <c r="C28" i="9"/>
  <c r="E28" i="9" s="1"/>
  <c r="C52" i="8"/>
  <c r="E52" i="8" s="1"/>
  <c r="C27" i="8"/>
  <c r="E27" i="8" s="1"/>
  <c r="E63" i="9"/>
  <c r="C98" i="11"/>
  <c r="E98" i="11" s="1"/>
  <c r="C8" i="9"/>
  <c r="E8" i="9" s="1"/>
  <c r="C32" i="9"/>
  <c r="E32" i="9" s="1"/>
  <c r="C11" i="11"/>
  <c r="E11" i="11" s="1"/>
  <c r="C24" i="11"/>
  <c r="E24" i="11" s="1"/>
  <c r="C28" i="8"/>
  <c r="E28" i="8" s="1"/>
  <c r="C47" i="8"/>
  <c r="E47" i="8" s="1"/>
  <c r="E27" i="9"/>
  <c r="G27" i="9"/>
  <c r="E75" i="9"/>
  <c r="G75" i="9"/>
  <c r="E101" i="9"/>
  <c r="G101" i="9"/>
  <c r="E80" i="9"/>
  <c r="G80" i="9"/>
  <c r="E108" i="9"/>
  <c r="E89" i="9"/>
  <c r="G89" i="9"/>
  <c r="E81" i="9"/>
  <c r="G81" i="9"/>
  <c r="G56" i="9"/>
  <c r="E109" i="9"/>
  <c r="G109" i="9"/>
  <c r="E7" i="9"/>
  <c r="G7" i="9"/>
  <c r="E60" i="9"/>
  <c r="G60" i="9"/>
  <c r="E70" i="9"/>
  <c r="G70" i="9"/>
  <c r="E6" i="9"/>
  <c r="G6" i="9"/>
  <c r="E73" i="9"/>
  <c r="G73" i="9"/>
  <c r="E72" i="9"/>
  <c r="G72" i="9"/>
  <c r="C31" i="9"/>
  <c r="E105" i="9"/>
  <c r="G105" i="9"/>
  <c r="C60" i="8"/>
  <c r="E60" i="8" s="1"/>
  <c r="C31" i="8"/>
  <c r="E31" i="8" s="1"/>
  <c r="C14" i="10"/>
  <c r="E14" i="10" s="1"/>
  <c r="C107" i="9"/>
  <c r="C29" i="11"/>
  <c r="E29" i="11" s="1"/>
  <c r="C49" i="11"/>
  <c r="E49" i="11" s="1"/>
  <c r="C108" i="11"/>
  <c r="E108" i="11" s="1"/>
  <c r="E64" i="9"/>
  <c r="G64" i="9"/>
  <c r="E88" i="9"/>
  <c r="G88" i="9"/>
  <c r="E97" i="9"/>
  <c r="G97" i="9"/>
  <c r="E67" i="9"/>
  <c r="G67" i="9"/>
  <c r="C90" i="9"/>
  <c r="E13" i="9"/>
  <c r="G13" i="9"/>
  <c r="E21" i="9"/>
  <c r="G21" i="9"/>
  <c r="C45" i="11"/>
  <c r="E45" i="11" s="1"/>
  <c r="E62" i="9"/>
  <c r="G62" i="9"/>
  <c r="E78" i="9"/>
  <c r="G78" i="9"/>
  <c r="E9" i="9"/>
  <c r="G9" i="9"/>
  <c r="C90" i="11"/>
  <c r="E90" i="11" s="1"/>
  <c r="E100" i="9"/>
  <c r="G100" i="9"/>
  <c r="C48" i="10"/>
  <c r="E48" i="10" s="1"/>
  <c r="E51" i="9"/>
  <c r="G51" i="9"/>
  <c r="C27" i="10"/>
  <c r="E27" i="10" s="1"/>
  <c r="C90" i="10"/>
  <c r="E90" i="10" s="1"/>
  <c r="E83" i="9"/>
  <c r="G83" i="9"/>
  <c r="C5" i="8"/>
  <c r="E5" i="8" s="1"/>
  <c r="C38" i="11"/>
  <c r="E38" i="11" s="1"/>
  <c r="E30" i="9"/>
  <c r="G30" i="9"/>
  <c r="E85" i="9"/>
  <c r="G85" i="9"/>
  <c r="E92" i="9"/>
  <c r="G92" i="9"/>
  <c r="E39" i="9"/>
  <c r="G39" i="9"/>
  <c r="C48" i="8"/>
  <c r="E48" i="8" s="1"/>
  <c r="C18" i="10"/>
  <c r="E18" i="10" s="1"/>
  <c r="C44" i="10"/>
  <c r="E44" i="10" s="1"/>
  <c r="C60" i="10"/>
  <c r="E60" i="10" s="1"/>
  <c r="C31" i="11"/>
  <c r="E31" i="11" s="1"/>
  <c r="C27" i="11"/>
  <c r="E27" i="11" s="1"/>
  <c r="C35" i="11"/>
  <c r="E35" i="11" s="1"/>
  <c r="C47" i="11"/>
  <c r="E47" i="11" s="1"/>
  <c r="C51" i="8"/>
  <c r="E51" i="8" s="1"/>
  <c r="E76" i="9"/>
  <c r="E65" i="9"/>
  <c r="C106" i="11"/>
  <c r="E106" i="11" s="1"/>
  <c r="C91" i="11"/>
  <c r="E91" i="11" s="1"/>
  <c r="C107" i="10"/>
  <c r="E107" i="10" s="1"/>
  <c r="C42" i="11"/>
  <c r="E42" i="11" s="1"/>
  <c r="C98" i="10"/>
  <c r="E98" i="10" s="1"/>
  <c r="C18" i="9"/>
  <c r="C33" i="11"/>
  <c r="E33" i="11" s="1"/>
  <c r="C58" i="9"/>
  <c r="C14" i="9"/>
  <c r="C54" i="11"/>
  <c r="E54" i="11" s="1"/>
  <c r="C42" i="10"/>
  <c r="E42" i="10" s="1"/>
  <c r="E46" i="9"/>
  <c r="G46" i="9"/>
  <c r="C49" i="9"/>
  <c r="E66" i="9"/>
  <c r="G66" i="9"/>
  <c r="E74" i="9"/>
  <c r="G74" i="9"/>
  <c r="E10" i="9"/>
  <c r="G10" i="9"/>
  <c r="E93" i="9"/>
  <c r="G93" i="9"/>
  <c r="E68" i="9"/>
  <c r="G68" i="9"/>
  <c r="E84" i="9"/>
  <c r="G84" i="9"/>
  <c r="E96" i="9"/>
  <c r="G96" i="9"/>
  <c r="C104" i="9"/>
  <c r="C47" i="9"/>
  <c r="C32" i="8"/>
  <c r="E32" i="8" s="1"/>
  <c r="C15" i="9"/>
  <c r="C48" i="9"/>
  <c r="C7" i="11"/>
  <c r="E7" i="11" s="1"/>
  <c r="C52" i="11"/>
  <c r="E52" i="11" s="1"/>
  <c r="E36" i="9"/>
  <c r="G36" i="9"/>
  <c r="E43" i="9"/>
  <c r="G43" i="9"/>
  <c r="E4" i="9"/>
  <c r="G4" i="9"/>
  <c r="C86" i="8"/>
  <c r="E86" i="8" s="1"/>
  <c r="C23" i="9"/>
  <c r="C36" i="10"/>
  <c r="E36" i="10" s="1"/>
  <c r="C44" i="11"/>
  <c r="E44" i="11" s="1"/>
  <c r="C102" i="9"/>
  <c r="C86" i="10"/>
  <c r="E86" i="10" s="1"/>
  <c r="C34" i="9"/>
  <c r="C29" i="8"/>
  <c r="E29" i="8" s="1"/>
  <c r="C33" i="8"/>
  <c r="E33" i="8" s="1"/>
  <c r="C45" i="8"/>
  <c r="E45" i="8" s="1"/>
  <c r="C34" i="11"/>
  <c r="E34" i="11" s="1"/>
  <c r="C49" i="8"/>
  <c r="E49" i="8" s="1"/>
  <c r="C107" i="11"/>
  <c r="E107" i="11" s="1"/>
  <c r="C102" i="11"/>
  <c r="E102" i="11" s="1"/>
  <c r="C94" i="11"/>
  <c r="E94" i="11" s="1"/>
  <c r="C94" i="8"/>
  <c r="E94" i="8" s="1"/>
  <c r="C110" i="11"/>
  <c r="E110" i="11" s="1"/>
  <c r="C110" i="8"/>
  <c r="E110" i="8" s="1"/>
  <c r="C95" i="9"/>
  <c r="C95" i="8"/>
  <c r="E95" i="8" s="1"/>
  <c r="C111" i="11"/>
  <c r="E111" i="11" s="1"/>
  <c r="C111" i="8"/>
  <c r="E111" i="8" s="1"/>
  <c r="C3" i="9"/>
  <c r="C11" i="8"/>
  <c r="E11" i="8" s="1"/>
  <c r="C7" i="8"/>
  <c r="E7" i="8" s="1"/>
  <c r="C11" i="9"/>
  <c r="C23" i="8"/>
  <c r="E23" i="8" s="1"/>
  <c r="C38" i="9"/>
  <c r="C50" i="10"/>
  <c r="E50" i="10" s="1"/>
  <c r="C36" i="11"/>
  <c r="E36" i="11" s="1"/>
  <c r="C44" i="9"/>
  <c r="C52" i="9"/>
  <c r="C60" i="11"/>
  <c r="E60" i="11" s="1"/>
  <c r="C29" i="9"/>
  <c r="C45" i="9"/>
  <c r="C104" i="10"/>
  <c r="E104" i="10" s="1"/>
  <c r="C86" i="9"/>
  <c r="C106" i="9"/>
  <c r="C102" i="10"/>
  <c r="E102" i="10" s="1"/>
  <c r="C103" i="9"/>
  <c r="C50" i="9"/>
  <c r="C50" i="11"/>
  <c r="E50" i="11" s="1"/>
  <c r="C104" i="11"/>
  <c r="E104" i="11" s="1"/>
  <c r="C112" i="9"/>
  <c r="C3" i="10"/>
  <c r="E3" i="10" s="1"/>
  <c r="C34" i="10"/>
  <c r="E34" i="10" s="1"/>
  <c r="C7" i="10"/>
  <c r="E7" i="10" s="1"/>
  <c r="C19" i="9"/>
  <c r="C19" i="8"/>
  <c r="E19" i="8" s="1"/>
  <c r="C94" i="9"/>
  <c r="C110" i="9"/>
  <c r="C79" i="10"/>
  <c r="E79" i="10" s="1"/>
  <c r="C79" i="9"/>
  <c r="C111" i="9"/>
  <c r="C94" i="10"/>
  <c r="E94" i="10" s="1"/>
  <c r="E3" i="3"/>
  <c r="E2" i="3"/>
  <c r="B2" i="3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8" i="6"/>
  <c r="B9" i="6"/>
  <c r="B10" i="6"/>
  <c r="B11" i="6"/>
  <c r="B12" i="6"/>
  <c r="B13" i="6"/>
  <c r="B14" i="6"/>
  <c r="B15" i="6"/>
  <c r="B16" i="6"/>
  <c r="B17" i="6"/>
  <c r="B4" i="6"/>
  <c r="B5" i="6"/>
  <c r="D5" i="6"/>
  <c r="B2" i="6"/>
  <c r="D54" i="6"/>
  <c r="D55" i="6"/>
  <c r="D56" i="6"/>
  <c r="D57" i="6"/>
  <c r="D58" i="6"/>
  <c r="D59" i="6"/>
  <c r="D60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53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12" i="6"/>
  <c r="D6" i="6"/>
  <c r="D7" i="6"/>
  <c r="D8" i="6"/>
  <c r="D9" i="6"/>
  <c r="D10" i="6"/>
  <c r="D11" i="6"/>
  <c r="D3" i="6"/>
  <c r="D4" i="6"/>
  <c r="D2" i="6"/>
  <c r="G41" i="9" l="1"/>
  <c r="G25" i="9"/>
  <c r="E57" i="9"/>
  <c r="G24" i="9"/>
  <c r="E2" i="9"/>
  <c r="G28" i="9"/>
  <c r="G82" i="9"/>
  <c r="G87" i="9"/>
  <c r="G99" i="9"/>
  <c r="G40" i="9"/>
  <c r="E22" i="9"/>
  <c r="E33" i="9"/>
  <c r="G98" i="9"/>
  <c r="G35" i="9"/>
  <c r="G26" i="9"/>
  <c r="E54" i="9"/>
  <c r="E37" i="9"/>
  <c r="G8" i="9"/>
  <c r="E59" i="9"/>
  <c r="E55" i="9"/>
  <c r="G5" i="9"/>
  <c r="G42" i="9"/>
  <c r="E53" i="9"/>
  <c r="G16" i="9"/>
  <c r="G32" i="9"/>
  <c r="E91" i="9"/>
  <c r="E19" i="9"/>
  <c r="G19" i="9"/>
  <c r="E112" i="9"/>
  <c r="G112" i="9"/>
  <c r="E103" i="9"/>
  <c r="G103" i="9"/>
  <c r="E52" i="9"/>
  <c r="G52" i="9"/>
  <c r="E38" i="9"/>
  <c r="G38" i="9"/>
  <c r="E48" i="9"/>
  <c r="G48" i="9"/>
  <c r="E14" i="9"/>
  <c r="G14" i="9"/>
  <c r="E110" i="9"/>
  <c r="G110" i="9"/>
  <c r="E45" i="9"/>
  <c r="G45" i="9"/>
  <c r="E44" i="9"/>
  <c r="G44" i="9"/>
  <c r="E3" i="9"/>
  <c r="G3" i="9"/>
  <c r="E95" i="9"/>
  <c r="G95" i="9"/>
  <c r="E34" i="9"/>
  <c r="G34" i="9"/>
  <c r="G15" i="9"/>
  <c r="E15" i="9"/>
  <c r="E47" i="9"/>
  <c r="G47" i="9"/>
  <c r="E58" i="9"/>
  <c r="G58" i="9"/>
  <c r="E107" i="9"/>
  <c r="G107" i="9"/>
  <c r="E111" i="9"/>
  <c r="G111" i="9"/>
  <c r="E94" i="9"/>
  <c r="G94" i="9"/>
  <c r="E106" i="9"/>
  <c r="G106" i="9"/>
  <c r="E29" i="9"/>
  <c r="G29" i="9"/>
  <c r="E11" i="9"/>
  <c r="G11" i="9"/>
  <c r="E23" i="9"/>
  <c r="G23" i="9"/>
  <c r="E104" i="9"/>
  <c r="G104" i="9"/>
  <c r="E79" i="9"/>
  <c r="G79" i="9"/>
  <c r="E50" i="9"/>
  <c r="G50" i="9"/>
  <c r="E86" i="9"/>
  <c r="G86" i="9"/>
  <c r="E102" i="9"/>
  <c r="G102" i="9"/>
  <c r="E49" i="9"/>
  <c r="G49" i="9"/>
  <c r="E18" i="9"/>
  <c r="G18" i="9"/>
  <c r="E90" i="9"/>
  <c r="G90" i="9"/>
  <c r="G31" i="9"/>
  <c r="E31" i="9"/>
  <c r="E3" i="6"/>
  <c r="B18" i="6"/>
  <c r="B7" i="6"/>
  <c r="B6" i="6"/>
  <c r="B3" i="6"/>
  <c r="E2" i="6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24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6" i="1"/>
  <c r="D5" i="1"/>
  <c r="D3" i="1"/>
  <c r="E3" i="1" s="1"/>
  <c r="D4" i="1"/>
  <c r="D2" i="1"/>
  <c r="E2" i="1" s="1"/>
  <c r="B21" i="1" l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22" i="1"/>
  <c r="B9" i="1"/>
  <c r="B10" i="1"/>
  <c r="B11" i="1"/>
  <c r="B12" i="1"/>
  <c r="B13" i="1"/>
  <c r="B14" i="1"/>
  <c r="B15" i="1"/>
  <c r="B16" i="1"/>
  <c r="B17" i="1"/>
  <c r="B18" i="1"/>
  <c r="B19" i="1"/>
  <c r="B20" i="1"/>
  <c r="B7" i="1"/>
  <c r="B8" i="1"/>
  <c r="B6" i="1"/>
  <c r="B4" i="1"/>
  <c r="B5" i="1"/>
  <c r="B2" i="1"/>
  <c r="B3" i="1"/>
  <c r="D62" i="2"/>
  <c r="C63" i="2"/>
  <c r="C64" i="2"/>
  <c r="C65" i="2"/>
  <c r="C66" i="2"/>
  <c r="D66" i="2" s="1"/>
  <c r="C67" i="2"/>
  <c r="C68" i="2"/>
  <c r="C69" i="2"/>
  <c r="C70" i="2"/>
  <c r="C71" i="2"/>
  <c r="C72" i="2"/>
  <c r="C73" i="2"/>
  <c r="C74" i="2"/>
  <c r="D74" i="2" s="1"/>
  <c r="C74" i="1" s="1"/>
  <c r="E74" i="1" s="1"/>
  <c r="C75" i="2"/>
  <c r="C76" i="2"/>
  <c r="C77" i="2"/>
  <c r="C78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35" i="2"/>
  <c r="B36" i="2"/>
  <c r="B25" i="2"/>
  <c r="B26" i="2"/>
  <c r="B27" i="2"/>
  <c r="B28" i="2"/>
  <c r="B29" i="2"/>
  <c r="B30" i="2"/>
  <c r="B31" i="2"/>
  <c r="B32" i="2"/>
  <c r="B33" i="2"/>
  <c r="B34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5" i="2"/>
  <c r="C66" i="4" l="1"/>
  <c r="E66" i="4" s="1"/>
  <c r="C66" i="5"/>
  <c r="C66" i="3"/>
  <c r="E66" i="3" s="1"/>
  <c r="C66" i="6"/>
  <c r="E66" i="6" s="1"/>
  <c r="C66" i="1"/>
  <c r="E66" i="1" s="1"/>
  <c r="C74" i="5"/>
  <c r="C74" i="4"/>
  <c r="E74" i="4" s="1"/>
  <c r="C74" i="3"/>
  <c r="E74" i="3" s="1"/>
  <c r="C74" i="6"/>
  <c r="E74" i="6" s="1"/>
  <c r="C62" i="5"/>
  <c r="C62" i="4"/>
  <c r="E62" i="4" s="1"/>
  <c r="C62" i="3"/>
  <c r="E62" i="3" s="1"/>
  <c r="C62" i="6"/>
  <c r="E62" i="6" s="1"/>
  <c r="C62" i="1"/>
  <c r="E62" i="1" s="1"/>
  <c r="D75" i="2"/>
  <c r="D63" i="2"/>
  <c r="D70" i="2"/>
  <c r="D71" i="2"/>
  <c r="D67" i="2"/>
  <c r="D78" i="2"/>
  <c r="D76" i="2"/>
  <c r="D72" i="2"/>
  <c r="D68" i="2"/>
  <c r="D64" i="2"/>
  <c r="D77" i="2"/>
  <c r="D73" i="2"/>
  <c r="D69" i="2"/>
  <c r="D65" i="2"/>
  <c r="D61" i="2"/>
  <c r="C61" i="5" l="1"/>
  <c r="C61" i="4"/>
  <c r="E61" i="4" s="1"/>
  <c r="C61" i="3"/>
  <c r="E61" i="3" s="1"/>
  <c r="C61" i="6"/>
  <c r="E61" i="6" s="1"/>
  <c r="C61" i="1"/>
  <c r="E61" i="1" s="1"/>
  <c r="C64" i="4"/>
  <c r="E64" i="4" s="1"/>
  <c r="C64" i="5"/>
  <c r="C64" i="3"/>
  <c r="E64" i="3" s="1"/>
  <c r="C64" i="6"/>
  <c r="E64" i="6" s="1"/>
  <c r="C64" i="1"/>
  <c r="E64" i="1" s="1"/>
  <c r="C69" i="4"/>
  <c r="E69" i="4" s="1"/>
  <c r="C69" i="5"/>
  <c r="C69" i="3"/>
  <c r="E69" i="3" s="1"/>
  <c r="C69" i="6"/>
  <c r="E69" i="6" s="1"/>
  <c r="C69" i="1"/>
  <c r="E69" i="1" s="1"/>
  <c r="C68" i="5"/>
  <c r="C68" i="4"/>
  <c r="E68" i="4" s="1"/>
  <c r="C68" i="3"/>
  <c r="E68" i="3" s="1"/>
  <c r="C68" i="6"/>
  <c r="E68" i="6" s="1"/>
  <c r="C68" i="1"/>
  <c r="E68" i="1" s="1"/>
  <c r="C67" i="4"/>
  <c r="E67" i="4" s="1"/>
  <c r="C67" i="5"/>
  <c r="C67" i="3"/>
  <c r="E67" i="3" s="1"/>
  <c r="C67" i="6"/>
  <c r="E67" i="6" s="1"/>
  <c r="C67" i="1"/>
  <c r="E67" i="1" s="1"/>
  <c r="C75" i="4"/>
  <c r="E75" i="4" s="1"/>
  <c r="C75" i="5"/>
  <c r="C75" i="3"/>
  <c r="E75" i="3" s="1"/>
  <c r="C75" i="6"/>
  <c r="E75" i="6" s="1"/>
  <c r="C75" i="1"/>
  <c r="E75" i="1" s="1"/>
  <c r="C65" i="4"/>
  <c r="E65" i="4" s="1"/>
  <c r="C65" i="5"/>
  <c r="C65" i="3"/>
  <c r="E65" i="3" s="1"/>
  <c r="C65" i="6"/>
  <c r="E65" i="6" s="1"/>
  <c r="C65" i="1"/>
  <c r="E65" i="1" s="1"/>
  <c r="C72" i="5"/>
  <c r="C72" i="4"/>
  <c r="E72" i="4" s="1"/>
  <c r="C72" i="3"/>
  <c r="E72" i="3" s="1"/>
  <c r="C72" i="6"/>
  <c r="E72" i="6" s="1"/>
  <c r="C72" i="1"/>
  <c r="E72" i="1" s="1"/>
  <c r="C78" i="4"/>
  <c r="E78" i="4" s="1"/>
  <c r="C78" i="5"/>
  <c r="C78" i="3"/>
  <c r="E78" i="3" s="1"/>
  <c r="C78" i="6"/>
  <c r="E78" i="6" s="1"/>
  <c r="C78" i="1"/>
  <c r="E78" i="1" s="1"/>
  <c r="C63" i="5"/>
  <c r="C63" i="4"/>
  <c r="E63" i="4" s="1"/>
  <c r="C63" i="3"/>
  <c r="E63" i="3" s="1"/>
  <c r="C63" i="6"/>
  <c r="E63" i="6" s="1"/>
  <c r="C63" i="1"/>
  <c r="E63" i="1" s="1"/>
  <c r="C73" i="5"/>
  <c r="C73" i="4"/>
  <c r="E73" i="4" s="1"/>
  <c r="C73" i="3"/>
  <c r="E73" i="3" s="1"/>
  <c r="C73" i="6"/>
  <c r="E73" i="6" s="1"/>
  <c r="C73" i="1"/>
  <c r="E73" i="1" s="1"/>
  <c r="C71" i="5"/>
  <c r="C71" i="4"/>
  <c r="E71" i="4" s="1"/>
  <c r="C71" i="3"/>
  <c r="E71" i="3" s="1"/>
  <c r="C71" i="6"/>
  <c r="E71" i="6" s="1"/>
  <c r="C71" i="1"/>
  <c r="E71" i="1" s="1"/>
  <c r="C77" i="5"/>
  <c r="C77" i="4"/>
  <c r="E77" i="4" s="1"/>
  <c r="C77" i="3"/>
  <c r="E77" i="3" s="1"/>
  <c r="C77" i="6"/>
  <c r="E77" i="6" s="1"/>
  <c r="C77" i="1"/>
  <c r="E77" i="1" s="1"/>
  <c r="C76" i="4"/>
  <c r="E76" i="4" s="1"/>
  <c r="C76" i="5"/>
  <c r="C76" i="3"/>
  <c r="E76" i="3" s="1"/>
  <c r="C76" i="6"/>
  <c r="E76" i="6" s="1"/>
  <c r="C76" i="1"/>
  <c r="E76" i="1" s="1"/>
  <c r="C70" i="5"/>
  <c r="C70" i="4"/>
  <c r="E70" i="4" s="1"/>
  <c r="C70" i="3"/>
  <c r="E70" i="3" s="1"/>
  <c r="C70" i="6"/>
  <c r="E70" i="6" s="1"/>
  <c r="C70" i="1"/>
  <c r="E70" i="1" s="1"/>
  <c r="D5" i="2"/>
  <c r="D9" i="2"/>
  <c r="D13" i="2"/>
  <c r="D17" i="2"/>
  <c r="D21" i="2"/>
  <c r="D25" i="2"/>
  <c r="D29" i="2"/>
  <c r="D33" i="2"/>
  <c r="D37" i="2"/>
  <c r="D41" i="2"/>
  <c r="D45" i="2"/>
  <c r="D49" i="2"/>
  <c r="D53" i="2"/>
  <c r="D57" i="2"/>
  <c r="D12" i="2"/>
  <c r="D20" i="2"/>
  <c r="D32" i="2"/>
  <c r="D48" i="2"/>
  <c r="D60" i="2"/>
  <c r="D10" i="2"/>
  <c r="D14" i="2"/>
  <c r="D18" i="2"/>
  <c r="D22" i="2"/>
  <c r="D26" i="2"/>
  <c r="D30" i="2"/>
  <c r="D34" i="2"/>
  <c r="D38" i="2"/>
  <c r="D42" i="2"/>
  <c r="D46" i="2"/>
  <c r="D50" i="2"/>
  <c r="D54" i="2"/>
  <c r="D58" i="2"/>
  <c r="D16" i="2"/>
  <c r="D28" i="2"/>
  <c r="D40" i="2"/>
  <c r="D52" i="2"/>
  <c r="D11" i="2"/>
  <c r="D15" i="2"/>
  <c r="D19" i="2"/>
  <c r="D23" i="2"/>
  <c r="D27" i="2"/>
  <c r="D31" i="2"/>
  <c r="D35" i="2"/>
  <c r="D39" i="2"/>
  <c r="D43" i="2"/>
  <c r="D47" i="2"/>
  <c r="D51" i="2"/>
  <c r="D55" i="2"/>
  <c r="D59" i="2"/>
  <c r="D8" i="2"/>
  <c r="D24" i="2"/>
  <c r="D36" i="2"/>
  <c r="D44" i="2"/>
  <c r="D56" i="2"/>
  <c r="C56" i="5" l="1"/>
  <c r="C56" i="4"/>
  <c r="E56" i="4" s="1"/>
  <c r="C56" i="3"/>
  <c r="E56" i="3" s="1"/>
  <c r="C56" i="6"/>
  <c r="E56" i="6" s="1"/>
  <c r="C56" i="1"/>
  <c r="E56" i="1" s="1"/>
  <c r="C31" i="5"/>
  <c r="C31" i="4"/>
  <c r="E31" i="4" s="1"/>
  <c r="C31" i="3"/>
  <c r="E31" i="3" s="1"/>
  <c r="C31" i="6"/>
  <c r="E31" i="6" s="1"/>
  <c r="C31" i="1"/>
  <c r="E31" i="1" s="1"/>
  <c r="C52" i="5"/>
  <c r="C52" i="4"/>
  <c r="E52" i="4" s="1"/>
  <c r="C52" i="3"/>
  <c r="E52" i="3" s="1"/>
  <c r="C52" i="6"/>
  <c r="E52" i="6" s="1"/>
  <c r="C52" i="1"/>
  <c r="E52" i="1" s="1"/>
  <c r="C58" i="4"/>
  <c r="E58" i="4" s="1"/>
  <c r="C58" i="5"/>
  <c r="C58" i="3"/>
  <c r="E58" i="3" s="1"/>
  <c r="C58" i="6"/>
  <c r="E58" i="6" s="1"/>
  <c r="C58" i="1"/>
  <c r="E58" i="1" s="1"/>
  <c r="C26" i="4"/>
  <c r="E26" i="4" s="1"/>
  <c r="C26" i="5"/>
  <c r="C26" i="3"/>
  <c r="E26" i="3" s="1"/>
  <c r="C26" i="6"/>
  <c r="E26" i="6" s="1"/>
  <c r="C26" i="1"/>
  <c r="E26" i="1" s="1"/>
  <c r="C10" i="4"/>
  <c r="E10" i="4" s="1"/>
  <c r="C10" i="5"/>
  <c r="C10" i="3"/>
  <c r="E10" i="3" s="1"/>
  <c r="C10" i="6"/>
  <c r="E10" i="6" s="1"/>
  <c r="C10" i="1"/>
  <c r="E10" i="1" s="1"/>
  <c r="C41" i="4"/>
  <c r="E41" i="4" s="1"/>
  <c r="C41" i="5"/>
  <c r="C41" i="3"/>
  <c r="E41" i="3" s="1"/>
  <c r="C41" i="6"/>
  <c r="E41" i="6" s="1"/>
  <c r="C41" i="1"/>
  <c r="E41" i="1" s="1"/>
  <c r="C9" i="4"/>
  <c r="E9" i="4" s="1"/>
  <c r="C9" i="5"/>
  <c r="C9" i="3"/>
  <c r="E9" i="3" s="1"/>
  <c r="C9" i="6"/>
  <c r="E9" i="6" s="1"/>
  <c r="C9" i="1"/>
  <c r="E9" i="1" s="1"/>
  <c r="C44" i="5"/>
  <c r="C44" i="4"/>
  <c r="E44" i="4" s="1"/>
  <c r="C44" i="3"/>
  <c r="E44" i="3" s="1"/>
  <c r="C44" i="6"/>
  <c r="E44" i="6" s="1"/>
  <c r="C44" i="1"/>
  <c r="E44" i="1" s="1"/>
  <c r="C59" i="4"/>
  <c r="E59" i="4" s="1"/>
  <c r="C59" i="5"/>
  <c r="C59" i="3"/>
  <c r="E59" i="3" s="1"/>
  <c r="C59" i="6"/>
  <c r="E59" i="6" s="1"/>
  <c r="C59" i="1"/>
  <c r="E59" i="1" s="1"/>
  <c r="C27" i="5"/>
  <c r="C27" i="4"/>
  <c r="E27" i="4" s="1"/>
  <c r="C27" i="3"/>
  <c r="E27" i="3" s="1"/>
  <c r="C27" i="6"/>
  <c r="E27" i="6" s="1"/>
  <c r="C27" i="1"/>
  <c r="E27" i="1" s="1"/>
  <c r="C40" i="4"/>
  <c r="E40" i="4" s="1"/>
  <c r="C40" i="5"/>
  <c r="C40" i="3"/>
  <c r="E40" i="3" s="1"/>
  <c r="C40" i="6"/>
  <c r="E40" i="6" s="1"/>
  <c r="C40" i="1"/>
  <c r="E40" i="1" s="1"/>
  <c r="C54" i="4"/>
  <c r="E54" i="4" s="1"/>
  <c r="C54" i="5"/>
  <c r="C54" i="3"/>
  <c r="E54" i="3" s="1"/>
  <c r="C54" i="6"/>
  <c r="E54" i="6" s="1"/>
  <c r="C54" i="1"/>
  <c r="E54" i="1" s="1"/>
  <c r="C32" i="5"/>
  <c r="C32" i="4"/>
  <c r="E32" i="4" s="1"/>
  <c r="C32" i="3"/>
  <c r="E32" i="3" s="1"/>
  <c r="C32" i="6"/>
  <c r="E32" i="6" s="1"/>
  <c r="C32" i="1"/>
  <c r="E32" i="1" s="1"/>
  <c r="C53" i="4"/>
  <c r="E53" i="4" s="1"/>
  <c r="C53" i="5"/>
  <c r="C53" i="3"/>
  <c r="E53" i="3" s="1"/>
  <c r="C53" i="6"/>
  <c r="E53" i="6" s="1"/>
  <c r="C53" i="1"/>
  <c r="E53" i="1" s="1"/>
  <c r="C21" i="5"/>
  <c r="C21" i="4"/>
  <c r="E21" i="4" s="1"/>
  <c r="C21" i="3"/>
  <c r="E21" i="3" s="1"/>
  <c r="C21" i="6"/>
  <c r="E21" i="6" s="1"/>
  <c r="C21" i="1"/>
  <c r="E21" i="1" s="1"/>
  <c r="C5" i="5"/>
  <c r="C5" i="4"/>
  <c r="E5" i="4" s="1"/>
  <c r="C5" i="3"/>
  <c r="E5" i="3" s="1"/>
  <c r="C5" i="6"/>
  <c r="E5" i="6" s="1"/>
  <c r="C5" i="1"/>
  <c r="E5" i="1" s="1"/>
  <c r="C36" i="5"/>
  <c r="C36" i="4"/>
  <c r="E36" i="4" s="1"/>
  <c r="C36" i="3"/>
  <c r="E36" i="3" s="1"/>
  <c r="C36" i="6"/>
  <c r="E36" i="6" s="1"/>
  <c r="C36" i="1"/>
  <c r="E36" i="1" s="1"/>
  <c r="C55" i="5"/>
  <c r="C55" i="4"/>
  <c r="E55" i="4" s="1"/>
  <c r="C55" i="3"/>
  <c r="E55" i="3" s="1"/>
  <c r="C55" i="6"/>
  <c r="E55" i="6" s="1"/>
  <c r="C55" i="1"/>
  <c r="E55" i="1" s="1"/>
  <c r="C39" i="5"/>
  <c r="C39" i="4"/>
  <c r="E39" i="4" s="1"/>
  <c r="C39" i="3"/>
  <c r="E39" i="3" s="1"/>
  <c r="C39" i="6"/>
  <c r="E39" i="6" s="1"/>
  <c r="C39" i="1"/>
  <c r="E39" i="1" s="1"/>
  <c r="C28" i="5"/>
  <c r="C28" i="4"/>
  <c r="E28" i="4" s="1"/>
  <c r="C28" i="3"/>
  <c r="E28" i="3" s="1"/>
  <c r="C28" i="6"/>
  <c r="E28" i="6" s="1"/>
  <c r="C28" i="1"/>
  <c r="E28" i="1" s="1"/>
  <c r="C50" i="5"/>
  <c r="C50" i="4"/>
  <c r="E50" i="4" s="1"/>
  <c r="C50" i="3"/>
  <c r="E50" i="3" s="1"/>
  <c r="C50" i="6"/>
  <c r="E50" i="6" s="1"/>
  <c r="C50" i="1"/>
  <c r="E50" i="1" s="1"/>
  <c r="C34" i="5"/>
  <c r="C34" i="4"/>
  <c r="E34" i="4" s="1"/>
  <c r="C34" i="3"/>
  <c r="E34" i="3" s="1"/>
  <c r="C34" i="6"/>
  <c r="E34" i="6" s="1"/>
  <c r="C34" i="1"/>
  <c r="E34" i="1" s="1"/>
  <c r="C18" i="5"/>
  <c r="C18" i="4"/>
  <c r="E18" i="4" s="1"/>
  <c r="C18" i="3"/>
  <c r="E18" i="3" s="1"/>
  <c r="C18" i="6"/>
  <c r="E18" i="6" s="1"/>
  <c r="C18" i="1"/>
  <c r="E18" i="1" s="1"/>
  <c r="C20" i="5"/>
  <c r="C20" i="4"/>
  <c r="E20" i="4" s="1"/>
  <c r="C20" i="3"/>
  <c r="E20" i="3" s="1"/>
  <c r="C20" i="6"/>
  <c r="E20" i="6" s="1"/>
  <c r="C20" i="1"/>
  <c r="E20" i="1" s="1"/>
  <c r="C49" i="4"/>
  <c r="E49" i="4" s="1"/>
  <c r="C49" i="5"/>
  <c r="C49" i="3"/>
  <c r="E49" i="3" s="1"/>
  <c r="C49" i="6"/>
  <c r="E49" i="6" s="1"/>
  <c r="C49" i="1"/>
  <c r="E49" i="1" s="1"/>
  <c r="C33" i="4"/>
  <c r="E33" i="4" s="1"/>
  <c r="C33" i="5"/>
  <c r="C33" i="3"/>
  <c r="E33" i="3" s="1"/>
  <c r="C33" i="6"/>
  <c r="E33" i="6" s="1"/>
  <c r="C33" i="1"/>
  <c r="E33" i="1" s="1"/>
  <c r="C17" i="5"/>
  <c r="C17" i="4"/>
  <c r="E17" i="4" s="1"/>
  <c r="C17" i="3"/>
  <c r="E17" i="3" s="1"/>
  <c r="C17" i="6"/>
  <c r="E17" i="6" s="1"/>
  <c r="C17" i="1"/>
  <c r="E17" i="1" s="1"/>
  <c r="C8" i="4"/>
  <c r="E8" i="4" s="1"/>
  <c r="C8" i="5"/>
  <c r="C8" i="3"/>
  <c r="E8" i="3" s="1"/>
  <c r="C8" i="6"/>
  <c r="E8" i="6" s="1"/>
  <c r="C8" i="1"/>
  <c r="E8" i="1" s="1"/>
  <c r="C47" i="5"/>
  <c r="C47" i="4"/>
  <c r="E47" i="4" s="1"/>
  <c r="C47" i="3"/>
  <c r="E47" i="3" s="1"/>
  <c r="C47" i="6"/>
  <c r="E47" i="6" s="1"/>
  <c r="C47" i="1"/>
  <c r="E47" i="1" s="1"/>
  <c r="C15" i="5"/>
  <c r="C15" i="4"/>
  <c r="E15" i="4" s="1"/>
  <c r="C15" i="3"/>
  <c r="E15" i="3" s="1"/>
  <c r="C15" i="6"/>
  <c r="E15" i="6" s="1"/>
  <c r="C15" i="1"/>
  <c r="E15" i="1" s="1"/>
  <c r="C42" i="4"/>
  <c r="E42" i="4" s="1"/>
  <c r="C42" i="5"/>
  <c r="C42" i="3"/>
  <c r="E42" i="3" s="1"/>
  <c r="C42" i="6"/>
  <c r="E42" i="6" s="1"/>
  <c r="C42" i="1"/>
  <c r="E42" i="1" s="1"/>
  <c r="C48" i="5"/>
  <c r="C48" i="4"/>
  <c r="E48" i="4" s="1"/>
  <c r="C48" i="3"/>
  <c r="E48" i="3" s="1"/>
  <c r="C48" i="6"/>
  <c r="E48" i="6" s="1"/>
  <c r="C48" i="1"/>
  <c r="E48" i="1" s="1"/>
  <c r="C57" i="4"/>
  <c r="E57" i="4" s="1"/>
  <c r="C57" i="5"/>
  <c r="C57" i="3"/>
  <c r="E57" i="3" s="1"/>
  <c r="C57" i="6"/>
  <c r="E57" i="6" s="1"/>
  <c r="C57" i="1"/>
  <c r="E57" i="1" s="1"/>
  <c r="C25" i="4"/>
  <c r="E25" i="4" s="1"/>
  <c r="C25" i="5"/>
  <c r="C25" i="3"/>
  <c r="E25" i="3" s="1"/>
  <c r="C25" i="6"/>
  <c r="E25" i="6" s="1"/>
  <c r="C25" i="1"/>
  <c r="E25" i="1" s="1"/>
  <c r="C43" i="5"/>
  <c r="C43" i="4"/>
  <c r="E43" i="4" s="1"/>
  <c r="C43" i="3"/>
  <c r="E43" i="3" s="1"/>
  <c r="C43" i="6"/>
  <c r="E43" i="6" s="1"/>
  <c r="C43" i="1"/>
  <c r="E43" i="1" s="1"/>
  <c r="C11" i="5"/>
  <c r="C11" i="4"/>
  <c r="E11" i="4" s="1"/>
  <c r="C11" i="3"/>
  <c r="E11" i="3" s="1"/>
  <c r="C11" i="6"/>
  <c r="E11" i="6" s="1"/>
  <c r="C11" i="1"/>
  <c r="E11" i="1" s="1"/>
  <c r="C38" i="4"/>
  <c r="E38" i="4" s="1"/>
  <c r="C38" i="5"/>
  <c r="C38" i="3"/>
  <c r="E38" i="3" s="1"/>
  <c r="C38" i="6"/>
  <c r="E38" i="6" s="1"/>
  <c r="C38" i="1"/>
  <c r="E38" i="1" s="1"/>
  <c r="D6" i="2"/>
  <c r="C37" i="4"/>
  <c r="E37" i="4" s="1"/>
  <c r="C37" i="5"/>
  <c r="C37" i="3"/>
  <c r="E37" i="3" s="1"/>
  <c r="C37" i="6"/>
  <c r="E37" i="6" s="1"/>
  <c r="C37" i="1"/>
  <c r="E37" i="1" s="1"/>
  <c r="C51" i="4"/>
  <c r="E51" i="4" s="1"/>
  <c r="C51" i="5"/>
  <c r="C51" i="3"/>
  <c r="E51" i="3" s="1"/>
  <c r="C51" i="6"/>
  <c r="E51" i="6" s="1"/>
  <c r="C51" i="1"/>
  <c r="E51" i="1" s="1"/>
  <c r="C35" i="5"/>
  <c r="C35" i="4"/>
  <c r="E35" i="4" s="1"/>
  <c r="C35" i="3"/>
  <c r="E35" i="3" s="1"/>
  <c r="C35" i="6"/>
  <c r="E35" i="6" s="1"/>
  <c r="C35" i="1"/>
  <c r="E35" i="1" s="1"/>
  <c r="C19" i="4"/>
  <c r="E19" i="4" s="1"/>
  <c r="C19" i="5"/>
  <c r="C19" i="3"/>
  <c r="E19" i="3" s="1"/>
  <c r="C19" i="6"/>
  <c r="E19" i="6" s="1"/>
  <c r="C19" i="1"/>
  <c r="E19" i="1" s="1"/>
  <c r="C16" i="5"/>
  <c r="C16" i="4"/>
  <c r="E16" i="4" s="1"/>
  <c r="C16" i="3"/>
  <c r="E16" i="3" s="1"/>
  <c r="C16" i="6"/>
  <c r="E16" i="6" s="1"/>
  <c r="C16" i="1"/>
  <c r="E16" i="1" s="1"/>
  <c r="C46" i="4"/>
  <c r="E46" i="4" s="1"/>
  <c r="C46" i="5"/>
  <c r="C46" i="3"/>
  <c r="E46" i="3" s="1"/>
  <c r="C46" i="6"/>
  <c r="E46" i="6" s="1"/>
  <c r="C46" i="1"/>
  <c r="E46" i="1" s="1"/>
  <c r="C30" i="4"/>
  <c r="E30" i="4" s="1"/>
  <c r="C30" i="5"/>
  <c r="C30" i="3"/>
  <c r="E30" i="3" s="1"/>
  <c r="C30" i="6"/>
  <c r="E30" i="6" s="1"/>
  <c r="C30" i="1"/>
  <c r="E30" i="1" s="1"/>
  <c r="C14" i="5"/>
  <c r="C14" i="4"/>
  <c r="E14" i="4" s="1"/>
  <c r="C14" i="3"/>
  <c r="E14" i="3" s="1"/>
  <c r="C14" i="6"/>
  <c r="E14" i="6" s="1"/>
  <c r="C14" i="1"/>
  <c r="E14" i="1" s="1"/>
  <c r="C60" i="4"/>
  <c r="E60" i="4" s="1"/>
  <c r="C60" i="5"/>
  <c r="C60" i="3"/>
  <c r="E60" i="3" s="1"/>
  <c r="C60" i="6"/>
  <c r="E60" i="6" s="1"/>
  <c r="C60" i="1"/>
  <c r="E60" i="1" s="1"/>
  <c r="C12" i="5"/>
  <c r="C12" i="4"/>
  <c r="E12" i="4" s="1"/>
  <c r="C12" i="3"/>
  <c r="E12" i="3" s="1"/>
  <c r="C12" i="6"/>
  <c r="E12" i="6" s="1"/>
  <c r="C12" i="1"/>
  <c r="E12" i="1" s="1"/>
  <c r="C45" i="4"/>
  <c r="E45" i="4" s="1"/>
  <c r="C45" i="5"/>
  <c r="C45" i="3"/>
  <c r="E45" i="3" s="1"/>
  <c r="C45" i="6"/>
  <c r="E45" i="6" s="1"/>
  <c r="C45" i="1"/>
  <c r="E45" i="1" s="1"/>
  <c r="C29" i="4"/>
  <c r="E29" i="4" s="1"/>
  <c r="C29" i="5"/>
  <c r="C29" i="3"/>
  <c r="E29" i="3" s="1"/>
  <c r="C29" i="6"/>
  <c r="E29" i="6" s="1"/>
  <c r="C29" i="1"/>
  <c r="E29" i="1" s="1"/>
  <c r="C13" i="5"/>
  <c r="C13" i="4"/>
  <c r="E13" i="4" s="1"/>
  <c r="C13" i="3"/>
  <c r="E13" i="3" s="1"/>
  <c r="C13" i="6"/>
  <c r="E13" i="6" s="1"/>
  <c r="C13" i="1"/>
  <c r="E13" i="1" s="1"/>
  <c r="C24" i="4"/>
  <c r="E24" i="4" s="1"/>
  <c r="C24" i="5"/>
  <c r="C24" i="3"/>
  <c r="E24" i="3" s="1"/>
  <c r="C24" i="6"/>
  <c r="E24" i="6" s="1"/>
  <c r="C24" i="1"/>
  <c r="E24" i="1" s="1"/>
  <c r="C23" i="5"/>
  <c r="C23" i="4"/>
  <c r="E23" i="4" s="1"/>
  <c r="C23" i="3"/>
  <c r="E23" i="3" s="1"/>
  <c r="C23" i="6"/>
  <c r="E23" i="6" s="1"/>
  <c r="C23" i="1"/>
  <c r="E23" i="1" s="1"/>
  <c r="C22" i="4"/>
  <c r="E22" i="4" s="1"/>
  <c r="C22" i="5"/>
  <c r="C22" i="3"/>
  <c r="E22" i="3" s="1"/>
  <c r="C22" i="6"/>
  <c r="E22" i="6" s="1"/>
  <c r="C22" i="1"/>
  <c r="E22" i="1" s="1"/>
  <c r="B6" i="2"/>
  <c r="B7" i="2"/>
  <c r="D7" i="2" s="1"/>
  <c r="B3" i="2"/>
  <c r="B4" i="2"/>
  <c r="D4" i="2" s="1"/>
  <c r="C4" i="5" s="1"/>
  <c r="B2" i="2"/>
  <c r="C7" i="5" l="1"/>
  <c r="C7" i="4"/>
  <c r="E7" i="4" s="1"/>
  <c r="C7" i="3"/>
  <c r="E7" i="3" s="1"/>
  <c r="C7" i="6"/>
  <c r="E7" i="6" s="1"/>
  <c r="C7" i="1"/>
  <c r="E7" i="1" s="1"/>
  <c r="C6" i="5"/>
  <c r="C6" i="4"/>
  <c r="E6" i="4" s="1"/>
  <c r="C6" i="3"/>
  <c r="E6" i="3" s="1"/>
  <c r="C6" i="6"/>
  <c r="E6" i="6" s="1"/>
  <c r="C6" i="1"/>
  <c r="E6" i="1" s="1"/>
  <c r="C4" i="4"/>
  <c r="E4" i="4" s="1"/>
  <c r="C4" i="3"/>
  <c r="E4" i="3" s="1"/>
  <c r="C4" i="6"/>
  <c r="E4" i="6" s="1"/>
  <c r="C4" i="1"/>
  <c r="E4" i="1" s="1"/>
</calcChain>
</file>

<file path=xl/sharedStrings.xml><?xml version="1.0" encoding="utf-8"?>
<sst xmlns="http://schemas.openxmlformats.org/spreadsheetml/2006/main" count="498" uniqueCount="143">
  <si>
    <t>Li</t>
  </si>
  <si>
    <t>CP=a+bT+cT^2+d/T^2+eT^3+f/T</t>
  </si>
  <si>
    <t>P. Wang, A. Kozlov, D. Thomas, F. Mertens, R. Schmid-Fetzer, Intermetallics 2013, 42, 137–145.</t>
  </si>
  <si>
    <t>a</t>
  </si>
  <si>
    <t>b</t>
  </si>
  <si>
    <t>c</t>
  </si>
  <si>
    <t>d</t>
  </si>
  <si>
    <t>e</t>
  </si>
  <si>
    <t>f</t>
  </si>
  <si>
    <t>T [K]</t>
  </si>
  <si>
    <t>CP(Li) [J/mol/K]</t>
  </si>
  <si>
    <t>CP(LiBH4) [J/mol/K]</t>
  </si>
  <si>
    <t>CP(BH4) [J/mol/K]</t>
  </si>
  <si>
    <t>LiBH4</t>
  </si>
  <si>
    <t>298.15-400</t>
  </si>
  <si>
    <t>N. C. Hallett, H. L. Johnston, J. Am. Chem. Soc. 1953, 75, 1496–1497.</t>
  </si>
  <si>
    <t>Cp [cal/mol/K]</t>
  </si>
  <si>
    <t>Cp [J/mol/K]</t>
  </si>
  <si>
    <t>Fit</t>
  </si>
  <si>
    <t>Abweichung [%]</t>
  </si>
  <si>
    <t>CP_Fit [J/mol/K]</t>
  </si>
  <si>
    <t>CP(Sr) [J/mol/K]</t>
  </si>
  <si>
    <t>C. B. Alcock, M. W. Chase, V. P. Itkin, J. Phys. Chem. Ref. Data 1993, 22, 1–85.</t>
  </si>
  <si>
    <t>Sr</t>
  </si>
  <si>
    <t>R^2</t>
  </si>
  <si>
    <t>FitStdErr</t>
  </si>
  <si>
    <t>0-5</t>
  </si>
  <si>
    <t>5-20</t>
  </si>
  <si>
    <t>20-110</t>
  </si>
  <si>
    <t>110-550</t>
  </si>
  <si>
    <t>Sr(BH4)2</t>
  </si>
  <si>
    <t>CP(Ba) [J/mol/K]</t>
  </si>
  <si>
    <t>Ba(BH4)2</t>
  </si>
  <si>
    <t>5-15</t>
  </si>
  <si>
    <t>255-700</t>
  </si>
  <si>
    <t>15-50</t>
  </si>
  <si>
    <t>50-255</t>
  </si>
  <si>
    <t>0-4</t>
  </si>
  <si>
    <t>4-15</t>
  </si>
  <si>
    <t>15-110</t>
  </si>
  <si>
    <t>110-220</t>
  </si>
  <si>
    <t>220-525</t>
  </si>
  <si>
    <t>Ca</t>
  </si>
  <si>
    <t>CP(Ca) [J/mol/K]</t>
  </si>
  <si>
    <t>Mg</t>
  </si>
  <si>
    <t>Mg(BH4)2</t>
  </si>
  <si>
    <t>E. R. Pinatel, E. Albanese, B. Civalleri, M. Baricco, J. Alloys Compd. 2015, 645, S64-S68.</t>
  </si>
  <si>
    <t>CP(Mg) [J/mol/K]</t>
  </si>
  <si>
    <t>CP(Mg(BH4)2)_exp [J/mol/K]</t>
  </si>
  <si>
    <t>300-457.15</t>
  </si>
  <si>
    <t>Be</t>
  </si>
  <si>
    <t>CP(Be) [J/mol/K]</t>
  </si>
  <si>
    <t>CP=a+bT+cT^2+d/T^2+eT^3+f*T^5</t>
  </si>
  <si>
    <t>298-453.6</t>
  </si>
  <si>
    <t>Ba</t>
  </si>
  <si>
    <t>Ca(BH4)2</t>
  </si>
  <si>
    <t>g</t>
  </si>
  <si>
    <t>CP=a+bT*10^-3+c/T^2*10^5+dT^2*10^-6</t>
  </si>
  <si>
    <t>HSC 5.1</t>
  </si>
  <si>
    <t>CP=a+bT+c/T^2+dT^2+eT^3+fT^5+g/T</t>
  </si>
  <si>
    <t>CP(Mg(BH4)2)_Fit [J/mol/K]</t>
  </si>
  <si>
    <t>CP=a+bT+c/T^2+dT^2+eT^3</t>
  </si>
  <si>
    <t>CP=a+bT+c/T^2+dT^2+eT^3+fT^5</t>
  </si>
  <si>
    <t>CP=a+bT+cT^2+d/T^2+eT^3+f/T+gT^5</t>
  </si>
  <si>
    <t>2 BH4</t>
  </si>
  <si>
    <t>CP=a+bT+cT^2+d/T^2+eT^3</t>
  </si>
  <si>
    <t>NaBH4</t>
  </si>
  <si>
    <t>CP(Na) [J/mol/K]</t>
  </si>
  <si>
    <t>CP(NaBH4) [J/mol/K]</t>
  </si>
  <si>
    <t>K. Burkmann, A. Demmer, F. Habermann, B. Hansel, B. Störr, J. Seidel, R. Gumeniuk, M. Bertau, K. Bohmhammel, F. Mertens, J. Therm. Anal. Calorim. 2025, 150, 5409-5417.</t>
  </si>
  <si>
    <t>K. Burkmann, M. Mehlhorn, A. Demmer, J. Kraus, F. Habermann, J. Seidel, K. Bohmhammel, J. Kortus, F. Mertens, Phys. Chem. Chem. Phys. 2025, 27, 17063–17072.</t>
  </si>
  <si>
    <t>K. Burkmann, F. Habermann, A. Walnsch, B. Störr, J. Seidel, K. Bohmhammel, R. Gumeniuk, F. Mertens, ChemPhysChem 2025, 26, e202500108.</t>
  </si>
  <si>
    <t>A. Roine, HSC Chemistry, Outokumpu Research Oy, Pori, Finland, 2002.</t>
  </si>
  <si>
    <t>T range [K]</t>
  </si>
  <si>
    <t>value</t>
  </si>
  <si>
    <t>uncertainty</t>
  </si>
  <si>
    <t>CP=a+b*T+c/T^2+d*T^2+e*T^3+f/T</t>
  </si>
  <si>
    <t xml:space="preserve">100-298.15 </t>
  </si>
  <si>
    <t xml:space="preserve">298.15-923 </t>
  </si>
  <si>
    <t xml:space="preserve">20-100 </t>
  </si>
  <si>
    <t>100-298.15</t>
  </si>
  <si>
    <t>4-20</t>
  </si>
  <si>
    <t xml:space="preserve">0-30 </t>
  </si>
  <si>
    <t xml:space="preserve">30-40 </t>
  </si>
  <si>
    <t xml:space="preserve">40-100 </t>
  </si>
  <si>
    <t xml:space="preserve">298.15-1543 </t>
  </si>
  <si>
    <t xml:space="preserve">15-60 </t>
  </si>
  <si>
    <t xml:space="preserve">60-120 </t>
  </si>
  <si>
    <t xml:space="preserve">120-300 </t>
  </si>
  <si>
    <t xml:space="preserve">0-20 </t>
  </si>
  <si>
    <t xml:space="preserve">20-105 </t>
  </si>
  <si>
    <t xml:space="preserve">105-170 </t>
  </si>
  <si>
    <t xml:space="preserve">170-298 </t>
  </si>
  <si>
    <t xml:space="preserve">15-182 </t>
  </si>
  <si>
    <t>193-300</t>
  </si>
  <si>
    <t>H. L. Johnston, N. C. Hallett, J. Am. Chem. Soc. 1953, 75, 1467-1468-</t>
  </si>
  <si>
    <t>C. B. Alcock, M. W. Chase, V. P. Itkin, J. Phys. Chem. Ref. Data 1994, 23, 385-497-</t>
  </si>
  <si>
    <t>20 -50</t>
  </si>
  <si>
    <t>50 -150</t>
  </si>
  <si>
    <t>150 - 298.15</t>
  </si>
  <si>
    <t>298.15 -370.95</t>
  </si>
  <si>
    <t>40-20</t>
  </si>
  <si>
    <t xml:space="preserve">0-5 </t>
  </si>
  <si>
    <t xml:space="preserve">40-80 </t>
  </si>
  <si>
    <t xml:space="preserve">80-298.15 </t>
  </si>
  <si>
    <t xml:space="preserve">298.15-716 </t>
  </si>
  <si>
    <t>5-40</t>
  </si>
  <si>
    <t>298.15-380</t>
  </si>
  <si>
    <t xml:space="preserve">0-4 </t>
  </si>
  <si>
    <t xml:space="preserve">4-20 </t>
  </si>
  <si>
    <t xml:space="preserve">20-80 </t>
  </si>
  <si>
    <t xml:space="preserve">298.15-1000 </t>
  </si>
  <si>
    <t xml:space="preserve">5-20 </t>
  </si>
  <si>
    <t xml:space="preserve">20-30 </t>
  </si>
  <si>
    <t xml:space="preserve">30-100 </t>
  </si>
  <si>
    <t xml:space="preserve">298.15-820 </t>
  </si>
  <si>
    <t xml:space="preserve">100-110 </t>
  </si>
  <si>
    <t xml:space="preserve">110-298.15 </t>
  </si>
  <si>
    <t xml:space="preserve">298.15-550 </t>
  </si>
  <si>
    <t>298.15-1543</t>
  </si>
  <si>
    <t xml:space="preserve">4-5 </t>
  </si>
  <si>
    <t xml:space="preserve">5-40 </t>
  </si>
  <si>
    <t xml:space="preserve">298.15-525 </t>
  </si>
  <si>
    <t>Fit CP(Ca(BH4)2_NK-Li) [J/mol/K]</t>
  </si>
  <si>
    <t>CP(Ca(BH4)2)_NK-Li) [J/mol/K]</t>
  </si>
  <si>
    <t>CP(Be(BH4)2)_NK-Li) [J/mol/K]</t>
  </si>
  <si>
    <t>CP(Mg(BH4)2)_NK-Li) [J/mol/K]</t>
  </si>
  <si>
    <t>CP(Ca(BH4)2)_exp) [J/mol/K]</t>
  </si>
  <si>
    <t>CP(Sr(BH4)2)_exp) [J/mol/K]</t>
  </si>
  <si>
    <t>CP(Sr(BH4)2)_NK-Li) [J/mol/K]</t>
  </si>
  <si>
    <t>CP(Ba(BH4)2)_NK-Li) [J/mol/K]</t>
  </si>
  <si>
    <t>CP(Ba(BH4)2)_exp) [J/mol/K]</t>
  </si>
  <si>
    <t>CP(Sr(BH4)2) [J/mol/K]</t>
  </si>
  <si>
    <t>CP(Be(BH4)2)_Fit) [J/mol/K]</t>
  </si>
  <si>
    <t>CP(Mg(BH4)2)_NK-Sr) [J/mol/K]</t>
  </si>
  <si>
    <t>CP(Mg(BH4)2)_exp) [J/mol/K]</t>
  </si>
  <si>
    <t>Difference [%]</t>
  </si>
  <si>
    <t>CP(Ca(BH4)2)_NK-Sr) [J/mol/K]</t>
  </si>
  <si>
    <t>CP(Ba(BH4)2)_NK-Sr) [J/mol/K]</t>
  </si>
  <si>
    <t>Fit CP(Ca(BH4)2_NK-Sr) [J/mol/K]</t>
  </si>
  <si>
    <t>CP(Be(BH4)2)_NK-Sr) [J/mol/K]</t>
  </si>
  <si>
    <t>recommended values for Be(BH4)2</t>
  </si>
  <si>
    <t>recommended values for Mg(BH4)2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</si>
</sst>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E+00"/>
    <numFmt numFmtId="165" formatCode="0.000000"/>
    <numFmt numFmtId="166" formatCode="0.00000"/>
    <numFmt numFmtId="167" formatCode="0.0000"/>
    <numFmt numFmtId="168" formatCode="0.000"/>
    <numFmt numFmtId="169" formatCode="0.0"/>
    <numFmt numFmtId="170" formatCode="0.0000E+00"/>
    <numFmt numFmtId="171" formatCode="0.000000E+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9" fontId="0" fillId="0" borderId="0" xfId="0" applyNumberFormat="1"/>
    <xf numFmtId="0" fontId="1" fillId="0" borderId="0" xfId="0" applyFont="1" applyAlignment="1">
      <alignment vertical="center"/>
    </xf>
    <xf numFmtId="167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170" fontId="0" fillId="0" borderId="0" xfId="0" applyNumberFormat="1"/>
    <xf numFmtId="171" fontId="0" fillId="0" borderId="0" xfId="0" applyNumberFormat="1"/>
    <xf numFmtId="0" fontId="2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0" xfId="1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64" fontId="0" fillId="0" borderId="0" xfId="0" applyNumberFormat="1" applyFont="1"/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167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68" fontId="0" fillId="0" borderId="0" xfId="0" applyNumberFormat="1" applyFont="1" applyAlignment="1">
      <alignment horizontal="center" vertical="center"/>
    </xf>
    <xf numFmtId="167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/>
    </xf>
    <xf numFmtId="168" fontId="0" fillId="0" borderId="0" xfId="0" applyNumberFormat="1" applyFont="1" applyAlignment="1">
      <alignment vertical="center"/>
    </xf>
    <xf numFmtId="0" fontId="0" fillId="0" borderId="0" xfId="0" applyNumberFormat="1"/>
    <xf numFmtId="49" fontId="0" fillId="0" borderId="0" xfId="0" applyNumberFormat="1"/>
    <xf numFmtId="0" fontId="0" fillId="0" borderId="0" xfId="0" applyNumberFormat="1" applyFont="1"/>
    <xf numFmtId="0" fontId="0" fillId="2" borderId="0" xfId="0" applyFill="1" applyAlignment="1">
      <alignment horizontal="center"/>
    </xf>
  </cellXfs>
  <cellStyles count="2">
    <cellStyle name="Normal 2" xfId="1" xr:uid="{3ED4B7FE-EE3C-4FE2-9A48-BEFFF56F0B1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'BH4 from LiBH4'!$D$1</c:f>
              <c:strCache>
                <c:ptCount val="1"/>
                <c:pt idx="0">
                  <c:v>CP(BH4) [J/mol/K]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'BH4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'BH4 from LiBH4'!$C$2:$C$78</c:f>
              <c:numCache>
                <c:formatCode>General</c:formatCode>
                <c:ptCount val="77"/>
                <c:pt idx="2" formatCode="0.000">
                  <c:v>0.69256045688888856</c:v>
                </c:pt>
                <c:pt idx="3" formatCode="0.000">
                  <c:v>1.1438043774999991</c:v>
                </c:pt>
                <c:pt idx="4" formatCode="0.000">
                  <c:v>1.8930024130399989</c:v>
                </c:pt>
                <c:pt idx="5" formatCode="0.000">
                  <c:v>2.9460656172222208</c:v>
                </c:pt>
                <c:pt idx="6" formatCode="0.000">
                  <c:v>4.2712550116734675</c:v>
                </c:pt>
                <c:pt idx="7" formatCode="0.000">
                  <c:v>5.8254043411249983</c:v>
                </c:pt>
                <c:pt idx="8" formatCode="0.000">
                  <c:v>7.5610660376543191</c:v>
                </c:pt>
                <c:pt idx="9" formatCode="0.000">
                  <c:v>9.4289389687599954</c:v>
                </c:pt>
                <c:pt idx="10" formatCode="0.000">
                  <c:v>11.378829599669423</c:v>
                </c:pt>
                <c:pt idx="11" formatCode="0.000">
                  <c:v>13.360078201055551</c:v>
                </c:pt>
                <c:pt idx="12" formatCode="0.000">
                  <c:v>15.373447707751481</c:v>
                </c:pt>
                <c:pt idx="13" formatCode="0.000">
                  <c:v>17.521023136326541</c:v>
                </c:pt>
                <c:pt idx="14" formatCode="0.000">
                  <c:v>19.682075042444453</c:v>
                </c:pt>
                <c:pt idx="15" formatCode="0.000">
                  <c:v>21.834525059687508</c:v>
                </c:pt>
                <c:pt idx="16" formatCode="0.000">
                  <c:v>23.962590858442908</c:v>
                </c:pt>
                <c:pt idx="17" formatCode="0.000">
                  <c:v>26.05474837086421</c:v>
                </c:pt>
                <c:pt idx="18" formatCode="0.000">
                  <c:v>28.102423946454305</c:v>
                </c:pt>
                <c:pt idx="19" formatCode="0.000">
                  <c:v>30.099132227000005</c:v>
                </c:pt>
                <c:pt idx="20" formatCode="0.000">
                  <c:v>32.03989422614513</c:v>
                </c:pt>
                <c:pt idx="21" formatCode="0.000">
                  <c:v>33.920836166611579</c:v>
                </c:pt>
                <c:pt idx="22" formatCode="0.000">
                  <c:v>35.738907642173913</c:v>
                </c:pt>
                <c:pt idx="23" formatCode="0.000">
                  <c:v>37.491680199861122</c:v>
                </c:pt>
                <c:pt idx="24" formatCode="0.000">
                  <c:v>39.319180215000003</c:v>
                </c:pt>
                <c:pt idx="25" formatCode="0.000">
                  <c:v>41.137993300887587</c:v>
                </c:pt>
                <c:pt idx="26" formatCode="0.000">
                  <c:v>42.827105388031555</c:v>
                </c:pt>
                <c:pt idx="27" formatCode="0.000">
                  <c:v>44.407939331632662</c:v>
                </c:pt>
                <c:pt idx="28" formatCode="0.000">
                  <c:v>45.898289276783586</c:v>
                </c:pt>
                <c:pt idx="29" formatCode="0.000">
                  <c:v>47.313034005555558</c:v>
                </c:pt>
                <c:pt idx="30" formatCode="0.000">
                  <c:v>48.664691882700311</c:v>
                </c:pt>
                <c:pt idx="31" formatCode="0.000">
                  <c:v>49.963856359375001</c:v>
                </c:pt>
                <c:pt idx="32" formatCode="0.000">
                  <c:v>51.219540536616172</c:v>
                </c:pt>
                <c:pt idx="33" formatCode="0.000">
                  <c:v>52.439451861072669</c:v>
                </c:pt>
                <c:pt idx="34" formatCode="0.000">
                  <c:v>53.630212687244899</c:v>
                </c:pt>
                <c:pt idx="35" formatCode="0.000">
                  <c:v>54.797538563580247</c:v>
                </c:pt>
                <c:pt idx="36" formatCode="0.000">
                  <c:v>55.94638325593499</c:v>
                </c:pt>
                <c:pt idx="37" formatCode="0.000">
                  <c:v>57.081057416204992</c:v>
                </c:pt>
                <c:pt idx="38" formatCode="0.000">
                  <c:v>58.205326230950035</c:v>
                </c:pt>
                <c:pt idx="39" formatCode="0.000">
                  <c:v>59.322490200000004</c:v>
                </c:pt>
                <c:pt idx="40" formatCode="0.000">
                  <c:v>60.435452295523504</c:v>
                </c:pt>
                <c:pt idx="41" formatCode="0.000">
                  <c:v>61.546774064058951</c:v>
                </c:pt>
                <c:pt idx="42" formatCode="0.000">
                  <c:v>62.65872270409681</c:v>
                </c:pt>
                <c:pt idx="43" formatCode="0.000">
                  <c:v>63.773310740909089</c:v>
                </c:pt>
                <c:pt idx="44" formatCode="0.000">
                  <c:v>64.892329599691365</c:v>
                </c:pt>
                <c:pt idx="45" formatCode="0.000">
                  <c:v>66.017378126370517</c:v>
                </c:pt>
                <c:pt idx="46" formatCode="0.000">
                  <c:v>67.14988690668855</c:v>
                </c:pt>
                <c:pt idx="47" formatCode="0.000">
                  <c:v>68.291139076388887</c:v>
                </c:pt>
                <c:pt idx="48" formatCode="0.000">
                  <c:v>69.442288189410661</c:v>
                </c:pt>
                <c:pt idx="49" formatCode="0.000">
                  <c:v>70.60437361000001</c:v>
                </c:pt>
                <c:pt idx="50" formatCode="0.000">
                  <c:v>71.77833381325452</c:v>
                </c:pt>
                <c:pt idx="51" formatCode="0.000">
                  <c:v>72.965017912721891</c:v>
                </c:pt>
                <c:pt idx="52" formatCode="0.000">
                  <c:v>74.16519568009079</c:v>
                </c:pt>
                <c:pt idx="53" formatCode="0.000">
                  <c:v>75.379566278257897</c:v>
                </c:pt>
                <c:pt idx="54" formatCode="0.000">
                  <c:v>76.608765893181825</c:v>
                </c:pt>
                <c:pt idx="55" formatCode="0.000">
                  <c:v>77.853374420408159</c:v>
                </c:pt>
                <c:pt idx="56" formatCode="0.000">
                  <c:v>79.113921337757773</c:v>
                </c:pt>
                <c:pt idx="57" formatCode="0.000">
                  <c:v>80.390890875445905</c:v>
                </c:pt>
                <c:pt idx="58" formatCode="0.000">
                  <c:v>81.684726578073835</c:v>
                </c:pt>
                <c:pt idx="59" formatCode="0.000">
                  <c:v>82.508687570813038</c:v>
                </c:pt>
                <c:pt idx="60" formatCode="0.000">
                  <c:v>82.910309999999996</c:v>
                </c:pt>
                <c:pt idx="61" formatCode="0.000">
                  <c:v>83.693885395653069</c:v>
                </c:pt>
                <c:pt idx="62" formatCode="0.000">
                  <c:v>84.438413851092605</c:v>
                </c:pt>
                <c:pt idx="63" formatCode="0.000">
                  <c:v>85.14370662363946</c:v>
                </c:pt>
                <c:pt idx="64" formatCode="0.000">
                  <c:v>85.809589599999981</c:v>
                </c:pt>
                <c:pt idx="65" formatCode="0.000">
                  <c:v>86.435901956360937</c:v>
                </c:pt>
                <c:pt idx="66" formatCode="0.000">
                  <c:v>87.022494959504129</c:v>
                </c:pt>
                <c:pt idx="67" formatCode="0.000">
                  <c:v>87.569230892231005</c:v>
                </c:pt>
                <c:pt idx="68" formatCode="0.000">
                  <c:v>88.075982088581299</c:v>
                </c:pt>
                <c:pt idx="69" formatCode="0.000">
                  <c:v>88.542630066209838</c:v>
                </c:pt>
                <c:pt idx="70" formatCode="0.000">
                  <c:v>88.969064744897935</c:v>
                </c:pt>
                <c:pt idx="71" formatCode="0.000">
                  <c:v>89.355183741564176</c:v>
                </c:pt>
                <c:pt idx="72" formatCode="0.000">
                  <c:v>89.700891733333336</c:v>
                </c:pt>
                <c:pt idx="73" formatCode="0.000">
                  <c:v>90.006099881258194</c:v>
                </c:pt>
                <c:pt idx="74" formatCode="0.000">
                  <c:v>90.270725308181156</c:v>
                </c:pt>
                <c:pt idx="75" formatCode="0.000">
                  <c:v>90.494690625000004</c:v>
                </c:pt>
                <c:pt idx="76" formatCode="0.000">
                  <c:v>90.677923500277004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7D-4A1B-9D24-EE4426DC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810943"/>
        <c:axId val="1526813439"/>
      </c:scatterChart>
      <c:valAx>
        <c:axId val="1526810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6813439"/>
        <c:crosses val="autoZero"/>
        <c:crossBetween val="midCat"/>
      </c:valAx>
      <c:valAx>
        <c:axId val="152681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CP(BH4)</a:t>
                </a:r>
                <a:r>
                  <a:rPr lang="de-DE" baseline="0"/>
                  <a:t> [J/mol/K]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6810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'Mg(BH4)2 from Sr(BH4)2'!$C$1</c:f>
              <c:strCache>
                <c:ptCount val="1"/>
                <c:pt idx="0">
                  <c:v>CP(Mg(BH4)2)_NK-Sr)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'Mg(BH4)2 from Sr(BH4)2'!$A$2:$A$112</c:f>
              <c:numCache>
                <c:formatCode>General</c:formatCode>
                <c:ptCount val="1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</c:numCache>
            </c:numRef>
          </c:xVal>
          <c:yVal>
            <c:numRef>
              <c:f>'Mg(BH4)2 from Sr(BH4)2'!$C$2:$C$112</c:f>
              <c:numCache>
                <c:formatCode>0.000</c:formatCode>
                <c:ptCount val="111"/>
                <c:pt idx="0">
                  <c:v>5.0407179999999996E-2</c:v>
                </c:pt>
                <c:pt idx="1">
                  <c:v>0.37500098099999957</c:v>
                </c:pt>
                <c:pt idx="2">
                  <c:v>1.0183804010000008</c:v>
                </c:pt>
                <c:pt idx="3">
                  <c:v>1.7411047904999997</c:v>
                </c:pt>
                <c:pt idx="4">
                  <c:v>2.2027364986400029</c:v>
                </c:pt>
                <c:pt idx="5">
                  <c:v>3.3608688887777673</c:v>
                </c:pt>
                <c:pt idx="6">
                  <c:v>5.5554054919591831</c:v>
                </c:pt>
                <c:pt idx="7">
                  <c:v>8.4917103980624997</c:v>
                </c:pt>
                <c:pt idx="8">
                  <c:v>11.87838912019753</c:v>
                </c:pt>
                <c:pt idx="9">
                  <c:v>15.578878487160001</c:v>
                </c:pt>
                <c:pt idx="10">
                  <c:v>19.500296491289262</c:v>
                </c:pt>
                <c:pt idx="11">
                  <c:v>23.572580341361103</c:v>
                </c:pt>
                <c:pt idx="12">
                  <c:v>27.738386983881661</c:v>
                </c:pt>
                <c:pt idx="13">
                  <c:v>31.947848415489783</c:v>
                </c:pt>
                <c:pt idx="14">
                  <c:v>36.155686922071112</c:v>
                </c:pt>
                <c:pt idx="15">
                  <c:v>40.319550294515622</c:v>
                </c:pt>
                <c:pt idx="16">
                  <c:v>44.399011122685124</c:v>
                </c:pt>
                <c:pt idx="17">
                  <c:v>48.354943815049381</c:v>
                </c:pt>
                <c:pt idx="18">
                  <c:v>52.14912476976729</c:v>
                </c:pt>
                <c:pt idx="19">
                  <c:v>55.743968809289996</c:v>
                </c:pt>
                <c:pt idx="20">
                  <c:v>59.360447123460318</c:v>
                </c:pt>
                <c:pt idx="21">
                  <c:v>62.858752158999991</c:v>
                </c:pt>
                <c:pt idx="22">
                  <c:v>65.446086755879008</c:v>
                </c:pt>
                <c:pt idx="23">
                  <c:v>68.084211804999995</c:v>
                </c:pt>
                <c:pt idx="24">
                  <c:v>70.525166924000018</c:v>
                </c:pt>
                <c:pt idx="25">
                  <c:v>72.797940101124254</c:v>
                </c:pt>
                <c:pt idx="26">
                  <c:v>74.926244825925934</c:v>
                </c:pt>
                <c:pt idx="27">
                  <c:v>76.929629616530605</c:v>
                </c:pt>
                <c:pt idx="28">
                  <c:v>78.824324498906066</c:v>
                </c:pt>
                <c:pt idx="29">
                  <c:v>80.623893370000005</c:v>
                </c:pt>
                <c:pt idx="30">
                  <c:v>82.339741501207072</c:v>
                </c:pt>
                <c:pt idx="31">
                  <c:v>83.9815138109375</c:v>
                </c:pt>
                <c:pt idx="32">
                  <c:v>85.557409971404965</c:v>
                </c:pt>
                <c:pt idx="33">
                  <c:v>87.074435620657439</c:v>
                </c:pt>
                <c:pt idx="34">
                  <c:v>88.538604068979595</c:v>
                </c:pt>
                <c:pt idx="35">
                  <c:v>89.95509934333333</c:v>
                </c:pt>
                <c:pt idx="36">
                  <c:v>91.328408812783067</c:v>
                </c:pt>
                <c:pt idx="37">
                  <c:v>92.662431712160668</c:v>
                </c:pt>
                <c:pt idx="38">
                  <c:v>93.960568442721893</c:v>
                </c:pt>
                <c:pt idx="39">
                  <c:v>95.225794444999991</c:v>
                </c:pt>
                <c:pt idx="40">
                  <c:v>96.460721616454492</c:v>
                </c:pt>
                <c:pt idx="41">
                  <c:v>97.667649617346953</c:v>
                </c:pt>
                <c:pt idx="42">
                  <c:v>98.848608923666831</c:v>
                </c:pt>
                <c:pt idx="43">
                  <c:v>100.00539711016528</c:v>
                </c:pt>
                <c:pt idx="44">
                  <c:v>101.13960955333332</c:v>
                </c:pt>
                <c:pt idx="45">
                  <c:v>102.25266551396976</c:v>
                </c:pt>
                <c:pt idx="46">
                  <c:v>103.34583037722953</c:v>
                </c:pt>
                <c:pt idx="47">
                  <c:v>104.42023468375001</c:v>
                </c:pt>
                <c:pt idx="48">
                  <c:v>105.47689047029569</c:v>
                </c:pt>
                <c:pt idx="49">
                  <c:v>106.51670534599998</c:v>
                </c:pt>
                <c:pt idx="50">
                  <c:v>107.54049465584775</c:v>
                </c:pt>
                <c:pt idx="51">
                  <c:v>108.54899202278108</c:v>
                </c:pt>
                <c:pt idx="52">
                  <c:v>109.54285851080812</c:v>
                </c:pt>
                <c:pt idx="53">
                  <c:v>110.52269061148148</c:v>
                </c:pt>
                <c:pt idx="54">
                  <c:v>111.48902722330578</c:v>
                </c:pt>
                <c:pt idx="55">
                  <c:v>112.44235576663266</c:v>
                </c:pt>
                <c:pt idx="56">
                  <c:v>113.38311755429365</c:v>
                </c:pt>
                <c:pt idx="57">
                  <c:v>114.31171251972651</c:v>
                </c:pt>
                <c:pt idx="58">
                  <c:v>115.22850338896293</c:v>
                </c:pt>
                <c:pt idx="59">
                  <c:v>115.800170302076</c:v>
                </c:pt>
                <c:pt idx="60">
                  <c:v>116.22105937000001</c:v>
                </c:pt>
                <c:pt idx="61">
                  <c:v>117.14184061415212</c:v>
                </c:pt>
                <c:pt idx="62">
                  <c:v>118.05340103522374</c:v>
                </c:pt>
                <c:pt idx="63">
                  <c:v>118.95617882412699</c:v>
                </c:pt>
                <c:pt idx="64">
                  <c:v>119.85057820773437</c:v>
                </c:pt>
                <c:pt idx="65">
                  <c:v>120.73697255964498</c:v>
                </c:pt>
                <c:pt idx="66">
                  <c:v>121.61570718355374</c:v>
                </c:pt>
                <c:pt idx="67">
                  <c:v>122.48710180801962</c:v>
                </c:pt>
                <c:pt idx="68">
                  <c:v>123.35145282633221</c:v>
                </c:pt>
                <c:pt idx="69">
                  <c:v>124.20903531081285</c:v>
                </c:pt>
                <c:pt idx="70">
                  <c:v>125.06010482714288</c:v>
                </c:pt>
                <c:pt idx="71">
                  <c:v>125.90489907108909</c:v>
                </c:pt>
                <c:pt idx="72">
                  <c:v>126.74363934722221</c:v>
                </c:pt>
                <c:pt idx="73">
                  <c:v>127.57653190682305</c:v>
                </c:pt>
                <c:pt idx="74">
                  <c:v>128.40376916009498</c:v>
                </c:pt>
                <c:pt idx="75">
                  <c:v>129.22553077599997</c:v>
                </c:pt>
                <c:pt idx="76">
                  <c:v>130.04198468146819</c:v>
                </c:pt>
                <c:pt idx="77">
                  <c:v>130.85328797036601</c:v>
                </c:pt>
                <c:pt idx="78">
                  <c:v>131.65958773142012</c:v>
                </c:pt>
                <c:pt idx="79">
                  <c:v>132.46102180324951</c:v>
                </c:pt>
                <c:pt idx="80">
                  <c:v>133.25771946375002</c:v>
                </c:pt>
                <c:pt idx="81">
                  <c:v>134.04980206027435</c:v>
                </c:pt>
                <c:pt idx="82">
                  <c:v>134.83738358634739</c:v>
                </c:pt>
                <c:pt idx="83">
                  <c:v>135.6205712100392</c:v>
                </c:pt>
                <c:pt idx="84">
                  <c:v>136.39946575857147</c:v>
                </c:pt>
                <c:pt idx="85">
                  <c:v>137.17416216325262</c:v>
                </c:pt>
                <c:pt idx="86">
                  <c:v>137.94474986840999</c:v>
                </c:pt>
                <c:pt idx="87">
                  <c:v>138.71131320761</c:v>
                </c:pt>
                <c:pt idx="88">
                  <c:v>139.473931750124</c:v>
                </c:pt>
                <c:pt idx="89">
                  <c:v>140.23268062029797</c:v>
                </c:pt>
                <c:pt idx="90">
                  <c:v>140.98763079222221</c:v>
                </c:pt>
                <c:pt idx="91">
                  <c:v>141.73884936185965</c:v>
                </c:pt>
                <c:pt idx="92">
                  <c:v>142.48639979858223</c:v>
                </c:pt>
                <c:pt idx="93">
                  <c:v>143.23034217787722</c:v>
                </c:pt>
                <c:pt idx="94">
                  <c:v>143.97073339681759</c:v>
                </c:pt>
                <c:pt idx="95">
                  <c:v>144.70762737373963</c:v>
                </c:pt>
                <c:pt idx="96">
                  <c:v>145.44107523343749</c:v>
                </c:pt>
                <c:pt idx="97">
                  <c:v>146.17112547906262</c:v>
                </c:pt>
                <c:pt idx="98">
                  <c:v>146.89782415180758</c:v>
                </c:pt>
                <c:pt idx="99">
                  <c:v>147.62121497935723</c:v>
                </c:pt>
                <c:pt idx="100">
                  <c:v>148.341339514</c:v>
                </c:pt>
                <c:pt idx="101">
                  <c:v>149.05823726121557</c:v>
                </c:pt>
                <c:pt idx="102">
                  <c:v>149.77194579948096</c:v>
                </c:pt>
                <c:pt idx="103">
                  <c:v>150.48250089197472</c:v>
                </c:pt>
                <c:pt idx="104">
                  <c:v>151.18993659079882</c:v>
                </c:pt>
                <c:pt idx="105">
                  <c:v>151.89428533428571</c:v>
                </c:pt>
                <c:pt idx="106">
                  <c:v>152.59557803791029</c:v>
                </c:pt>
                <c:pt idx="107">
                  <c:v>153.29384417928208</c:v>
                </c:pt>
                <c:pt idx="108">
                  <c:v>153.98911187765435</c:v>
                </c:pt>
                <c:pt idx="109">
                  <c:v>154.68140796835115</c:v>
                </c:pt>
                <c:pt idx="110">
                  <c:v>155.37075807247933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A9-428B-87AB-D580737B6E62}"/>
            </c:ext>
          </c:extLst>
        </c:ser>
        <c:ser>
          <c:idx val="1"/>
          <c:order val="1"/>
          <c:tx>
            <c:strRef>
              <c:f>'Mg(BH4)2 from Sr(BH4)2'!$D$1</c:f>
              <c:strCache>
                <c:ptCount val="1"/>
                <c:pt idx="0">
                  <c:v>CP(Mg(BH4)2)_exp)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'Mg(BH4)2 from Sr(BH4)2'!$A$2:$A$112</c:f>
              <c:numCache>
                <c:formatCode>General</c:formatCode>
                <c:ptCount val="1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</c:numCache>
            </c:numRef>
          </c:xVal>
          <c:yVal>
            <c:numRef>
              <c:f>'Mg(BH4)2 from Sr(BH4)2'!$D$2:$D$112</c:f>
              <c:numCache>
                <c:formatCode>0.000</c:formatCode>
                <c:ptCount val="111"/>
                <c:pt idx="60">
                  <c:v>81.697535555555547</c:v>
                </c:pt>
                <c:pt idx="61">
                  <c:v>82.134771876122016</c:v>
                </c:pt>
                <c:pt idx="62">
                  <c:v>82.569688075130074</c:v>
                </c:pt>
                <c:pt idx="63">
                  <c:v>83.002456620571934</c:v>
                </c:pt>
                <c:pt idx="64">
                  <c:v>83.433236612499996</c:v>
                </c:pt>
                <c:pt idx="65">
                  <c:v>83.862175007396445</c:v>
                </c:pt>
                <c:pt idx="66">
                  <c:v>84.28940771368228</c:v>
                </c:pt>
                <c:pt idx="67">
                  <c:v>84.71506057363554</c:v>
                </c:pt>
                <c:pt idx="68">
                  <c:v>85.139250244982705</c:v>
                </c:pt>
                <c:pt idx="69">
                  <c:v>85.562084993709306</c:v>
                </c:pt>
                <c:pt idx="70">
                  <c:v>85.983665408163262</c:v>
                </c:pt>
                <c:pt idx="71">
                  <c:v>86.404085043255307</c:v>
                </c:pt>
                <c:pt idx="72">
                  <c:v>86.823431002469135</c:v>
                </c:pt>
                <c:pt idx="73">
                  <c:v>87.241784464449239</c:v>
                </c:pt>
                <c:pt idx="74">
                  <c:v>87.659221160116857</c:v>
                </c:pt>
                <c:pt idx="75">
                  <c:v>88.07581180555556</c:v>
                </c:pt>
                <c:pt idx="76">
                  <c:v>88.491622495290869</c:v>
                </c:pt>
                <c:pt idx="77">
                  <c:v>88.906715060052292</c:v>
                </c:pt>
                <c:pt idx="78">
                  <c:v>89.321147392636419</c:v>
                </c:pt>
                <c:pt idx="79">
                  <c:v>89.734973745080907</c:v>
                </c:pt>
                <c:pt idx="80">
                  <c:v>90.148245000000003</c:v>
                </c:pt>
                <c:pt idx="81">
                  <c:v>90.561008918617588</c:v>
                </c:pt>
                <c:pt idx="82">
                  <c:v>90.973310367757293</c:v>
                </c:pt>
                <c:pt idx="83">
                  <c:v>91.385191527805191</c:v>
                </c:pt>
                <c:pt idx="84">
                  <c:v>91.796692083446715</c:v>
                </c:pt>
                <c:pt idx="85">
                  <c:v>92.207849398788923</c:v>
                </c:pt>
                <c:pt idx="86">
                  <c:v>92.618698678312612</c:v>
                </c:pt>
                <c:pt idx="87">
                  <c:v>93.029273114949135</c:v>
                </c:pt>
                <c:pt idx="88">
                  <c:v>93.439604026446275</c:v>
                </c:pt>
                <c:pt idx="89">
                  <c:v>93.849720981069296</c:v>
                </c:pt>
                <c:pt idx="90">
                  <c:v>94.259651913580242</c:v>
                </c:pt>
                <c:pt idx="91">
                  <c:v>94.669423232345125</c:v>
                </c:pt>
                <c:pt idx="92">
                  <c:v>95.079059918336483</c:v>
                </c:pt>
                <c:pt idx="93">
                  <c:v>95.488585616724464</c:v>
                </c:pt>
                <c:pt idx="94">
                  <c:v>95.898022721684015</c:v>
                </c:pt>
                <c:pt idx="95">
                  <c:v>96.307392454986157</c:v>
                </c:pt>
                <c:pt idx="96">
                  <c:v>96.716714938888884</c:v>
                </c:pt>
                <c:pt idx="97">
                  <c:v>97.126009263795297</c:v>
                </c:pt>
                <c:pt idx="98">
                  <c:v>97.535293551103706</c:v>
                </c:pt>
                <c:pt idx="99">
                  <c:v>97.944585011636562</c:v>
                </c:pt>
                <c:pt idx="100">
                  <c:v>98.353899999999996</c:v>
                </c:pt>
                <c:pt idx="101">
                  <c:v>98.763254065194587</c:v>
                </c:pt>
                <c:pt idx="102">
                  <c:v>99.172661997770092</c:v>
                </c:pt>
                <c:pt idx="103">
                  <c:v>99.582137873791112</c:v>
                </c:pt>
                <c:pt idx="104">
                  <c:v>99.991695095857992</c:v>
                </c:pt>
                <c:pt idx="105">
                  <c:v>100.4013464314059</c:v>
                </c:pt>
                <c:pt idx="106">
                  <c:v>100.81110404848701</c:v>
                </c:pt>
                <c:pt idx="107">
                  <c:v>101.22097954922265</c:v>
                </c:pt>
                <c:pt idx="108">
                  <c:v>101.63098400109737</c:v>
                </c:pt>
                <c:pt idx="109">
                  <c:v>102.04112796625283</c:v>
                </c:pt>
                <c:pt idx="110">
                  <c:v>102.45142152892562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A9-428B-87AB-D580737B6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1729391"/>
        <c:axId val="1861731887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Fit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'Mg(BH4)2 from Sr(BH4)2'!$A$2:$A$112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5</c:v>
                      </c:pt>
                      <c:pt idx="1">
                        <c:v>10</c:v>
                      </c:pt>
                      <c:pt idx="2">
                        <c:v>15</c:v>
                      </c:pt>
                      <c:pt idx="3">
                        <c:v>20</c:v>
                      </c:pt>
                      <c:pt idx="4">
                        <c:v>25</c:v>
                      </c:pt>
                      <c:pt idx="5">
                        <c:v>30</c:v>
                      </c:pt>
                      <c:pt idx="6">
                        <c:v>35</c:v>
                      </c:pt>
                      <c:pt idx="7">
                        <c:v>40</c:v>
                      </c:pt>
                      <c:pt idx="8">
                        <c:v>45</c:v>
                      </c:pt>
                      <c:pt idx="9">
                        <c:v>50</c:v>
                      </c:pt>
                      <c:pt idx="10">
                        <c:v>55</c:v>
                      </c:pt>
                      <c:pt idx="11">
                        <c:v>60</c:v>
                      </c:pt>
                      <c:pt idx="12">
                        <c:v>65</c:v>
                      </c:pt>
                      <c:pt idx="13">
                        <c:v>70</c:v>
                      </c:pt>
                      <c:pt idx="14">
                        <c:v>75</c:v>
                      </c:pt>
                      <c:pt idx="15">
                        <c:v>80</c:v>
                      </c:pt>
                      <c:pt idx="16">
                        <c:v>85</c:v>
                      </c:pt>
                      <c:pt idx="17">
                        <c:v>90</c:v>
                      </c:pt>
                      <c:pt idx="18">
                        <c:v>95</c:v>
                      </c:pt>
                      <c:pt idx="19">
                        <c:v>100</c:v>
                      </c:pt>
                      <c:pt idx="20">
                        <c:v>105</c:v>
                      </c:pt>
                      <c:pt idx="21">
                        <c:v>110</c:v>
                      </c:pt>
                      <c:pt idx="22">
                        <c:v>115</c:v>
                      </c:pt>
                      <c:pt idx="23">
                        <c:v>120</c:v>
                      </c:pt>
                      <c:pt idx="24">
                        <c:v>125</c:v>
                      </c:pt>
                      <c:pt idx="25">
                        <c:v>130</c:v>
                      </c:pt>
                      <c:pt idx="26">
                        <c:v>135</c:v>
                      </c:pt>
                      <c:pt idx="27">
                        <c:v>140</c:v>
                      </c:pt>
                      <c:pt idx="28">
                        <c:v>145</c:v>
                      </c:pt>
                      <c:pt idx="29">
                        <c:v>150</c:v>
                      </c:pt>
                      <c:pt idx="30">
                        <c:v>155</c:v>
                      </c:pt>
                      <c:pt idx="31">
                        <c:v>160</c:v>
                      </c:pt>
                      <c:pt idx="32">
                        <c:v>165</c:v>
                      </c:pt>
                      <c:pt idx="33">
                        <c:v>170</c:v>
                      </c:pt>
                      <c:pt idx="34">
                        <c:v>175</c:v>
                      </c:pt>
                      <c:pt idx="35">
                        <c:v>180</c:v>
                      </c:pt>
                      <c:pt idx="36">
                        <c:v>185</c:v>
                      </c:pt>
                      <c:pt idx="37">
                        <c:v>190</c:v>
                      </c:pt>
                      <c:pt idx="38">
                        <c:v>195</c:v>
                      </c:pt>
                      <c:pt idx="39">
                        <c:v>200</c:v>
                      </c:pt>
                      <c:pt idx="40">
                        <c:v>205</c:v>
                      </c:pt>
                      <c:pt idx="41">
                        <c:v>210</c:v>
                      </c:pt>
                      <c:pt idx="42">
                        <c:v>215</c:v>
                      </c:pt>
                      <c:pt idx="43">
                        <c:v>220</c:v>
                      </c:pt>
                      <c:pt idx="44">
                        <c:v>225</c:v>
                      </c:pt>
                      <c:pt idx="45">
                        <c:v>230</c:v>
                      </c:pt>
                      <c:pt idx="46">
                        <c:v>235</c:v>
                      </c:pt>
                      <c:pt idx="47">
                        <c:v>240</c:v>
                      </c:pt>
                      <c:pt idx="48">
                        <c:v>245</c:v>
                      </c:pt>
                      <c:pt idx="49">
                        <c:v>250</c:v>
                      </c:pt>
                      <c:pt idx="50">
                        <c:v>255</c:v>
                      </c:pt>
                      <c:pt idx="51">
                        <c:v>260</c:v>
                      </c:pt>
                      <c:pt idx="52">
                        <c:v>265</c:v>
                      </c:pt>
                      <c:pt idx="53">
                        <c:v>270</c:v>
                      </c:pt>
                      <c:pt idx="54">
                        <c:v>275</c:v>
                      </c:pt>
                      <c:pt idx="55">
                        <c:v>280</c:v>
                      </c:pt>
                      <c:pt idx="56">
                        <c:v>285</c:v>
                      </c:pt>
                      <c:pt idx="57">
                        <c:v>290</c:v>
                      </c:pt>
                      <c:pt idx="58">
                        <c:v>295</c:v>
                      </c:pt>
                      <c:pt idx="59">
                        <c:v>298.14999999999998</c:v>
                      </c:pt>
                      <c:pt idx="60">
                        <c:v>300</c:v>
                      </c:pt>
                      <c:pt idx="61">
                        <c:v>305</c:v>
                      </c:pt>
                      <c:pt idx="62">
                        <c:v>310</c:v>
                      </c:pt>
                      <c:pt idx="63">
                        <c:v>315</c:v>
                      </c:pt>
                      <c:pt idx="64">
                        <c:v>320</c:v>
                      </c:pt>
                      <c:pt idx="65">
                        <c:v>325</c:v>
                      </c:pt>
                      <c:pt idx="66">
                        <c:v>330</c:v>
                      </c:pt>
                      <c:pt idx="67">
                        <c:v>335</c:v>
                      </c:pt>
                      <c:pt idx="68">
                        <c:v>340</c:v>
                      </c:pt>
                      <c:pt idx="69">
                        <c:v>345</c:v>
                      </c:pt>
                      <c:pt idx="70">
                        <c:v>350</c:v>
                      </c:pt>
                      <c:pt idx="71">
                        <c:v>355</c:v>
                      </c:pt>
                      <c:pt idx="72">
                        <c:v>360</c:v>
                      </c:pt>
                      <c:pt idx="73">
                        <c:v>365</c:v>
                      </c:pt>
                      <c:pt idx="74">
                        <c:v>370</c:v>
                      </c:pt>
                      <c:pt idx="75">
                        <c:v>375</c:v>
                      </c:pt>
                      <c:pt idx="76">
                        <c:v>380</c:v>
                      </c:pt>
                      <c:pt idx="77">
                        <c:v>385</c:v>
                      </c:pt>
                      <c:pt idx="78">
                        <c:v>390</c:v>
                      </c:pt>
                      <c:pt idx="79">
                        <c:v>395</c:v>
                      </c:pt>
                      <c:pt idx="80">
                        <c:v>400</c:v>
                      </c:pt>
                      <c:pt idx="81">
                        <c:v>405</c:v>
                      </c:pt>
                      <c:pt idx="82">
                        <c:v>410</c:v>
                      </c:pt>
                      <c:pt idx="83">
                        <c:v>415</c:v>
                      </c:pt>
                      <c:pt idx="84">
                        <c:v>420</c:v>
                      </c:pt>
                      <c:pt idx="85">
                        <c:v>425</c:v>
                      </c:pt>
                      <c:pt idx="86">
                        <c:v>430</c:v>
                      </c:pt>
                      <c:pt idx="87">
                        <c:v>435</c:v>
                      </c:pt>
                      <c:pt idx="88">
                        <c:v>440</c:v>
                      </c:pt>
                      <c:pt idx="89">
                        <c:v>445</c:v>
                      </c:pt>
                      <c:pt idx="90">
                        <c:v>450</c:v>
                      </c:pt>
                      <c:pt idx="91">
                        <c:v>455</c:v>
                      </c:pt>
                      <c:pt idx="92">
                        <c:v>460</c:v>
                      </c:pt>
                      <c:pt idx="93">
                        <c:v>465</c:v>
                      </c:pt>
                      <c:pt idx="94">
                        <c:v>470</c:v>
                      </c:pt>
                      <c:pt idx="95">
                        <c:v>475</c:v>
                      </c:pt>
                      <c:pt idx="96">
                        <c:v>480</c:v>
                      </c:pt>
                      <c:pt idx="97">
                        <c:v>485</c:v>
                      </c:pt>
                      <c:pt idx="98">
                        <c:v>490</c:v>
                      </c:pt>
                      <c:pt idx="99">
                        <c:v>495</c:v>
                      </c:pt>
                      <c:pt idx="100">
                        <c:v>500</c:v>
                      </c:pt>
                      <c:pt idx="101">
                        <c:v>505</c:v>
                      </c:pt>
                      <c:pt idx="102">
                        <c:v>510</c:v>
                      </c:pt>
                      <c:pt idx="103">
                        <c:v>515</c:v>
                      </c:pt>
                      <c:pt idx="104">
                        <c:v>520</c:v>
                      </c:pt>
                      <c:pt idx="105">
                        <c:v>525</c:v>
                      </c:pt>
                      <c:pt idx="106">
                        <c:v>530</c:v>
                      </c:pt>
                      <c:pt idx="107">
                        <c:v>535</c:v>
                      </c:pt>
                      <c:pt idx="108">
                        <c:v>540</c:v>
                      </c:pt>
                      <c:pt idx="109">
                        <c:v>545</c:v>
                      </c:pt>
                      <c:pt idx="110">
                        <c:v>550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'Mg(BH4)2 from Sr(BH4)2'!$F$2:$F$112</c15:sqref>
                        </c15:formulaRef>
                      </c:ext>
                    </c:extLst>
                    <c:numCache>
                      <c:formatCode>0.000</c:formatCode>
                      <c:ptCount val="111"/>
                      <c:pt idx="0">
                        <c:v>5.0407179999999989E-2</c:v>
                      </c:pt>
                      <c:pt idx="1">
                        <c:v>0.3750009809999999</c:v>
                      </c:pt>
                      <c:pt idx="2">
                        <c:v>1.0183804009999999</c:v>
                      </c:pt>
                      <c:pt idx="3">
                        <c:v>1.7411047904999997</c:v>
                      </c:pt>
                      <c:pt idx="4">
                        <c:v>2.2027364986399931</c:v>
                      </c:pt>
                      <c:pt idx="5">
                        <c:v>3.360868888777766</c:v>
                      </c:pt>
                      <c:pt idx="6">
                        <c:v>5.5554054919591849</c:v>
                      </c:pt>
                      <c:pt idx="7">
                        <c:v>8.4917103980625015</c:v>
                      </c:pt>
                      <c:pt idx="8">
                        <c:v>11.878389120197534</c:v>
                      </c:pt>
                      <c:pt idx="9">
                        <c:v>15.578878487160004</c:v>
                      </c:pt>
                      <c:pt idx="10">
                        <c:v>19.500296491289259</c:v>
                      </c:pt>
                      <c:pt idx="11">
                        <c:v>23.572580341361117</c:v>
                      </c:pt>
                      <c:pt idx="12">
                        <c:v>27.738386983881657</c:v>
                      </c:pt>
                      <c:pt idx="13">
                        <c:v>31.947848415489798</c:v>
                      </c:pt>
                      <c:pt idx="14">
                        <c:v>36.155686922071119</c:v>
                      </c:pt>
                      <c:pt idx="15">
                        <c:v>40.319550294515622</c:v>
                      </c:pt>
                      <c:pt idx="16">
                        <c:v>44.399011122685117</c:v>
                      </c:pt>
                      <c:pt idx="17">
                        <c:v>48.354943815049381</c:v>
                      </c:pt>
                      <c:pt idx="18">
                        <c:v>52.149124769767319</c:v>
                      </c:pt>
                      <c:pt idx="19">
                        <c:v>55.743968809290003</c:v>
                      </c:pt>
                      <c:pt idx="20">
                        <c:v>59.360447123460332</c:v>
                      </c:pt>
                      <c:pt idx="21">
                        <c:v>62.858752159000005</c:v>
                      </c:pt>
                      <c:pt idx="22">
                        <c:v>65.446086755879023</c:v>
                      </c:pt>
                      <c:pt idx="23">
                        <c:v>68.08421180500001</c:v>
                      </c:pt>
                      <c:pt idx="24">
                        <c:v>70.525166924000004</c:v>
                      </c:pt>
                      <c:pt idx="25">
                        <c:v>72.797940101124269</c:v>
                      </c:pt>
                      <c:pt idx="26">
                        <c:v>74.926244825925934</c:v>
                      </c:pt>
                      <c:pt idx="27">
                        <c:v>76.929629616530619</c:v>
                      </c:pt>
                      <c:pt idx="28">
                        <c:v>78.824324498906066</c:v>
                      </c:pt>
                      <c:pt idx="29">
                        <c:v>80.623893370000019</c:v>
                      </c:pt>
                      <c:pt idx="30">
                        <c:v>82.339741501207087</c:v>
                      </c:pt>
                      <c:pt idx="31">
                        <c:v>83.981513810937514</c:v>
                      </c:pt>
                      <c:pt idx="32">
                        <c:v>85.557409971404965</c:v>
                      </c:pt>
                      <c:pt idx="33">
                        <c:v>87.074435620657439</c:v>
                      </c:pt>
                      <c:pt idx="34">
                        <c:v>88.538604068979609</c:v>
                      </c:pt>
                      <c:pt idx="35">
                        <c:v>89.95509934333333</c:v>
                      </c:pt>
                      <c:pt idx="36">
                        <c:v>91.328408812783053</c:v>
                      </c:pt>
                      <c:pt idx="37">
                        <c:v>92.662431712160668</c:v>
                      </c:pt>
                      <c:pt idx="38">
                        <c:v>93.960568442721907</c:v>
                      </c:pt>
                      <c:pt idx="39">
                        <c:v>95.225794445000005</c:v>
                      </c:pt>
                      <c:pt idx="40">
                        <c:v>96.460721616454492</c:v>
                      </c:pt>
                      <c:pt idx="41">
                        <c:v>97.667649617346953</c:v>
                      </c:pt>
                      <c:pt idx="42">
                        <c:v>98.848608923666845</c:v>
                      </c:pt>
                      <c:pt idx="43">
                        <c:v>100.0053971101653</c:v>
                      </c:pt>
                      <c:pt idx="44">
                        <c:v>101.13960955333334</c:v>
                      </c:pt>
                      <c:pt idx="45">
                        <c:v>102.25266551396976</c:v>
                      </c:pt>
                      <c:pt idx="46">
                        <c:v>103.34583037722953</c:v>
                      </c:pt>
                      <c:pt idx="47">
                        <c:v>104.42023468375</c:v>
                      </c:pt>
                      <c:pt idx="48">
                        <c:v>105.4768904702957</c:v>
                      </c:pt>
                      <c:pt idx="49">
                        <c:v>106.51670534600001</c:v>
                      </c:pt>
                      <c:pt idx="50">
                        <c:v>107.54049465584775</c:v>
                      </c:pt>
                      <c:pt idx="51">
                        <c:v>108.54899202278106</c:v>
                      </c:pt>
                      <c:pt idx="52">
                        <c:v>109.54285851080812</c:v>
                      </c:pt>
                      <c:pt idx="53">
                        <c:v>110.52269061148149</c:v>
                      </c:pt>
                      <c:pt idx="54">
                        <c:v>111.48902722330578</c:v>
                      </c:pt>
                      <c:pt idx="55">
                        <c:v>112.44235576663266</c:v>
                      </c:pt>
                      <c:pt idx="56">
                        <c:v>113.38311755429363</c:v>
                      </c:pt>
                      <c:pt idx="57">
                        <c:v>114.31171251972651</c:v>
                      </c:pt>
                      <c:pt idx="58">
                        <c:v>115.22850338896295</c:v>
                      </c:pt>
                      <c:pt idx="59">
                        <c:v>115.80017030207603</c:v>
                      </c:pt>
                      <c:pt idx="60">
                        <c:v>116.22105937000002</c:v>
                      </c:pt>
                      <c:pt idx="61">
                        <c:v>117.14184061415212</c:v>
                      </c:pt>
                      <c:pt idx="62">
                        <c:v>118.05340103522374</c:v>
                      </c:pt>
                      <c:pt idx="63">
                        <c:v>118.95617882412699</c:v>
                      </c:pt>
                      <c:pt idx="64">
                        <c:v>119.85057820773437</c:v>
                      </c:pt>
                      <c:pt idx="65">
                        <c:v>120.73697255964497</c:v>
                      </c:pt>
                      <c:pt idx="66">
                        <c:v>121.61570718355374</c:v>
                      </c:pt>
                      <c:pt idx="67">
                        <c:v>122.48710180801962</c:v>
                      </c:pt>
                      <c:pt idx="68">
                        <c:v>123.35145282633219</c:v>
                      </c:pt>
                      <c:pt idx="69">
                        <c:v>124.20903531081287</c:v>
                      </c:pt>
                      <c:pt idx="70">
                        <c:v>125.06010482714288</c:v>
                      </c:pt>
                      <c:pt idx="71">
                        <c:v>125.90489907108906</c:v>
                      </c:pt>
                      <c:pt idx="72">
                        <c:v>126.74363934722226</c:v>
                      </c:pt>
                      <c:pt idx="73">
                        <c:v>127.57653190682306</c:v>
                      </c:pt>
                      <c:pt idx="74">
                        <c:v>128.40376916009495</c:v>
                      </c:pt>
                      <c:pt idx="75">
                        <c:v>129.22553077600003</c:v>
                      </c:pt>
                      <c:pt idx="76">
                        <c:v>130.04198468146816</c:v>
                      </c:pt>
                      <c:pt idx="77">
                        <c:v>130.85328797036601</c:v>
                      </c:pt>
                      <c:pt idx="78">
                        <c:v>131.65958773142012</c:v>
                      </c:pt>
                      <c:pt idx="79">
                        <c:v>132.46102180324948</c:v>
                      </c:pt>
                      <c:pt idx="80">
                        <c:v>133.25771946375002</c:v>
                      </c:pt>
                      <c:pt idx="81">
                        <c:v>134.04980206027437</c:v>
                      </c:pt>
                      <c:pt idx="82">
                        <c:v>134.83738358634741</c:v>
                      </c:pt>
                      <c:pt idx="83">
                        <c:v>135.6205712100392</c:v>
                      </c:pt>
                      <c:pt idx="84">
                        <c:v>136.39946575857144</c:v>
                      </c:pt>
                      <c:pt idx="85">
                        <c:v>137.17416216325262</c:v>
                      </c:pt>
                      <c:pt idx="86">
                        <c:v>137.94474986840996</c:v>
                      </c:pt>
                      <c:pt idx="87">
                        <c:v>138.71131320761</c:v>
                      </c:pt>
                      <c:pt idx="88">
                        <c:v>139.473931750124</c:v>
                      </c:pt>
                      <c:pt idx="89">
                        <c:v>140.23268062029797</c:v>
                      </c:pt>
                      <c:pt idx="90">
                        <c:v>140.98763079222223</c:v>
                      </c:pt>
                      <c:pt idx="91">
                        <c:v>141.73884936185968</c:v>
                      </c:pt>
                      <c:pt idx="92">
                        <c:v>142.48639979858226</c:v>
                      </c:pt>
                      <c:pt idx="93">
                        <c:v>143.23034217787722</c:v>
                      </c:pt>
                      <c:pt idx="94">
                        <c:v>143.97073339681759</c:v>
                      </c:pt>
                      <c:pt idx="95">
                        <c:v>144.70762737373963</c:v>
                      </c:pt>
                      <c:pt idx="96">
                        <c:v>145.44107523343749</c:v>
                      </c:pt>
                      <c:pt idx="97">
                        <c:v>146.17112547906262</c:v>
                      </c:pt>
                      <c:pt idx="98">
                        <c:v>146.89782415180761</c:v>
                      </c:pt>
                      <c:pt idx="99">
                        <c:v>147.62121497935721</c:v>
                      </c:pt>
                      <c:pt idx="100">
                        <c:v>148.34133951400003</c:v>
                      </c:pt>
                      <c:pt idx="101">
                        <c:v>149.0582372612156</c:v>
                      </c:pt>
                      <c:pt idx="102">
                        <c:v>149.77194579948099</c:v>
                      </c:pt>
                      <c:pt idx="103">
                        <c:v>150.48250089197478</c:v>
                      </c:pt>
                      <c:pt idx="104">
                        <c:v>151.18993659079882</c:v>
                      </c:pt>
                      <c:pt idx="105">
                        <c:v>151.89428533428574</c:v>
                      </c:pt>
                      <c:pt idx="106">
                        <c:v>152.59557803791029</c:v>
                      </c:pt>
                      <c:pt idx="107">
                        <c:v>153.29384417928202</c:v>
                      </c:pt>
                      <c:pt idx="108">
                        <c:v>153.98911187765435</c:v>
                      </c:pt>
                      <c:pt idx="109">
                        <c:v>154.68140796835115</c:v>
                      </c:pt>
                      <c:pt idx="110">
                        <c:v>155.37075807247933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5CE1-453B-8C81-D47CE8688EF4}"/>
                  </c:ext>
                </c:extLst>
              </c15:ser>
            </c15:filteredScatterSeries>
          </c:ext>
        </c:extLst>
      </c:scatterChart>
      <c:valAx>
        <c:axId val="186172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61731887"/>
        <c:crosses val="autoZero"/>
        <c:crossBetween val="midCat"/>
      </c:valAx>
      <c:valAx>
        <c:axId val="1861731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CP(Mg(BH4)2)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617293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'Ca(BH4)2 from Sr(BH4)2'!$C$1</c:f>
              <c:strCache>
                <c:ptCount val="1"/>
                <c:pt idx="0">
                  <c:v>CP(Ca(BH4)2)_NK-Sr)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'Ca(BH4)2 from Sr(BH4)2'!$A$2:$A$144</c:f>
              <c:numCache>
                <c:formatCode>General</c:formatCode>
                <c:ptCount val="143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</c:numCache>
            </c:numRef>
          </c:xVal>
          <c:yVal>
            <c:numRef>
              <c:f>'Ca(BH4)2 from Sr(BH4)2'!$C$2:$C$144</c:f>
              <c:numCache>
                <c:formatCode>0.000</c:formatCode>
                <c:ptCount val="143"/>
                <c:pt idx="0">
                  <c:v>6.5122029999999997E-2</c:v>
                </c:pt>
                <c:pt idx="1">
                  <c:v>0.52417188099999934</c:v>
                </c:pt>
                <c:pt idx="2">
                  <c:v>1.5238142732222224</c:v>
                </c:pt>
                <c:pt idx="3">
                  <c:v>2.9738425154999995</c:v>
                </c:pt>
                <c:pt idx="4">
                  <c:v>4.4463739986400022</c:v>
                </c:pt>
                <c:pt idx="5">
                  <c:v>6.5262999998888782</c:v>
                </c:pt>
                <c:pt idx="6">
                  <c:v>9.5934045225714275</c:v>
                </c:pt>
                <c:pt idx="7">
                  <c:v>13.3195441480625</c:v>
                </c:pt>
                <c:pt idx="8">
                  <c:v>17.288274521432125</c:v>
                </c:pt>
                <c:pt idx="9">
                  <c:v>21.095050487160023</c:v>
                </c:pt>
                <c:pt idx="10">
                  <c:v>24.98356039624796</c:v>
                </c:pt>
                <c:pt idx="11">
                  <c:v>29.040584785805567</c:v>
                </c:pt>
                <c:pt idx="12">
                  <c:v>33.249280164355049</c:v>
                </c:pt>
                <c:pt idx="13">
                  <c:v>37.531905966510223</c:v>
                </c:pt>
                <c:pt idx="14">
                  <c:v>41.773325866515563</c:v>
                </c:pt>
                <c:pt idx="15">
                  <c:v>45.834570294515629</c:v>
                </c:pt>
                <c:pt idx="16">
                  <c:v>49.682879576664362</c:v>
                </c:pt>
                <c:pt idx="17">
                  <c:v>53.39166516319753</c:v>
                </c:pt>
                <c:pt idx="18">
                  <c:v>56.970883100515216</c:v>
                </c:pt>
                <c:pt idx="19">
                  <c:v>60.409936809289988</c:v>
                </c:pt>
                <c:pt idx="20">
                  <c:v>63.738168987264167</c:v>
                </c:pt>
                <c:pt idx="21">
                  <c:v>66.990736378008251</c:v>
                </c:pt>
                <c:pt idx="22">
                  <c:v>69.353011459683358</c:v>
                </c:pt>
                <c:pt idx="23">
                  <c:v>71.784054693888876</c:v>
                </c:pt>
                <c:pt idx="24">
                  <c:v>74.03371161150001</c:v>
                </c:pt>
                <c:pt idx="25">
                  <c:v>76.129167920650872</c:v>
                </c:pt>
                <c:pt idx="26">
                  <c:v>78.09264122656036</c:v>
                </c:pt>
                <c:pt idx="27">
                  <c:v>79.942426106326522</c:v>
                </c:pt>
                <c:pt idx="28">
                  <c:v>81.693691416192038</c:v>
                </c:pt>
                <c:pt idx="29">
                  <c:v>83.359094758888887</c:v>
                </c:pt>
                <c:pt idx="30">
                  <c:v>84.94926050621487</c:v>
                </c:pt>
                <c:pt idx="31">
                  <c:v>86.473154935937501</c:v>
                </c:pt>
                <c:pt idx="32">
                  <c:v>87.938383034019736</c:v>
                </c:pt>
                <c:pt idx="33">
                  <c:v>89.351425113737022</c:v>
                </c:pt>
                <c:pt idx="34">
                  <c:v>90.71782680494897</c:v>
                </c:pt>
                <c:pt idx="35">
                  <c:v>92.042352627283947</c:v>
                </c:pt>
                <c:pt idx="36">
                  <c:v>93.329110911349531</c:v>
                </c:pt>
                <c:pt idx="37">
                  <c:v>94.581656018254847</c:v>
                </c:pt>
                <c:pt idx="38">
                  <c:v>95.80307245278928</c:v>
                </c:pt>
                <c:pt idx="39">
                  <c:v>96.996044444999995</c:v>
                </c:pt>
                <c:pt idx="40">
                  <c:v>98.16291380008775</c:v>
                </c:pt>
                <c:pt idx="41">
                  <c:v>99.305728223922912</c:v>
                </c:pt>
                <c:pt idx="42">
                  <c:v>100.42628187502568</c:v>
                </c:pt>
                <c:pt idx="43">
                  <c:v>101.52614953991734</c:v>
                </c:pt>
                <c:pt idx="44">
                  <c:v>102.60671555256172</c:v>
                </c:pt>
                <c:pt idx="45">
                  <c:v>103.66919836179584</c:v>
                </c:pt>
                <c:pt idx="46">
                  <c:v>104.71467147945339</c:v>
                </c:pt>
                <c:pt idx="47">
                  <c:v>105.74408140597222</c:v>
                </c:pt>
                <c:pt idx="48">
                  <c:v>106.75826302181068</c:v>
                </c:pt>
                <c:pt idx="49">
                  <c:v>107.75795284599998</c:v>
                </c:pt>
                <c:pt idx="50">
                  <c:v>108.74380049304979</c:v>
                </c:pt>
                <c:pt idx="51">
                  <c:v>109.71637860266273</c:v>
                </c:pt>
                <c:pt idx="52">
                  <c:v>110.67619147055801</c:v>
                </c:pt>
                <c:pt idx="53">
                  <c:v>111.62368257101508</c:v>
                </c:pt>
                <c:pt idx="54">
                  <c:v>112.5592411308471</c:v>
                </c:pt>
                <c:pt idx="55">
                  <c:v>113.48320788908164</c:v>
                </c:pt>
                <c:pt idx="56">
                  <c:v>114.39588015561328</c:v>
                </c:pt>
                <c:pt idx="57">
                  <c:v>115.29751626467301</c:v>
                </c:pt>
                <c:pt idx="58">
                  <c:v>116.18833950446495</c:v>
                </c:pt>
                <c:pt idx="59">
                  <c:v>116.74409379335876</c:v>
                </c:pt>
                <c:pt idx="60">
                  <c:v>117.15823937</c:v>
                </c:pt>
                <c:pt idx="61">
                  <c:v>118.0407682950981</c:v>
                </c:pt>
                <c:pt idx="62">
                  <c:v>118.91941871389179</c:v>
                </c:pt>
                <c:pt idx="63">
                  <c:v>119.79426509442177</c:v>
                </c:pt>
                <c:pt idx="64">
                  <c:v>120.66537613273438</c:v>
                </c:pt>
                <c:pt idx="65">
                  <c:v>121.53281528153848</c:v>
                </c:pt>
                <c:pt idx="66">
                  <c:v>122.39664122322316</c:v>
                </c:pt>
                <c:pt idx="67">
                  <c:v>123.25690829382938</c:v>
                </c:pt>
                <c:pt idx="68">
                  <c:v>124.11366686370243</c:v>
                </c:pt>
                <c:pt idx="69">
                  <c:v>124.96696367981096</c:v>
                </c:pt>
                <c:pt idx="70">
                  <c:v>125.81684217408164</c:v>
                </c:pt>
                <c:pt idx="71">
                  <c:v>126.66334274155129</c:v>
                </c:pt>
                <c:pt idx="72">
                  <c:v>127.50650299166665</c:v>
                </c:pt>
                <c:pt idx="73">
                  <c:v>128.34635797565397</c:v>
                </c:pt>
                <c:pt idx="74">
                  <c:v>129.18294039252743</c:v>
                </c:pt>
                <c:pt idx="75">
                  <c:v>130.01628077599997</c:v>
                </c:pt>
                <c:pt idx="76">
                  <c:v>130.84640766429365</c:v>
                </c:pt>
                <c:pt idx="77">
                  <c:v>131.67334775461293</c:v>
                </c:pt>
                <c:pt idx="78">
                  <c:v>132.49712604384615</c:v>
                </c:pt>
                <c:pt idx="79">
                  <c:v>133.31776595687873</c:v>
                </c:pt>
                <c:pt idx="80">
                  <c:v>134.13528946375001</c:v>
                </c:pt>
                <c:pt idx="81">
                  <c:v>134.94971718674896</c:v>
                </c:pt>
                <c:pt idx="82">
                  <c:v>135.76106849842353</c:v>
                </c:pt>
                <c:pt idx="83">
                  <c:v>136.56936161137469</c:v>
                </c:pt>
                <c:pt idx="84">
                  <c:v>137.37461366061228</c:v>
                </c:pt>
                <c:pt idx="85">
                  <c:v>138.17684077916957</c:v>
                </c:pt>
                <c:pt idx="86">
                  <c:v>138.97605816759872</c:v>
                </c:pt>
                <c:pt idx="87">
                  <c:v>139.77228015790726</c:v>
                </c:pt>
                <c:pt idx="88">
                  <c:v>140.56552027243805</c:v>
                </c:pt>
                <c:pt idx="89">
                  <c:v>141.35579127814421</c:v>
                </c:pt>
                <c:pt idx="90">
                  <c:v>142.14310523666666</c:v>
                </c:pt>
                <c:pt idx="91">
                  <c:v>142.92747355058083</c:v>
                </c:pt>
                <c:pt idx="92">
                  <c:v>143.70890700614365</c:v>
                </c:pt>
                <c:pt idx="93">
                  <c:v>144.48741581284079</c:v>
                </c:pt>
                <c:pt idx="94">
                  <c:v>145.26300964000455</c:v>
                </c:pt>
                <c:pt idx="95">
                  <c:v>146.03569765074795</c:v>
                </c:pt>
                <c:pt idx="96">
                  <c:v>146.80548853343748</c:v>
                </c:pt>
                <c:pt idx="97">
                  <c:v>147.5723905309066</c:v>
                </c:pt>
                <c:pt idx="98">
                  <c:v>148.33641146759268</c:v>
                </c:pt>
                <c:pt idx="99">
                  <c:v>149.09755877476584</c:v>
                </c:pt>
                <c:pt idx="100">
                  <c:v>149.855839514</c:v>
                </c:pt>
                <c:pt idx="101">
                  <c:v>150.61126039902558</c:v>
                </c:pt>
                <c:pt idx="102">
                  <c:v>151.36382781608995</c:v>
                </c:pt>
                <c:pt idx="103">
                  <c:v>152.11354784294087</c:v>
                </c:pt>
                <c:pt idx="104">
                  <c:v>152.86042626653847</c:v>
                </c:pt>
                <c:pt idx="105">
                  <c:v>153.60446859959183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0C-49B5-8B05-BFA5738700B5}"/>
            </c:ext>
          </c:extLst>
        </c:ser>
        <c:ser>
          <c:idx val="1"/>
          <c:order val="1"/>
          <c:tx>
            <c:strRef>
              <c:f>'Ca(BH4)2 from Sr(BH4)2'!$D$1</c:f>
              <c:strCache>
                <c:ptCount val="1"/>
                <c:pt idx="0">
                  <c:v>CP(Ca(BH4)2)_exp)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'Ca(BH4)2 from Sr(BH4)2'!$A$2:$A$144</c:f>
              <c:numCache>
                <c:formatCode>General</c:formatCode>
                <c:ptCount val="143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</c:numCache>
            </c:numRef>
          </c:xVal>
          <c:yVal>
            <c:numRef>
              <c:f>'Ca(BH4)2 from Sr(BH4)2'!$D$2:$D$144</c:f>
              <c:numCache>
                <c:formatCode>0.000</c:formatCode>
                <c:ptCount val="143"/>
                <c:pt idx="0">
                  <c:v>6.1349635000000034E-2</c:v>
                </c:pt>
                <c:pt idx="1">
                  <c:v>0.43809690600000001</c:v>
                </c:pt>
                <c:pt idx="2">
                  <c:v>1.3868327321111111</c:v>
                </c:pt>
                <c:pt idx="3">
                  <c:v>2.8679417020000004</c:v>
                </c:pt>
                <c:pt idx="4">
                  <c:v>4.9647813826800018</c:v>
                </c:pt>
                <c:pt idx="5">
                  <c:v>7.3880249408888901</c:v>
                </c:pt>
                <c:pt idx="6">
                  <c:v>10.012803071775512</c:v>
                </c:pt>
                <c:pt idx="7">
                  <c:v>12.776519335499998</c:v>
                </c:pt>
                <c:pt idx="8">
                  <c:v>15.639908275395062</c:v>
                </c:pt>
                <c:pt idx="9">
                  <c:v>18.57380542192</c:v>
                </c:pt>
                <c:pt idx="10">
                  <c:v>21.553909445429753</c:v>
                </c:pt>
                <c:pt idx="11">
                  <c:v>24.55845954022222</c:v>
                </c:pt>
                <c:pt idx="12">
                  <c:v>27.567111022763306</c:v>
                </c:pt>
                <c:pt idx="13">
                  <c:v>30.560351426693881</c:v>
                </c:pt>
                <c:pt idx="14">
                  <c:v>33.519179334742219</c:v>
                </c:pt>
                <c:pt idx="15">
                  <c:v>36.424919033874993</c:v>
                </c:pt>
                <c:pt idx="16">
                  <c:v>39.25910910403806</c:v>
                </c:pt>
                <c:pt idx="17">
                  <c:v>42.003433060098757</c:v>
                </c:pt>
                <c:pt idx="18">
                  <c:v>44.639674837831024</c:v>
                </c:pt>
                <c:pt idx="19">
                  <c:v>47.149689450479997</c:v>
                </c:pt>
                <c:pt idx="20">
                  <c:v>49.515383182419498</c:v>
                </c:pt>
                <c:pt idx="21">
                  <c:v>51.718699935107438</c:v>
                </c:pt>
                <c:pt idx="22">
                  <c:v>54.892504044999988</c:v>
                </c:pt>
                <c:pt idx="23">
                  <c:v>57.418027859999995</c:v>
                </c:pt>
                <c:pt idx="24">
                  <c:v>59.877118174999993</c:v>
                </c:pt>
                <c:pt idx="25">
                  <c:v>62.269774990000002</c:v>
                </c:pt>
                <c:pt idx="26">
                  <c:v>64.595998304999995</c:v>
                </c:pt>
                <c:pt idx="27">
                  <c:v>66.85578812</c:v>
                </c:pt>
                <c:pt idx="28">
                  <c:v>69.049144435000002</c:v>
                </c:pt>
                <c:pt idx="29">
                  <c:v>71.176067250000017</c:v>
                </c:pt>
                <c:pt idx="30">
                  <c:v>73.236556564999987</c:v>
                </c:pt>
                <c:pt idx="31">
                  <c:v>75.230612380000025</c:v>
                </c:pt>
                <c:pt idx="32">
                  <c:v>77.158234695000019</c:v>
                </c:pt>
                <c:pt idx="33">
                  <c:v>79.019423509999996</c:v>
                </c:pt>
                <c:pt idx="34">
                  <c:v>80.814178824999999</c:v>
                </c:pt>
                <c:pt idx="35">
                  <c:v>82.54250064</c:v>
                </c:pt>
                <c:pt idx="36">
                  <c:v>84.204388955000013</c:v>
                </c:pt>
                <c:pt idx="37">
                  <c:v>85.79984377000001</c:v>
                </c:pt>
                <c:pt idx="38">
                  <c:v>87.328865085000018</c:v>
                </c:pt>
                <c:pt idx="39">
                  <c:v>88.79145290000001</c:v>
                </c:pt>
                <c:pt idx="40">
                  <c:v>90.187607215000014</c:v>
                </c:pt>
                <c:pt idx="41">
                  <c:v>91.517328030000016</c:v>
                </c:pt>
                <c:pt idx="42">
                  <c:v>92.780615345000001</c:v>
                </c:pt>
                <c:pt idx="43">
                  <c:v>93.977469159999998</c:v>
                </c:pt>
                <c:pt idx="44">
                  <c:v>94.844772993827164</c:v>
                </c:pt>
                <c:pt idx="45">
                  <c:v>95.80192623818526</c:v>
                </c:pt>
                <c:pt idx="46">
                  <c:v>96.725516506337712</c:v>
                </c:pt>
                <c:pt idx="47">
                  <c:v>97.618767777777776</c:v>
                </c:pt>
                <c:pt idx="48">
                  <c:v>98.484578447521884</c:v>
                </c:pt>
                <c:pt idx="49">
                  <c:v>99.32556000000001</c:v>
                </c:pt>
                <c:pt idx="50">
                  <c:v>100.14407042772011</c:v>
                </c:pt>
                <c:pt idx="51">
                  <c:v>100.94224319526629</c:v>
                </c:pt>
                <c:pt idx="52">
                  <c:v>101.72201241456034</c:v>
                </c:pt>
                <c:pt idx="53">
                  <c:v>102.48513478737999</c:v>
                </c:pt>
                <c:pt idx="54">
                  <c:v>103.23320878099173</c:v>
                </c:pt>
                <c:pt idx="55">
                  <c:v>103.96769142857141</c:v>
                </c:pt>
                <c:pt idx="56">
                  <c:v>104.68991308479532</c:v>
                </c:pt>
                <c:pt idx="57">
                  <c:v>105.40109041617123</c:v>
                </c:pt>
                <c:pt idx="58">
                  <c:v>106.10233786340133</c:v>
                </c:pt>
                <c:pt idx="59">
                  <c:v>106.53948899699499</c:v>
                </c:pt>
                <c:pt idx="60">
                  <c:v>106.79467777777778</c:v>
                </c:pt>
                <c:pt idx="61">
                  <c:v>107.47904940405805</c:v>
                </c:pt>
                <c:pt idx="62">
                  <c:v>108.15631685744017</c:v>
                </c:pt>
                <c:pt idx="63">
                  <c:v>108.82727622134038</c:v>
                </c:pt>
                <c:pt idx="64">
                  <c:v>109.49266187500001</c:v>
                </c:pt>
                <c:pt idx="65">
                  <c:v>110.15315214497042</c:v>
                </c:pt>
                <c:pt idx="66">
                  <c:v>110.80937436179983</c:v>
                </c:pt>
                <c:pt idx="67">
                  <c:v>111.46190939240367</c:v>
                </c:pt>
                <c:pt idx="68">
                  <c:v>112.11129570934256</c:v>
                </c:pt>
                <c:pt idx="69">
                  <c:v>112.75803305030456</c:v>
                </c:pt>
                <c:pt idx="70">
                  <c:v>113.40258571428572</c:v>
                </c:pt>
                <c:pt idx="71">
                  <c:v>114.04538553511209</c:v>
                </c:pt>
                <c:pt idx="72">
                  <c:v>114.68683456790124</c:v>
                </c:pt>
                <c:pt idx="73">
                  <c:v>115.32730751970352</c:v>
                </c:pt>
                <c:pt idx="74">
                  <c:v>115.96715395178964</c:v>
                </c:pt>
                <c:pt idx="75">
                  <c:v>116.60670027777778</c:v>
                </c:pt>
                <c:pt idx="76">
                  <c:v>117.24625157894737</c:v>
                </c:pt>
                <c:pt idx="77">
                  <c:v>117.88609325560803</c:v>
                </c:pt>
                <c:pt idx="78">
                  <c:v>118.52649253122947</c:v>
                </c:pt>
                <c:pt idx="79">
                  <c:v>119.16769982414678</c:v>
                </c:pt>
                <c:pt idx="80">
                  <c:v>119.80995</c:v>
                </c:pt>
                <c:pt idx="81">
                  <c:v>120.45346351661333</c:v>
                </c:pt>
                <c:pt idx="82">
                  <c:v>121.09844747174301</c:v>
                </c:pt>
                <c:pt idx="83">
                  <c:v>121.745096562999</c:v>
                </c:pt>
                <c:pt idx="84">
                  <c:v>122.39359396825397</c:v>
                </c:pt>
                <c:pt idx="85">
                  <c:v>123.04411215397924</c:v>
                </c:pt>
                <c:pt idx="86">
                  <c:v>123.69681361817199</c:v>
                </c:pt>
                <c:pt idx="87">
                  <c:v>124.35185157385388</c:v>
                </c:pt>
                <c:pt idx="88">
                  <c:v>125.0093705785124</c:v>
                </c:pt>
                <c:pt idx="89">
                  <c:v>125.66950711431637</c:v>
                </c:pt>
                <c:pt idx="90">
                  <c:v>126.3323901234568</c:v>
                </c:pt>
                <c:pt idx="91">
                  <c:v>126.99814150253593</c:v>
                </c:pt>
                <c:pt idx="92">
                  <c:v>127.66687655954631</c:v>
                </c:pt>
                <c:pt idx="93">
                  <c:v>128.33870443664009</c:v>
                </c:pt>
                <c:pt idx="94">
                  <c:v>129.01372850158444</c:v>
                </c:pt>
                <c:pt idx="95">
                  <c:v>129.69204671052631</c:v>
                </c:pt>
                <c:pt idx="96">
                  <c:v>130.37375194444445</c:v>
                </c:pt>
                <c:pt idx="97">
                  <c:v>131.05893232144757</c:v>
                </c:pt>
                <c:pt idx="98">
                  <c:v>131.74767148688048</c:v>
                </c:pt>
                <c:pt idx="99">
                  <c:v>132.44004888302214</c:v>
                </c:pt>
                <c:pt idx="100">
                  <c:v>133.13614000000001</c:v>
                </c:pt>
                <c:pt idx="101">
                  <c:v>133.83601660940104</c:v>
                </c:pt>
                <c:pt idx="102">
                  <c:v>134.53974698193002</c:v>
                </c:pt>
                <c:pt idx="103">
                  <c:v>135.24739609034782</c:v>
                </c:pt>
                <c:pt idx="104">
                  <c:v>135.95902579881655</c:v>
                </c:pt>
                <c:pt idx="105">
                  <c:v>136.67469503968255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0C-49B5-8B05-BFA573870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1758095"/>
        <c:axId val="1861779311"/>
      </c:scatterChart>
      <c:valAx>
        <c:axId val="1861758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61779311"/>
        <c:crosses val="autoZero"/>
        <c:crossBetween val="midCat"/>
      </c:valAx>
      <c:valAx>
        <c:axId val="1861779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CP(Ca(BH4)2)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617580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'Ba(BH4)2 from Sr(BH4)2'!$C$1</c:f>
              <c:strCache>
                <c:ptCount val="1"/>
                <c:pt idx="0">
                  <c:v>CP(Ba(BH4)2)_NK-Sr)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'Ba(BH4)2 from Sr(BH4)2'!$A$2:$A$112</c:f>
              <c:numCache>
                <c:formatCode>General</c:formatCode>
                <c:ptCount val="1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</c:numCache>
            </c:numRef>
          </c:xVal>
          <c:yVal>
            <c:numRef>
              <c:f>'Ba(BH4)2 from Sr(BH4)2'!$C$2:$C$112</c:f>
              <c:numCache>
                <c:formatCode>0.000</c:formatCode>
                <c:ptCount val="111"/>
                <c:pt idx="0">
                  <c:v>0.28569203000000032</c:v>
                </c:pt>
                <c:pt idx="1">
                  <c:v>2.2082518810000011</c:v>
                </c:pt>
                <c:pt idx="2">
                  <c:v>6.168751217666669</c:v>
                </c:pt>
                <c:pt idx="3">
                  <c:v>10.655337515500007</c:v>
                </c:pt>
                <c:pt idx="4">
                  <c:v>14.045418248640004</c:v>
                </c:pt>
                <c:pt idx="5">
                  <c:v>16.964581110999987</c:v>
                </c:pt>
                <c:pt idx="6">
                  <c:v>20.15981490522449</c:v>
                </c:pt>
                <c:pt idx="7">
                  <c:v>23.562415398062498</c:v>
                </c:pt>
                <c:pt idx="8">
                  <c:v>27.016055524518514</c:v>
                </c:pt>
                <c:pt idx="9">
                  <c:v>30.479900487159998</c:v>
                </c:pt>
                <c:pt idx="10">
                  <c:v>33.93785679087604</c:v>
                </c:pt>
                <c:pt idx="11">
                  <c:v>37.386755896916654</c:v>
                </c:pt>
                <c:pt idx="12">
                  <c:v>40.830633810804741</c:v>
                </c:pt>
                <c:pt idx="13">
                  <c:v>44.277760456306112</c:v>
                </c:pt>
                <c:pt idx="14">
                  <c:v>47.739005727626676</c:v>
                </c:pt>
                <c:pt idx="15">
                  <c:v>51.226896544515625</c:v>
                </c:pt>
                <c:pt idx="16">
                  <c:v>54.639678025626303</c:v>
                </c:pt>
                <c:pt idx="17">
                  <c:v>57.968279471839509</c:v>
                </c:pt>
                <c:pt idx="18">
                  <c:v>61.218581016720208</c:v>
                </c:pt>
                <c:pt idx="19">
                  <c:v>64.370836809289983</c:v>
                </c:pt>
                <c:pt idx="20">
                  <c:v>67.44734867830725</c:v>
                </c:pt>
                <c:pt idx="21">
                  <c:v>70.477779411066123</c:v>
                </c:pt>
                <c:pt idx="22">
                  <c:v>72.643159965827024</c:v>
                </c:pt>
                <c:pt idx="23">
                  <c:v>74.899079804999985</c:v>
                </c:pt>
                <c:pt idx="24">
                  <c:v>76.99257936150002</c:v>
                </c:pt>
                <c:pt idx="25">
                  <c:v>78.948554518284013</c:v>
                </c:pt>
                <c:pt idx="26">
                  <c:v>80.787336002623462</c:v>
                </c:pt>
                <c:pt idx="27">
                  <c:v>82.525649698163249</c:v>
                </c:pt>
                <c:pt idx="28">
                  <c:v>84.177349285098103</c:v>
                </c:pt>
                <c:pt idx="29">
                  <c:v>85.753980870000007</c:v>
                </c:pt>
                <c:pt idx="30">
                  <c:v>87.265222237484394</c:v>
                </c:pt>
                <c:pt idx="31">
                  <c:v>88.719227560937497</c:v>
                </c:pt>
                <c:pt idx="32">
                  <c:v>90.122900132045459</c:v>
                </c:pt>
                <c:pt idx="33">
                  <c:v>91.482109788477516</c:v>
                </c:pt>
                <c:pt idx="34">
                  <c:v>92.801867493724501</c:v>
                </c:pt>
                <c:pt idx="35">
                  <c:v>94.086466454444434</c:v>
                </c:pt>
                <c:pt idx="36">
                  <c:v>95.339596909706003</c:v>
                </c:pt>
                <c:pt idx="37">
                  <c:v>96.564440059806088</c:v>
                </c:pt>
                <c:pt idx="38">
                  <c:v>97.763745357292891</c:v>
                </c:pt>
                <c:pt idx="39">
                  <c:v>98.939894444999993</c:v>
                </c:pt>
                <c:pt idx="40">
                  <c:v>100.09495431391881</c:v>
                </c:pt>
                <c:pt idx="41">
                  <c:v>101.23072170918368</c:v>
                </c:pt>
                <c:pt idx="42">
                  <c:v>102.34876039300838</c:v>
                </c:pt>
                <c:pt idx="43">
                  <c:v>103.45043254818181</c:v>
                </c:pt>
                <c:pt idx="44">
                  <c:v>104.53692535194443</c:v>
                </c:pt>
                <c:pt idx="45">
                  <c:v>105.60927355083174</c:v>
                </c:pt>
                <c:pt idx="46">
                  <c:v>106.66837870976121</c:v>
                </c:pt>
                <c:pt idx="47">
                  <c:v>107.71502568375001</c:v>
                </c:pt>
                <c:pt idx="48">
                  <c:v>108.74989676098187</c:v>
                </c:pt>
                <c:pt idx="49">
                  <c:v>109.77358384599998</c:v>
                </c:pt>
                <c:pt idx="50">
                  <c:v>110.78659898737889</c:v>
                </c:pt>
                <c:pt idx="51">
                  <c:v>111.78938350207102</c:v>
                </c:pt>
                <c:pt idx="52">
                  <c:v>112.78231590621128</c:v>
                </c:pt>
                <c:pt idx="53">
                  <c:v>113.76571882753086</c:v>
                </c:pt>
                <c:pt idx="54">
                  <c:v>114.73986504613636</c:v>
                </c:pt>
                <c:pt idx="55">
                  <c:v>115.70498278704083</c:v>
                </c:pt>
                <c:pt idx="56">
                  <c:v>116.66126036852495</c:v>
                </c:pt>
                <c:pt idx="57">
                  <c:v>117.60885029439953</c:v>
                </c:pt>
                <c:pt idx="58">
                  <c:v>118.56102134089126</c:v>
                </c:pt>
                <c:pt idx="59">
                  <c:v>119.13497925112719</c:v>
                </c:pt>
                <c:pt idx="60">
                  <c:v>119.50832159222222</c:v>
                </c:pt>
                <c:pt idx="61">
                  <c:v>120.44688681282183</c:v>
                </c:pt>
                <c:pt idx="62">
                  <c:v>121.38257022502603</c:v>
                </c:pt>
                <c:pt idx="63">
                  <c:v>122.31566906435123</c:v>
                </c:pt>
                <c:pt idx="64">
                  <c:v>123.24646594523438</c:v>
                </c:pt>
                <c:pt idx="65">
                  <c:v>124.17523020017752</c:v>
                </c:pt>
                <c:pt idx="66">
                  <c:v>125.10221907795227</c:v>
                </c:pt>
                <c:pt idx="67">
                  <c:v>126.02767881756517</c:v>
                </c:pt>
                <c:pt idx="68">
                  <c:v>126.95184561249137</c:v>
                </c:pt>
                <c:pt idx="69">
                  <c:v>127.87494647780508</c:v>
                </c:pt>
                <c:pt idx="70">
                  <c:v>128.79720003122452</c:v>
                </c:pt>
                <c:pt idx="71">
                  <c:v>129.71881719770087</c:v>
                </c:pt>
                <c:pt idx="72">
                  <c:v>130.64000184598763</c:v>
                </c:pt>
                <c:pt idx="73">
                  <c:v>131.56095136459186</c:v>
                </c:pt>
                <c:pt idx="74">
                  <c:v>132.4818571836158</c:v>
                </c:pt>
                <c:pt idx="75">
                  <c:v>133.40290524822223</c:v>
                </c:pt>
                <c:pt idx="76">
                  <c:v>134.32427644878121</c:v>
                </c:pt>
                <c:pt idx="77">
                  <c:v>135.24614701216902</c:v>
                </c:pt>
                <c:pt idx="78">
                  <c:v>136.16868885817885</c:v>
                </c:pt>
                <c:pt idx="79">
                  <c:v>137.09206992455219</c:v>
                </c:pt>
                <c:pt idx="80">
                  <c:v>138.01645446375002</c:v>
                </c:pt>
                <c:pt idx="81">
                  <c:v>138.94200331423716</c:v>
                </c:pt>
                <c:pt idx="82">
                  <c:v>139.86887414875071</c:v>
                </c:pt>
                <c:pt idx="83">
                  <c:v>140.79722170175791</c:v>
                </c:pt>
                <c:pt idx="84">
                  <c:v>141.72719797807261</c:v>
                </c:pt>
                <c:pt idx="85">
                  <c:v>142.65895244439446</c:v>
                </c:pt>
                <c:pt idx="86">
                  <c:v>143.59263220534888</c:v>
                </c:pt>
                <c:pt idx="87">
                  <c:v>144.52838216544461</c:v>
                </c:pt>
                <c:pt idx="88">
                  <c:v>145.46634517822318</c:v>
                </c:pt>
                <c:pt idx="89">
                  <c:v>146.40666218374324</c:v>
                </c:pt>
                <c:pt idx="90">
                  <c:v>147.3494723354321</c:v>
                </c:pt>
                <c:pt idx="91">
                  <c:v>148.29491311723342</c:v>
                </c:pt>
                <c:pt idx="92">
                  <c:v>149.24312045189035</c:v>
                </c:pt>
                <c:pt idx="93">
                  <c:v>150.19422880112268</c:v>
                </c:pt>
                <c:pt idx="94">
                  <c:v>151.14837125838389</c:v>
                </c:pt>
                <c:pt idx="95">
                  <c:v>152.10567963481998</c:v>
                </c:pt>
                <c:pt idx="96">
                  <c:v>153.06628453899305</c:v>
                </c:pt>
                <c:pt idx="97">
                  <c:v>154.03031545088214</c:v>
                </c:pt>
                <c:pt idx="98">
                  <c:v>154.99790079062475</c:v>
                </c:pt>
                <c:pt idx="99">
                  <c:v>155.96916798242324</c:v>
                </c:pt>
                <c:pt idx="100">
                  <c:v>156.94424351399999</c:v>
                </c:pt>
                <c:pt idx="101">
                  <c:v>157.92325299195275</c:v>
                </c:pt>
                <c:pt idx="102">
                  <c:v>158.90632119332946</c:v>
                </c:pt>
                <c:pt idx="103">
                  <c:v>159.89357211371569</c:v>
                </c:pt>
                <c:pt idx="104">
                  <c:v>160.88512901210061</c:v>
                </c:pt>
                <c:pt idx="105">
                  <c:v>161.88111445276644</c:v>
                </c:pt>
                <c:pt idx="106">
                  <c:v>162.88165034442505</c:v>
                </c:pt>
                <c:pt idx="107">
                  <c:v>163.88685797680586</c:v>
                </c:pt>
                <c:pt idx="108">
                  <c:v>164.89685805488341</c:v>
                </c:pt>
                <c:pt idx="109">
                  <c:v>165.91177073091745</c:v>
                </c:pt>
                <c:pt idx="110">
                  <c:v>166.93171563446282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5F-45A5-9EE6-03497CC4330D}"/>
            </c:ext>
          </c:extLst>
        </c:ser>
        <c:ser>
          <c:idx val="1"/>
          <c:order val="1"/>
          <c:tx>
            <c:strRef>
              <c:f>'Ba(BH4)2 from Sr(BH4)2'!$D$1</c:f>
              <c:strCache>
                <c:ptCount val="1"/>
                <c:pt idx="0">
                  <c:v>CP(Ba(BH4)2)_exp)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'Ba(BH4)2 from Sr(BH4)2'!$A$2:$A$112</c:f>
              <c:numCache>
                <c:formatCode>General</c:formatCode>
                <c:ptCount val="1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</c:numCache>
            </c:numRef>
          </c:xVal>
          <c:yVal>
            <c:numRef>
              <c:f>'Ba(BH4)2 from Sr(BH4)2'!$D$2:$D$112</c:f>
              <c:numCache>
                <c:formatCode>0.000</c:formatCode>
                <c:ptCount val="111"/>
                <c:pt idx="0">
                  <c:v>0.18017075625000001</c:v>
                </c:pt>
                <c:pt idx="1">
                  <c:v>1.4094641999999999</c:v>
                </c:pt>
                <c:pt idx="2">
                  <c:v>4.5774937687500001</c:v>
                </c:pt>
                <c:pt idx="3">
                  <c:v>7.8986609289999992</c:v>
                </c:pt>
                <c:pt idx="4">
                  <c:v>10.731750528999997</c:v>
                </c:pt>
                <c:pt idx="5">
                  <c:v>13.597249129</c:v>
                </c:pt>
                <c:pt idx="6">
                  <c:v>16.495156728999998</c:v>
                </c:pt>
                <c:pt idx="7">
                  <c:v>19.425473328999999</c:v>
                </c:pt>
                <c:pt idx="8">
                  <c:v>22.388198928999998</c:v>
                </c:pt>
                <c:pt idx="9">
                  <c:v>25.383333528999998</c:v>
                </c:pt>
                <c:pt idx="10">
                  <c:v>27.729208786487611</c:v>
                </c:pt>
                <c:pt idx="11">
                  <c:v>31.051513027222231</c:v>
                </c:pt>
                <c:pt idx="12">
                  <c:v>34.467267137958586</c:v>
                </c:pt>
                <c:pt idx="13">
                  <c:v>37.916759834693892</c:v>
                </c:pt>
                <c:pt idx="14">
                  <c:v>41.357994444555572</c:v>
                </c:pt>
                <c:pt idx="15">
                  <c:v>44.761064235312517</c:v>
                </c:pt>
                <c:pt idx="16">
                  <c:v>48.104542438391015</c:v>
                </c:pt>
                <c:pt idx="17">
                  <c:v>51.37309263283953</c:v>
                </c:pt>
                <c:pt idx="18">
                  <c:v>54.555843937742409</c:v>
                </c:pt>
                <c:pt idx="19">
                  <c:v>57.645259941000027</c:v>
                </c:pt>
                <c:pt idx="20">
                  <c:v>60.636334787562383</c:v>
                </c:pt>
                <c:pt idx="21">
                  <c:v>63.526011117190087</c:v>
                </c:pt>
                <c:pt idx="22">
                  <c:v>66.31275157517014</c:v>
                </c:pt>
                <c:pt idx="23">
                  <c:v>68.996218620138904</c:v>
                </c:pt>
                <c:pt idx="24">
                  <c:v>71.577031990040027</c:v>
                </c:pt>
                <c:pt idx="25">
                  <c:v>74.056582708047358</c:v>
                </c:pt>
                <c:pt idx="26">
                  <c:v>76.436888827496617</c:v>
                </c:pt>
                <c:pt idx="27">
                  <c:v>78.720482382959219</c:v>
                </c:pt>
                <c:pt idx="28">
                  <c:v>80.910319946343677</c:v>
                </c:pt>
                <c:pt idx="29">
                  <c:v>83.009711231555599</c:v>
                </c:pt>
                <c:pt idx="30">
                  <c:v>85.02226163732054</c:v>
                </c:pt>
                <c:pt idx="31">
                  <c:v>86.951825653828166</c:v>
                </c:pt>
                <c:pt idx="32">
                  <c:v>88.802468810114846</c:v>
                </c:pt>
                <c:pt idx="33">
                  <c:v>90.578436389965447</c:v>
                </c:pt>
                <c:pt idx="34">
                  <c:v>92.28412755226536</c:v>
                </c:pt>
                <c:pt idx="35">
                  <c:v>93.924073797098814</c:v>
                </c:pt>
                <c:pt idx="36">
                  <c:v>95.502920949448566</c:v>
                </c:pt>
                <c:pt idx="37">
                  <c:v>97.025414007922507</c:v>
                </c:pt>
                <c:pt idx="38">
                  <c:v>98.496384340713405</c:v>
                </c:pt>
                <c:pt idx="39">
                  <c:v>99.920738815250061</c:v>
                </c:pt>
                <c:pt idx="40">
                  <c:v>101.30345052921777</c:v>
                </c:pt>
                <c:pt idx="41">
                  <c:v>102.64955087433114</c:v>
                </c:pt>
                <c:pt idx="42">
                  <c:v>103.96412271452949</c:v>
                </c:pt>
                <c:pt idx="43">
                  <c:v>105.25229450020665</c:v>
                </c:pt>
                <c:pt idx="44">
                  <c:v>106.51923517198766</c:v>
                </c:pt>
                <c:pt idx="45">
                  <c:v>107.77014973319473</c:v>
                </c:pt>
                <c:pt idx="46">
                  <c:v>109.0102753908307</c:v>
                </c:pt>
                <c:pt idx="47">
                  <c:v>110.24487818170142</c:v>
                </c:pt>
                <c:pt idx="48">
                  <c:v>111.47925001398377</c:v>
                </c:pt>
                <c:pt idx="49">
                  <c:v>112.71870606576005</c:v>
                </c:pt>
                <c:pt idx="50">
                  <c:v>113.96858249125914</c:v>
                </c:pt>
                <c:pt idx="51">
                  <c:v>115.17099899502959</c:v>
                </c:pt>
                <c:pt idx="52">
                  <c:v>116.37011308117124</c:v>
                </c:pt>
                <c:pt idx="53">
                  <c:v>117.5559488840055</c:v>
                </c:pt>
                <c:pt idx="54">
                  <c:v>118.72906866719008</c:v>
                </c:pt>
                <c:pt idx="55">
                  <c:v>119.88998494469386</c:v>
                </c:pt>
                <c:pt idx="56">
                  <c:v>121.03916567110188</c:v>
                </c:pt>
                <c:pt idx="57">
                  <c:v>122.17703881098694</c:v>
                </c:pt>
                <c:pt idx="58">
                  <c:v>123.30399637081587</c:v>
                </c:pt>
                <c:pt idx="59">
                  <c:v>124.00853815058483</c:v>
                </c:pt>
                <c:pt idx="60">
                  <c:v>124.42039796444445</c:v>
                </c:pt>
                <c:pt idx="61">
                  <c:v>125.52657397285942</c:v>
                </c:pt>
                <c:pt idx="62">
                  <c:v>126.62282835009366</c:v>
                </c:pt>
                <c:pt idx="63">
                  <c:v>127.7094411198816</c:v>
                </c:pt>
                <c:pt idx="64">
                  <c:v>128.78667060140626</c:v>
                </c:pt>
                <c:pt idx="65">
                  <c:v>129.85475539721892</c:v>
                </c:pt>
                <c:pt idx="66">
                  <c:v>130.91391617193753</c:v>
                </c:pt>
                <c:pt idx="67">
                  <c:v>131.96435724651593</c:v>
                </c:pt>
                <c:pt idx="68">
                  <c:v>133.00626802961941</c:v>
                </c:pt>
                <c:pt idx="69">
                  <c:v>134.03982430485405</c:v>
                </c:pt>
                <c:pt idx="70">
                  <c:v>135.06518939020407</c:v>
                </c:pt>
                <c:pt idx="71">
                  <c:v>136.08251518397341</c:v>
                </c:pt>
                <c:pt idx="72">
                  <c:v>137.09194310975309</c:v>
                </c:pt>
                <c:pt idx="73">
                  <c:v>138.09360497140366</c:v>
                </c:pt>
                <c:pt idx="74">
                  <c:v>139.08762372771369</c:v>
                </c:pt>
                <c:pt idx="75">
                  <c:v>140.07411419524445</c:v>
                </c:pt>
                <c:pt idx="76">
                  <c:v>141.0531836868698</c:v>
                </c:pt>
                <c:pt idx="77">
                  <c:v>142.02493259264799</c:v>
                </c:pt>
                <c:pt idx="78">
                  <c:v>142.98945490890205</c:v>
                </c:pt>
                <c:pt idx="79">
                  <c:v>143.94683872071946</c:v>
                </c:pt>
                <c:pt idx="80">
                  <c:v>144.8971666425</c:v>
                </c:pt>
                <c:pt idx="81">
                  <c:v>145.84051622066912</c:v>
                </c:pt>
                <c:pt idx="82">
                  <c:v>146.77696030222486</c:v>
                </c:pt>
                <c:pt idx="83">
                  <c:v>147.70656737239224</c:v>
                </c:pt>
                <c:pt idx="84">
                  <c:v>148.62940186430839</c:v>
                </c:pt>
                <c:pt idx="85">
                  <c:v>149.54552444335641</c:v>
                </c:pt>
                <c:pt idx="86">
                  <c:v>150.45499226849111</c:v>
                </c:pt>
                <c:pt idx="87">
                  <c:v>151.35785923266084</c:v>
                </c:pt>
                <c:pt idx="88">
                  <c:v>152.25417618421491</c:v>
                </c:pt>
                <c:pt idx="89">
                  <c:v>153.14399113099483</c:v>
                </c:pt>
                <c:pt idx="90">
                  <c:v>154.02734942864197</c:v>
                </c:pt>
                <c:pt idx="91">
                  <c:v>154.90429395449948</c:v>
                </c:pt>
                <c:pt idx="92">
                  <c:v>155.77486526835537</c:v>
                </c:pt>
                <c:pt idx="93">
                  <c:v>156.63910176115274</c:v>
                </c:pt>
                <c:pt idx="94">
                  <c:v>157.49703979268449</c:v>
                </c:pt>
                <c:pt idx="95">
                  <c:v>158.34871381919669</c:v>
                </c:pt>
                <c:pt idx="96">
                  <c:v>159.19415651173614</c:v>
                </c:pt>
                <c:pt idx="97">
                  <c:v>160.0333988660017</c:v>
                </c:pt>
                <c:pt idx="98">
                  <c:v>160.86647030438985</c:v>
                </c:pt>
                <c:pt idx="99">
                  <c:v>161.69339877086117</c:v>
                </c:pt>
                <c:pt idx="100">
                  <c:v>162.5142108192</c:v>
                </c:pt>
                <c:pt idx="101">
                  <c:v>163.32893169518775</c:v>
                </c:pt>
                <c:pt idx="102">
                  <c:v>164.13758541316417</c:v>
                </c:pt>
                <c:pt idx="103">
                  <c:v>164.94019482741166</c:v>
                </c:pt>
                <c:pt idx="104">
                  <c:v>165.7367816987574</c:v>
                </c:pt>
                <c:pt idx="105">
                  <c:v>166.52736675675737</c:v>
                </c:pt>
                <c:pt idx="106">
                  <c:v>167.31196975779284</c:v>
                </c:pt>
                <c:pt idx="107">
                  <c:v>168.09060953938422</c:v>
                </c:pt>
                <c:pt idx="108">
                  <c:v>168.86330407100138</c:v>
                </c:pt>
                <c:pt idx="109">
                  <c:v>169.63007050162528</c:v>
                </c:pt>
                <c:pt idx="110">
                  <c:v>170.39092520429753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65F-45A5-9EE6-03497CC43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1758095"/>
        <c:axId val="1861768911"/>
      </c:scatterChart>
      <c:valAx>
        <c:axId val="1861758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61768911"/>
        <c:crosses val="autoZero"/>
        <c:crossBetween val="midCat"/>
      </c:valAx>
      <c:valAx>
        <c:axId val="1861768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CP(Ba(BH4)2)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617580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'BH4 from NaBH4'!$C$1</c:f>
              <c:strCache>
                <c:ptCount val="1"/>
                <c:pt idx="0">
                  <c:v>CP(NaBH4) [J/mol/K]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'BH4 from NaBH4'!$A$2:$A$87</c:f>
              <c:numCache>
                <c:formatCode>General</c:formatCode>
                <c:ptCount val="8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182.87</c:v>
                </c:pt>
                <c:pt idx="37">
                  <c:v>185.09</c:v>
                </c:pt>
                <c:pt idx="38">
                  <c:v>186.75</c:v>
                </c:pt>
                <c:pt idx="39">
                  <c:v>187.21</c:v>
                </c:pt>
                <c:pt idx="40">
                  <c:v>188.24</c:v>
                </c:pt>
                <c:pt idx="41">
                  <c:v>188.61</c:v>
                </c:pt>
                <c:pt idx="42">
                  <c:v>188.91</c:v>
                </c:pt>
                <c:pt idx="43">
                  <c:v>189.42</c:v>
                </c:pt>
                <c:pt idx="44">
                  <c:v>190.88</c:v>
                </c:pt>
                <c:pt idx="45">
                  <c:v>191.81</c:v>
                </c:pt>
                <c:pt idx="46">
                  <c:v>192.59</c:v>
                </c:pt>
                <c:pt idx="47">
                  <c:v>195</c:v>
                </c:pt>
                <c:pt idx="48">
                  <c:v>200</c:v>
                </c:pt>
                <c:pt idx="49">
                  <c:v>205</c:v>
                </c:pt>
                <c:pt idx="50">
                  <c:v>210</c:v>
                </c:pt>
                <c:pt idx="51">
                  <c:v>215</c:v>
                </c:pt>
                <c:pt idx="52">
                  <c:v>220</c:v>
                </c:pt>
                <c:pt idx="53">
                  <c:v>225</c:v>
                </c:pt>
                <c:pt idx="54">
                  <c:v>230</c:v>
                </c:pt>
                <c:pt idx="55">
                  <c:v>235</c:v>
                </c:pt>
                <c:pt idx="56">
                  <c:v>240</c:v>
                </c:pt>
                <c:pt idx="57">
                  <c:v>245</c:v>
                </c:pt>
                <c:pt idx="58">
                  <c:v>250</c:v>
                </c:pt>
                <c:pt idx="59">
                  <c:v>255</c:v>
                </c:pt>
                <c:pt idx="60">
                  <c:v>260</c:v>
                </c:pt>
                <c:pt idx="61">
                  <c:v>265</c:v>
                </c:pt>
                <c:pt idx="62">
                  <c:v>270</c:v>
                </c:pt>
                <c:pt idx="63">
                  <c:v>275</c:v>
                </c:pt>
                <c:pt idx="64">
                  <c:v>280</c:v>
                </c:pt>
                <c:pt idx="65">
                  <c:v>285</c:v>
                </c:pt>
                <c:pt idx="66">
                  <c:v>290</c:v>
                </c:pt>
                <c:pt idx="67">
                  <c:v>295</c:v>
                </c:pt>
                <c:pt idx="68">
                  <c:v>298.14999999999998</c:v>
                </c:pt>
                <c:pt idx="69">
                  <c:v>300</c:v>
                </c:pt>
                <c:pt idx="70">
                  <c:v>305</c:v>
                </c:pt>
                <c:pt idx="71">
                  <c:v>310</c:v>
                </c:pt>
                <c:pt idx="72">
                  <c:v>315</c:v>
                </c:pt>
                <c:pt idx="73">
                  <c:v>320</c:v>
                </c:pt>
                <c:pt idx="74">
                  <c:v>325</c:v>
                </c:pt>
                <c:pt idx="75">
                  <c:v>330</c:v>
                </c:pt>
                <c:pt idx="76">
                  <c:v>335</c:v>
                </c:pt>
                <c:pt idx="77">
                  <c:v>340</c:v>
                </c:pt>
                <c:pt idx="78">
                  <c:v>345</c:v>
                </c:pt>
                <c:pt idx="79">
                  <c:v>350</c:v>
                </c:pt>
                <c:pt idx="80">
                  <c:v>355</c:v>
                </c:pt>
                <c:pt idx="81">
                  <c:v>360</c:v>
                </c:pt>
                <c:pt idx="82">
                  <c:v>365</c:v>
                </c:pt>
                <c:pt idx="83">
                  <c:v>370</c:v>
                </c:pt>
                <c:pt idx="84">
                  <c:v>375</c:v>
                </c:pt>
                <c:pt idx="85">
                  <c:v>380</c:v>
                </c:pt>
              </c:numCache>
            </c:numRef>
          </c:xVal>
          <c:yVal>
            <c:numRef>
              <c:f>'BH4 from NaBH4'!$D$2:$D$87</c:f>
              <c:numCache>
                <c:formatCode>General</c:formatCode>
                <c:ptCount val="86"/>
                <c:pt idx="2" formatCode="0.000">
                  <c:v>-1.2633896211111062</c:v>
                </c:pt>
                <c:pt idx="3" formatCode="0.000">
                  <c:v>-2.1507382050000015</c:v>
                </c:pt>
                <c:pt idx="4" formatCode="0.000">
                  <c:v>-2.7731227820000015</c:v>
                </c:pt>
                <c:pt idx="5" formatCode="0.000">
                  <c:v>-2.8930360477777732</c:v>
                </c:pt>
                <c:pt idx="6" formatCode="0.000">
                  <c:v>-2.4916900634693828</c:v>
                </c:pt>
                <c:pt idx="7" formatCode="0.000">
                  <c:v>-1.6512359224999908</c:v>
                </c:pt>
                <c:pt idx="8" formatCode="0.000">
                  <c:v>-0.45752833123456149</c:v>
                </c:pt>
                <c:pt idx="9" formatCode="0.000">
                  <c:v>1.0171209419999983</c:v>
                </c:pt>
                <c:pt idx="10" formatCode="0.000">
                  <c:v>2.5610693603718921</c:v>
                </c:pt>
                <c:pt idx="11" formatCode="0.000">
                  <c:v>4.2141014127777865</c:v>
                </c:pt>
                <c:pt idx="12" formatCode="0.000">
                  <c:v>5.9239667581952666</c:v>
                </c:pt>
                <c:pt idx="13" formatCode="0.000">
                  <c:v>7.6573272353061199</c:v>
                </c:pt>
                <c:pt idx="14" formatCode="0.000">
                  <c:v>9.3923123547777827</c:v>
                </c:pt>
                <c:pt idx="15" formatCode="0.000">
                  <c:v>11.114835780000014</c:v>
                </c:pt>
                <c:pt idx="16" formatCode="0.000">
                  <c:v>12.816245048840827</c:v>
                </c:pt>
                <c:pt idx="17" formatCode="0.000">
                  <c:v>14.491773869012349</c:v>
                </c:pt>
                <c:pt idx="18" formatCode="0.000">
                  <c:v>16.139494618961233</c:v>
                </c:pt>
                <c:pt idx="19" formatCode="0.000">
                  <c:v>17.759592173000001</c:v>
                </c:pt>
                <c:pt idx="20" formatCode="0.000">
                  <c:v>19.353849696723383</c:v>
                </c:pt>
                <c:pt idx="21" formatCode="0.000">
                  <c:v>20.925277603388416</c:v>
                </c:pt>
                <c:pt idx="22" formatCode="0.000">
                  <c:v>22.477841249499058</c:v>
                </c:pt>
                <c:pt idx="23" formatCode="0.000">
                  <c:v>24.016258026944463</c:v>
                </c:pt>
                <c:pt idx="24" formatCode="0.000">
                  <c:v>25.545844065719997</c:v>
                </c:pt>
                <c:pt idx="25" formatCode="0.000">
                  <c:v>27.072396954260363</c:v>
                </c:pt>
                <c:pt idx="26" formatCode="0.000">
                  <c:v>28.602104979375852</c:v>
                </c:pt>
                <c:pt idx="27" formatCode="0.000">
                  <c:v>30.141476145612245</c:v>
                </c:pt>
                <c:pt idx="28" formatCode="0.000">
                  <c:v>31.697282122586223</c:v>
                </c:pt>
                <c:pt idx="29" formatCode="0.000">
                  <c:v>33.276513582444437</c:v>
                </c:pt>
                <c:pt idx="30" formatCode="0.000">
                  <c:v>35.000754267408965</c:v>
                </c:pt>
                <c:pt idx="31" formatCode="0.000">
                  <c:v>36.762507905312532</c:v>
                </c:pt>
                <c:pt idx="32" formatCode="0.000">
                  <c:v>38.610390972506892</c:v>
                </c:pt>
                <c:pt idx="33" formatCode="0.000">
                  <c:v>40.555873876920444</c:v>
                </c:pt>
                <c:pt idx="34" formatCode="0.000">
                  <c:v>42.61078108710204</c:v>
                </c:pt>
                <c:pt idx="35" formatCode="0.000">
                  <c:v>44.787235186481482</c:v>
                </c:pt>
                <c:pt idx="36" formatCode="0.000">
                  <c:v>47.769609045740197</c:v>
                </c:pt>
                <c:pt idx="37" formatCode="0.000">
                  <c:v>53.953175661194308</c:v>
                </c:pt>
                <c:pt idx="38" formatCode="0.000">
                  <c:v>97.262002202831695</c:v>
                </c:pt>
                <c:pt idx="39" formatCode="0.000">
                  <c:v>111.05889314978998</c:v>
                </c:pt>
                <c:pt idx="40" formatCode="0.000">
                  <c:v>321.11453681278863</c:v>
                </c:pt>
                <c:pt idx="41" formatCode="0.000">
                  <c:v>399.55630435573903</c:v>
                </c:pt>
                <c:pt idx="42" formatCode="0.000">
                  <c:v>464.98740005003083</c:v>
                </c:pt>
                <c:pt idx="43" formatCode="0.000">
                  <c:v>478.78329215293985</c:v>
                </c:pt>
                <c:pt idx="44" formatCode="0.000">
                  <c:v>86.919463325317452</c:v>
                </c:pt>
                <c:pt idx="45" formatCode="0.000">
                  <c:v>82.798718247898137</c:v>
                </c:pt>
                <c:pt idx="46" formatCode="0.000">
                  <c:v>73.409486206201777</c:v>
                </c:pt>
                <c:pt idx="47" formatCode="0.000">
                  <c:v>44.762328331913224</c:v>
                </c:pt>
                <c:pt idx="48" formatCode="0.000">
                  <c:v>45.58901422000001</c:v>
                </c:pt>
                <c:pt idx="49" formatCode="0.000">
                  <c:v>46.401488519274245</c:v>
                </c:pt>
                <c:pt idx="50" formatCode="0.000">
                  <c:v>47.19928032761905</c:v>
                </c:pt>
                <c:pt idx="51" formatCode="0.000">
                  <c:v>47.981994710351529</c:v>
                </c:pt>
                <c:pt idx="52" formatCode="0.000">
                  <c:v>48.749302460661148</c:v>
                </c:pt>
                <c:pt idx="53" formatCode="0.000">
                  <c:v>49.500931434814802</c:v>
                </c:pt>
                <c:pt idx="54" formatCode="0.000">
                  <c:v>50.236659191304362</c:v>
                </c:pt>
                <c:pt idx="55" formatCode="0.000">
                  <c:v>50.956306714404718</c:v>
                </c:pt>
                <c:pt idx="56" formatCode="0.000">
                  <c:v>51.659733043333347</c:v>
                </c:pt>
                <c:pt idx="57" formatCode="0.000">
                  <c:v>52.346830660699695</c:v>
                </c:pt>
                <c:pt idx="58" formatCode="0.000">
                  <c:v>53.017521519999988</c:v>
                </c:pt>
                <c:pt idx="59" formatCode="0.000">
                  <c:v>53.671753612918103</c:v>
                </c:pt>
                <c:pt idx="60" formatCode="0.000">
                  <c:v>54.30949799420118</c:v>
                </c:pt>
                <c:pt idx="61" formatCode="0.000">
                  <c:v>54.930746195706661</c:v>
                </c:pt>
                <c:pt idx="62" formatCode="0.000">
                  <c:v>55.535507972510295</c:v>
                </c:pt>
                <c:pt idx="63" formatCode="0.000">
                  <c:v>56.123809333223136</c:v>
                </c:pt>
                <c:pt idx="64" formatCode="0.000">
                  <c:v>56.695690814285712</c:v>
                </c:pt>
                <c:pt idx="65" formatCode="0.000">
                  <c:v>57.251205964302869</c:v>
                </c:pt>
                <c:pt idx="66" formatCode="0.000">
                  <c:v>57.790420009702743</c:v>
                </c:pt>
                <c:pt idx="67" formatCode="0.000">
                  <c:v>58.313408677345592</c:v>
                </c:pt>
                <c:pt idx="68" formatCode="0.000">
                  <c:v>58.303301853201198</c:v>
                </c:pt>
                <c:pt idx="69" formatCode="0.000">
                  <c:v>58.471451111111122</c:v>
                </c:pt>
                <c:pt idx="70" formatCode="0.000">
                  <c:v>58.901450302176841</c:v>
                </c:pt>
                <c:pt idx="71" formatCode="0.000">
                  <c:v>59.29589945431843</c:v>
                </c:pt>
                <c:pt idx="72" formatCode="0.000">
                  <c:v>59.654982285815052</c:v>
                </c:pt>
                <c:pt idx="73" formatCode="0.000">
                  <c:v>59.978868275000004</c:v>
                </c:pt>
                <c:pt idx="74" formatCode="0.000">
                  <c:v>60.267713964497041</c:v>
                </c:pt>
                <c:pt idx="75" formatCode="0.000">
                  <c:v>60.521664128190999</c:v>
                </c:pt>
                <c:pt idx="76" formatCode="0.000">
                  <c:v>60.740852817197613</c:v>
                </c:pt>
                <c:pt idx="77" formatCode="0.000">
                  <c:v>60.925404298961944</c:v>
                </c:pt>
                <c:pt idx="78" formatCode="0.000">
                  <c:v>61.075433901785324</c:v>
                </c:pt>
                <c:pt idx="79" formatCode="0.000">
                  <c:v>61.191048775510218</c:v>
                </c:pt>
                <c:pt idx="80" formatCode="0.000">
                  <c:v>61.272348577742505</c:v>
                </c:pt>
                <c:pt idx="81" formatCode="0.000">
                  <c:v>61.319426093827154</c:v>
                </c:pt>
                <c:pt idx="82" formatCode="0.000">
                  <c:v>61.332367797785693</c:v>
                </c:pt>
                <c:pt idx="83" formatCode="0.000">
                  <c:v>61.311254360555154</c:v>
                </c:pt>
                <c:pt idx="84" formatCode="0.000">
                  <c:v>61.256161111111105</c:v>
                </c:pt>
                <c:pt idx="85" formatCode="0.000">
                  <c:v>61.167158455401669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16-40CB-80A6-4A0AEA89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810943"/>
        <c:axId val="1526813439"/>
      </c:scatterChart>
      <c:valAx>
        <c:axId val="1526810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6813439"/>
        <c:crosses val="autoZero"/>
        <c:crossBetween val="midCat"/>
      </c:valAx>
      <c:valAx>
        <c:axId val="1526813439"/>
        <c:scaling>
          <c:orientation val="minMax"/>
          <c:max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CP(BH4)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6810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'Be(BH4)2 from LiBH4'!$C$1</c:f>
              <c:strCache>
                <c:ptCount val="1"/>
                <c:pt idx="0">
                  <c:v>CP(Be(BH4)2)_NK-Li)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'Be(BH4)2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'Be(BH4)2 from LiBH4'!$C$2:$C$78</c:f>
              <c:numCache>
                <c:formatCode>General</c:formatCode>
                <c:ptCount val="77"/>
                <c:pt idx="2" formatCode="0.000">
                  <c:v>1.0261514081527769</c:v>
                </c:pt>
                <c:pt idx="3" formatCode="0.000">
                  <c:v>1.487771314999998</c:v>
                </c:pt>
                <c:pt idx="4" formatCode="0.000">
                  <c:v>2.4230600631049986</c:v>
                </c:pt>
                <c:pt idx="5" formatCode="0.000">
                  <c:v>3.5855530748888866</c:v>
                </c:pt>
                <c:pt idx="6" formatCode="0.000">
                  <c:v>5.0573910234897941</c:v>
                </c:pt>
                <c:pt idx="7" formatCode="0.000">
                  <c:v>6.8364144242499982</c:v>
                </c:pt>
                <c:pt idx="8" formatCode="0.000">
                  <c:v>8.8467275279506143</c:v>
                </c:pt>
                <c:pt idx="9" formatCode="0.000">
                  <c:v>10.994959299119992</c:v>
                </c:pt>
                <c:pt idx="10" formatCode="0.000">
                  <c:v>13.216287237818186</c:v>
                </c:pt>
                <c:pt idx="11" formatCode="0.000">
                  <c:v>15.435805041222213</c:v>
                </c:pt>
                <c:pt idx="12" formatCode="0.000">
                  <c:v>17.67634336750297</c:v>
                </c:pt>
                <c:pt idx="13" formatCode="0.000">
                  <c:v>20.160374987265332</c:v>
                </c:pt>
                <c:pt idx="14" formatCode="0.000">
                  <c:v>22.662900245600017</c:v>
                </c:pt>
                <c:pt idx="15" formatCode="0.000">
                  <c:v>25.155046732875018</c:v>
                </c:pt>
                <c:pt idx="16" formatCode="0.000">
                  <c:v>27.619761095543261</c:v>
                </c:pt>
                <c:pt idx="17" formatCode="0.000">
                  <c:v>30.047983680888926</c:v>
                </c:pt>
                <c:pt idx="18" formatCode="0.000">
                  <c:v>32.436193423279811</c:v>
                </c:pt>
                <c:pt idx="19" formatCode="0.000">
                  <c:v>34.784789444400019</c:v>
                </c:pt>
                <c:pt idx="20" formatCode="0.000">
                  <c:v>37.025708319537422</c:v>
                </c:pt>
                <c:pt idx="21" formatCode="0.000">
                  <c:v>38.757758686281285</c:v>
                </c:pt>
                <c:pt idx="22" formatCode="0.000">
                  <c:v>42.239895224083384</c:v>
                </c:pt>
                <c:pt idx="23" formatCode="0.000">
                  <c:v>45.619635937500028</c:v>
                </c:pt>
                <c:pt idx="24" formatCode="0.000">
                  <c:v>49.09852493399989</c:v>
                </c:pt>
                <c:pt idx="25" formatCode="0.000">
                  <c:v>52.470461966035465</c:v>
                </c:pt>
                <c:pt idx="26" formatCode="0.000">
                  <c:v>55.484831184677596</c:v>
                </c:pt>
                <c:pt idx="27" formatCode="0.000">
                  <c:v>58.200119812653142</c:v>
                </c:pt>
                <c:pt idx="28" formatCode="0.000">
                  <c:v>60.686862583008342</c:v>
                </c:pt>
                <c:pt idx="29" formatCode="0.000">
                  <c:v>63.025273388888984</c:v>
                </c:pt>
                <c:pt idx="30" formatCode="0.000">
                  <c:v>65.303402834328921</c:v>
                </c:pt>
                <c:pt idx="31" formatCode="0.000">
                  <c:v>67.615692338750208</c:v>
                </c:pt>
                <c:pt idx="32" formatCode="0.000">
                  <c:v>70.061830167924853</c:v>
                </c:pt>
                <c:pt idx="33" formatCode="0.000">
                  <c:v>72.745839429550173</c:v>
                </c:pt>
                <c:pt idx="34" formatCode="0.000">
                  <c:v>74.777765888469403</c:v>
                </c:pt>
                <c:pt idx="35" formatCode="0.000">
                  <c:v>77.002368745234577</c:v>
                </c:pt>
                <c:pt idx="36" formatCode="0.000">
                  <c:v>79.193188790455082</c:v>
                </c:pt>
                <c:pt idx="37" formatCode="0.000">
                  <c:v>81.361815073540185</c:v>
                </c:pt>
                <c:pt idx="38" formatCode="0.000">
                  <c:v>83.517986050395152</c:v>
                </c:pt>
                <c:pt idx="39" formatCode="0.000">
                  <c:v>85.669863640000031</c:v>
                </c:pt>
                <c:pt idx="40" formatCode="0.000">
                  <c:v>87.824261074151707</c:v>
                </c:pt>
                <c:pt idx="41" formatCode="0.000">
                  <c:v>89.986833234131524</c:v>
                </c:pt>
                <c:pt idx="42" formatCode="0.000">
                  <c:v>92.162236370236371</c:v>
                </c:pt>
                <c:pt idx="43" formatCode="0.000">
                  <c:v>94.35426270608265</c:v>
                </c:pt>
                <c:pt idx="44" formatCode="0.000">
                  <c:v>96.565954341790132</c:v>
                </c:pt>
                <c:pt idx="45" formatCode="0.000">
                  <c:v>98.799700016173972</c:v>
                </c:pt>
                <c:pt idx="46" formatCode="0.000">
                  <c:v>101.05731761379948</c:v>
                </c:pt>
                <c:pt idx="47" formatCode="0.000">
                  <c:v>103.34012476744446</c:v>
                </c:pt>
                <c:pt idx="48" formatCode="0.000">
                  <c:v>105.6489994793007</c:v>
                </c:pt>
                <c:pt idx="49" formatCode="0.000">
                  <c:v>107.98443234160007</c:v>
                </c:pt>
                <c:pt idx="50" formatCode="0.000">
                  <c:v>110.34657166120688</c:v>
                </c:pt>
                <c:pt idx="51" formatCode="0.000">
                  <c:v>112.73526256915976</c:v>
                </c:pt>
                <c:pt idx="52" formatCode="0.000">
                  <c:v>115.15008101435281</c:v>
                </c:pt>
                <c:pt idx="53" formatCode="0.000">
                  <c:v>117.59036339210434</c:v>
                </c:pt>
                <c:pt idx="54" formatCode="0.000">
                  <c:v>120.05523243665291</c:v>
                </c:pt>
                <c:pt idx="55" formatCode="0.000">
                  <c:v>122.54361990644897</c:v>
                </c:pt>
                <c:pt idx="56" formatCode="0.000">
                  <c:v>125.05428650835121</c:v>
                </c:pt>
                <c:pt idx="57" formatCode="0.000">
                  <c:v>127.58583943822597</c:v>
                </c:pt>
                <c:pt idx="58" formatCode="0.000">
                  <c:v>130.13674785835997</c:v>
                </c:pt>
                <c:pt idx="59" formatCode="0.000">
                  <c:v>131.88110839779105</c:v>
                </c:pt>
                <c:pt idx="60" formatCode="0.000">
                  <c:v>132.62451769777778</c:v>
                </c:pt>
                <c:pt idx="61" formatCode="0.000">
                  <c:v>134.19211646335481</c:v>
                </c:pt>
                <c:pt idx="62" formatCode="0.000">
                  <c:v>135.67065930517876</c:v>
                </c:pt>
                <c:pt idx="63" formatCode="0.000">
                  <c:v>137.05971131118349</c:v>
                </c:pt>
                <c:pt idx="64" formatCode="0.000">
                  <c:v>138.35887127919997</c:v>
                </c:pt>
                <c:pt idx="65" formatCode="0.000">
                  <c:v>139.56776862946742</c:v>
                </c:pt>
                <c:pt idx="66" formatCode="0.000">
                  <c:v>140.68606064209072</c:v>
                </c:pt>
                <c:pt idx="67" formatCode="0.000">
                  <c:v>141.71342998093988</c:v>
                </c:pt>
                <c:pt idx="68" formatCode="0.000">
                  <c:v>142.64958247054392</c:v>
                </c:pt>
                <c:pt idx="69" formatCode="0.000">
                  <c:v>143.49424509686185</c:v>
                </c:pt>
                <c:pt idx="70" formatCode="0.000">
                  <c:v>144.24716420653056</c:v>
                </c:pt>
                <c:pt idx="71" formatCode="0.000">
                  <c:v>144.90810388238665</c:v>
                </c:pt>
                <c:pt idx="72" formatCode="0.000">
                  <c:v>145.47684447581233</c:v>
                </c:pt>
                <c:pt idx="73" formatCode="0.000">
                  <c:v>145.95318127884087</c:v>
                </c:pt>
                <c:pt idx="74" formatCode="0.000">
                  <c:v>146.33692332101447</c:v>
                </c:pt>
                <c:pt idx="75" formatCode="0.000">
                  <c:v>146.62789227777779</c:v>
                </c:pt>
                <c:pt idx="76" formatCode="0.000">
                  <c:v>146.8259214787457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B7-43FD-8F13-9C6DD4AC1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3053055"/>
        <c:axId val="1533486559"/>
      </c:scatterChart>
      <c:valAx>
        <c:axId val="16430530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33486559"/>
        <c:crosses val="autoZero"/>
        <c:crossBetween val="midCat"/>
      </c:valAx>
      <c:valAx>
        <c:axId val="153348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CP(BeB(H4)2)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30530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'Mg(BH4)2 from LiBH4'!$C$1</c:f>
              <c:strCache>
                <c:ptCount val="1"/>
                <c:pt idx="0">
                  <c:v>CP(Mg(BH4)2)_NK-Li)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'Mg(BH4)2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'Mg(BH4)2 from LiBH4'!$C$2:$C$78</c:f>
              <c:numCache>
                <c:formatCode>General</c:formatCode>
                <c:ptCount val="77"/>
                <c:pt idx="2" formatCode="0.000">
                  <c:v>1.1642753015555547</c:v>
                </c:pt>
                <c:pt idx="3" formatCode="0.000">
                  <c:v>1.8382045899999979</c:v>
                </c:pt>
                <c:pt idx="4" formatCode="0.000">
                  <c:v>3.104811672479999</c:v>
                </c:pt>
                <c:pt idx="5" formatCode="0.000">
                  <c:v>4.9733384637777753</c:v>
                </c:pt>
                <c:pt idx="6" formatCode="0.000">
                  <c:v>7.359864036244895</c:v>
                </c:pt>
                <c:pt idx="7" formatCode="0.000">
                  <c:v>10.150666424249998</c:v>
                </c:pt>
                <c:pt idx="8" formatCode="0.000">
                  <c:v>13.237454256345677</c:v>
                </c:pt>
                <c:pt idx="9" formatCode="0.000">
                  <c:v>16.514287299119992</c:v>
                </c:pt>
                <c:pt idx="10" formatCode="0.000">
                  <c:v>19.8763572791405</c:v>
                </c:pt>
                <c:pt idx="11" formatCode="0.000">
                  <c:v>23.219447263444433</c:v>
                </c:pt>
                <c:pt idx="12" formatCode="0.000">
                  <c:v>26.5430349947219</c:v>
                </c:pt>
                <c:pt idx="13" formatCode="0.000">
                  <c:v>30.049741517877575</c:v>
                </c:pt>
                <c:pt idx="14" formatCode="0.000">
                  <c:v>33.496865467822239</c:v>
                </c:pt>
                <c:pt idx="15" formatCode="0.000">
                  <c:v>36.839202982875015</c:v>
                </c:pt>
                <c:pt idx="16" formatCode="0.000">
                  <c:v>40.044270801425611</c:v>
                </c:pt>
                <c:pt idx="17" formatCode="0.000">
                  <c:v>43.088189112987692</c:v>
                </c:pt>
                <c:pt idx="18" formatCode="0.000">
                  <c:v>45.953039171202242</c:v>
                </c:pt>
                <c:pt idx="19" formatCode="0.000">
                  <c:v>48.625121444400023</c:v>
                </c:pt>
                <c:pt idx="20" formatCode="0.000">
                  <c:v>51.309229250744906</c:v>
                </c:pt>
                <c:pt idx="21" formatCode="0.000">
                  <c:v>53.297381994545745</c:v>
                </c:pt>
                <c:pt idx="22" formatCode="0.000">
                  <c:v>56.957466657897186</c:v>
                </c:pt>
                <c:pt idx="23" formatCode="0.000">
                  <c:v>60.449771004166699</c:v>
                </c:pt>
                <c:pt idx="24" formatCode="0.000">
                  <c:v>63.986165246499894</c:v>
                </c:pt>
                <c:pt idx="25" formatCode="0.000">
                  <c:v>67.368984350059137</c:v>
                </c:pt>
                <c:pt idx="26" formatCode="0.000">
                  <c:v>70.35456898596361</c:v>
                </c:pt>
                <c:pt idx="27" formatCode="0.000">
                  <c:v>73.007195257551103</c:v>
                </c:pt>
                <c:pt idx="28" formatCode="0.000">
                  <c:v>75.402256447410835</c:v>
                </c:pt>
                <c:pt idx="29" formatCode="0.000">
                  <c:v>77.624077555555658</c:v>
                </c:pt>
                <c:pt idx="30" formatCode="0.000">
                  <c:v>79.76421512755212</c:v>
                </c:pt>
                <c:pt idx="31" formatCode="0.000">
                  <c:v>81.920123013750214</c:v>
                </c:pt>
                <c:pt idx="32" formatCode="0.000">
                  <c:v>84.194096739653517</c:v>
                </c:pt>
                <c:pt idx="33" formatCode="0.000">
                  <c:v>86.692431928166101</c:v>
                </c:pt>
                <c:pt idx="34" formatCode="0.000">
                  <c:v>88.527168662704099</c:v>
                </c:pt>
                <c:pt idx="35" formatCode="0.000">
                  <c:v>90.544827974864219</c:v>
                </c:pt>
                <c:pt idx="36" formatCode="0.000">
                  <c:v>92.520517179982122</c:v>
                </c:pt>
                <c:pt idx="37" formatCode="0.000">
                  <c:v>94.467226970216075</c:v>
                </c:pt>
                <c:pt idx="38" formatCode="0.000">
                  <c:v>96.395957597461233</c:v>
                </c:pt>
                <c:pt idx="39" formatCode="0.000">
                  <c:v>98.316013640000037</c:v>
                </c:pt>
                <c:pt idx="40" formatCode="0.000">
                  <c:v>100.23524907053036</c:v>
                </c:pt>
                <c:pt idx="41" formatCode="0.000">
                  <c:v>102.16027197630841</c:v>
                </c:pt>
                <c:pt idx="42" formatCode="0.000">
                  <c:v>104.09661634846108</c:v>
                </c:pt>
                <c:pt idx="43" formatCode="0.000">
                  <c:v>106.04888685814876</c:v>
                </c:pt>
                <c:pt idx="44" formatCode="0.000">
                  <c:v>108.02088136725308</c:v>
                </c:pt>
                <c:pt idx="45" formatCode="0.000">
                  <c:v>110.01569500275244</c:v>
                </c:pt>
                <c:pt idx="46" formatCode="0.000">
                  <c:v>112.03580889871913</c:v>
                </c:pt>
                <c:pt idx="47" formatCode="0.000">
                  <c:v>114.08316613411112</c:v>
                </c:pt>
                <c:pt idx="48" formatCode="0.000">
                  <c:v>116.15923693503269</c:v>
                </c:pt>
                <c:pt idx="49" formatCode="0.000">
                  <c:v>118.26507484160007</c:v>
                </c:pt>
                <c:pt idx="50" formatCode="0.000">
                  <c:v>120.40136524253619</c:v>
                </c:pt>
                <c:pt idx="51" formatCode="0.000">
                  <c:v>122.56846744016568</c:v>
                </c:pt>
                <c:pt idx="52" formatCode="0.000">
                  <c:v>124.76645121295107</c:v>
                </c:pt>
                <c:pt idx="53" formatCode="0.000">
                  <c:v>126.99512868305084</c:v>
                </c:pt>
                <c:pt idx="54" formatCode="0.000">
                  <c:v>129.25408216547524</c:v>
                </c:pt>
                <c:pt idx="55" formatCode="0.000">
                  <c:v>131.54268856767345</c:v>
                </c:pt>
                <c:pt idx="56" formatCode="0.000">
                  <c:v>133.86014081937384</c:v>
                </c:pt>
                <c:pt idx="57" formatCode="0.000">
                  <c:v>136.2054667387016</c:v>
                </c:pt>
                <c:pt idx="58" formatCode="0.000">
                  <c:v>138.5775456791981</c:v>
                </c:pt>
                <c:pt idx="59" formatCode="0.000">
                  <c:v>140.21322267895044</c:v>
                </c:pt>
                <c:pt idx="60" formatCode="0.000">
                  <c:v>141.01384214222222</c:v>
                </c:pt>
                <c:pt idx="61" formatCode="0.000">
                  <c:v>142.42897504842605</c:v>
                </c:pt>
                <c:pt idx="62" formatCode="0.000">
                  <c:v>143.76165071641705</c:v>
                </c:pt>
                <c:pt idx="63" formatCode="0.000">
                  <c:v>145.0110523797272</c:v>
                </c:pt>
                <c:pt idx="64" formatCode="0.000">
                  <c:v>146.17642657919998</c:v>
                </c:pt>
                <c:pt idx="65" formatCode="0.000">
                  <c:v>147.25707736467453</c:v>
                </c:pt>
                <c:pt idx="66" formatCode="0.000">
                  <c:v>148.25236110692083</c:v>
                </c:pt>
                <c:pt idx="67" formatCode="0.000">
                  <c:v>149.16168184751373</c:v>
                </c:pt>
                <c:pt idx="68" formatCode="0.000">
                  <c:v>149.98448712383112</c:v>
                </c:pt>
                <c:pt idx="69" formatCode="0.000">
                  <c:v>150.7202642144947</c:v>
                </c:pt>
                <c:pt idx="70" formatCode="0.000">
                  <c:v>151.36853675755097</c:v>
                </c:pt>
                <c:pt idx="71" formatCode="0.000">
                  <c:v>151.92886169969475</c:v>
                </c:pt>
                <c:pt idx="72" formatCode="0.000">
                  <c:v>152.40082654000986</c:v>
                </c:pt>
                <c:pt idx="73" formatCode="0.000">
                  <c:v>152.78404683617808</c:v>
                </c:pt>
                <c:pt idx="74" formatCode="0.000">
                  <c:v>153.07816394497357</c:v>
                </c:pt>
                <c:pt idx="75" formatCode="0.000">
                  <c:v>153.28284297222223</c:v>
                </c:pt>
                <c:pt idx="76" formatCode="0.000">
                  <c:v>153.39777091032465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B8-4D12-9BCF-DFDC7B242B91}"/>
            </c:ext>
          </c:extLst>
        </c:ser>
        <c:ser>
          <c:idx val="1"/>
          <c:order val="1"/>
          <c:tx>
            <c:strRef>
              <c:f>'Mg(BH4)2 from LiBH4'!$D$1</c:f>
              <c:strCache>
                <c:ptCount val="1"/>
                <c:pt idx="0">
                  <c:v>CP(Mg(BH4)2)_exp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'Mg(BH4)2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'Mg(BH4)2 from LiBH4'!$D$2:$D$78</c:f>
              <c:numCache>
                <c:formatCode>0.000</c:formatCode>
                <c:ptCount val="77"/>
                <c:pt idx="60">
                  <c:v>81.697535555555547</c:v>
                </c:pt>
                <c:pt idx="61">
                  <c:v>82.134771876122016</c:v>
                </c:pt>
                <c:pt idx="62">
                  <c:v>82.569688075130074</c:v>
                </c:pt>
                <c:pt idx="63">
                  <c:v>83.002456620571934</c:v>
                </c:pt>
                <c:pt idx="64">
                  <c:v>83.433236612499996</c:v>
                </c:pt>
                <c:pt idx="65">
                  <c:v>83.862175007396445</c:v>
                </c:pt>
                <c:pt idx="66">
                  <c:v>84.28940771368228</c:v>
                </c:pt>
                <c:pt idx="67">
                  <c:v>84.71506057363554</c:v>
                </c:pt>
                <c:pt idx="68">
                  <c:v>85.139250244982705</c:v>
                </c:pt>
                <c:pt idx="69">
                  <c:v>85.562084993709306</c:v>
                </c:pt>
                <c:pt idx="70">
                  <c:v>85.983665408163262</c:v>
                </c:pt>
                <c:pt idx="71">
                  <c:v>86.404085043255307</c:v>
                </c:pt>
                <c:pt idx="72">
                  <c:v>86.823431002469135</c:v>
                </c:pt>
                <c:pt idx="73">
                  <c:v>87.241784464449239</c:v>
                </c:pt>
                <c:pt idx="74">
                  <c:v>87.659221160116857</c:v>
                </c:pt>
                <c:pt idx="75">
                  <c:v>88.07581180555556</c:v>
                </c:pt>
                <c:pt idx="76">
                  <c:v>88.491622495290869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B8-4D12-9BCF-DFDC7B242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5571647"/>
        <c:axId val="1585585791"/>
      </c:scatterChart>
      <c:valAx>
        <c:axId val="1585571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85585791"/>
        <c:crosses val="autoZero"/>
        <c:crossBetween val="midCat"/>
      </c:valAx>
      <c:valAx>
        <c:axId val="1585585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CP(Mg(BH4)2)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855716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'Ca(BH4)2 from LiBH4'!$C$1</c:f>
              <c:strCache>
                <c:ptCount val="1"/>
                <c:pt idx="0">
                  <c:v>CP(Ca(BH4)2)_NK-Li)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'Ca(BH4)2 from LiBH4'!$C$2:$C$78</c:f>
              <c:numCache>
                <c:formatCode>General</c:formatCode>
                <c:ptCount val="77"/>
                <c:pt idx="2" formatCode="0.000">
                  <c:v>1.6697091737777763</c:v>
                </c:pt>
                <c:pt idx="3" formatCode="0.000">
                  <c:v>3.0709423149999977</c:v>
                </c:pt>
                <c:pt idx="4" formatCode="0.000">
                  <c:v>5.3484491724799987</c:v>
                </c:pt>
                <c:pt idx="5" formatCode="0.000">
                  <c:v>8.1387695748888866</c:v>
                </c:pt>
                <c:pt idx="6" formatCode="0.000">
                  <c:v>11.397863066857141</c:v>
                </c:pt>
                <c:pt idx="7" formatCode="0.000">
                  <c:v>14.978500174249998</c:v>
                </c:pt>
                <c:pt idx="8" formatCode="0.000">
                  <c:v>18.647339657580272</c:v>
                </c:pt>
                <c:pt idx="9" formatCode="0.000">
                  <c:v>22.030459299120015</c:v>
                </c:pt>
                <c:pt idx="10" formatCode="0.000">
                  <c:v>25.359621184099197</c:v>
                </c:pt>
                <c:pt idx="11" formatCode="0.000">
                  <c:v>28.687451707888897</c:v>
                </c:pt>
                <c:pt idx="12" formatCode="0.000">
                  <c:v>32.053928175195288</c:v>
                </c:pt>
                <c:pt idx="13" formatCode="0.000">
                  <c:v>35.633799068898014</c:v>
                </c:pt>
                <c:pt idx="14" formatCode="0.000">
                  <c:v>39.114504412266697</c:v>
                </c:pt>
                <c:pt idx="15" formatCode="0.000">
                  <c:v>42.354222982875022</c:v>
                </c:pt>
                <c:pt idx="16" formatCode="0.000">
                  <c:v>45.328139255404849</c:v>
                </c:pt>
                <c:pt idx="17" formatCode="0.000">
                  <c:v>48.12491046113584</c:v>
                </c:pt>
                <c:pt idx="18" formatCode="0.000">
                  <c:v>50.774797501950168</c:v>
                </c:pt>
                <c:pt idx="19" formatCode="0.000">
                  <c:v>53.291089444400015</c:v>
                </c:pt>
                <c:pt idx="20" formatCode="0.000">
                  <c:v>55.686951114548762</c:v>
                </c:pt>
                <c:pt idx="21" formatCode="0.000">
                  <c:v>57.429366213554012</c:v>
                </c:pt>
                <c:pt idx="22" formatCode="0.000">
                  <c:v>60.864391361701529</c:v>
                </c:pt>
                <c:pt idx="23" formatCode="0.000">
                  <c:v>64.149613893055587</c:v>
                </c:pt>
                <c:pt idx="24" formatCode="0.000">
                  <c:v>67.494709933999886</c:v>
                </c:pt>
                <c:pt idx="25" formatCode="0.000">
                  <c:v>70.700212169585754</c:v>
                </c:pt>
                <c:pt idx="26" formatCode="0.000">
                  <c:v>73.520965386598036</c:v>
                </c:pt>
                <c:pt idx="27" formatCode="0.000">
                  <c:v>76.019991747347021</c:v>
                </c:pt>
                <c:pt idx="28" formatCode="0.000">
                  <c:v>78.271623364696808</c:v>
                </c:pt>
                <c:pt idx="29" formatCode="0.000">
                  <c:v>80.35927894444454</c:v>
                </c:pt>
                <c:pt idx="30" formatCode="0.000">
                  <c:v>82.373734132559917</c:v>
                </c:pt>
                <c:pt idx="31" formatCode="0.000">
                  <c:v>84.411764138750215</c:v>
                </c:pt>
                <c:pt idx="32" formatCode="0.000">
                  <c:v>86.575069802268288</c:v>
                </c:pt>
                <c:pt idx="33" formatCode="0.000">
                  <c:v>88.969421421245684</c:v>
                </c:pt>
                <c:pt idx="34" formatCode="0.000">
                  <c:v>90.706391398673475</c:v>
                </c:pt>
                <c:pt idx="35" formatCode="0.000">
                  <c:v>92.632081258814821</c:v>
                </c:pt>
                <c:pt idx="36" formatCode="0.000">
                  <c:v>94.521219278548585</c:v>
                </c:pt>
                <c:pt idx="37" formatCode="0.000">
                  <c:v>96.386451276310268</c:v>
                </c:pt>
                <c:pt idx="38" formatCode="0.000">
                  <c:v>98.23846160752862</c:v>
                </c:pt>
                <c:pt idx="39" formatCode="0.000">
                  <c:v>100.08626364000004</c:v>
                </c:pt>
                <c:pt idx="40" formatCode="0.000">
                  <c:v>101.9374412541636</c:v>
                </c:pt>
                <c:pt idx="41" formatCode="0.000">
                  <c:v>103.79835058288437</c:v>
                </c:pt>
                <c:pt idx="42" formatCode="0.000">
                  <c:v>105.67428929981993</c:v>
                </c:pt>
                <c:pt idx="43" formatCode="0.000">
                  <c:v>107.56963928790083</c:v>
                </c:pt>
                <c:pt idx="44" formatCode="0.000">
                  <c:v>109.48798736648149</c:v>
                </c:pt>
                <c:pt idx="45" formatCode="0.000">
                  <c:v>111.43222785057851</c:v>
                </c:pt>
                <c:pt idx="46" formatCode="0.000">
                  <c:v>113.40465000094299</c:v>
                </c:pt>
                <c:pt idx="47" formatCode="0.000">
                  <c:v>115.40701285633335</c:v>
                </c:pt>
                <c:pt idx="48" formatCode="0.000">
                  <c:v>117.44060948654769</c:v>
                </c:pt>
                <c:pt idx="49" formatCode="0.000">
                  <c:v>119.50632234160007</c:v>
                </c:pt>
                <c:pt idx="50" formatCode="0.000">
                  <c:v>121.60467107973822</c:v>
                </c:pt>
                <c:pt idx="51" formatCode="0.000">
                  <c:v>123.73585402004733</c:v>
                </c:pt>
                <c:pt idx="52" formatCode="0.000">
                  <c:v>125.89978417270098</c:v>
                </c:pt>
                <c:pt idx="53" formatCode="0.000">
                  <c:v>128.09612064258445</c:v>
                </c:pt>
                <c:pt idx="54" formatCode="0.000">
                  <c:v>130.32429607301657</c:v>
                </c:pt>
                <c:pt idx="55" formatCode="0.000">
                  <c:v>132.58354069012245</c:v>
                </c:pt>
                <c:pt idx="56" formatCode="0.000">
                  <c:v>134.87290342069346</c:v>
                </c:pt>
                <c:pt idx="57" formatCode="0.000">
                  <c:v>137.19127048364808</c:v>
                </c:pt>
                <c:pt idx="58" formatCode="0.000">
                  <c:v>139.53738179470011</c:v>
                </c:pt>
                <c:pt idx="59" formatCode="0.000">
                  <c:v>141.1571461702332</c:v>
                </c:pt>
                <c:pt idx="60" formatCode="0.000">
                  <c:v>141.9510221422222</c:v>
                </c:pt>
                <c:pt idx="61" formatCode="0.000">
                  <c:v>143.32790272937203</c:v>
                </c:pt>
                <c:pt idx="62" formatCode="0.000">
                  <c:v>144.6276683950851</c:v>
                </c:pt>
                <c:pt idx="63" formatCode="0.000">
                  <c:v>145.84913865002198</c:v>
                </c:pt>
                <c:pt idx="64" formatCode="0.000">
                  <c:v>146.99122450419998</c:v>
                </c:pt>
                <c:pt idx="65" formatCode="0.000">
                  <c:v>148.05292008656801</c:v>
                </c:pt>
                <c:pt idx="66" formatCode="0.000">
                  <c:v>149.03329514659026</c:v>
                </c:pt>
                <c:pt idx="67" formatCode="0.000">
                  <c:v>149.9314883333235</c:v>
                </c:pt>
                <c:pt idx="68" formatCode="0.000">
                  <c:v>150.74670116120134</c:v>
                </c:pt>
                <c:pt idx="69" formatCode="0.000">
                  <c:v>151.47819258349281</c:v>
                </c:pt>
                <c:pt idx="70" formatCode="0.000">
                  <c:v>152.12527410448973</c:v>
                </c:pt>
                <c:pt idx="71" formatCode="0.000">
                  <c:v>152.68730537015693</c:v>
                </c:pt>
                <c:pt idx="72" formatCode="0.000">
                  <c:v>153.16369018445431</c:v>
                </c:pt>
                <c:pt idx="73" formatCode="0.000">
                  <c:v>153.553872905009</c:v>
                </c:pt>
                <c:pt idx="74" formatCode="0.000">
                  <c:v>153.85733517740599</c:v>
                </c:pt>
                <c:pt idx="75" formatCode="0.000">
                  <c:v>154.07359297222223</c:v>
                </c:pt>
                <c:pt idx="76" formatCode="0.000">
                  <c:v>154.20219389315011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5F-45B7-8721-6E15C3026899}"/>
            </c:ext>
          </c:extLst>
        </c:ser>
        <c:ser>
          <c:idx val="1"/>
          <c:order val="1"/>
          <c:tx>
            <c:strRef>
              <c:f>'Ca(BH4)2 from LiBH4'!$D$1</c:f>
              <c:strCache>
                <c:ptCount val="1"/>
                <c:pt idx="0">
                  <c:v>CP(Ca(BH4)2)_exp)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'Ca(BH4)2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'Ca(BH4)2 from LiBH4'!$D$2:$D$78</c:f>
              <c:numCache>
                <c:formatCode>0.000</c:formatCode>
                <c:ptCount val="77"/>
                <c:pt idx="0">
                  <c:v>6.1349635000000034E-2</c:v>
                </c:pt>
                <c:pt idx="1">
                  <c:v>0.43809690600000001</c:v>
                </c:pt>
                <c:pt idx="2">
                  <c:v>1.3868327321111111</c:v>
                </c:pt>
                <c:pt idx="3">
                  <c:v>2.8679417020000004</c:v>
                </c:pt>
                <c:pt idx="4">
                  <c:v>4.9647813826800018</c:v>
                </c:pt>
                <c:pt idx="5">
                  <c:v>7.3880249408888901</c:v>
                </c:pt>
                <c:pt idx="6">
                  <c:v>10.012803071775512</c:v>
                </c:pt>
                <c:pt idx="7">
                  <c:v>12.776519335499998</c:v>
                </c:pt>
                <c:pt idx="8">
                  <c:v>15.639908275395062</c:v>
                </c:pt>
                <c:pt idx="9">
                  <c:v>18.57380542192</c:v>
                </c:pt>
                <c:pt idx="10">
                  <c:v>21.553909445429753</c:v>
                </c:pt>
                <c:pt idx="11">
                  <c:v>24.55845954022222</c:v>
                </c:pt>
                <c:pt idx="12">
                  <c:v>27.567111022763306</c:v>
                </c:pt>
                <c:pt idx="13">
                  <c:v>30.560351426693881</c:v>
                </c:pt>
                <c:pt idx="14">
                  <c:v>33.519179334742219</c:v>
                </c:pt>
                <c:pt idx="15">
                  <c:v>36.424919033874993</c:v>
                </c:pt>
                <c:pt idx="16">
                  <c:v>39.25910910403806</c:v>
                </c:pt>
                <c:pt idx="17">
                  <c:v>42.003433060098757</c:v>
                </c:pt>
                <c:pt idx="18">
                  <c:v>44.639674837831024</c:v>
                </c:pt>
                <c:pt idx="19">
                  <c:v>47.149689450479997</c:v>
                </c:pt>
                <c:pt idx="20">
                  <c:v>49.515383182419498</c:v>
                </c:pt>
                <c:pt idx="21">
                  <c:v>51.718699935107438</c:v>
                </c:pt>
                <c:pt idx="22">
                  <c:v>54.892504044999988</c:v>
                </c:pt>
                <c:pt idx="23">
                  <c:v>57.418027859999995</c:v>
                </c:pt>
                <c:pt idx="24">
                  <c:v>59.877118174999993</c:v>
                </c:pt>
                <c:pt idx="25">
                  <c:v>62.269774990000002</c:v>
                </c:pt>
                <c:pt idx="26">
                  <c:v>64.595998304999995</c:v>
                </c:pt>
                <c:pt idx="27">
                  <c:v>66.85578812</c:v>
                </c:pt>
                <c:pt idx="28">
                  <c:v>69.049144435000002</c:v>
                </c:pt>
                <c:pt idx="29">
                  <c:v>71.176067250000017</c:v>
                </c:pt>
                <c:pt idx="30">
                  <c:v>73.236556564999987</c:v>
                </c:pt>
                <c:pt idx="31">
                  <c:v>75.230612380000025</c:v>
                </c:pt>
                <c:pt idx="32">
                  <c:v>77.158234695000019</c:v>
                </c:pt>
                <c:pt idx="33">
                  <c:v>79.019423509999996</c:v>
                </c:pt>
                <c:pt idx="34">
                  <c:v>80.814178824999999</c:v>
                </c:pt>
                <c:pt idx="35">
                  <c:v>82.54250064</c:v>
                </c:pt>
                <c:pt idx="36">
                  <c:v>84.204388955000013</c:v>
                </c:pt>
                <c:pt idx="37">
                  <c:v>85.79984377000001</c:v>
                </c:pt>
                <c:pt idx="38">
                  <c:v>87.328865085000018</c:v>
                </c:pt>
                <c:pt idx="39">
                  <c:v>88.79145290000001</c:v>
                </c:pt>
                <c:pt idx="40">
                  <c:v>90.187607215000014</c:v>
                </c:pt>
                <c:pt idx="41">
                  <c:v>91.517328030000016</c:v>
                </c:pt>
                <c:pt idx="42">
                  <c:v>92.780615345000001</c:v>
                </c:pt>
                <c:pt idx="43">
                  <c:v>93.977469159999998</c:v>
                </c:pt>
                <c:pt idx="44">
                  <c:v>94.844772993827164</c:v>
                </c:pt>
                <c:pt idx="45">
                  <c:v>95.80192623818526</c:v>
                </c:pt>
                <c:pt idx="46">
                  <c:v>96.725516506337712</c:v>
                </c:pt>
                <c:pt idx="47">
                  <c:v>97.618767777777776</c:v>
                </c:pt>
                <c:pt idx="48">
                  <c:v>98.484578447521884</c:v>
                </c:pt>
                <c:pt idx="49">
                  <c:v>99.32556000000001</c:v>
                </c:pt>
                <c:pt idx="50">
                  <c:v>100.14407042772011</c:v>
                </c:pt>
                <c:pt idx="51">
                  <c:v>100.94224319526629</c:v>
                </c:pt>
                <c:pt idx="52">
                  <c:v>101.72201241456034</c:v>
                </c:pt>
                <c:pt idx="53">
                  <c:v>102.48513478737999</c:v>
                </c:pt>
                <c:pt idx="54">
                  <c:v>103.23320878099173</c:v>
                </c:pt>
                <c:pt idx="55">
                  <c:v>103.96769142857141</c:v>
                </c:pt>
                <c:pt idx="56">
                  <c:v>104.68991308479532</c:v>
                </c:pt>
                <c:pt idx="57">
                  <c:v>105.40109041617123</c:v>
                </c:pt>
                <c:pt idx="58">
                  <c:v>106.10233786340133</c:v>
                </c:pt>
                <c:pt idx="59">
                  <c:v>106.53948899699499</c:v>
                </c:pt>
                <c:pt idx="60">
                  <c:v>106.79467777777778</c:v>
                </c:pt>
                <c:pt idx="61">
                  <c:v>107.47904940405805</c:v>
                </c:pt>
                <c:pt idx="62">
                  <c:v>108.15631685744017</c:v>
                </c:pt>
                <c:pt idx="63">
                  <c:v>108.82727622134038</c:v>
                </c:pt>
                <c:pt idx="64">
                  <c:v>109.49266187500001</c:v>
                </c:pt>
                <c:pt idx="65">
                  <c:v>110.15315214497042</c:v>
                </c:pt>
                <c:pt idx="66">
                  <c:v>110.80937436179983</c:v>
                </c:pt>
                <c:pt idx="67">
                  <c:v>111.46190939240367</c:v>
                </c:pt>
                <c:pt idx="68">
                  <c:v>112.11129570934256</c:v>
                </c:pt>
                <c:pt idx="69">
                  <c:v>112.75803305030456</c:v>
                </c:pt>
                <c:pt idx="70">
                  <c:v>113.40258571428572</c:v>
                </c:pt>
                <c:pt idx="71">
                  <c:v>114.04538553511209</c:v>
                </c:pt>
                <c:pt idx="72">
                  <c:v>114.68683456790124</c:v>
                </c:pt>
                <c:pt idx="73">
                  <c:v>115.32730751970352</c:v>
                </c:pt>
                <c:pt idx="74">
                  <c:v>115.96715395178964</c:v>
                </c:pt>
                <c:pt idx="75">
                  <c:v>116.60670027777778</c:v>
                </c:pt>
                <c:pt idx="76">
                  <c:v>117.24625157894737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5F-45B7-8721-6E15C302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6937679"/>
        <c:axId val="1276939759"/>
      </c:scatterChart>
      <c:valAx>
        <c:axId val="12769376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76939759"/>
        <c:crosses val="autoZero"/>
        <c:crossBetween val="midCat"/>
      </c:valAx>
      <c:valAx>
        <c:axId val="1276939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CP(Ca(BH4)2)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769376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'Sr(BH4)2 from LiBH4'!$C$1</c:f>
              <c:strCache>
                <c:ptCount val="1"/>
                <c:pt idx="0">
                  <c:v>CP(Sr(BH4)2)_NK-Li)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'Sr(BH4)2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'Sr(BH4)2 from LiBH4'!$C$2:$C$78</c:f>
              <c:numCache>
                <c:formatCode>General</c:formatCode>
                <c:ptCount val="77"/>
                <c:pt idx="2" formatCode="0.000">
                  <c:v>3.3876194515555555</c:v>
                </c:pt>
                <c:pt idx="3" formatCode="0.000">
                  <c:v>6.2930598149999977</c:v>
                </c:pt>
                <c:pt idx="4" formatCode="0.000">
                  <c:v>10.43162467248</c:v>
                </c:pt>
                <c:pt idx="5" formatCode="0.000">
                  <c:v>14.732769574888895</c:v>
                </c:pt>
                <c:pt idx="6" formatCode="0.000">
                  <c:v>18.613632122979588</c:v>
                </c:pt>
                <c:pt idx="7" formatCode="0.000">
                  <c:v>22.206696424249998</c:v>
                </c:pt>
                <c:pt idx="8" formatCode="0.000">
                  <c:v>25.667855537209874</c:v>
                </c:pt>
                <c:pt idx="9" formatCode="0.000">
                  <c:v>29.009709299119994</c:v>
                </c:pt>
                <c:pt idx="10" formatCode="0.000">
                  <c:v>32.206731421702479</c:v>
                </c:pt>
                <c:pt idx="11" formatCode="0.000">
                  <c:v>35.21347837455555</c:v>
                </c:pt>
                <c:pt idx="12" formatCode="0.000">
                  <c:v>38.076769543538468</c:v>
                </c:pt>
                <c:pt idx="13" formatCode="0.000">
                  <c:v>41.039849477061253</c:v>
                </c:pt>
                <c:pt idx="14" formatCode="0.000">
                  <c:v>43.896514828933348</c:v>
                </c:pt>
                <c:pt idx="15" formatCode="0.000">
                  <c:v>46.635430482875023</c:v>
                </c:pt>
                <c:pt idx="16" formatCode="0.000">
                  <c:v>49.256252025474055</c:v>
                </c:pt>
                <c:pt idx="17" formatCode="0.000">
                  <c:v>51.766068495703742</c:v>
                </c:pt>
                <c:pt idx="18" formatCode="0.000">
                  <c:v>54.177119340869844</c:v>
                </c:pt>
                <c:pt idx="19" formatCode="0.000">
                  <c:v>56.505289444400027</c:v>
                </c:pt>
                <c:pt idx="20" formatCode="0.000">
                  <c:v>58.726446803806134</c:v>
                </c:pt>
                <c:pt idx="21" formatCode="0.000">
                  <c:v>60.264498459008564</c:v>
                </c:pt>
                <c:pt idx="22" formatCode="0.000">
                  <c:v>63.522425960732733</c:v>
                </c:pt>
                <c:pt idx="23" formatCode="0.000">
                  <c:v>66.653012604166705</c:v>
                </c:pt>
                <c:pt idx="24" formatCode="0.000">
                  <c:v>69.862102746499886</c:v>
                </c:pt>
                <c:pt idx="25" formatCode="0.000">
                  <c:v>72.947149643550262</c:v>
                </c:pt>
                <c:pt idx="26" formatCode="0.000">
                  <c:v>75.660506988432743</c:v>
                </c:pt>
                <c:pt idx="27" formatCode="0.000">
                  <c:v>78.063170424898047</c:v>
                </c:pt>
                <c:pt idx="28" formatCode="0.000">
                  <c:v>80.227815703177782</c:v>
                </c:pt>
                <c:pt idx="29" formatCode="0.000">
                  <c:v>82.23650255555566</c:v>
                </c:pt>
                <c:pt idx="30" formatCode="0.000">
                  <c:v>84.178888434940262</c:v>
                </c:pt>
                <c:pt idx="31" formatCode="0.000">
                  <c:v>86.15082671375022</c:v>
                </c:pt>
                <c:pt idx="32" formatCode="0.000">
                  <c:v>88.253257601636989</c:v>
                </c:pt>
                <c:pt idx="33" formatCode="0.000">
                  <c:v>90.591323953771649</c:v>
                </c:pt>
                <c:pt idx="34" formatCode="0.000">
                  <c:v>92.276081417806139</c:v>
                </c:pt>
                <c:pt idx="35" formatCode="0.000">
                  <c:v>94.153207263753103</c:v>
                </c:pt>
                <c:pt idx="36" formatCode="0.000">
                  <c:v>95.997083221837485</c:v>
                </c:pt>
                <c:pt idx="37" formatCode="0.000">
                  <c:v>97.820074166337974</c:v>
                </c:pt>
                <c:pt idx="38" formatCode="0.000">
                  <c:v>99.63263915012395</c:v>
                </c:pt>
                <c:pt idx="39" formatCode="0.000">
                  <c:v>101.44361364000004</c:v>
                </c:pt>
                <c:pt idx="40" formatCode="0.000">
                  <c:v>103.26044416624718</c:v>
                </c:pt>
                <c:pt idx="41" formatCode="0.000">
                  <c:v>105.08938433957371</c:v>
                </c:pt>
                <c:pt idx="42" formatCode="0.000">
                  <c:v>106.93565933721177</c:v>
                </c:pt>
                <c:pt idx="43" formatCode="0.000">
                  <c:v>108.80360452426447</c:v>
                </c:pt>
                <c:pt idx="44" formatCode="0.000">
                  <c:v>110.69678275614197</c:v>
                </c:pt>
                <c:pt idx="45" formatCode="0.000">
                  <c:v>112.61808402846131</c:v>
                </c:pt>
                <c:pt idx="46" formatCode="0.000">
                  <c:v>114.56981044638776</c:v>
                </c:pt>
                <c:pt idx="47" formatCode="0.000">
                  <c:v>116.55374893411113</c:v>
                </c:pt>
                <c:pt idx="48" formatCode="0.000">
                  <c:v>118.57123366518681</c:v>
                </c:pt>
                <c:pt idx="49" formatCode="0.000">
                  <c:v>120.62319984160008</c:v>
                </c:pt>
                <c:pt idx="50" formatCode="0.000">
                  <c:v>122.71023016502754</c:v>
                </c:pt>
                <c:pt idx="51" formatCode="0.000">
                  <c:v>124.83259511353846</c:v>
                </c:pt>
                <c:pt idx="52" formatCode="0.000">
                  <c:v>126.99028794976132</c:v>
                </c:pt>
                <c:pt idx="53" formatCode="0.000">
                  <c:v>129.18305523366814</c:v>
                </c:pt>
                <c:pt idx="54" formatCode="0.000">
                  <c:v>131.41042348778927</c:v>
                </c:pt>
                <c:pt idx="55" formatCode="0.000">
                  <c:v>133.67172255951019</c:v>
                </c:pt>
                <c:pt idx="56" formatCode="0.000">
                  <c:v>135.96610613987247</c:v>
                </c:pt>
                <c:pt idx="57" formatCode="0.000">
                  <c:v>138.29256982764335</c:v>
                </c:pt>
                <c:pt idx="58" formatCode="0.000">
                  <c:v>140.64996706862644</c:v>
                </c:pt>
                <c:pt idx="59" formatCode="0.000">
                  <c:v>142.27853176994131</c:v>
                </c:pt>
                <c:pt idx="60" formatCode="0.000">
                  <c:v>142.98850214222222</c:v>
                </c:pt>
                <c:pt idx="61" formatCode="0.000">
                  <c:v>144.37061768645344</c:v>
                </c:pt>
                <c:pt idx="62" formatCode="0.000">
                  <c:v>145.67272726834213</c:v>
                </c:pt>
                <c:pt idx="63" formatCode="0.000">
                  <c:v>146.89381653142789</c:v>
                </c:pt>
                <c:pt idx="64" formatCode="0.000">
                  <c:v>148.03294974169998</c:v>
                </c:pt>
                <c:pt idx="65" formatCode="0.000">
                  <c:v>149.08926258656803</c:v>
                </c:pt>
                <c:pt idx="66" formatCode="0.000">
                  <c:v>150.06195573171422</c:v>
                </c:pt>
                <c:pt idx="67" formatCode="0.000">
                  <c:v>150.9502890460212</c:v>
                </c:pt>
                <c:pt idx="68" formatCode="0.000">
                  <c:v>151.75357641656467</c:v>
                </c:pt>
                <c:pt idx="69" formatCode="0.000">
                  <c:v>152.47118108576123</c:v>
                </c:pt>
                <c:pt idx="70" formatCode="0.000">
                  <c:v>153.10251145142851</c:v>
                </c:pt>
                <c:pt idx="71" formatCode="0.000">
                  <c:v>153.64701727797285</c:v>
                </c:pt>
                <c:pt idx="72" formatCode="0.000">
                  <c:v>154.1041862733432</c:v>
                </c:pt>
                <c:pt idx="73" formatCode="0.000">
                  <c:v>154.4735409919484</c:v>
                </c:pt>
                <c:pt idx="74" formatCode="0.000">
                  <c:v>154.75463602853819</c:v>
                </c:pt>
                <c:pt idx="75" formatCode="0.000">
                  <c:v>154.94705547222222</c:v>
                </c:pt>
                <c:pt idx="76" formatCode="0.000">
                  <c:v>155.05041059342713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22-4ABB-B119-DE3D3644C3B0}"/>
            </c:ext>
          </c:extLst>
        </c:ser>
        <c:ser>
          <c:idx val="1"/>
          <c:order val="1"/>
          <c:tx>
            <c:strRef>
              <c:f>'Sr(BH4)2 from LiBH4'!$D$1</c:f>
              <c:strCache>
                <c:ptCount val="1"/>
                <c:pt idx="0">
                  <c:v>CP(Sr(BH4)2)_exp)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'Sr(BH4)2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'Sr(BH4)2 from LiBH4'!$D$2:$D$78</c:f>
              <c:numCache>
                <c:formatCode>0.000</c:formatCode>
                <c:ptCount val="77"/>
                <c:pt idx="0">
                  <c:v>0.13435953</c:v>
                </c:pt>
                <c:pt idx="1">
                  <c:v>1.0941418809999996</c:v>
                </c:pt>
                <c:pt idx="2">
                  <c:v>3.2417245510000012</c:v>
                </c:pt>
                <c:pt idx="3">
                  <c:v>6.1959600154999999</c:v>
                </c:pt>
                <c:pt idx="4">
                  <c:v>9.5295494986400033</c:v>
                </c:pt>
                <c:pt idx="5">
                  <c:v>13.120299999888887</c:v>
                </c:pt>
                <c:pt idx="6">
                  <c:v>16.809173578693876</c:v>
                </c:pt>
                <c:pt idx="7">
                  <c:v>20.547740398062501</c:v>
                </c:pt>
                <c:pt idx="8">
                  <c:v>24.308790401061728</c:v>
                </c:pt>
                <c:pt idx="9">
                  <c:v>28.074300487160002</c:v>
                </c:pt>
                <c:pt idx="10">
                  <c:v>31.830670633851241</c:v>
                </c:pt>
                <c:pt idx="11">
                  <c:v>35.566611452472216</c:v>
                </c:pt>
                <c:pt idx="12">
                  <c:v>39.272121532698229</c:v>
                </c:pt>
                <c:pt idx="13">
                  <c:v>42.937956374673462</c:v>
                </c:pt>
                <c:pt idx="14">
                  <c:v>46.555336283182221</c:v>
                </c:pt>
                <c:pt idx="15">
                  <c:v>50.115777794515623</c:v>
                </c:pt>
                <c:pt idx="16">
                  <c:v>53.610992346733568</c:v>
                </c:pt>
                <c:pt idx="17">
                  <c:v>57.032823197765431</c:v>
                </c:pt>
                <c:pt idx="18">
                  <c:v>60.373204939434892</c:v>
                </c:pt>
                <c:pt idx="19">
                  <c:v>63.62413680929</c:v>
                </c:pt>
                <c:pt idx="20">
                  <c:v>66.777664676521539</c:v>
                </c:pt>
                <c:pt idx="21">
                  <c:v>69.82586862346281</c:v>
                </c:pt>
                <c:pt idx="22">
                  <c:v>72.011046058714555</c:v>
                </c:pt>
                <c:pt idx="23">
                  <c:v>74.287453404999994</c:v>
                </c:pt>
                <c:pt idx="24">
                  <c:v>76.40110442400001</c:v>
                </c:pt>
                <c:pt idx="25">
                  <c:v>78.376105394615379</c:v>
                </c:pt>
                <c:pt idx="26">
                  <c:v>80.232182828395068</c:v>
                </c:pt>
                <c:pt idx="27">
                  <c:v>81.985604783877548</c:v>
                </c:pt>
                <c:pt idx="28">
                  <c:v>83.649883754673013</c:v>
                </c:pt>
                <c:pt idx="29">
                  <c:v>85.236318370000006</c:v>
                </c:pt>
                <c:pt idx="30">
                  <c:v>86.754414808595214</c:v>
                </c:pt>
                <c:pt idx="31">
                  <c:v>88.212217510937506</c:v>
                </c:pt>
                <c:pt idx="32">
                  <c:v>89.616570833388437</c:v>
                </c:pt>
                <c:pt idx="33">
                  <c:v>90.973327646262973</c:v>
                </c:pt>
                <c:pt idx="34">
                  <c:v>92.287516824081635</c:v>
                </c:pt>
                <c:pt idx="35">
                  <c:v>93.563478632222214</c:v>
                </c:pt>
                <c:pt idx="36">
                  <c:v>94.804974854638431</c:v>
                </c:pt>
                <c:pt idx="37">
                  <c:v>96.015278908282554</c:v>
                </c:pt>
                <c:pt idx="38">
                  <c:v>97.19724999538461</c:v>
                </c:pt>
                <c:pt idx="39">
                  <c:v>98.353394444999992</c:v>
                </c:pt>
                <c:pt idx="40">
                  <c:v>99.485916712171331</c:v>
                </c:pt>
                <c:pt idx="41">
                  <c:v>100.59676198061226</c:v>
                </c:pt>
                <c:pt idx="42">
                  <c:v>101.68765191241752</c:v>
                </c:pt>
                <c:pt idx="43">
                  <c:v>102.76011477628099</c:v>
                </c:pt>
                <c:pt idx="44">
                  <c:v>103.81551094222222</c:v>
                </c:pt>
                <c:pt idx="45">
                  <c:v>104.85505453967865</c:v>
                </c:pt>
                <c:pt idx="46">
                  <c:v>105.87983192489816</c:v>
                </c:pt>
                <c:pt idx="47">
                  <c:v>106.89081748375001</c:v>
                </c:pt>
                <c:pt idx="48">
                  <c:v>107.8888872004498</c:v>
                </c:pt>
                <c:pt idx="49">
                  <c:v>108.874830346</c:v>
                </c:pt>
                <c:pt idx="50">
                  <c:v>109.8493595783391</c:v>
                </c:pt>
                <c:pt idx="51">
                  <c:v>110.81311969615386</c:v>
                </c:pt>
                <c:pt idx="52">
                  <c:v>111.76669524761837</c:v>
                </c:pt>
                <c:pt idx="53">
                  <c:v>112.71061716209877</c:v>
                </c:pt>
                <c:pt idx="54">
                  <c:v>113.64536854561983</c:v>
                </c:pt>
                <c:pt idx="55">
                  <c:v>114.57138975846939</c:v>
                </c:pt>
                <c:pt idx="56">
                  <c:v>115.48908287479226</c:v>
                </c:pt>
                <c:pt idx="57">
                  <c:v>116.39881560866826</c:v>
                </c:pt>
                <c:pt idx="58">
                  <c:v>117.30092477839126</c:v>
                </c:pt>
                <c:pt idx="59">
                  <c:v>117.86547939306688</c:v>
                </c:pt>
                <c:pt idx="60">
                  <c:v>118.19571936999999</c:v>
                </c:pt>
                <c:pt idx="61">
                  <c:v>119.08348325217953</c:v>
                </c:pt>
                <c:pt idx="62">
                  <c:v>119.96447758714882</c:v>
                </c:pt>
                <c:pt idx="63">
                  <c:v>120.83894297582766</c:v>
                </c:pt>
                <c:pt idx="64">
                  <c:v>121.70710137023437</c:v>
                </c:pt>
                <c:pt idx="65">
                  <c:v>122.56915778153848</c:v>
                </c:pt>
                <c:pt idx="66">
                  <c:v>123.42530180834713</c:v>
                </c:pt>
                <c:pt idx="67">
                  <c:v>124.27570900652708</c:v>
                </c:pt>
                <c:pt idx="68">
                  <c:v>125.12054211906576</c:v>
                </c:pt>
                <c:pt idx="69">
                  <c:v>125.95995218207939</c:v>
                </c:pt>
                <c:pt idx="70">
                  <c:v>126.79407952102042</c:v>
                </c:pt>
                <c:pt idx="71">
                  <c:v>127.62305464936719</c:v>
                </c:pt>
                <c:pt idx="72">
                  <c:v>128.44699908055554</c:v>
                </c:pt>
                <c:pt idx="73">
                  <c:v>129.26602606259337</c:v>
                </c:pt>
                <c:pt idx="74">
                  <c:v>130.08024124365963</c:v>
                </c:pt>
                <c:pt idx="75">
                  <c:v>130.88974327599999</c:v>
                </c:pt>
                <c:pt idx="76">
                  <c:v>131.69462436457067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22-4ABB-B119-DE3D3644C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3394847"/>
        <c:axId val="1263396095"/>
      </c:scatterChart>
      <c:valAx>
        <c:axId val="1263394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63396095"/>
        <c:crosses val="autoZero"/>
        <c:crossBetween val="midCat"/>
      </c:valAx>
      <c:valAx>
        <c:axId val="126339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CP(Sr(BH4)2)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633948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'Ba(BH4)2 from LiBH4'!$C$1</c:f>
              <c:strCache>
                <c:ptCount val="1"/>
                <c:pt idx="0">
                  <c:v>CP(Ba(BH4)2)_NK-Li)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'Ba(BH4)2 from LiBH4'!$C$2:$C$78</c:f>
              <c:numCache>
                <c:formatCode>General</c:formatCode>
                <c:ptCount val="77"/>
                <c:pt idx="2" formatCode="0.000">
                  <c:v>6.3146461182222229</c:v>
                </c:pt>
                <c:pt idx="3" formatCode="0.000">
                  <c:v>10.752437315000005</c:v>
                </c:pt>
                <c:pt idx="4" formatCode="0.000">
                  <c:v>14.947493422480001</c:v>
                </c:pt>
                <c:pt idx="5" formatCode="0.000">
                  <c:v>18.577050685999996</c:v>
                </c:pt>
                <c:pt idx="6" formatCode="0.000">
                  <c:v>21.964273449510202</c:v>
                </c:pt>
                <c:pt idx="7" formatCode="0.000">
                  <c:v>25.221371424249998</c:v>
                </c:pt>
                <c:pt idx="8" formatCode="0.000">
                  <c:v>28.37512066066666</c:v>
                </c:pt>
                <c:pt idx="9" formatCode="0.000">
                  <c:v>31.41530929911999</c:v>
                </c:pt>
                <c:pt idx="10" formatCode="0.000">
                  <c:v>34.313917578727285</c:v>
                </c:pt>
                <c:pt idx="11" formatCode="0.000">
                  <c:v>37.033622818999987</c:v>
                </c:pt>
                <c:pt idx="12" formatCode="0.000">
                  <c:v>39.63528182164498</c:v>
                </c:pt>
                <c:pt idx="13" formatCode="0.000">
                  <c:v>42.379653558693903</c:v>
                </c:pt>
                <c:pt idx="14" formatCode="0.000">
                  <c:v>45.080184273377803</c:v>
                </c:pt>
                <c:pt idx="15" formatCode="0.000">
                  <c:v>47.746549232875026</c:v>
                </c:pt>
                <c:pt idx="16" formatCode="0.000">
                  <c:v>50.28493770436679</c:v>
                </c:pt>
                <c:pt idx="17" formatCode="0.000">
                  <c:v>52.701524769777819</c:v>
                </c:pt>
                <c:pt idx="18" formatCode="0.000">
                  <c:v>55.02249541815516</c:v>
                </c:pt>
                <c:pt idx="19" formatCode="0.000">
                  <c:v>57.251989444400017</c:v>
                </c:pt>
                <c:pt idx="20" formatCode="0.000">
                  <c:v>59.396130805591852</c:v>
                </c:pt>
                <c:pt idx="21" formatCode="0.000">
                  <c:v>60.916409246611877</c:v>
                </c:pt>
                <c:pt idx="22" formatCode="0.000">
                  <c:v>64.154539867845202</c:v>
                </c:pt>
                <c:pt idx="23" formatCode="0.000">
                  <c:v>67.264639004166696</c:v>
                </c:pt>
                <c:pt idx="24" formatCode="0.000">
                  <c:v>70.453577683999896</c:v>
                </c:pt>
                <c:pt idx="25" formatCode="0.000">
                  <c:v>73.519598767218895</c:v>
                </c:pt>
                <c:pt idx="26" formatCode="0.000">
                  <c:v>76.215660162661138</c:v>
                </c:pt>
                <c:pt idx="27" formatCode="0.000">
                  <c:v>78.603215339183748</c:v>
                </c:pt>
                <c:pt idx="28" formatCode="0.000">
                  <c:v>80.755281233602872</c:v>
                </c:pt>
                <c:pt idx="29" formatCode="0.000">
                  <c:v>82.75416505555566</c:v>
                </c:pt>
                <c:pt idx="30" formatCode="0.000">
                  <c:v>84.689695863829442</c:v>
                </c:pt>
                <c:pt idx="31" formatCode="0.000">
                  <c:v>86.657836763750211</c:v>
                </c:pt>
                <c:pt idx="32" formatCode="0.000">
                  <c:v>88.759586900294011</c:v>
                </c:pt>
                <c:pt idx="33" formatCode="0.000">
                  <c:v>91.100106095986177</c:v>
                </c:pt>
                <c:pt idx="34" formatCode="0.000">
                  <c:v>92.790432087449005</c:v>
                </c:pt>
                <c:pt idx="35" formatCode="0.000">
                  <c:v>94.676195085975337</c:v>
                </c:pt>
                <c:pt idx="36" formatCode="0.000">
                  <c:v>96.531705276905058</c:v>
                </c:pt>
                <c:pt idx="37" formatCode="0.000">
                  <c:v>98.369235317861524</c:v>
                </c:pt>
                <c:pt idx="38" formatCode="0.000">
                  <c:v>100.19913451203223</c:v>
                </c:pt>
                <c:pt idx="39" formatCode="0.000">
                  <c:v>102.03011364000004</c:v>
                </c:pt>
                <c:pt idx="40" formatCode="0.000">
                  <c:v>103.86948176799466</c:v>
                </c:pt>
                <c:pt idx="41" formatCode="0.000">
                  <c:v>105.72334406814514</c:v>
                </c:pt>
                <c:pt idx="42" formatCode="0.000">
                  <c:v>107.59676781780263</c:v>
                </c:pt>
                <c:pt idx="43" formatCode="0.000">
                  <c:v>109.49392229616529</c:v>
                </c:pt>
                <c:pt idx="44" formatCode="0.000">
                  <c:v>111.4181971658642</c:v>
                </c:pt>
                <c:pt idx="45" formatCode="0.000">
                  <c:v>113.37230303961442</c:v>
                </c:pt>
                <c:pt idx="46" formatCode="0.000">
                  <c:v>115.35835723125082</c:v>
                </c:pt>
                <c:pt idx="47" formatCode="0.000">
                  <c:v>117.37795713411113</c:v>
                </c:pt>
                <c:pt idx="48" formatCode="0.000">
                  <c:v>119.43224322571888</c:v>
                </c:pt>
                <c:pt idx="49" formatCode="0.000">
                  <c:v>121.52195334160007</c:v>
                </c:pt>
                <c:pt idx="50" formatCode="0.000">
                  <c:v>123.64746957406733</c:v>
                </c:pt>
                <c:pt idx="51" formatCode="0.000">
                  <c:v>125.80885891945562</c:v>
                </c:pt>
                <c:pt idx="52" formatCode="0.000">
                  <c:v>128.00590860835425</c:v>
                </c:pt>
                <c:pt idx="53" formatCode="0.000">
                  <c:v>130.23815689910023</c:v>
                </c:pt>
                <c:pt idx="54" formatCode="0.000">
                  <c:v>132.5049199883058</c:v>
                </c:pt>
                <c:pt idx="55" formatCode="0.000">
                  <c:v>134.80531558808161</c:v>
                </c:pt>
                <c:pt idx="56" formatCode="0.000">
                  <c:v>137.13828363360514</c:v>
                </c:pt>
                <c:pt idx="57" formatCode="0.000">
                  <c:v>139.50260451337462</c:v>
                </c:pt>
                <c:pt idx="58" formatCode="0.000">
                  <c:v>141.89691515515688</c:v>
                </c:pt>
                <c:pt idx="59" formatCode="0.000">
                  <c:v>143.54815276450728</c:v>
                </c:pt>
                <c:pt idx="60" formatCode="0.000">
                  <c:v>144.29270436444443</c:v>
                </c:pt>
                <c:pt idx="61" formatCode="0.000">
                  <c:v>145.70139301776226</c:v>
                </c:pt>
                <c:pt idx="62" formatCode="0.000">
                  <c:v>147.03116403962204</c:v>
                </c:pt>
                <c:pt idx="63" formatCode="0.000">
                  <c:v>148.28094092391967</c:v>
                </c:pt>
                <c:pt idx="64" formatCode="0.000">
                  <c:v>149.44973060419997</c:v>
                </c:pt>
                <c:pt idx="65" formatCode="0.000">
                  <c:v>150.53661581142009</c:v>
                </c:pt>
                <c:pt idx="66" formatCode="0.000">
                  <c:v>151.54074823603011</c:v>
                </c:pt>
                <c:pt idx="67" formatCode="0.000">
                  <c:v>152.46134239906198</c:v>
                </c:pt>
                <c:pt idx="68" formatCode="0.000">
                  <c:v>153.29767014943664</c:v>
                </c:pt>
                <c:pt idx="69" formatCode="0.000">
                  <c:v>154.04905571541889</c:v>
                </c:pt>
                <c:pt idx="70" formatCode="0.000">
                  <c:v>154.71487124734688</c:v>
                </c:pt>
                <c:pt idx="71" formatCode="0.000">
                  <c:v>155.29453279667948</c:v>
                </c:pt>
                <c:pt idx="72" formatCode="0.000">
                  <c:v>155.78749668321976</c:v>
                </c:pt>
                <c:pt idx="73" formatCode="0.000">
                  <c:v>156.19325620827416</c:v>
                </c:pt>
                <c:pt idx="74" formatCode="0.000">
                  <c:v>156.51133867660249</c:v>
                </c:pt>
                <c:pt idx="75" formatCode="0.000">
                  <c:v>156.74130269444444</c:v>
                </c:pt>
                <c:pt idx="76" formatCode="0.000">
                  <c:v>156.88273571475676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3A-43FE-9FA3-94FEF3C825B5}"/>
            </c:ext>
          </c:extLst>
        </c:ser>
        <c:ser>
          <c:idx val="1"/>
          <c:order val="1"/>
          <c:tx>
            <c:strRef>
              <c:f>'Ba(BH4)2 from LiBH4'!$D$1</c:f>
              <c:strCache>
                <c:ptCount val="1"/>
                <c:pt idx="0">
                  <c:v>CP(Ba(BH4)2)_exp)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'Ba(BH4)2 from LiBH4'!$A$2:$A$78</c:f>
              <c:numCache>
                <c:formatCode>General</c:formatCode>
                <c:ptCount val="7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</c:numCache>
            </c:numRef>
          </c:xVal>
          <c:yVal>
            <c:numRef>
              <c:f>'Ba(BH4)2 from LiBH4'!$D$2:$D$78</c:f>
              <c:numCache>
                <c:formatCode>0.000</c:formatCode>
                <c:ptCount val="77"/>
                <c:pt idx="0">
                  <c:v>0.18017075625000001</c:v>
                </c:pt>
                <c:pt idx="1">
                  <c:v>1.4094641999999999</c:v>
                </c:pt>
                <c:pt idx="2">
                  <c:v>4.5774937687500001</c:v>
                </c:pt>
                <c:pt idx="3">
                  <c:v>7.8986609289999992</c:v>
                </c:pt>
                <c:pt idx="4">
                  <c:v>10.731750528999997</c:v>
                </c:pt>
                <c:pt idx="5">
                  <c:v>13.597249129</c:v>
                </c:pt>
                <c:pt idx="6">
                  <c:v>16.495156728999998</c:v>
                </c:pt>
                <c:pt idx="7">
                  <c:v>19.425473328999999</c:v>
                </c:pt>
                <c:pt idx="8">
                  <c:v>22.388198928999998</c:v>
                </c:pt>
                <c:pt idx="9">
                  <c:v>25.383333528999998</c:v>
                </c:pt>
                <c:pt idx="10">
                  <c:v>27.729208786487611</c:v>
                </c:pt>
                <c:pt idx="11">
                  <c:v>31.051513027222231</c:v>
                </c:pt>
                <c:pt idx="12">
                  <c:v>34.467267137958586</c:v>
                </c:pt>
                <c:pt idx="13">
                  <c:v>37.916759834693892</c:v>
                </c:pt>
                <c:pt idx="14">
                  <c:v>41.357994444555572</c:v>
                </c:pt>
                <c:pt idx="15">
                  <c:v>44.761064235312517</c:v>
                </c:pt>
                <c:pt idx="16">
                  <c:v>48.104542438391015</c:v>
                </c:pt>
                <c:pt idx="17">
                  <c:v>51.37309263283953</c:v>
                </c:pt>
                <c:pt idx="18">
                  <c:v>54.555843937742409</c:v>
                </c:pt>
                <c:pt idx="19">
                  <c:v>57.645259941000027</c:v>
                </c:pt>
                <c:pt idx="20">
                  <c:v>60.636334787562383</c:v>
                </c:pt>
                <c:pt idx="21">
                  <c:v>63.526011117190087</c:v>
                </c:pt>
                <c:pt idx="22">
                  <c:v>66.31275157517014</c:v>
                </c:pt>
                <c:pt idx="23">
                  <c:v>68.996218620138904</c:v>
                </c:pt>
                <c:pt idx="24">
                  <c:v>71.577031990040027</c:v>
                </c:pt>
                <c:pt idx="25">
                  <c:v>74.056582708047358</c:v>
                </c:pt>
                <c:pt idx="26">
                  <c:v>76.436888827496617</c:v>
                </c:pt>
                <c:pt idx="27">
                  <c:v>78.720482382959219</c:v>
                </c:pt>
                <c:pt idx="28">
                  <c:v>80.910319946343677</c:v>
                </c:pt>
                <c:pt idx="29">
                  <c:v>83.009711231555599</c:v>
                </c:pt>
                <c:pt idx="30">
                  <c:v>85.02226163732054</c:v>
                </c:pt>
                <c:pt idx="31">
                  <c:v>86.951825653828166</c:v>
                </c:pt>
                <c:pt idx="32">
                  <c:v>88.802468810114846</c:v>
                </c:pt>
                <c:pt idx="33">
                  <c:v>90.578436389965447</c:v>
                </c:pt>
                <c:pt idx="34">
                  <c:v>92.28412755226536</c:v>
                </c:pt>
                <c:pt idx="35">
                  <c:v>93.924073797098814</c:v>
                </c:pt>
                <c:pt idx="36">
                  <c:v>95.502920949448566</c:v>
                </c:pt>
                <c:pt idx="37">
                  <c:v>97.025414007922507</c:v>
                </c:pt>
                <c:pt idx="38">
                  <c:v>98.496384340713405</c:v>
                </c:pt>
                <c:pt idx="39">
                  <c:v>99.920738815250061</c:v>
                </c:pt>
                <c:pt idx="40">
                  <c:v>101.30345052921777</c:v>
                </c:pt>
                <c:pt idx="41">
                  <c:v>102.64955087433114</c:v>
                </c:pt>
                <c:pt idx="42">
                  <c:v>103.96412271452949</c:v>
                </c:pt>
                <c:pt idx="43">
                  <c:v>105.25229450020665</c:v>
                </c:pt>
                <c:pt idx="44">
                  <c:v>106.51923517198766</c:v>
                </c:pt>
                <c:pt idx="45">
                  <c:v>107.77014973319473</c:v>
                </c:pt>
                <c:pt idx="46">
                  <c:v>109.0102753908307</c:v>
                </c:pt>
                <c:pt idx="47">
                  <c:v>110.24487818170142</c:v>
                </c:pt>
                <c:pt idx="48">
                  <c:v>111.47925001398377</c:v>
                </c:pt>
                <c:pt idx="49">
                  <c:v>112.71870606576005</c:v>
                </c:pt>
                <c:pt idx="50">
                  <c:v>113.96858249125914</c:v>
                </c:pt>
                <c:pt idx="51">
                  <c:v>115.17099899502959</c:v>
                </c:pt>
                <c:pt idx="52">
                  <c:v>116.37011308117124</c:v>
                </c:pt>
                <c:pt idx="53">
                  <c:v>117.5559488840055</c:v>
                </c:pt>
                <c:pt idx="54">
                  <c:v>118.72906866719008</c:v>
                </c:pt>
                <c:pt idx="55">
                  <c:v>119.88998494469386</c:v>
                </c:pt>
                <c:pt idx="56">
                  <c:v>121.03916567110188</c:v>
                </c:pt>
                <c:pt idx="57">
                  <c:v>122.17703881098694</c:v>
                </c:pt>
                <c:pt idx="58">
                  <c:v>123.30399637081587</c:v>
                </c:pt>
                <c:pt idx="59">
                  <c:v>124.00853815058483</c:v>
                </c:pt>
                <c:pt idx="60">
                  <c:v>124.42039796444445</c:v>
                </c:pt>
                <c:pt idx="61">
                  <c:v>125.52657397285942</c:v>
                </c:pt>
                <c:pt idx="62">
                  <c:v>126.62282835009366</c:v>
                </c:pt>
                <c:pt idx="63">
                  <c:v>127.7094411198816</c:v>
                </c:pt>
                <c:pt idx="64">
                  <c:v>128.78667060140626</c:v>
                </c:pt>
                <c:pt idx="65">
                  <c:v>129.85475539721892</c:v>
                </c:pt>
                <c:pt idx="66">
                  <c:v>130.91391617193753</c:v>
                </c:pt>
                <c:pt idx="67">
                  <c:v>131.96435724651593</c:v>
                </c:pt>
                <c:pt idx="68">
                  <c:v>133.00626802961941</c:v>
                </c:pt>
                <c:pt idx="69">
                  <c:v>134.03982430485405</c:v>
                </c:pt>
                <c:pt idx="70">
                  <c:v>135.06518939020407</c:v>
                </c:pt>
                <c:pt idx="71">
                  <c:v>136.08251518397341</c:v>
                </c:pt>
                <c:pt idx="72">
                  <c:v>137.09194310975309</c:v>
                </c:pt>
                <c:pt idx="73">
                  <c:v>138.09360497140366</c:v>
                </c:pt>
                <c:pt idx="74">
                  <c:v>139.08762372771369</c:v>
                </c:pt>
                <c:pt idx="75">
                  <c:v>140.07411419524445</c:v>
                </c:pt>
                <c:pt idx="76">
                  <c:v>141.0531836868698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3A-43FE-9FA3-94FEF3C82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5247487"/>
        <c:axId val="1526835487"/>
      </c:scatterChart>
      <c:valAx>
        <c:axId val="1135247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6835487"/>
        <c:crosses val="autoZero"/>
        <c:crossBetween val="midCat"/>
      </c:valAx>
      <c:valAx>
        <c:axId val="152683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CP(Ba(BH4)2) [J/mol/K]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52474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'BH4 from Sr(BH4)2'!$D$1</c:f>
              <c:strCache>
                <c:ptCount val="1"/>
                <c:pt idx="0">
                  <c:v>CP(BH4)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'BH4 from Sr(BH4)2'!$A$2:$A$112</c:f>
              <c:numCache>
                <c:formatCode>General</c:formatCode>
                <c:ptCount val="1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</c:numCache>
            </c:numRef>
          </c:xVal>
          <c:yVal>
            <c:numRef>
              <c:f>'BH4 from Sr(BH4)2'!$D$2:$D$112</c:f>
              <c:numCache>
                <c:formatCode>0.000</c:formatCode>
                <c:ptCount val="111"/>
                <c:pt idx="0">
                  <c:v>1.9836014999999999E-2</c:v>
                </c:pt>
                <c:pt idx="1">
                  <c:v>0.16468594049999979</c:v>
                </c:pt>
                <c:pt idx="2">
                  <c:v>0.43776338661111147</c:v>
                </c:pt>
                <c:pt idx="3">
                  <c:v>0.69093375774999988</c:v>
                </c:pt>
                <c:pt idx="4">
                  <c:v>0.75277474932000121</c:v>
                </c:pt>
                <c:pt idx="5">
                  <c:v>0.97364999994443924</c:v>
                </c:pt>
                <c:pt idx="6">
                  <c:v>1.6046855521020404</c:v>
                </c:pt>
                <c:pt idx="7">
                  <c:v>2.5440501990312496</c:v>
                </c:pt>
                <c:pt idx="8">
                  <c:v>3.6712161959012342</c:v>
                </c:pt>
                <c:pt idx="9">
                  <c:v>4.9342752435800001</c:v>
                </c:pt>
                <c:pt idx="10">
                  <c:v>6.2989246712644658</c:v>
                </c:pt>
                <c:pt idx="11">
                  <c:v>7.7400590595694414</c:v>
                </c:pt>
                <c:pt idx="12">
                  <c:v>9.2376996605798851</c:v>
                </c:pt>
                <c:pt idx="13">
                  <c:v>10.774880534275505</c:v>
                </c:pt>
                <c:pt idx="14">
                  <c:v>12.336485849924443</c:v>
                </c:pt>
                <c:pt idx="15">
                  <c:v>13.90857889725781</c:v>
                </c:pt>
                <c:pt idx="16">
                  <c:v>15.477998753384085</c:v>
                </c:pt>
                <c:pt idx="17">
                  <c:v>17.032109191475307</c:v>
                </c:pt>
                <c:pt idx="18">
                  <c:v>18.55863753031301</c:v>
                </c:pt>
                <c:pt idx="19">
                  <c:v>20.045568404644996</c:v>
                </c:pt>
                <c:pt idx="20">
                  <c:v>21.502395307010769</c:v>
                </c:pt>
                <c:pt idx="21">
                  <c:v>22.942648061731404</c:v>
                </c:pt>
                <c:pt idx="22">
                  <c:v>23.955805685607274</c:v>
                </c:pt>
                <c:pt idx="23">
                  <c:v>25.018826702499993</c:v>
                </c:pt>
                <c:pt idx="24">
                  <c:v>26.004548305750006</c:v>
                </c:pt>
                <c:pt idx="25">
                  <c:v>26.924853947307689</c:v>
                </c:pt>
                <c:pt idx="26">
                  <c:v>27.789437195447533</c:v>
                </c:pt>
                <c:pt idx="27">
                  <c:v>28.60626239193877</c:v>
                </c:pt>
                <c:pt idx="28">
                  <c:v>29.381916096086506</c:v>
                </c:pt>
                <c:pt idx="29">
                  <c:v>30.121877935000001</c:v>
                </c:pt>
                <c:pt idx="30">
                  <c:v>30.830731310547606</c:v>
                </c:pt>
                <c:pt idx="31">
                  <c:v>31.512328755468751</c:v>
                </c:pt>
                <c:pt idx="32">
                  <c:v>32.169922760444216</c:v>
                </c:pt>
                <c:pt idx="33">
                  <c:v>32.806270073131486</c:v>
                </c:pt>
                <c:pt idx="34">
                  <c:v>33.423715443290817</c:v>
                </c:pt>
                <c:pt idx="35">
                  <c:v>34.024259316111106</c:v>
                </c:pt>
                <c:pt idx="36">
                  <c:v>34.609612896069216</c:v>
                </c:pt>
                <c:pt idx="37">
                  <c:v>35.181243204141275</c:v>
                </c:pt>
                <c:pt idx="38">
                  <c:v>35.740410153942307</c:v>
                </c:pt>
                <c:pt idx="39">
                  <c:v>36.288197222499996</c:v>
                </c:pt>
                <c:pt idx="40">
                  <c:v>36.825536949835666</c:v>
                </c:pt>
                <c:pt idx="41">
                  <c:v>37.353232240306127</c:v>
                </c:pt>
                <c:pt idx="42">
                  <c:v>37.871974237458758</c:v>
                </c:pt>
                <c:pt idx="43">
                  <c:v>38.382357388140491</c:v>
                </c:pt>
                <c:pt idx="44">
                  <c:v>38.884892189861105</c:v>
                </c:pt>
                <c:pt idx="45">
                  <c:v>39.380016019839317</c:v>
                </c:pt>
                <c:pt idx="46">
                  <c:v>39.868102368699077</c:v>
                </c:pt>
                <c:pt idx="47">
                  <c:v>40.349468741875008</c:v>
                </c:pt>
                <c:pt idx="48">
                  <c:v>40.824383443974895</c:v>
                </c:pt>
                <c:pt idx="49">
                  <c:v>41.293071422999994</c:v>
                </c:pt>
                <c:pt idx="50">
                  <c:v>41.755719320419551</c:v>
                </c:pt>
                <c:pt idx="51">
                  <c:v>42.212479848076931</c:v>
                </c:pt>
                <c:pt idx="52">
                  <c:v>42.66347559255918</c:v>
                </c:pt>
                <c:pt idx="53">
                  <c:v>43.108802331049382</c:v>
                </c:pt>
                <c:pt idx="54">
                  <c:v>43.548531929059912</c:v>
                </c:pt>
                <c:pt idx="55">
                  <c:v>43.982714879234699</c:v>
                </c:pt>
                <c:pt idx="56">
                  <c:v>44.411382531146131</c:v>
                </c:pt>
                <c:pt idx="57">
                  <c:v>44.834549054334126</c:v>
                </c:pt>
                <c:pt idx="58">
                  <c:v>45.252213170445629</c:v>
                </c:pt>
                <c:pt idx="59">
                  <c:v>45.512510050563591</c:v>
                </c:pt>
                <c:pt idx="60">
                  <c:v>45.67931079611111</c:v>
                </c:pt>
                <c:pt idx="61">
                  <c:v>46.094126791744159</c:v>
                </c:pt>
                <c:pt idx="62">
                  <c:v>46.506102179214366</c:v>
                </c:pt>
                <c:pt idx="63">
                  <c:v>46.915326184159738</c:v>
                </c:pt>
                <c:pt idx="64">
                  <c:v>47.321881116367187</c:v>
                </c:pt>
                <c:pt idx="65">
                  <c:v>47.725843003195273</c:v>
                </c:pt>
                <c:pt idx="66">
                  <c:v>48.127282156331503</c:v>
                </c:pt>
                <c:pt idx="67">
                  <c:v>48.526263679783924</c:v>
                </c:pt>
                <c:pt idx="68">
                  <c:v>48.922847925968867</c:v>
                </c:pt>
                <c:pt idx="69">
                  <c:v>49.317090905868511</c:v>
                </c:pt>
                <c:pt idx="70">
                  <c:v>49.709044658469395</c:v>
                </c:pt>
                <c:pt idx="71">
                  <c:v>50.098757584036903</c:v>
                </c:pt>
                <c:pt idx="72">
                  <c:v>50.486274745216043</c:v>
                </c:pt>
                <c:pt idx="73">
                  <c:v>50.871638139459563</c:v>
                </c:pt>
                <c:pt idx="74">
                  <c:v>51.254886945861955</c:v>
                </c:pt>
                <c:pt idx="75">
                  <c:v>51.636057749111103</c:v>
                </c:pt>
                <c:pt idx="76">
                  <c:v>52.015184742950154</c:v>
                </c:pt>
                <c:pt idx="77">
                  <c:v>52.392299915263962</c:v>
                </c:pt>
                <c:pt idx="78">
                  <c:v>52.767433216663385</c:v>
                </c:pt>
                <c:pt idx="79">
                  <c:v>53.140612714226904</c:v>
                </c:pt>
                <c:pt idx="80">
                  <c:v>53.511864731875008</c:v>
                </c:pt>
                <c:pt idx="81">
                  <c:v>53.881213978689217</c:v>
                </c:pt>
                <c:pt idx="82">
                  <c:v>54.248683666344427</c:v>
                </c:pt>
                <c:pt idx="83">
                  <c:v>54.614295616697646</c:v>
                </c:pt>
                <c:pt idx="84">
                  <c:v>54.978070360464869</c:v>
                </c:pt>
                <c:pt idx="85">
                  <c:v>55.340027227820073</c:v>
                </c:pt>
                <c:pt idx="86">
                  <c:v>55.700184431663075</c:v>
                </c:pt>
                <c:pt idx="87">
                  <c:v>56.058559144226457</c:v>
                </c:pt>
                <c:pt idx="88">
                  <c:v>56.415167567623982</c:v>
                </c:pt>
                <c:pt idx="89">
                  <c:v>56.770024998881468</c:v>
                </c:pt>
                <c:pt idx="90">
                  <c:v>57.123145889938272</c:v>
                </c:pt>
                <c:pt idx="91">
                  <c:v>57.474543903058802</c:v>
                </c:pt>
                <c:pt idx="92">
                  <c:v>57.824231962051037</c:v>
                </c:pt>
                <c:pt idx="93">
                  <c:v>58.172222299650834</c:v>
                </c:pt>
                <c:pt idx="94">
                  <c:v>58.518526501396565</c:v>
                </c:pt>
                <c:pt idx="95">
                  <c:v>58.863155546288098</c:v>
                </c:pt>
                <c:pt idx="96">
                  <c:v>59.206119844496527</c:v>
                </c:pt>
                <c:pt idx="97">
                  <c:v>59.547429272366891</c:v>
                </c:pt>
                <c:pt idx="98">
                  <c:v>59.887093204933365</c:v>
                </c:pt>
                <c:pt idx="99">
                  <c:v>60.225120546147338</c:v>
                </c:pt>
                <c:pt idx="100">
                  <c:v>60.561519756999999</c:v>
                </c:pt>
                <c:pt idx="101">
                  <c:v>60.896298881705711</c:v>
                </c:pt>
                <c:pt idx="102">
                  <c:v>61.229465572097261</c:v>
                </c:pt>
                <c:pt idx="103">
                  <c:v>61.56102711037137</c:v>
                </c:pt>
                <c:pt idx="104">
                  <c:v>61.890990430310659</c:v>
                </c:pt>
                <c:pt idx="105">
                  <c:v>62.219362137097505</c:v>
                </c:pt>
                <c:pt idx="106">
                  <c:v>62.54614852582592</c:v>
                </c:pt>
                <c:pt idx="107">
                  <c:v>62.871355598807774</c:v>
                </c:pt>
                <c:pt idx="108">
                  <c:v>63.194989081762699</c:v>
                </c:pt>
                <c:pt idx="109">
                  <c:v>63.517054438973155</c:v>
                </c:pt>
                <c:pt idx="110">
                  <c:v>63.837556887479337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2-4979-ACFC-BDB321404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5569983"/>
        <c:axId val="1585582463"/>
      </c:scatterChart>
      <c:valAx>
        <c:axId val="1585569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85582463"/>
        <c:crosses val="autoZero"/>
        <c:crossBetween val="midCat"/>
      </c:valAx>
      <c:valAx>
        <c:axId val="1585582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CP(BH4)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855699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'Be(BH4)2 from Sr(BH4)2'!$C$1</c:f>
              <c:strCache>
                <c:ptCount val="1"/>
                <c:pt idx="0">
                  <c:v>CP(Be(BH4)2)_NK-Sr) [J/mol/K]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'Be(BH4)2 from Sr(BH4)2'!$A$2:$A$92</c:f>
              <c:numCache>
                <c:formatCode>General</c:formatCode>
                <c:ptCount val="9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</c:numCache>
            </c:numRef>
          </c:xVal>
          <c:yVal>
            <c:numRef>
              <c:f>'Be(BH4)2 from Sr(BH4)2'!$C$2:$C$92</c:f>
              <c:numCache>
                <c:formatCode>0.000</c:formatCode>
                <c:ptCount val="91"/>
                <c:pt idx="0">
                  <c:v>4.0604358124999997E-2</c:v>
                </c:pt>
                <c:pt idx="1">
                  <c:v>0.3317023809999996</c:v>
                </c:pt>
                <c:pt idx="2">
                  <c:v>0.88025650759722296</c:v>
                </c:pt>
                <c:pt idx="3">
                  <c:v>1.3906715154999998</c:v>
                </c:pt>
                <c:pt idx="4">
                  <c:v>1.5209848892650024</c:v>
                </c:pt>
                <c:pt idx="5">
                  <c:v>1.9730834998888784</c:v>
                </c:pt>
                <c:pt idx="6">
                  <c:v>3.2529324792040808</c:v>
                </c:pt>
                <c:pt idx="7">
                  <c:v>5.1774583980625</c:v>
                </c:pt>
                <c:pt idx="8">
                  <c:v>7.487662391802469</c:v>
                </c:pt>
                <c:pt idx="9">
                  <c:v>10.059550487160001</c:v>
                </c:pt>
                <c:pt idx="10">
                  <c:v>12.840226449966949</c:v>
                </c:pt>
                <c:pt idx="11">
                  <c:v>15.788938119138884</c:v>
                </c:pt>
                <c:pt idx="12">
                  <c:v>18.87169535666273</c:v>
                </c:pt>
                <c:pt idx="13">
                  <c:v>22.058481884877541</c:v>
                </c:pt>
                <c:pt idx="14">
                  <c:v>25.321721699848887</c:v>
                </c:pt>
                <c:pt idx="15">
                  <c:v>28.635394044515621</c:v>
                </c:pt>
                <c:pt idx="16">
                  <c:v>31.974501416802774</c:v>
                </c:pt>
                <c:pt idx="17">
                  <c:v>35.314738382950615</c:v>
                </c:pt>
                <c:pt idx="18">
                  <c:v>38.632279021844859</c:v>
                </c:pt>
                <c:pt idx="19">
                  <c:v>41.903636809289992</c:v>
                </c:pt>
                <c:pt idx="20">
                  <c:v>45.076926192252827</c:v>
                </c:pt>
                <c:pt idx="21">
                  <c:v>48.319128850735531</c:v>
                </c:pt>
                <c:pt idx="22">
                  <c:v>50.728515322065206</c:v>
                </c:pt>
                <c:pt idx="23">
                  <c:v>53.254076738333318</c:v>
                </c:pt>
                <c:pt idx="24">
                  <c:v>55.637526611500014</c:v>
                </c:pt>
                <c:pt idx="25">
                  <c:v>57.899417717100583</c:v>
                </c:pt>
                <c:pt idx="26">
                  <c:v>60.05650702463992</c:v>
                </c:pt>
                <c:pt idx="27">
                  <c:v>62.122554171632643</c:v>
                </c:pt>
                <c:pt idx="28">
                  <c:v>64.108930634503565</c:v>
                </c:pt>
                <c:pt idx="29">
                  <c:v>66.025089203333337</c:v>
                </c:pt>
                <c:pt idx="30">
                  <c:v>67.878929207983873</c:v>
                </c:pt>
                <c:pt idx="31">
                  <c:v>69.677083135937494</c:v>
                </c:pt>
                <c:pt idx="32">
                  <c:v>71.425143399676301</c:v>
                </c:pt>
                <c:pt idx="33">
                  <c:v>73.127843122041511</c:v>
                </c:pt>
                <c:pt idx="34">
                  <c:v>74.789201294744899</c:v>
                </c:pt>
                <c:pt idx="35">
                  <c:v>76.412640113703688</c:v>
                </c:pt>
                <c:pt idx="36">
                  <c:v>78.001080423256028</c:v>
                </c:pt>
                <c:pt idx="37">
                  <c:v>79.557019815484765</c:v>
                </c:pt>
                <c:pt idx="38">
                  <c:v>81.082596895655811</c:v>
                </c:pt>
                <c:pt idx="39">
                  <c:v>82.579644444999985</c:v>
                </c:pt>
                <c:pt idx="40">
                  <c:v>84.049733620075855</c:v>
                </c:pt>
                <c:pt idx="41">
                  <c:v>85.494210875170069</c:v>
                </c:pt>
                <c:pt idx="42">
                  <c:v>86.914228945442119</c:v>
                </c:pt>
                <c:pt idx="43">
                  <c:v>88.310772958099164</c:v>
                </c:pt>
                <c:pt idx="44">
                  <c:v>89.684682527870365</c:v>
                </c:pt>
                <c:pt idx="45">
                  <c:v>91.036670527391294</c:v>
                </c:pt>
                <c:pt idx="46">
                  <c:v>92.367339092309876</c:v>
                </c:pt>
                <c:pt idx="47">
                  <c:v>93.677193317083351</c:v>
                </c:pt>
                <c:pt idx="48">
                  <c:v>94.96665301456369</c:v>
                </c:pt>
                <c:pt idx="49">
                  <c:v>96.236062845999982</c:v>
                </c:pt>
                <c:pt idx="50">
                  <c:v>97.485701074518445</c:v>
                </c:pt>
                <c:pt idx="51">
                  <c:v>98.71578715177516</c:v>
                </c:pt>
                <c:pt idx="52">
                  <c:v>99.926488312209841</c:v>
                </c:pt>
                <c:pt idx="53">
                  <c:v>101.11792532053498</c:v>
                </c:pt>
                <c:pt idx="54">
                  <c:v>102.29017749448346</c:v>
                </c:pt>
                <c:pt idx="55">
                  <c:v>103.44328710540817</c:v>
                </c:pt>
                <c:pt idx="56">
                  <c:v>104.57726324327102</c:v>
                </c:pt>
                <c:pt idx="57">
                  <c:v>105.69208521925088</c:v>
                </c:pt>
                <c:pt idx="58">
                  <c:v>106.78770556812481</c:v>
                </c:pt>
                <c:pt idx="59">
                  <c:v>107.46805602091661</c:v>
                </c:pt>
                <c:pt idx="60">
                  <c:v>107.83173492555555</c:v>
                </c:pt>
                <c:pt idx="61">
                  <c:v>108.9049820290809</c:v>
                </c:pt>
                <c:pt idx="62">
                  <c:v>109.96240962398544</c:v>
                </c:pt>
                <c:pt idx="63">
                  <c:v>111.00483775558327</c:v>
                </c:pt>
                <c:pt idx="64">
                  <c:v>112.03302290773438</c:v>
                </c:pt>
                <c:pt idx="65">
                  <c:v>113.04766382443788</c:v>
                </c:pt>
                <c:pt idx="66">
                  <c:v>114.04940671872362</c:v>
                </c:pt>
                <c:pt idx="67">
                  <c:v>115.03884994144576</c:v>
                </c:pt>
                <c:pt idx="68">
                  <c:v>116.016548173045</c:v>
                </c:pt>
                <c:pt idx="69">
                  <c:v>116.98301619317999</c:v>
                </c:pt>
                <c:pt idx="70">
                  <c:v>117.93873227612247</c:v>
                </c:pt>
                <c:pt idx="71">
                  <c:v>118.88414125378101</c:v>
                </c:pt>
                <c:pt idx="72">
                  <c:v>119.81965728302467</c:v>
                </c:pt>
                <c:pt idx="73">
                  <c:v>120.74566634948584</c:v>
                </c:pt>
                <c:pt idx="74">
                  <c:v>121.66252853613588</c:v>
                </c:pt>
                <c:pt idx="75">
                  <c:v>122.57058008155553</c:v>
                </c:pt>
                <c:pt idx="76">
                  <c:v>123.47013524988922</c:v>
                </c:pt>
                <c:pt idx="77">
                  <c:v>124.36148803191938</c:v>
                </c:pt>
                <c:pt idx="78">
                  <c:v>125.24491369447075</c:v>
                </c:pt>
                <c:pt idx="79">
                  <c:v>126.12067019340333</c:v>
                </c:pt>
                <c:pt idx="80">
                  <c:v>126.98899946375002</c:v>
                </c:pt>
                <c:pt idx="81">
                  <c:v>127.85012859905653</c:v>
                </c:pt>
                <c:pt idx="82">
                  <c:v>128.70427093066624</c:v>
                </c:pt>
                <c:pt idx="83">
                  <c:v>129.55162701653506</c:v>
                </c:pt>
                <c:pt idx="84">
                  <c:v>130.39238554814062</c:v>
                </c:pt>
                <c:pt idx="85">
                  <c:v>131.2267241831488</c:v>
                </c:pt>
                <c:pt idx="86">
                  <c:v>132.05481031070312</c:v>
                </c:pt>
                <c:pt idx="87">
                  <c:v>132.8768017554961</c:v>
                </c:pt>
                <c:pt idx="88">
                  <c:v>133.69284742615704</c:v>
                </c:pt>
                <c:pt idx="89">
                  <c:v>134.50308791293148</c:v>
                </c:pt>
                <c:pt idx="90">
                  <c:v>135.30765603913579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A0-42C3-8760-81B122C38364}"/>
            </c:ext>
          </c:extLst>
        </c:ser>
        <c:ser>
          <c:idx val="1"/>
          <c:order val="1"/>
          <c:tx>
            <c:strRef>
              <c:f>'Be(BH4)2 from Sr(BH4)2'!$D$1</c:f>
              <c:strCache>
                <c:ptCount val="1"/>
                <c:pt idx="0">
                  <c:v>CP(Be(BH4)2)_Fit) [J/mol/K]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'Be(BH4)2 from Sr(BH4)2'!$A$2:$A$112</c:f>
              <c:numCache>
                <c:formatCode>General</c:formatCode>
                <c:ptCount val="11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  <c:pt idx="51">
                  <c:v>260</c:v>
                </c:pt>
                <c:pt idx="52">
                  <c:v>265</c:v>
                </c:pt>
                <c:pt idx="53">
                  <c:v>270</c:v>
                </c:pt>
                <c:pt idx="54">
                  <c:v>275</c:v>
                </c:pt>
                <c:pt idx="55">
                  <c:v>280</c:v>
                </c:pt>
                <c:pt idx="56">
                  <c:v>285</c:v>
                </c:pt>
                <c:pt idx="57">
                  <c:v>290</c:v>
                </c:pt>
                <c:pt idx="58">
                  <c:v>295</c:v>
                </c:pt>
                <c:pt idx="59">
                  <c:v>298.14999999999998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</c:numCache>
            </c:numRef>
          </c:xVal>
          <c:yVal>
            <c:numRef>
              <c:f>'Be(BH4)2 from Sr(BH4)2'!$D$2:$D$112</c:f>
              <c:numCache>
                <c:formatCode>0.000</c:formatCode>
                <c:ptCount val="111"/>
                <c:pt idx="0">
                  <c:v>4.060435812499999E-2</c:v>
                </c:pt>
                <c:pt idx="1">
                  <c:v>0.33170238100000043</c:v>
                </c:pt>
                <c:pt idx="2">
                  <c:v>0.88025650759722252</c:v>
                </c:pt>
                <c:pt idx="3">
                  <c:v>1.3906715155000018</c:v>
                </c:pt>
                <c:pt idx="4">
                  <c:v>1.5209848892650064</c:v>
                </c:pt>
                <c:pt idx="5">
                  <c:v>1.9730834998889106</c:v>
                </c:pt>
                <c:pt idx="6">
                  <c:v>3.2529324792040821</c:v>
                </c:pt>
                <c:pt idx="7">
                  <c:v>5.1774583980625</c:v>
                </c:pt>
                <c:pt idx="8">
                  <c:v>7.4876623918024716</c:v>
                </c:pt>
                <c:pt idx="9">
                  <c:v>10.059550487160003</c:v>
                </c:pt>
                <c:pt idx="10">
                  <c:v>12.840226449966945</c:v>
                </c:pt>
                <c:pt idx="11">
                  <c:v>15.788938119138891</c:v>
                </c:pt>
                <c:pt idx="12">
                  <c:v>18.871695356662727</c:v>
                </c:pt>
                <c:pt idx="13">
                  <c:v>22.058481884877551</c:v>
                </c:pt>
                <c:pt idx="14">
                  <c:v>25.321721699848894</c:v>
                </c:pt>
                <c:pt idx="15">
                  <c:v>28.635394044515628</c:v>
                </c:pt>
                <c:pt idx="16">
                  <c:v>31.974501416802774</c:v>
                </c:pt>
                <c:pt idx="17">
                  <c:v>35.314738382950623</c:v>
                </c:pt>
                <c:pt idx="18">
                  <c:v>38.63227902184488</c:v>
                </c:pt>
                <c:pt idx="19">
                  <c:v>41.903636809290013</c:v>
                </c:pt>
                <c:pt idx="20">
                  <c:v>45.076926192252834</c:v>
                </c:pt>
                <c:pt idx="21">
                  <c:v>48.319128850735545</c:v>
                </c:pt>
                <c:pt idx="22">
                  <c:v>50.728515322065221</c:v>
                </c:pt>
                <c:pt idx="23">
                  <c:v>53.254076738333332</c:v>
                </c:pt>
                <c:pt idx="24">
                  <c:v>55.6375266115</c:v>
                </c:pt>
                <c:pt idx="25">
                  <c:v>57.89941771710059</c:v>
                </c:pt>
                <c:pt idx="26">
                  <c:v>60.05650702463992</c:v>
                </c:pt>
                <c:pt idx="27">
                  <c:v>62.12255417163265</c:v>
                </c:pt>
                <c:pt idx="28">
                  <c:v>64.108930634503565</c:v>
                </c:pt>
                <c:pt idx="29">
                  <c:v>66.025089203333337</c:v>
                </c:pt>
                <c:pt idx="30">
                  <c:v>67.878929207983859</c:v>
                </c:pt>
                <c:pt idx="31">
                  <c:v>69.677083135937494</c:v>
                </c:pt>
                <c:pt idx="32">
                  <c:v>71.425143399676287</c:v>
                </c:pt>
                <c:pt idx="33">
                  <c:v>73.127843122041497</c:v>
                </c:pt>
                <c:pt idx="34">
                  <c:v>74.789201294744885</c:v>
                </c:pt>
                <c:pt idx="35">
                  <c:v>76.412640113703702</c:v>
                </c:pt>
                <c:pt idx="36">
                  <c:v>78.001080423256013</c:v>
                </c:pt>
                <c:pt idx="37">
                  <c:v>79.557019815484765</c:v>
                </c:pt>
                <c:pt idx="38">
                  <c:v>81.082596895655826</c:v>
                </c:pt>
                <c:pt idx="39">
                  <c:v>82.579644444999985</c:v>
                </c:pt>
                <c:pt idx="40">
                  <c:v>84.049733620075841</c:v>
                </c:pt>
                <c:pt idx="41">
                  <c:v>85.494210875170069</c:v>
                </c:pt>
                <c:pt idx="42">
                  <c:v>86.914228945442133</c:v>
                </c:pt>
                <c:pt idx="43">
                  <c:v>88.310772958099164</c:v>
                </c:pt>
                <c:pt idx="44">
                  <c:v>89.684682527870365</c:v>
                </c:pt>
                <c:pt idx="45">
                  <c:v>91.036670527391294</c:v>
                </c:pt>
                <c:pt idx="46">
                  <c:v>92.367339092309876</c:v>
                </c:pt>
                <c:pt idx="47">
                  <c:v>93.677193317083336</c:v>
                </c:pt>
                <c:pt idx="48">
                  <c:v>94.966653014563718</c:v>
                </c:pt>
                <c:pt idx="49">
                  <c:v>96.236062845999982</c:v>
                </c:pt>
                <c:pt idx="50">
                  <c:v>97.485701074518445</c:v>
                </c:pt>
                <c:pt idx="51">
                  <c:v>98.715787151775132</c:v>
                </c:pt>
                <c:pt idx="52">
                  <c:v>99.926488312209855</c:v>
                </c:pt>
                <c:pt idx="53">
                  <c:v>101.11792532053497</c:v>
                </c:pt>
                <c:pt idx="54">
                  <c:v>102.29017749448346</c:v>
                </c:pt>
                <c:pt idx="55">
                  <c:v>103.44328710540816</c:v>
                </c:pt>
                <c:pt idx="56">
                  <c:v>104.57726324327099</c:v>
                </c:pt>
                <c:pt idx="57">
                  <c:v>105.69208521925087</c:v>
                </c:pt>
                <c:pt idx="58">
                  <c:v>106.78770556812481</c:v>
                </c:pt>
                <c:pt idx="59">
                  <c:v>107.46805602091661</c:v>
                </c:pt>
                <c:pt idx="60">
                  <c:v>107.83173492555555</c:v>
                </c:pt>
                <c:pt idx="61">
                  <c:v>108.9049820290809</c:v>
                </c:pt>
                <c:pt idx="62">
                  <c:v>109.96240962398544</c:v>
                </c:pt>
                <c:pt idx="63">
                  <c:v>111.00483775558327</c:v>
                </c:pt>
                <c:pt idx="64">
                  <c:v>112.03302290773438</c:v>
                </c:pt>
                <c:pt idx="65">
                  <c:v>113.04766382443788</c:v>
                </c:pt>
                <c:pt idx="66">
                  <c:v>114.0494067187236</c:v>
                </c:pt>
                <c:pt idx="67">
                  <c:v>115.03884994144576</c:v>
                </c:pt>
                <c:pt idx="68">
                  <c:v>116.016548173045</c:v>
                </c:pt>
                <c:pt idx="69">
                  <c:v>116.98301619318001</c:v>
                </c:pt>
                <c:pt idx="70">
                  <c:v>117.93873227612245</c:v>
                </c:pt>
                <c:pt idx="71">
                  <c:v>118.884141253781</c:v>
                </c:pt>
                <c:pt idx="72">
                  <c:v>119.81965728302471</c:v>
                </c:pt>
                <c:pt idx="73">
                  <c:v>120.74566634948584</c:v>
                </c:pt>
                <c:pt idx="74">
                  <c:v>121.66252853613587</c:v>
                </c:pt>
                <c:pt idx="75">
                  <c:v>122.57058008155556</c:v>
                </c:pt>
                <c:pt idx="76">
                  <c:v>123.47013524988921</c:v>
                </c:pt>
                <c:pt idx="77">
                  <c:v>124.36148803191938</c:v>
                </c:pt>
                <c:pt idx="78">
                  <c:v>125.24491369447074</c:v>
                </c:pt>
                <c:pt idx="79">
                  <c:v>126.12067019340331</c:v>
                </c:pt>
                <c:pt idx="80">
                  <c:v>126.98899946375002</c:v>
                </c:pt>
                <c:pt idx="81">
                  <c:v>127.85012859905656</c:v>
                </c:pt>
                <c:pt idx="82">
                  <c:v>128.70427093066624</c:v>
                </c:pt>
                <c:pt idx="83">
                  <c:v>129.55162701653506</c:v>
                </c:pt>
                <c:pt idx="84">
                  <c:v>130.3923855481406</c:v>
                </c:pt>
                <c:pt idx="85">
                  <c:v>131.22672418314878</c:v>
                </c:pt>
                <c:pt idx="86">
                  <c:v>132.05481031070309</c:v>
                </c:pt>
                <c:pt idx="87">
                  <c:v>132.8768017554961</c:v>
                </c:pt>
                <c:pt idx="88">
                  <c:v>133.69284742615704</c:v>
                </c:pt>
                <c:pt idx="89">
                  <c:v>134.50308791293148</c:v>
                </c:pt>
                <c:pt idx="90">
                  <c:v>135.30765603913582</c:v>
                </c:pt>
                <c:pt idx="91">
                  <c:v>136.10667737042746</c:v>
                </c:pt>
                <c:pt idx="92">
                  <c:v>136.90027068553877</c:v>
                </c:pt>
                <c:pt idx="93">
                  <c:v>137.68854841177134</c:v>
                </c:pt>
                <c:pt idx="94">
                  <c:v>138.4716170282345</c:v>
                </c:pt>
                <c:pt idx="95">
                  <c:v>139.24957743952911</c:v>
                </c:pt>
                <c:pt idx="96">
                  <c:v>140.0225253223264</c:v>
                </c:pt>
                <c:pt idx="97">
                  <c:v>140.79055144706666</c:v>
                </c:pt>
                <c:pt idx="98">
                  <c:v>141.5537419767972</c:v>
                </c:pt>
                <c:pt idx="99">
                  <c:v>142.31217874498827</c:v>
                </c:pt>
                <c:pt idx="100">
                  <c:v>143.06593951400001</c:v>
                </c:pt>
                <c:pt idx="101">
                  <c:v>143.81509821572496</c:v>
                </c:pt>
                <c:pt idx="102">
                  <c:v>144.55972517579778</c:v>
                </c:pt>
                <c:pt idx="103">
                  <c:v>145.29988732264209</c:v>
                </c:pt>
                <c:pt idx="104">
                  <c:v>146.03564838251481</c:v>
                </c:pt>
                <c:pt idx="105">
                  <c:v>146.76706906160999</c:v>
                </c:pt>
                <c:pt idx="106">
                  <c:v>147.49420721619441</c:v>
                </c:pt>
                <c:pt idx="107">
                  <c:v>148.21711801166478</c:v>
                </c:pt>
                <c:pt idx="108">
                  <c:v>148.93585407134432</c:v>
                </c:pt>
                <c:pt idx="109">
                  <c:v>149.65046561576722</c:v>
                </c:pt>
                <c:pt idx="110">
                  <c:v>150.36100059314052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54-4BE6-A53A-AC425301B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1727727"/>
        <c:axId val="1861736047"/>
      </c:scatterChart>
      <c:valAx>
        <c:axId val="1861727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</a:t>
                </a:r>
                <a:r>
                  <a:rPr lang="de-DE" baseline="0"/>
                  <a:t> [K]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61736047"/>
        <c:crosses val="autoZero"/>
        <c:crossBetween val="midCat"/>
      </c:valAx>
      <c:valAx>
        <c:axId val="186173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CP(Be(BH4)2) [J/mol/K]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617277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4</xdr:row>
      <xdr:rowOff>90487</xdr:rowOff>
    </xdr:from>
    <xdr:to>
      <xdr:col>10</xdr:col>
      <xdr:colOff>409575</xdr:colOff>
      <xdr:row>18</xdr:row>
      <xdr:rowOff>166687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7AB2060-083B-44BB-AA7B-199C4ECF74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323850</xdr:colOff>
      <xdr:row>13</xdr:row>
      <xdr:rowOff>23812</xdr:rowOff>
    </xdr:from>
    <xdr:to>
      <xdr:col>20</xdr:col>
      <xdr:colOff>323850</xdr:colOff>
      <xdr:row>27</xdr:row>
      <xdr:rowOff>100012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0E805D5-8FAB-4E52-990B-5EB028881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</xdr:colOff>
      <xdr:row>25</xdr:row>
      <xdr:rowOff>166687</xdr:rowOff>
    </xdr:from>
    <xdr:to>
      <xdr:col>20</xdr:col>
      <xdr:colOff>133350</xdr:colOff>
      <xdr:row>40</xdr:row>
      <xdr:rowOff>52387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E6943D6-F527-4B3A-A934-BFA5EC456E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20</xdr:row>
      <xdr:rowOff>80962</xdr:rowOff>
    </xdr:from>
    <xdr:to>
      <xdr:col>13</xdr:col>
      <xdr:colOff>600075</xdr:colOff>
      <xdr:row>34</xdr:row>
      <xdr:rowOff>157162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BBE8002-229A-4018-9C74-E389B1885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4</xdr:row>
      <xdr:rowOff>90487</xdr:rowOff>
    </xdr:from>
    <xdr:to>
      <xdr:col>10</xdr:col>
      <xdr:colOff>409575</xdr:colOff>
      <xdr:row>18</xdr:row>
      <xdr:rowOff>166687</xdr:rowOff>
    </xdr:to>
    <xdr:graphicFrame macro="">
      <xdr:nvGraphicFramePr>
        <xdr:cNvPr id="2" name="Diagramm 2">
          <a:extLst>
            <a:ext uri="{FF2B5EF4-FFF2-40B4-BE49-F238E27FC236}">
              <a16:creationId xmlns:a16="http://schemas.microsoft.com/office/drawing/2014/main" id="{952BBA2D-5C15-434E-A2BD-CBAD93F07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9</xdr:row>
      <xdr:rowOff>71437</xdr:rowOff>
    </xdr:from>
    <xdr:to>
      <xdr:col>8</xdr:col>
      <xdr:colOff>95250</xdr:colOff>
      <xdr:row>23</xdr:row>
      <xdr:rowOff>147637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DC4CC72-CC1E-4CBC-92D0-844C5F1DFC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18</xdr:row>
      <xdr:rowOff>42862</xdr:rowOff>
    </xdr:from>
    <xdr:to>
      <xdr:col>14</xdr:col>
      <xdr:colOff>352425</xdr:colOff>
      <xdr:row>32</xdr:row>
      <xdr:rowOff>119062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DB17456-2A53-4887-BB20-4BAEC893E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24</xdr:row>
      <xdr:rowOff>33337</xdr:rowOff>
    </xdr:from>
    <xdr:to>
      <xdr:col>20</xdr:col>
      <xdr:colOff>114300</xdr:colOff>
      <xdr:row>38</xdr:row>
      <xdr:rowOff>109537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4863CC5-A1AE-4DC7-ADBC-8B67551DA3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24</xdr:row>
      <xdr:rowOff>119062</xdr:rowOff>
    </xdr:from>
    <xdr:to>
      <xdr:col>14</xdr:col>
      <xdr:colOff>209550</xdr:colOff>
      <xdr:row>39</xdr:row>
      <xdr:rowOff>4762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74765EA-5DEA-4FF7-A7CE-E5031D6A7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19</xdr:row>
      <xdr:rowOff>176212</xdr:rowOff>
    </xdr:from>
    <xdr:to>
      <xdr:col>13</xdr:col>
      <xdr:colOff>295275</xdr:colOff>
      <xdr:row>34</xdr:row>
      <xdr:rowOff>61912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91D8E91-2071-4318-93F1-E3F92AE607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4</xdr:row>
      <xdr:rowOff>128587</xdr:rowOff>
    </xdr:from>
    <xdr:to>
      <xdr:col>10</xdr:col>
      <xdr:colOff>295275</xdr:colOff>
      <xdr:row>19</xdr:row>
      <xdr:rowOff>14287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7BF492E-8301-4D8D-A5F1-921A5E83A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22</xdr:row>
      <xdr:rowOff>166687</xdr:rowOff>
    </xdr:from>
    <xdr:to>
      <xdr:col>15</xdr:col>
      <xdr:colOff>238125</xdr:colOff>
      <xdr:row>37</xdr:row>
      <xdr:rowOff>52387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3FC0450-FE6C-4298-B706-B298E88E51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B02C-D205-4775-8649-BC229AE99705}">
  <dimension ref="A1:Y93"/>
  <sheetViews>
    <sheetView tabSelected="1" workbookViewId="0">
      <selection activeCell="H26" sqref="H26"/>
    </sheetView>
  </sheetViews>
  <sheetFormatPr baseColWidth="10" defaultColWidth="11.42578125" defaultRowHeight="15" x14ac:dyDescent="0.25"/>
  <cols>
    <col min="1" max="1" width="7" bestFit="1" customWidth="1"/>
    <col min="2" max="2" width="15" bestFit="1" customWidth="1"/>
    <col min="3" max="3" width="18.5703125" bestFit="1" customWidth="1"/>
    <col min="4" max="4" width="17.140625" bestFit="1" customWidth="1"/>
  </cols>
  <sheetData>
    <row r="1" spans="1:21" x14ac:dyDescent="0.25">
      <c r="A1" t="s">
        <v>9</v>
      </c>
      <c r="B1" t="s">
        <v>10</v>
      </c>
      <c r="C1" t="s">
        <v>11</v>
      </c>
      <c r="D1" t="s">
        <v>12</v>
      </c>
      <c r="L1" t="s">
        <v>0</v>
      </c>
      <c r="M1" s="18" t="s">
        <v>1</v>
      </c>
      <c r="N1" s="18"/>
      <c r="O1" s="18"/>
      <c r="P1" s="24" t="s">
        <v>2</v>
      </c>
      <c r="Q1" s="24"/>
      <c r="R1" s="24"/>
      <c r="S1" s="24"/>
      <c r="T1" s="24"/>
      <c r="U1" s="24"/>
    </row>
    <row r="2" spans="1:21" x14ac:dyDescent="0.25">
      <c r="A2">
        <v>5</v>
      </c>
      <c r="B2" s="6">
        <f>$M$3+$N$3*A2+$O$3*A2^2+$P$3/A2^2+$Q$3*A2^3+$R$3/A2</f>
        <v>1.4372380000000001E-2</v>
      </c>
      <c r="L2" t="s">
        <v>73</v>
      </c>
      <c r="M2" t="s">
        <v>3</v>
      </c>
      <c r="N2" t="s">
        <v>4</v>
      </c>
      <c r="O2" t="s">
        <v>5</v>
      </c>
      <c r="P2" t="s">
        <v>6</v>
      </c>
      <c r="Q2" t="s">
        <v>7</v>
      </c>
      <c r="R2" t="s">
        <v>8</v>
      </c>
    </row>
    <row r="3" spans="1:21" x14ac:dyDescent="0.25">
      <c r="A3">
        <v>10</v>
      </c>
      <c r="B3" s="6">
        <f t="shared" ref="B3:B5" si="0">$M$3+$N$3*A3+$O$3*A3^2+$P$3/A3^2+$Q$3*A3^3+$R$3/A3</f>
        <v>6.3427880000000006E-2</v>
      </c>
      <c r="L3" t="s">
        <v>89</v>
      </c>
      <c r="M3">
        <v>0</v>
      </c>
      <c r="N3" s="2">
        <v>1.7183719999999999E-3</v>
      </c>
      <c r="O3">
        <v>0</v>
      </c>
      <c r="P3">
        <v>0</v>
      </c>
      <c r="Q3" s="2">
        <v>4.6244160000000004E-5</v>
      </c>
      <c r="R3">
        <v>0</v>
      </c>
    </row>
    <row r="4" spans="1:21" x14ac:dyDescent="0.25">
      <c r="A4">
        <v>15</v>
      </c>
      <c r="B4" s="6">
        <f t="shared" si="0"/>
        <v>0.18184962000000002</v>
      </c>
      <c r="C4" s="6">
        <f>$T$23+$U$23*A4+$V$23/A4^2+$W$23*A4^2+$X$23*A4^3</f>
        <v>0.69256045688888856</v>
      </c>
      <c r="D4" s="6">
        <f>C4-B4</f>
        <v>0.51071083688888852</v>
      </c>
      <c r="L4" t="s">
        <v>90</v>
      </c>
      <c r="M4" s="2">
        <v>-1.6154166000000001</v>
      </c>
      <c r="N4" s="2">
        <v>2.7278509999999999E-2</v>
      </c>
      <c r="O4" s="2">
        <v>2.0854799999999998E-3</v>
      </c>
      <c r="P4" s="2">
        <v>281.37104799999997</v>
      </c>
      <c r="Q4" s="2">
        <v>-8.3823839999999991E-6</v>
      </c>
      <c r="R4" s="2">
        <v>0</v>
      </c>
    </row>
    <row r="5" spans="1:21" x14ac:dyDescent="0.25">
      <c r="A5">
        <v>20</v>
      </c>
      <c r="B5" s="6">
        <f t="shared" si="0"/>
        <v>0.40432072000000008</v>
      </c>
      <c r="C5" s="6">
        <f>$T$23+$U$23*A5+$V$23/A5^2+$W$23*A5^2+$X$23*A5^3</f>
        <v>1.1438043774999991</v>
      </c>
      <c r="D5" s="6">
        <f t="shared" ref="D5:D69" si="1">C5-B5</f>
        <v>0.739483657499999</v>
      </c>
      <c r="L5" t="s">
        <v>91</v>
      </c>
      <c r="M5" s="2">
        <v>483.91511000000003</v>
      </c>
      <c r="N5" s="2">
        <v>-7.3406666200000004</v>
      </c>
      <c r="O5" s="2">
        <v>4.2717539999999998E-2</v>
      </c>
      <c r="P5" s="2">
        <v>-756926.16799999995</v>
      </c>
      <c r="Q5" s="2">
        <v>-8.6408160000000001E-5</v>
      </c>
      <c r="R5" s="2">
        <v>0</v>
      </c>
    </row>
    <row r="6" spans="1:21" x14ac:dyDescent="0.25">
      <c r="A6">
        <v>25</v>
      </c>
      <c r="B6" s="6">
        <f t="shared" ref="B6" si="2">$M$4+$N$4*A6+$O$4*A6^2+$P$4/A6^2+$Q$4*A6^3+$R$4/A6</f>
        <v>0.68919007679999966</v>
      </c>
      <c r="C6" s="6">
        <f>$T$23+$U$23*A6+$V$23/A6^2+$W$23*A6^2+$X$23*A6^3</f>
        <v>1.8930024130399989</v>
      </c>
      <c r="D6" s="6">
        <f t="shared" si="1"/>
        <v>1.2038123362399993</v>
      </c>
      <c r="L6" t="s">
        <v>92</v>
      </c>
      <c r="M6" s="2">
        <v>-43.526519100000002</v>
      </c>
      <c r="N6" s="2">
        <v>0.57520840600000001</v>
      </c>
      <c r="O6" s="2">
        <v>-1.7908260000000001E-3</v>
      </c>
      <c r="P6" s="2">
        <v>216677.9712</v>
      </c>
      <c r="Q6" s="2">
        <v>2.0237639999999999E-6</v>
      </c>
      <c r="R6" s="2">
        <v>0</v>
      </c>
    </row>
    <row r="7" spans="1:21" x14ac:dyDescent="0.25">
      <c r="A7">
        <v>30</v>
      </c>
      <c r="B7" s="6">
        <f>$M$4+$N$4*A7+$O$4*A7^2+$P$4/A7^2+$Q$4*A7^3+$R$4/A7</f>
        <v>1.1661808297777776</v>
      </c>
      <c r="C7" s="6">
        <f>$T$23+$U$23*A7+$V$23/A7^2+$W$23*A7^2+$X$23*A7^3</f>
        <v>2.9460656172222208</v>
      </c>
      <c r="D7" s="6">
        <f t="shared" si="1"/>
        <v>1.7798847874444432</v>
      </c>
      <c r="L7" t="s">
        <v>53</v>
      </c>
      <c r="M7" s="2">
        <v>38.940488000000002</v>
      </c>
      <c r="N7" s="2">
        <v>-7.0933862E-2</v>
      </c>
      <c r="O7" s="2">
        <v>1.1921889600000001E-4</v>
      </c>
      <c r="P7" s="2">
        <v>-319988</v>
      </c>
      <c r="Q7">
        <v>0</v>
      </c>
      <c r="R7">
        <v>0</v>
      </c>
    </row>
    <row r="8" spans="1:21" x14ac:dyDescent="0.25">
      <c r="A8">
        <v>35</v>
      </c>
      <c r="B8" s="6">
        <f t="shared" ref="B8:B22" si="3">$M$4+$N$4*A8+$O$4*A8^2+$P$4/A8^2+$Q$4*A8^3+$R$4/A8</f>
        <v>1.7643401874285707</v>
      </c>
      <c r="C8" s="6">
        <f>$T$23+$U$23*A8+$V$23/A8^2+$W$23*A8^2+$X$23*A8^3</f>
        <v>4.2712550116734675</v>
      </c>
      <c r="D8" s="6">
        <f t="shared" si="1"/>
        <v>2.5069148242448969</v>
      </c>
    </row>
    <row r="9" spans="1:21" x14ac:dyDescent="0.25">
      <c r="A9">
        <v>40</v>
      </c>
      <c r="B9" s="6">
        <f t="shared" si="3"/>
        <v>2.4518761289999995</v>
      </c>
      <c r="C9" s="6">
        <f>$T$23+$U$23*A9+$V$23/A9^2+$W$23*A9^2+$X$23*A9^3</f>
        <v>5.8254043411249983</v>
      </c>
      <c r="D9" s="6">
        <f t="shared" si="1"/>
        <v>3.3735282121249988</v>
      </c>
    </row>
    <row r="10" spans="1:21" x14ac:dyDescent="0.25">
      <c r="A10">
        <v>45</v>
      </c>
      <c r="B10" s="6">
        <f t="shared" si="3"/>
        <v>3.2103172736790118</v>
      </c>
      <c r="C10" s="6">
        <f>$T$23+$U$23*A10+$V$23/A10^2+$W$23*A10^2+$X$23*A10^3</f>
        <v>7.5610660376543191</v>
      </c>
      <c r="D10" s="6">
        <f t="shared" si="1"/>
        <v>4.3507487639753073</v>
      </c>
      <c r="L10" t="s">
        <v>13</v>
      </c>
      <c r="M10" s="18" t="s">
        <v>57</v>
      </c>
      <c r="N10" s="18"/>
      <c r="O10" s="18"/>
      <c r="P10" s="18"/>
      <c r="Q10" t="s">
        <v>72</v>
      </c>
    </row>
    <row r="11" spans="1:21" x14ac:dyDescent="0.25">
      <c r="A11">
        <v>50</v>
      </c>
      <c r="B11" s="6">
        <f t="shared" si="3"/>
        <v>4.0269593191999995</v>
      </c>
      <c r="C11" s="6">
        <f>$T$23+$U$23*A11+$V$23/A11^2+$W$23*A11^2+$X$23*A11^3</f>
        <v>9.4289389687599954</v>
      </c>
      <c r="D11" s="6">
        <f t="shared" si="1"/>
        <v>5.4019796495599959</v>
      </c>
      <c r="L11" t="s">
        <v>73</v>
      </c>
      <c r="M11" t="s">
        <v>14</v>
      </c>
      <c r="N11" t="s">
        <v>58</v>
      </c>
    </row>
    <row r="12" spans="1:21" x14ac:dyDescent="0.25">
      <c r="A12">
        <v>55</v>
      </c>
      <c r="B12" s="6">
        <f t="shared" si="3"/>
        <v>4.8918745344793386</v>
      </c>
      <c r="C12" s="6">
        <f>$T$23+$U$23*A12+$V$23/A12^2+$W$23*A12^2+$X$23*A12^3</f>
        <v>11.378829599669423</v>
      </c>
      <c r="D12" s="6">
        <f t="shared" si="1"/>
        <v>6.4869550651900845</v>
      </c>
      <c r="L12" t="s">
        <v>3</v>
      </c>
      <c r="M12">
        <v>-46.71</v>
      </c>
    </row>
    <row r="13" spans="1:21" x14ac:dyDescent="0.25">
      <c r="A13">
        <v>60</v>
      </c>
      <c r="B13" s="6">
        <f t="shared" si="3"/>
        <v>5.7965856804444442</v>
      </c>
      <c r="C13" s="6">
        <f>$T$23+$U$23*A13+$V$23/A13^2+$W$23*A13^2+$X$23*A13^3</f>
        <v>13.360078201055551</v>
      </c>
      <c r="D13" s="6">
        <f t="shared" si="1"/>
        <v>7.5634925206111063</v>
      </c>
      <c r="L13" t="s">
        <v>4</v>
      </c>
      <c r="M13">
        <v>677.92899999999997</v>
      </c>
    </row>
    <row r="14" spans="1:21" x14ac:dyDescent="0.25">
      <c r="A14">
        <v>65</v>
      </c>
      <c r="B14" s="6">
        <f t="shared" si="3"/>
        <v>6.7334240417514772</v>
      </c>
      <c r="C14" s="6">
        <f>$T$24+$U$24*A14+$V$24/A14^2+$W$24*A14^2+$X$24*A14^3</f>
        <v>15.373447707751481</v>
      </c>
      <c r="D14" s="6">
        <f t="shared" si="1"/>
        <v>8.6400236660000047</v>
      </c>
      <c r="L14" t="s">
        <v>5</v>
      </c>
      <c r="M14">
        <v>1.728</v>
      </c>
    </row>
    <row r="15" spans="1:21" x14ac:dyDescent="0.25">
      <c r="A15">
        <v>70</v>
      </c>
      <c r="B15" s="6">
        <f t="shared" si="3"/>
        <v>7.69519605085714</v>
      </c>
      <c r="C15" s="6">
        <f>$T$24+$U$24*A15+$V$24/A15^2+$W$24*A15^2+$X$24*A15^3</f>
        <v>17.521023136326541</v>
      </c>
      <c r="D15" s="6">
        <f t="shared" si="1"/>
        <v>9.8258270854694008</v>
      </c>
      <c r="L15" t="s">
        <v>6</v>
      </c>
      <c r="M15">
        <v>-840.87099999999998</v>
      </c>
    </row>
    <row r="16" spans="1:21" x14ac:dyDescent="0.25">
      <c r="A16">
        <v>75</v>
      </c>
      <c r="B16" s="6">
        <f t="shared" si="3"/>
        <v>8.6749999196444438</v>
      </c>
      <c r="C16" s="6">
        <f>$T$24+$U$24*A16+$V$24/A16^2+$W$24*A16^2+$X$24*A16^3</f>
        <v>19.682075042444453</v>
      </c>
      <c r="D16" s="6">
        <f t="shared" si="1"/>
        <v>11.007075122800009</v>
      </c>
    </row>
    <row r="17" spans="1:25" x14ac:dyDescent="0.25">
      <c r="A17">
        <v>80</v>
      </c>
      <c r="B17" s="6">
        <f t="shared" si="3"/>
        <v>9.6661198182499994</v>
      </c>
      <c r="C17" s="6">
        <f>$T$24+$U$24*A17+$V$24/A17^2+$W$24*A17^2+$X$24*A17^3</f>
        <v>21.834525059687508</v>
      </c>
      <c r="D17" s="6">
        <f t="shared" si="1"/>
        <v>12.168405241437508</v>
      </c>
    </row>
    <row r="18" spans="1:25" x14ac:dyDescent="0.25">
      <c r="A18">
        <v>85</v>
      </c>
      <c r="B18" s="6">
        <f t="shared" si="3"/>
        <v>10.66196226568858</v>
      </c>
      <c r="C18" s="6">
        <f>$T$24+$U$24*A18+$V$24/A18^2+$W$24*A18^2+$X$24*A18^3</f>
        <v>23.962590858442908</v>
      </c>
      <c r="D18" s="6">
        <f t="shared" si="1"/>
        <v>13.300628592754329</v>
      </c>
    </row>
    <row r="19" spans="1:25" x14ac:dyDescent="0.25">
      <c r="A19">
        <v>90</v>
      </c>
      <c r="B19" s="6">
        <f t="shared" si="3"/>
        <v>11.656016530419748</v>
      </c>
      <c r="C19" s="6">
        <f>$T$24+$U$24*A19+$V$24/A19^2+$W$24*A19^2+$X$24*A19^3</f>
        <v>26.05474837086421</v>
      </c>
      <c r="D19" s="6">
        <f t="shared" si="1"/>
        <v>14.398731840444462</v>
      </c>
      <c r="L19" t="s">
        <v>13</v>
      </c>
      <c r="M19" t="s">
        <v>15</v>
      </c>
    </row>
    <row r="20" spans="1:25" x14ac:dyDescent="0.25">
      <c r="A20">
        <v>95</v>
      </c>
      <c r="B20" s="6">
        <f t="shared" si="3"/>
        <v>12.641829215423819</v>
      </c>
      <c r="C20" s="6">
        <f>$T$24+$U$24*A20+$V$24/A20^2+$W$24*A20^2+$X$24*A20^3</f>
        <v>28.102423946454305</v>
      </c>
      <c r="D20" s="6">
        <f t="shared" si="1"/>
        <v>15.460594731030486</v>
      </c>
      <c r="L20" t="s">
        <v>9</v>
      </c>
      <c r="M20" t="s">
        <v>16</v>
      </c>
      <c r="N20" t="s">
        <v>17</v>
      </c>
      <c r="O20" t="s">
        <v>20</v>
      </c>
      <c r="P20" t="s">
        <v>19</v>
      </c>
    </row>
    <row r="21" spans="1:25" x14ac:dyDescent="0.25">
      <c r="A21">
        <v>100</v>
      </c>
      <c r="B21" s="6">
        <f t="shared" si="3"/>
        <v>13.612987504799996</v>
      </c>
      <c r="C21" s="6">
        <f>$T$24+$U$24*A21+$V$24/A21^2+$W$24*A21^2+$X$24*A21^3</f>
        <v>30.099132227000005</v>
      </c>
      <c r="D21" s="6">
        <f t="shared" si="1"/>
        <v>16.486144722200009</v>
      </c>
      <c r="L21">
        <v>15.72</v>
      </c>
      <c r="M21">
        <v>0.17810000000000001</v>
      </c>
      <c r="N21">
        <f>M21*4.184</f>
        <v>0.74517040000000001</v>
      </c>
      <c r="O21">
        <f>$T$23+$U$23*L21+$V$23/L21^2+$W$23*L21^2+$X$23*L21^3+$Y$27/L21</f>
        <v>0.7420494756664654</v>
      </c>
      <c r="P21" s="9">
        <f>(N21-O21)/N21*100</f>
        <v>0.41882022333879793</v>
      </c>
      <c r="S21" t="s">
        <v>18</v>
      </c>
      <c r="T21" t="s">
        <v>76</v>
      </c>
    </row>
    <row r="22" spans="1:25" x14ac:dyDescent="0.25">
      <c r="A22">
        <v>105</v>
      </c>
      <c r="B22" s="6">
        <f t="shared" si="3"/>
        <v>14.563107855492062</v>
      </c>
      <c r="C22" s="6">
        <f>$T$24+$U$24*A22+$V$24/A22^2+$W$24*A22^2+$X$24*A22^3</f>
        <v>32.03989422614513</v>
      </c>
      <c r="D22" s="6">
        <f t="shared" si="1"/>
        <v>17.476786370653066</v>
      </c>
      <c r="L22">
        <v>19.37</v>
      </c>
      <c r="M22">
        <v>0.24840000000000001</v>
      </c>
      <c r="N22">
        <f t="shared" ref="N22:N85" si="4">M22*4.184</f>
        <v>1.0393056000000001</v>
      </c>
      <c r="O22">
        <f>$T$23+$U$23*L22+$V$23/L22^2+$W$23*L22^2+$X$23*L22^3+$Y$27/L22</f>
        <v>1.0714899444365975</v>
      </c>
      <c r="P22" s="9">
        <f t="shared" ref="P22:P85" si="5">(N22-O22)/N22*100</f>
        <v>-3.0967161570761723</v>
      </c>
      <c r="S22" t="s">
        <v>73</v>
      </c>
      <c r="T22" t="s">
        <v>3</v>
      </c>
      <c r="U22" t="s">
        <v>4</v>
      </c>
      <c r="V22" t="s">
        <v>5</v>
      </c>
      <c r="W22" t="s">
        <v>6</v>
      </c>
      <c r="X22" t="s">
        <v>7</v>
      </c>
    </row>
    <row r="23" spans="1:25" x14ac:dyDescent="0.25">
      <c r="A23">
        <v>110</v>
      </c>
      <c r="B23" s="6">
        <f t="shared" ref="B23:B35" si="6">$M$5+$N$5*A23+$O$5*A23^2+$P$5/A23^2+$Q$5*A23^3+$R$5/A23</f>
        <v>15.758873187107298</v>
      </c>
      <c r="C23" s="6">
        <f>$T$24+$U$24*A23+$V$24/A23^2+$W$24*A23^2+$X$24*A23^3</f>
        <v>33.920836166611579</v>
      </c>
      <c r="D23" s="6">
        <f t="shared" si="1"/>
        <v>18.161962979504281</v>
      </c>
      <c r="L23">
        <v>21.76</v>
      </c>
      <c r="M23">
        <v>0.33689999999999998</v>
      </c>
      <c r="N23">
        <f t="shared" si="4"/>
        <v>1.4095895999999999</v>
      </c>
      <c r="O23">
        <f>$T$23+$U$23*L23+$V$23/L23^2+$W$23*L23^2+$X$23*L23^3+$Y$27/L23</f>
        <v>1.3718528307267113</v>
      </c>
      <c r="P23" s="9">
        <f t="shared" si="5"/>
        <v>2.6771458354466167</v>
      </c>
      <c r="S23" t="s">
        <v>86</v>
      </c>
      <c r="T23" s="2">
        <v>3.136369529</v>
      </c>
      <c r="U23" s="2">
        <v>-0.30007494000000001</v>
      </c>
      <c r="V23" s="2">
        <v>-90.433900600000001</v>
      </c>
      <c r="W23" s="2">
        <v>1.1957246E-2</v>
      </c>
      <c r="X23" s="2">
        <v>-6.8485000000000006E-5</v>
      </c>
      <c r="Y23" s="2"/>
    </row>
    <row r="24" spans="1:25" x14ac:dyDescent="0.25">
      <c r="A24">
        <v>115</v>
      </c>
      <c r="B24" s="6">
        <f t="shared" si="6"/>
        <v>16.027412005557551</v>
      </c>
      <c r="C24" s="6">
        <f>$T$24+$U$24*A24+$V$24/A24^2+$W$24*A24^2+$X$24*A24^3</f>
        <v>35.738907642173913</v>
      </c>
      <c r="D24" s="6">
        <f t="shared" si="1"/>
        <v>19.711495636616363</v>
      </c>
      <c r="L24">
        <v>23.64</v>
      </c>
      <c r="M24">
        <v>0.39810000000000001</v>
      </c>
      <c r="N24">
        <f t="shared" si="4"/>
        <v>1.6656504000000001</v>
      </c>
      <c r="O24">
        <f>$T$23+$U$23*L24+$V$23/L24^2+$W$23*L24^2+$X$23*L24^3+$Y$27/L24</f>
        <v>1.658309212522044</v>
      </c>
      <c r="P24" s="9">
        <f t="shared" si="5"/>
        <v>0.44073999429628746</v>
      </c>
      <c r="S24" t="s">
        <v>87</v>
      </c>
      <c r="T24" s="2">
        <v>-29.185085399999998</v>
      </c>
      <c r="U24" s="2">
        <v>0.73387490600000005</v>
      </c>
      <c r="V24" s="2">
        <v>14479.270270000001</v>
      </c>
      <c r="W24" s="2">
        <v>-1.5551199999999999E-3</v>
      </c>
      <c r="X24">
        <v>0</v>
      </c>
      <c r="Y24" s="2"/>
    </row>
    <row r="25" spans="1:25" x14ac:dyDescent="0.25">
      <c r="A25">
        <v>120</v>
      </c>
      <c r="B25" s="6">
        <f t="shared" si="6"/>
        <v>16.290073897777773</v>
      </c>
      <c r="C25" s="6">
        <f>$T$24+$U$24*A25+$V$24/A25^2+$W$24*A25^2+$X$24*A25^3</f>
        <v>37.491680199861122</v>
      </c>
      <c r="D25" s="6">
        <f t="shared" si="1"/>
        <v>21.201606302083349</v>
      </c>
      <c r="L25">
        <v>25.39</v>
      </c>
      <c r="M25">
        <v>0.4723</v>
      </c>
      <c r="N25">
        <f t="shared" si="4"/>
        <v>1.9761032000000001</v>
      </c>
      <c r="O25">
        <f>$T$23+$U$23*L25+$V$23/L25^2+$W$23*L25^2+$X$23*L25^3+$Y$27/L25</f>
        <v>1.9645041963728505</v>
      </c>
      <c r="P25" s="9">
        <f t="shared" si="5"/>
        <v>0.58696345550928752</v>
      </c>
      <c r="S25" t="s">
        <v>88</v>
      </c>
      <c r="T25" s="2">
        <v>54.910772450000003</v>
      </c>
      <c r="U25" s="2">
        <v>-3.3766450000000003E-2</v>
      </c>
      <c r="V25" s="2">
        <v>-290076.49</v>
      </c>
      <c r="W25" s="2">
        <v>4.6042300000000001E-4</v>
      </c>
      <c r="X25">
        <v>0</v>
      </c>
    </row>
    <row r="26" spans="1:25" x14ac:dyDescent="0.25">
      <c r="A26">
        <v>125</v>
      </c>
      <c r="B26" s="6">
        <f t="shared" si="6"/>
        <v>16.584132748000059</v>
      </c>
      <c r="C26" s="6">
        <f>$T$25+$U$25*A26+$V$25/A26^2+$W$25*A26^2+$X$25*A26^3</f>
        <v>39.319180215000003</v>
      </c>
      <c r="D26" s="6">
        <f t="shared" si="1"/>
        <v>22.735047466999944</v>
      </c>
      <c r="L26">
        <v>27.4</v>
      </c>
      <c r="M26">
        <v>0.55459999999999998</v>
      </c>
      <c r="N26">
        <f t="shared" si="4"/>
        <v>2.3204463999999998</v>
      </c>
      <c r="O26">
        <f>$T$23+$U$23*L26+$V$23/L26^2+$W$23*L26^2+$X$23*L26^3+$Y$27/L26</f>
        <v>2.3620888267445279</v>
      </c>
      <c r="P26" s="9">
        <f t="shared" si="5"/>
        <v>-1.7945868839947401</v>
      </c>
    </row>
    <row r="27" spans="1:25" x14ac:dyDescent="0.25">
      <c r="A27">
        <v>130</v>
      </c>
      <c r="B27" s="6">
        <f t="shared" si="6"/>
        <v>16.927617229112457</v>
      </c>
      <c r="C27" s="6">
        <f>$T$25+$U$25*A27+$V$25/A27^2+$W$25*A27^2+$X$25*A27^3</f>
        <v>41.137993300887587</v>
      </c>
      <c r="D27" s="6">
        <f t="shared" si="1"/>
        <v>24.21037607177513</v>
      </c>
      <c r="L27">
        <v>30.71</v>
      </c>
      <c r="M27">
        <v>0.76419999999999999</v>
      </c>
      <c r="N27">
        <f t="shared" si="4"/>
        <v>3.1974127999999999</v>
      </c>
      <c r="O27">
        <f>$T$23+$U$23*L27+$V$23/L27^2+$W$23*L27^2+$X$23*L27^3+$Y$27/L27</f>
        <v>3.1185938691661295</v>
      </c>
      <c r="P27" s="9">
        <f t="shared" si="5"/>
        <v>2.465084609465205</v>
      </c>
    </row>
    <row r="28" spans="1:25" x14ac:dyDescent="0.25">
      <c r="A28">
        <v>135</v>
      </c>
      <c r="B28" s="6">
        <f t="shared" si="6"/>
        <v>17.323506112565184</v>
      </c>
      <c r="C28" s="6">
        <f>$T$25+$U$25*A28+$V$25/A28^2+$W$25*A28^2+$X$25*A28^3</f>
        <v>42.827105388031555</v>
      </c>
      <c r="D28" s="6">
        <f t="shared" si="1"/>
        <v>25.503599275466371</v>
      </c>
      <c r="L28">
        <v>34.28</v>
      </c>
      <c r="M28">
        <v>0.95320000000000005</v>
      </c>
      <c r="N28">
        <f t="shared" si="4"/>
        <v>3.9881888000000005</v>
      </c>
      <c r="O28">
        <f>$T$23+$U$23*L28+$V$23/L28^2+$W$23*L28^2+$X$23*L28^3+$Y$27/L28</f>
        <v>4.0652378279811483</v>
      </c>
      <c r="P28" s="9">
        <f t="shared" si="5"/>
        <v>-1.9319303033283619</v>
      </c>
    </row>
    <row r="29" spans="1:25" x14ac:dyDescent="0.25">
      <c r="A29">
        <v>140</v>
      </c>
      <c r="B29" s="6">
        <f t="shared" si="6"/>
        <v>17.762894119183642</v>
      </c>
      <c r="C29" s="6">
        <f>$T$25+$U$25*A29+$V$25/A29^2+$W$25*A29^2+$X$25*A29^3</f>
        <v>44.407939331632662</v>
      </c>
      <c r="D29" s="6">
        <f t="shared" si="1"/>
        <v>26.64504521244902</v>
      </c>
      <c r="L29">
        <v>38.04</v>
      </c>
      <c r="M29">
        <v>1.226</v>
      </c>
      <c r="N29">
        <f t="shared" si="4"/>
        <v>5.1295840000000004</v>
      </c>
      <c r="O29">
        <f>$T$23+$U$23*L29+$V$23/L29^2+$W$23*L29^2+$X$23*L29^3+$Y$27/L29</f>
        <v>5.1918669821757639</v>
      </c>
      <c r="P29" s="9">
        <f t="shared" si="5"/>
        <v>-1.2141916805683182</v>
      </c>
      <c r="Y29" s="2"/>
    </row>
    <row r="30" spans="1:25" x14ac:dyDescent="0.25">
      <c r="A30">
        <v>145</v>
      </c>
      <c r="B30" s="6">
        <f t="shared" si="6"/>
        <v>18.227407206444695</v>
      </c>
      <c r="C30" s="6">
        <f>$T$25+$U$25*A30+$V$25/A30^2+$W$25*A30^2+$X$25*A30^3</f>
        <v>45.898289276783586</v>
      </c>
      <c r="D30" s="6">
        <f t="shared" si="1"/>
        <v>27.670882070338891</v>
      </c>
      <c r="L30">
        <v>42.41</v>
      </c>
      <c r="M30">
        <v>1.585</v>
      </c>
      <c r="N30">
        <f t="shared" si="4"/>
        <v>6.63164</v>
      </c>
      <c r="O30">
        <f>$T$23+$U$23*L30+$V$23/L30^2+$W$23*L30^2+$X$23*L30^3+$Y$27/L30</f>
        <v>6.6423456690006555</v>
      </c>
      <c r="P30" s="9">
        <f t="shared" si="5"/>
        <v>-0.16143320506926651</v>
      </c>
      <c r="T30" s="2"/>
      <c r="U30" s="2"/>
      <c r="V30" s="2"/>
      <c r="W30" s="2"/>
      <c r="X30" s="2"/>
      <c r="Y30" s="2"/>
    </row>
    <row r="31" spans="1:25" x14ac:dyDescent="0.25">
      <c r="A31">
        <v>150</v>
      </c>
      <c r="B31" s="6">
        <f t="shared" si="6"/>
        <v>18.691063977777731</v>
      </c>
      <c r="C31" s="6">
        <f>$T$25+$U$25*A31+$V$25/A31^2+$W$25*A31^2+$X$25*A31^3</f>
        <v>47.313034005555558</v>
      </c>
      <c r="D31" s="6">
        <f t="shared" si="1"/>
        <v>28.621970027777827</v>
      </c>
      <c r="L31">
        <v>46.88</v>
      </c>
      <c r="M31">
        <v>2.0270000000000001</v>
      </c>
      <c r="N31">
        <f t="shared" si="4"/>
        <v>8.4809680000000007</v>
      </c>
      <c r="O31">
        <f>$T$23+$U$23*L31+$V$23/L31^2+$W$23*L31^2+$X$23*L31^3+$Y$27/L31</f>
        <v>8.2505634339325624</v>
      </c>
      <c r="P31" s="9">
        <f t="shared" si="5"/>
        <v>2.7167248605045828</v>
      </c>
      <c r="T31" s="2"/>
      <c r="U31" s="2"/>
      <c r="V31" s="2"/>
      <c r="W31" s="2"/>
    </row>
    <row r="32" spans="1:25" x14ac:dyDescent="0.25">
      <c r="A32">
        <v>155</v>
      </c>
      <c r="B32" s="6">
        <f t="shared" si="6"/>
        <v>19.121723758980181</v>
      </c>
      <c r="C32" s="6">
        <f>$T$25+$U$25*A32+$V$25/A32^2+$W$25*A32^2+$X$25*A32^3</f>
        <v>48.664691882700311</v>
      </c>
      <c r="D32" s="6">
        <f t="shared" si="1"/>
        <v>29.542968123720129</v>
      </c>
      <c r="L32">
        <v>51.67</v>
      </c>
      <c r="M32">
        <v>2.3740000000000001</v>
      </c>
      <c r="N32">
        <f t="shared" si="4"/>
        <v>9.9328160000000008</v>
      </c>
      <c r="O32">
        <f>$T$23+$U$23*L32+$V$23/L32^2+$W$23*L32^2+$X$23*L32^3+$Y$27/L32</f>
        <v>10.073578707856401</v>
      </c>
      <c r="P32" s="9">
        <f t="shared" si="5"/>
        <v>-1.4171480459962187</v>
      </c>
      <c r="S32" s="3"/>
      <c r="T32" s="5"/>
    </row>
    <row r="33" spans="1:25" x14ac:dyDescent="0.25">
      <c r="A33">
        <v>160</v>
      </c>
      <c r="B33" s="6">
        <f t="shared" si="6"/>
        <v>19.482223002499893</v>
      </c>
      <c r="C33" s="6">
        <f>$T$25+$U$25*A33+$V$25/A33^2+$W$25*A33^2+$X$25*A33^3</f>
        <v>49.963856359375001</v>
      </c>
      <c r="D33" s="6">
        <f t="shared" si="1"/>
        <v>30.481633356875108</v>
      </c>
      <c r="L33">
        <v>56.55</v>
      </c>
      <c r="M33">
        <v>2.8540000000000001</v>
      </c>
      <c r="N33">
        <f t="shared" si="4"/>
        <v>11.941136</v>
      </c>
      <c r="O33">
        <f>$T$23+$U$23*L33+$V$23/L33^2+$W$23*L33^2+$X$23*L33^3+$Y$27/L33</f>
        <v>11.992037072599613</v>
      </c>
      <c r="P33" s="9">
        <f t="shared" si="5"/>
        <v>-0.42626658468350975</v>
      </c>
      <c r="S33" s="3"/>
      <c r="T33" s="5"/>
    </row>
    <row r="34" spans="1:25" x14ac:dyDescent="0.25">
      <c r="A34">
        <v>165</v>
      </c>
      <c r="B34" s="6">
        <f t="shared" si="6"/>
        <v>19.731274392047681</v>
      </c>
      <c r="C34" s="6">
        <f>$T$25+$U$25*A34+$V$25/A34^2+$W$25*A34^2+$X$25*A34^3</f>
        <v>51.219540536616172</v>
      </c>
      <c r="D34" s="6">
        <f t="shared" si="1"/>
        <v>31.488266144568492</v>
      </c>
      <c r="L34">
        <v>61.06</v>
      </c>
      <c r="M34">
        <v>3.31</v>
      </c>
      <c r="N34">
        <f t="shared" si="4"/>
        <v>13.84904</v>
      </c>
      <c r="O34">
        <f>$T$23+$U$23*L34+$V$23/L34^2+$W$23*L34^2+$X$23*L34^3+$Y$27/L34</f>
        <v>13.779311429323513</v>
      </c>
      <c r="P34" s="9">
        <f t="shared" si="5"/>
        <v>0.50349028291121234</v>
      </c>
      <c r="S34" s="3"/>
      <c r="T34" s="5"/>
    </row>
    <row r="35" spans="1:25" x14ac:dyDescent="0.25">
      <c r="A35">
        <v>170</v>
      </c>
      <c r="B35" s="6">
        <f t="shared" si="6"/>
        <v>19.824183634186852</v>
      </c>
      <c r="C35" s="6">
        <f>$T$25+$U$25*A35+$V$25/A35^2+$W$25*A35^2+$X$25*A35^3</f>
        <v>52.439451861072669</v>
      </c>
      <c r="D35" s="6">
        <f t="shared" si="1"/>
        <v>32.615268226885817</v>
      </c>
      <c r="L35">
        <v>62.08</v>
      </c>
      <c r="M35">
        <v>3.3839999999999999</v>
      </c>
      <c r="N35">
        <f t="shared" si="4"/>
        <v>14.158656000000001</v>
      </c>
      <c r="O35">
        <f>$T$23+$U$23*L35+$V$23/L35^2+$W$23*L35^2+$X$23*L35^3+$Y$27/L35</f>
        <v>14.181441729499625</v>
      </c>
      <c r="P35" s="9">
        <f t="shared" si="5"/>
        <v>-0.1609314436315431</v>
      </c>
    </row>
    <row r="36" spans="1:25" x14ac:dyDescent="0.25">
      <c r="A36">
        <v>175</v>
      </c>
      <c r="B36" s="6">
        <f>$M$6+$N$6*A36+$O$6*A36^2+$P$6/A36^2+$Q$6*A36^3+$R$6/A36</f>
        <v>20.21221494709183</v>
      </c>
      <c r="C36" s="6">
        <f>$T$25+$U$25*A36+$V$25/A36^2+$W$25*A36^2+$X$25*A36^3</f>
        <v>53.630212687244899</v>
      </c>
      <c r="D36" s="6">
        <f t="shared" si="1"/>
        <v>33.417997740153069</v>
      </c>
      <c r="L36">
        <v>67.12</v>
      </c>
      <c r="M36">
        <v>3.8919999999999999</v>
      </c>
      <c r="N36">
        <f t="shared" si="4"/>
        <v>16.284127999999999</v>
      </c>
      <c r="O36">
        <f>$T$24+$U$24*L36+$V$24/L36^2+$W$24*L36^2+$X$24*L36^3+$Y$28/L36</f>
        <v>16.2806129951747</v>
      </c>
      <c r="P36" s="9">
        <f t="shared" si="5"/>
        <v>2.1585465462439425E-2</v>
      </c>
    </row>
    <row r="37" spans="1:25" x14ac:dyDescent="0.25">
      <c r="A37">
        <v>180</v>
      </c>
      <c r="B37" s="6">
        <f t="shared" ref="B37:B60" si="7">$M$6+$N$6*A37+$O$6*A37^2+$P$6/A37^2+$Q$6*A37^3+$R$6/A37</f>
        <v>20.478414931703693</v>
      </c>
      <c r="C37" s="6">
        <f>$T$25+$U$25*A37+$V$25/A37^2+$W$25*A37^2+$X$25*A37^3</f>
        <v>54.797538563580247</v>
      </c>
      <c r="D37" s="6">
        <f t="shared" si="1"/>
        <v>34.31912363187655</v>
      </c>
      <c r="L37">
        <v>72.790000000000006</v>
      </c>
      <c r="M37">
        <v>4.3899999999999997</v>
      </c>
      <c r="N37">
        <f t="shared" si="4"/>
        <v>18.367760000000001</v>
      </c>
      <c r="O37">
        <f>$T$24+$U$24*L37+$V$24/L37^2+$W$24*L37^2+$X$24*L37^3+$Y$28/L37</f>
        <v>18.726816898716798</v>
      </c>
      <c r="P37" s="9">
        <f t="shared" si="5"/>
        <v>-1.9548213756974051</v>
      </c>
    </row>
    <row r="38" spans="1:25" x14ac:dyDescent="0.25">
      <c r="A38">
        <v>185</v>
      </c>
      <c r="B38" s="6">
        <f t="shared" si="7"/>
        <v>20.74071617626625</v>
      </c>
      <c r="C38" s="6">
        <f>$T$25+$U$25*A38+$V$25/A38^2+$W$25*A38^2+$X$25*A38^3</f>
        <v>55.94638325593499</v>
      </c>
      <c r="D38" s="6">
        <f t="shared" si="1"/>
        <v>35.205667079668743</v>
      </c>
      <c r="L38">
        <v>78.650000000000006</v>
      </c>
      <c r="M38">
        <v>5.0720000000000001</v>
      </c>
      <c r="N38">
        <f t="shared" si="4"/>
        <v>21.221248000000003</v>
      </c>
      <c r="O38">
        <f>$T$24+$U$24*L38+$V$24/L38^2+$W$24*L38^2+$X$24*L38^3+$Y$28/L38</f>
        <v>21.255198349582237</v>
      </c>
      <c r="P38" s="9">
        <f t="shared" si="5"/>
        <v>-0.15998281336815906</v>
      </c>
    </row>
    <row r="39" spans="1:25" x14ac:dyDescent="0.25">
      <c r="A39">
        <v>190</v>
      </c>
      <c r="B39" s="6">
        <f t="shared" si="7"/>
        <v>20.997416583036006</v>
      </c>
      <c r="C39" s="6">
        <f>$T$25+$U$25*A39+$V$25/A39^2+$W$25*A39^2+$X$25*A39^3</f>
        <v>57.081057416204992</v>
      </c>
      <c r="D39" s="6">
        <f t="shared" si="1"/>
        <v>36.083640833168985</v>
      </c>
      <c r="L39">
        <v>84.98</v>
      </c>
      <c r="M39">
        <v>5.7549999999999999</v>
      </c>
      <c r="N39">
        <f t="shared" si="4"/>
        <v>24.07892</v>
      </c>
      <c r="O39">
        <f>$T$24+$U$24*L39+$V$24/L39^2+$W$24*L39^2+$X$24*L39^3+$Y$28/L39</f>
        <v>23.954143562172618</v>
      </c>
      <c r="P39" s="9">
        <f t="shared" si="5"/>
        <v>0.51819781712544466</v>
      </c>
      <c r="T39" s="1"/>
      <c r="U39" s="1"/>
      <c r="X39" s="1"/>
    </row>
    <row r="40" spans="1:25" x14ac:dyDescent="0.25">
      <c r="A40">
        <v>195</v>
      </c>
      <c r="B40" s="6">
        <f t="shared" si="7"/>
        <v>21.247221499638062</v>
      </c>
      <c r="C40" s="6">
        <f>$T$25+$U$25*A40+$V$25/A40^2+$W$25*A40^2+$X$25*A40^3</f>
        <v>58.205326230950035</v>
      </c>
      <c r="D40" s="6">
        <f t="shared" si="1"/>
        <v>36.958104731311977</v>
      </c>
      <c r="L40">
        <v>86.23</v>
      </c>
      <c r="M40">
        <v>5.8940000000000001</v>
      </c>
      <c r="N40">
        <f t="shared" si="4"/>
        <v>24.660496000000002</v>
      </c>
      <c r="O40">
        <f>$T$24+$U$24*L40+$V$24/L40^2+$W$24*L40^2+$X$24*L40^3+$Y$28/L40</f>
        <v>24.480964133318302</v>
      </c>
      <c r="P40" s="9">
        <f t="shared" si="5"/>
        <v>0.72801401351254091</v>
      </c>
    </row>
    <row r="41" spans="1:25" x14ac:dyDescent="0.25">
      <c r="A41">
        <v>200</v>
      </c>
      <c r="B41" s="6">
        <f t="shared" si="7"/>
        <v>21.489183379999989</v>
      </c>
      <c r="C41" s="6">
        <f>$T$25+$U$25*A41+$V$25/A41^2+$W$25*A41^2+$X$25*A41^3</f>
        <v>59.322490200000004</v>
      </c>
      <c r="D41" s="6">
        <f t="shared" si="1"/>
        <v>37.833306820000018</v>
      </c>
      <c r="L41">
        <v>92.82</v>
      </c>
      <c r="M41">
        <v>6.516</v>
      </c>
      <c r="N41">
        <f t="shared" si="4"/>
        <v>27.262944000000001</v>
      </c>
      <c r="O41">
        <f>$T$24+$U$24*L41+$V$24/L41^2+$W$24*L41^2+$X$24*L41^3+$Y$28/L41</f>
        <v>27.215562381918957</v>
      </c>
      <c r="P41" s="9">
        <f t="shared" si="5"/>
        <v>0.17379494335257334</v>
      </c>
    </row>
    <row r="42" spans="1:25" x14ac:dyDescent="0.25">
      <c r="A42">
        <v>205</v>
      </c>
      <c r="B42" s="6">
        <f t="shared" si="7"/>
        <v>21.722651618649913</v>
      </c>
      <c r="C42" s="6">
        <f>$T$25+$U$25*A42+$V$25/A42^2+$W$25*A42^2+$X$25*A42^3</f>
        <v>60.435452295523504</v>
      </c>
      <c r="D42" s="6">
        <f t="shared" si="1"/>
        <v>38.712800676873591</v>
      </c>
      <c r="L42">
        <v>99.93</v>
      </c>
      <c r="M42">
        <v>7.1680000000000001</v>
      </c>
      <c r="N42">
        <f t="shared" si="4"/>
        <v>29.990912000000002</v>
      </c>
      <c r="O42">
        <f>$T$24+$U$24*L42+$V$24/L42^2+$W$24*L42^2+$X$24*L42^3+$Y$28/L42</f>
        <v>30.071554271770843</v>
      </c>
      <c r="P42" s="9">
        <f t="shared" si="5"/>
        <v>-0.2688890280190262</v>
      </c>
    </row>
    <row r="43" spans="1:25" x14ac:dyDescent="0.25">
      <c r="A43">
        <v>210</v>
      </c>
      <c r="B43" s="6">
        <f t="shared" si="7"/>
        <v>21.9472306442721</v>
      </c>
      <c r="C43" s="6">
        <f>$T$25+$U$25*A43+$V$25/A43^2+$W$25*A43^2+$X$25*A43^3</f>
        <v>61.546774064058951</v>
      </c>
      <c r="D43" s="6">
        <f t="shared" si="1"/>
        <v>39.599543419786855</v>
      </c>
      <c r="L43">
        <v>107.76</v>
      </c>
      <c r="M43">
        <v>7.8949999999999996</v>
      </c>
      <c r="N43">
        <f t="shared" si="4"/>
        <v>33.032679999999999</v>
      </c>
      <c r="O43">
        <f>$T$24+$U$24*L43+$V$24/L43^2+$W$24*L43^2+$X$24*L43^3+$Y$28/L43</f>
        <v>33.085782304432186</v>
      </c>
      <c r="P43" s="9">
        <f t="shared" si="5"/>
        <v>-0.16075687601547012</v>
      </c>
      <c r="U43" s="2"/>
      <c r="X43" s="2"/>
    </row>
    <row r="44" spans="1:25" x14ac:dyDescent="0.25">
      <c r="A44">
        <v>215</v>
      </c>
      <c r="B44" s="6">
        <f t="shared" si="7"/>
        <v>22.162744754240929</v>
      </c>
      <c r="C44" s="6">
        <f>$T$25+$U$25*A44+$V$25/A44^2+$W$25*A44^2+$X$25*A44^3</f>
        <v>62.65872270409681</v>
      </c>
      <c r="D44" s="6">
        <f t="shared" si="1"/>
        <v>40.495977949855885</v>
      </c>
      <c r="L44">
        <v>115.93</v>
      </c>
      <c r="M44">
        <v>8.6180000000000003</v>
      </c>
      <c r="N44">
        <f t="shared" si="4"/>
        <v>36.057712000000002</v>
      </c>
      <c r="O44">
        <f>$T$24+$U$24*L44+$V$24/L44^2+$W$24*L44^2+$X$24*L44^3+$Y$28/L44</f>
        <v>36.069930763816387</v>
      </c>
      <c r="P44" s="9">
        <f t="shared" si="5"/>
        <v>-3.3886686477458947E-2</v>
      </c>
      <c r="T44" s="2"/>
      <c r="U44" s="2"/>
      <c r="V44" s="2"/>
      <c r="W44" s="2"/>
      <c r="X44" s="2"/>
      <c r="Y44" s="2"/>
    </row>
    <row r="45" spans="1:25" x14ac:dyDescent="0.25">
      <c r="A45">
        <v>220</v>
      </c>
      <c r="B45" s="6">
        <f t="shared" si="7"/>
        <v>22.369208478776855</v>
      </c>
      <c r="C45" s="6">
        <f>$T$25+$U$25*A45+$V$25/A45^2+$W$25*A45^2+$X$25*A45^3</f>
        <v>63.773310740909089</v>
      </c>
      <c r="D45" s="6">
        <f t="shared" si="1"/>
        <v>41.404102262132234</v>
      </c>
      <c r="L45">
        <v>124.42</v>
      </c>
      <c r="M45">
        <v>9.3239999999999998</v>
      </c>
      <c r="N45">
        <f t="shared" si="4"/>
        <v>39.011616000000004</v>
      </c>
      <c r="O45">
        <f>$T$25+$U$25*L45+$V$25/L45^2+$W$25*L45^2+$X$25*L45^3</f>
        <v>39.098669532440809</v>
      </c>
      <c r="P45" s="9">
        <f t="shared" si="5"/>
        <v>-0.22314772205490097</v>
      </c>
      <c r="T45" s="2"/>
      <c r="U45" s="2"/>
      <c r="V45" s="2"/>
      <c r="W45" s="2"/>
      <c r="X45" s="2"/>
      <c r="Y45" s="2"/>
    </row>
    <row r="46" spans="1:25" x14ac:dyDescent="0.25">
      <c r="A46">
        <v>225</v>
      </c>
      <c r="B46" s="6">
        <f t="shared" si="7"/>
        <v>22.566801502870376</v>
      </c>
      <c r="C46" s="6">
        <f>$T$25+$U$25*A46+$V$25/A46^2+$W$25*A46^2+$X$25*A46^3</f>
        <v>64.892329599691365</v>
      </c>
      <c r="D46" s="6">
        <f t="shared" si="1"/>
        <v>42.325528096820989</v>
      </c>
      <c r="L46">
        <v>132.35</v>
      </c>
      <c r="M46">
        <v>9.9749999999999996</v>
      </c>
      <c r="N46">
        <f t="shared" si="4"/>
        <v>41.735399999999998</v>
      </c>
      <c r="O46">
        <f>$T$25+$U$25*L46+$V$25/L46^2+$W$25*L46^2+$X$25*L46^3</f>
        <v>41.946628363752602</v>
      </c>
      <c r="P46" s="9">
        <f t="shared" si="5"/>
        <v>-0.50611318869018473</v>
      </c>
      <c r="T46" s="2"/>
      <c r="U46" s="2"/>
      <c r="V46" s="2"/>
      <c r="W46" s="2"/>
      <c r="X46" s="2"/>
      <c r="Y46" s="2"/>
    </row>
    <row r="47" spans="1:25" x14ac:dyDescent="0.25">
      <c r="A47">
        <v>230</v>
      </c>
      <c r="B47" s="6">
        <f t="shared" si="7"/>
        <v>22.755847362139864</v>
      </c>
      <c r="C47" s="6">
        <f>$T$25+$U$25*A47+$V$25/A47^2+$W$25*A47^2+$X$25*A47^3</f>
        <v>66.017378126370517</v>
      </c>
      <c r="D47" s="6">
        <f t="shared" si="1"/>
        <v>43.261530764230656</v>
      </c>
      <c r="L47">
        <v>140.02000000000001</v>
      </c>
      <c r="M47">
        <v>10.49</v>
      </c>
      <c r="N47">
        <f t="shared" si="4"/>
        <v>43.890160000000002</v>
      </c>
      <c r="O47">
        <f>$T$25+$U$25*L47+$V$25/L47^2+$W$25*L47^2+$X$25*L47^3</f>
        <v>44.414070169925324</v>
      </c>
      <c r="P47" s="9">
        <f t="shared" si="5"/>
        <v>-1.1936848029839093</v>
      </c>
      <c r="R47" s="1"/>
      <c r="T47" s="2"/>
      <c r="U47" s="2"/>
      <c r="V47" s="2"/>
      <c r="W47" s="2"/>
    </row>
    <row r="48" spans="1:25" x14ac:dyDescent="0.25">
      <c r="A48">
        <v>235</v>
      </c>
      <c r="B48" s="6">
        <f t="shared" si="7"/>
        <v>22.93679527724467</v>
      </c>
      <c r="C48" s="6">
        <f>$T$25+$U$25*A48+$V$25/A48^2+$W$25*A48^2+$X$25*A48^3</f>
        <v>67.14988690668855</v>
      </c>
      <c r="D48" s="6">
        <f t="shared" si="1"/>
        <v>44.21309162944388</v>
      </c>
      <c r="L48">
        <v>147.33000000000001</v>
      </c>
      <c r="M48">
        <v>11.08</v>
      </c>
      <c r="N48">
        <f t="shared" si="4"/>
        <v>46.358720000000005</v>
      </c>
      <c r="O48">
        <f>$T$25+$U$25*L48+$V$25/L48^2+$W$25*L48^2+$X$25*L48^3</f>
        <v>46.56615661742579</v>
      </c>
      <c r="P48" s="9">
        <f t="shared" si="5"/>
        <v>-0.44745976037687113</v>
      </c>
    </row>
    <row r="49" spans="1:23" x14ac:dyDescent="0.25">
      <c r="A49">
        <v>240</v>
      </c>
      <c r="B49" s="6">
        <f t="shared" si="7"/>
        <v>23.110204609333323</v>
      </c>
      <c r="C49" s="6">
        <f>$T$25+$U$25*A49+$V$25/A49^2+$W$25*A49^2+$X$25*A49^3</f>
        <v>68.291139076388887</v>
      </c>
      <c r="D49" s="6">
        <f t="shared" si="1"/>
        <v>45.180934467055565</v>
      </c>
      <c r="L49">
        <v>155.32</v>
      </c>
      <c r="M49">
        <v>11.631</v>
      </c>
      <c r="N49">
        <f t="shared" si="4"/>
        <v>48.664104000000002</v>
      </c>
      <c r="O49">
        <f>$T$25+$U$25*L49+$V$25/L49^2+$W$25*L49^2+$X$25*L49^3</f>
        <v>48.749307467588906</v>
      </c>
      <c r="P49" s="9">
        <f t="shared" si="5"/>
        <v>-0.17508483786921136</v>
      </c>
    </row>
    <row r="50" spans="1:23" x14ac:dyDescent="0.25">
      <c r="A50">
        <v>245</v>
      </c>
      <c r="B50" s="6">
        <f t="shared" si="7"/>
        <v>23.276731513067265</v>
      </c>
      <c r="C50" s="6">
        <f>$T$25+$U$25*A50+$V$25/A50^2+$W$25*A50^2+$X$25*A50^3</f>
        <v>69.442288189410661</v>
      </c>
      <c r="D50" s="6">
        <f t="shared" si="1"/>
        <v>46.1655566763434</v>
      </c>
      <c r="L50">
        <v>164.09</v>
      </c>
      <c r="M50">
        <v>12.21</v>
      </c>
      <c r="N50">
        <f t="shared" si="4"/>
        <v>51.086640000000003</v>
      </c>
      <c r="O50">
        <f>$T$25+$U$25*L50+$V$25/L50^2+$W$25*L50^2+$X$25*L50^3</f>
        <v>50.993879305541242</v>
      </c>
      <c r="P50" s="9">
        <f t="shared" si="5"/>
        <v>0.18157525031742328</v>
      </c>
    </row>
    <row r="51" spans="1:23" x14ac:dyDescent="0.25">
      <c r="A51">
        <v>250</v>
      </c>
      <c r="B51" s="6">
        <f t="shared" si="7"/>
        <v>23.437117439199973</v>
      </c>
      <c r="C51" s="6">
        <f>$T$25+$U$25*A51+$V$25/A51^2+$W$25*A51^2+$X$25*A51^3</f>
        <v>70.60437361000001</v>
      </c>
      <c r="D51" s="6">
        <f t="shared" si="1"/>
        <v>47.167256170800037</v>
      </c>
      <c r="L51">
        <v>172.37</v>
      </c>
      <c r="M51">
        <v>12.67</v>
      </c>
      <c r="N51">
        <f t="shared" si="4"/>
        <v>53.011279999999999</v>
      </c>
      <c r="O51">
        <f>$T$25+$U$25*L51+$V$25/L51^2+$W$25*L51^2+$X$25*L51^3</f>
        <v>53.007137001987182</v>
      </c>
      <c r="P51" s="9">
        <f t="shared" si="5"/>
        <v>7.8153140479104537E-3</v>
      </c>
    </row>
    <row r="52" spans="1:23" x14ac:dyDescent="0.25">
      <c r="A52">
        <v>255</v>
      </c>
      <c r="B52" s="6">
        <f t="shared" si="7"/>
        <v>23.592179199490751</v>
      </c>
      <c r="C52" s="6">
        <f>$T$25+$U$25*A52+$V$25/A52^2+$W$25*A52^2+$X$25*A52^3</f>
        <v>71.77833381325452</v>
      </c>
      <c r="D52" s="6">
        <f t="shared" si="1"/>
        <v>48.186154613763769</v>
      </c>
      <c r="L52">
        <v>180.82</v>
      </c>
      <c r="M52">
        <v>13.13</v>
      </c>
      <c r="N52">
        <f t="shared" si="4"/>
        <v>54.935920000000003</v>
      </c>
      <c r="O52">
        <f>$T$25+$U$25*L52+$V$25/L52^2+$W$25*L52^2+$X$25*L52^3</f>
        <v>54.987094071491377</v>
      </c>
      <c r="P52" s="9">
        <f t="shared" si="5"/>
        <v>-9.3152297242631424E-2</v>
      </c>
    </row>
    <row r="53" spans="1:23" x14ac:dyDescent="0.25">
      <c r="A53">
        <v>260</v>
      </c>
      <c r="B53" s="6">
        <f t="shared" si="7"/>
        <v>23.74280035595266</v>
      </c>
      <c r="C53" s="6">
        <f>$T$25+$U$25*A53+$V$25/A53^2+$W$25*A53^2+$X$25*A53^3</f>
        <v>72.965017912721891</v>
      </c>
      <c r="D53" s="6">
        <f t="shared" si="1"/>
        <v>49.22221755676923</v>
      </c>
      <c r="L53">
        <v>188.84</v>
      </c>
      <c r="M53">
        <v>13.63</v>
      </c>
      <c r="N53">
        <f t="shared" si="4"/>
        <v>57.027920000000009</v>
      </c>
      <c r="O53">
        <f>$T$25+$U$25*L53+$V$25/L53^2+$W$25*L53^2+$X$25*L53^3</f>
        <v>56.818869705907773</v>
      </c>
      <c r="P53" s="9">
        <f t="shared" si="5"/>
        <v>0.3665753443089565</v>
      </c>
    </row>
    <row r="54" spans="1:23" x14ac:dyDescent="0.25">
      <c r="A54">
        <v>265</v>
      </c>
      <c r="B54" s="6">
        <f t="shared" si="7"/>
        <v>23.889923736460126</v>
      </c>
      <c r="C54" s="6">
        <f>$T$25+$U$25*A54+$V$25/A54^2+$W$25*A54^2+$X$25*A54^3</f>
        <v>74.16519568009079</v>
      </c>
      <c r="D54" s="6">
        <f t="shared" si="1"/>
        <v>50.275271943630663</v>
      </c>
      <c r="L54">
        <v>196.83</v>
      </c>
      <c r="M54">
        <v>14.06</v>
      </c>
      <c r="N54">
        <f t="shared" si="4"/>
        <v>58.827040000000004</v>
      </c>
      <c r="O54">
        <f>$T$25+$U$25*L54+$V$25/L54^2+$W$25*L54^2+$X$25*L54^3</f>
        <v>58.614871240618257</v>
      </c>
      <c r="P54" s="9">
        <f t="shared" si="5"/>
        <v>0.36066536643990066</v>
      </c>
      <c r="W54" s="1"/>
    </row>
    <row r="55" spans="1:23" x14ac:dyDescent="0.25">
      <c r="A55">
        <v>270</v>
      </c>
      <c r="B55" s="6">
        <f t="shared" si="7"/>
        <v>24.034544911423836</v>
      </c>
      <c r="C55" s="6">
        <f>$T$25+$U$25*A55+$V$25/A55^2+$W$25*A55^2+$X$25*A55^3</f>
        <v>75.379566278257897</v>
      </c>
      <c r="D55" s="6">
        <f t="shared" si="1"/>
        <v>51.345021366834061</v>
      </c>
      <c r="L55">
        <v>204.66</v>
      </c>
      <c r="M55">
        <v>14.5</v>
      </c>
      <c r="N55">
        <f t="shared" si="4"/>
        <v>60.667999999999999</v>
      </c>
      <c r="O55">
        <f>$T$25+$U$25*L55+$V$25/L55^2+$W$25*L55^2+$X$25*L55^3</f>
        <v>60.359850047278385</v>
      </c>
      <c r="P55" s="9">
        <f t="shared" si="5"/>
        <v>0.50792831924839099</v>
      </c>
      <c r="W55" s="1"/>
    </row>
    <row r="56" spans="1:23" x14ac:dyDescent="0.25">
      <c r="A56">
        <v>275</v>
      </c>
      <c r="B56" s="6">
        <f t="shared" si="7"/>
        <v>24.177706493037185</v>
      </c>
      <c r="C56" s="6">
        <f>$T$25+$U$25*A56+$V$25/A56^2+$W$25*A56^2+$X$25*A56^3</f>
        <v>76.608765893181825</v>
      </c>
      <c r="D56" s="6">
        <f t="shared" si="1"/>
        <v>52.43105940014464</v>
      </c>
      <c r="L56">
        <v>212.05</v>
      </c>
      <c r="M56">
        <v>14.91</v>
      </c>
      <c r="N56">
        <f t="shared" si="4"/>
        <v>62.38344</v>
      </c>
      <c r="O56">
        <f>$T$25+$U$25*L56+$V$25/L56^2+$W$25*L56^2+$X$25*L56^3</f>
        <v>62.002477418346089</v>
      </c>
      <c r="P56" s="9">
        <f t="shared" si="5"/>
        <v>0.61067902259623874</v>
      </c>
      <c r="Q56" s="1"/>
      <c r="R56" s="1"/>
      <c r="T56" s="1"/>
      <c r="U56" s="1"/>
    </row>
    <row r="57" spans="1:23" x14ac:dyDescent="0.25">
      <c r="A57">
        <v>280</v>
      </c>
      <c r="B57" s="6">
        <f t="shared" si="7"/>
        <v>24.320493140653063</v>
      </c>
      <c r="C57" s="6">
        <f>$T$25+$U$25*A57+$V$25/A57^2+$W$25*A57^2+$X$25*A57^3</f>
        <v>77.853374420408159</v>
      </c>
      <c r="D57" s="6">
        <f t="shared" si="1"/>
        <v>53.532881279755095</v>
      </c>
      <c r="L57">
        <v>218.86</v>
      </c>
      <c r="M57">
        <v>15.28</v>
      </c>
      <c r="N57">
        <f t="shared" si="4"/>
        <v>63.931519999999999</v>
      </c>
      <c r="O57">
        <f>$T$25+$U$25*L57+$V$25/L57^2+$W$25*L57^2+$X$25*L57^3</f>
        <v>63.518855994921523</v>
      </c>
      <c r="P57" s="9">
        <f t="shared" si="5"/>
        <v>0.64547816957656534</v>
      </c>
    </row>
    <row r="58" spans="1:23" x14ac:dyDescent="0.25">
      <c r="A58">
        <v>285</v>
      </c>
      <c r="B58" s="6">
        <f t="shared" si="7"/>
        <v>24.464027174071543</v>
      </c>
      <c r="C58" s="6">
        <f>$T$25+$U$25*A58+$V$25/A58^2+$W$25*A58^2+$X$25*A58^3</f>
        <v>79.113921337757773</v>
      </c>
      <c r="D58" s="6">
        <f t="shared" si="1"/>
        <v>54.649894163686227</v>
      </c>
      <c r="L58">
        <v>225.36</v>
      </c>
      <c r="M58">
        <v>15.65</v>
      </c>
      <c r="N58">
        <f t="shared" si="4"/>
        <v>65.479600000000005</v>
      </c>
      <c r="O58">
        <f>$T$25+$U$25*L58+$V$25/L58^2+$W$25*L58^2+$X$25*L58^3</f>
        <v>64.973113661646636</v>
      </c>
      <c r="P58" s="9">
        <f t="shared" si="5"/>
        <v>0.77350249291896866</v>
      </c>
    </row>
    <row r="59" spans="1:23" x14ac:dyDescent="0.25">
      <c r="A59">
        <v>290</v>
      </c>
      <c r="B59" s="6">
        <f t="shared" si="7"/>
        <v>24.609464711624234</v>
      </c>
      <c r="C59" s="6">
        <f>$T$25+$U$25*A59+$V$25/A59^2+$W$25*A59^2+$X$25*A59^3</f>
        <v>80.390890875445905</v>
      </c>
      <c r="D59" s="6">
        <f t="shared" si="1"/>
        <v>55.781426163821671</v>
      </c>
      <c r="L59">
        <v>231.97</v>
      </c>
      <c r="M59">
        <v>15.96</v>
      </c>
      <c r="N59">
        <f t="shared" si="4"/>
        <v>66.77664</v>
      </c>
      <c r="O59">
        <f>$T$25+$U$25*L59+$V$25/L59^2+$W$25*L59^2+$X$25*L59^3</f>
        <v>66.462621705615319</v>
      </c>
      <c r="P59" s="9">
        <f t="shared" si="5"/>
        <v>0.47025171434903135</v>
      </c>
    </row>
    <row r="60" spans="1:23" x14ac:dyDescent="0.25">
      <c r="A60">
        <v>295</v>
      </c>
      <c r="B60" s="6">
        <f t="shared" si="7"/>
        <v>24.757992262510626</v>
      </c>
      <c r="C60" s="6">
        <f>$T$25+$U$25*A60+$V$25/A60^2+$W$25*A60^2+$X$25*A60^3</f>
        <v>81.684726578073835</v>
      </c>
      <c r="D60" s="6">
        <f t="shared" si="1"/>
        <v>56.926734315563209</v>
      </c>
      <c r="L60">
        <v>238.75</v>
      </c>
      <c r="M60">
        <v>16.3</v>
      </c>
      <c r="N60">
        <f t="shared" si="4"/>
        <v>68.199200000000005</v>
      </c>
      <c r="O60">
        <f>$T$25+$U$25*L60+$V$25/L60^2+$W$25*L60^2+$X$25*L60^3</f>
        <v>68.004941194318235</v>
      </c>
      <c r="P60" s="9">
        <f t="shared" si="5"/>
        <v>0.28484029971285552</v>
      </c>
    </row>
    <row r="61" spans="1:23" x14ac:dyDescent="0.25">
      <c r="A61">
        <v>298.14999999999998</v>
      </c>
      <c r="B61" s="6">
        <f>$M$7+$N$7*A61+$O$7*A61^2+$P$7/A61^2+$Q$7*A61^3+$R$7/A61</f>
        <v>24.78965133181222</v>
      </c>
      <c r="C61" s="6">
        <f>$T$25+$U$25*A61+$V$25/A61^2+$W$25*A61^2+$X$25*A61^3</f>
        <v>82.508687570813038</v>
      </c>
      <c r="D61" s="6">
        <f t="shared" si="1"/>
        <v>57.719036239000815</v>
      </c>
      <c r="L61">
        <v>244.35</v>
      </c>
      <c r="M61">
        <v>16.59</v>
      </c>
      <c r="N61">
        <f t="shared" si="4"/>
        <v>69.412559999999999</v>
      </c>
      <c r="O61">
        <f>$T$25+$U$25*L61+$V$25/L61^2+$W$25*L61^2+$X$25*L61^3</f>
        <v>69.292041438289175</v>
      </c>
      <c r="P61" s="9">
        <f t="shared" si="5"/>
        <v>0.17362644701596397</v>
      </c>
    </row>
    <row r="62" spans="1:23" x14ac:dyDescent="0.25">
      <c r="A62">
        <v>300</v>
      </c>
      <c r="B62" s="6">
        <f>$M$7+$N$7*A62+$O$7*A62^2+$P$7/A62^2+$Q$7*A62^3+$R$7/A62</f>
        <v>24.83460781777778</v>
      </c>
      <c r="C62" s="6">
        <f t="shared" ref="C62:C78" si="8">$M$12+$M$13/1000*A62+$M$14*10^5/(A62^2)+$M$15*10^(-6)*A62^2</f>
        <v>82.910309999999996</v>
      </c>
      <c r="D62" s="6">
        <f t="shared" si="1"/>
        <v>58.075702182222216</v>
      </c>
      <c r="E62" s="4"/>
      <c r="L62">
        <v>249.53</v>
      </c>
      <c r="M62">
        <v>16.739999999999998</v>
      </c>
      <c r="N62">
        <f t="shared" si="4"/>
        <v>70.04016</v>
      </c>
      <c r="O62">
        <f>$T$25+$U$25*L62+$V$25/L62^2+$W$25*L62^2+$X$25*L62^3</f>
        <v>70.494645806829496</v>
      </c>
      <c r="P62" s="9">
        <f t="shared" si="5"/>
        <v>-0.64889315905260025</v>
      </c>
    </row>
    <row r="63" spans="1:23" x14ac:dyDescent="0.25">
      <c r="A63">
        <v>305</v>
      </c>
      <c r="B63" s="6">
        <f t="shared" ref="B63:B78" si="9">$M$7+$N$7*A63+$O$7*A63^2+$P$7/A63^2+$Q$7*A63^3+$R$7/A63</f>
        <v>24.956191386771948</v>
      </c>
      <c r="C63" s="6">
        <f t="shared" si="8"/>
        <v>83.693885395653069</v>
      </c>
      <c r="D63" s="6">
        <f t="shared" si="1"/>
        <v>58.737694008881121</v>
      </c>
      <c r="E63" s="4"/>
      <c r="L63">
        <v>250.48</v>
      </c>
      <c r="M63">
        <v>16.829999999999998</v>
      </c>
      <c r="N63">
        <f t="shared" si="4"/>
        <v>70.416719999999998</v>
      </c>
      <c r="O63">
        <f>$T$25+$U$25*L63+$V$25/L63^2+$W$25*L63^2+$X$25*L63^3</f>
        <v>70.716544417867723</v>
      </c>
      <c r="P63" s="9">
        <f t="shared" si="5"/>
        <v>-0.42578583306312112</v>
      </c>
    </row>
    <row r="64" spans="1:23" x14ac:dyDescent="0.25">
      <c r="A64">
        <v>310</v>
      </c>
      <c r="B64" s="6">
        <f t="shared" si="9"/>
        <v>25.078186831281585</v>
      </c>
      <c r="C64" s="6">
        <f t="shared" si="8"/>
        <v>84.438413851092605</v>
      </c>
      <c r="D64" s="6">
        <f t="shared" si="1"/>
        <v>59.36022701981102</v>
      </c>
      <c r="E64" s="4"/>
      <c r="L64">
        <v>254.66</v>
      </c>
      <c r="M64">
        <v>17.02</v>
      </c>
      <c r="N64">
        <f t="shared" si="4"/>
        <v>71.211680000000001</v>
      </c>
      <c r="O64">
        <f>$T$25+$U$25*L64+$V$25/L64^2+$W$25*L64^2+$X$25*L64^3</f>
        <v>71.698110450024032</v>
      </c>
      <c r="P64" s="9">
        <f t="shared" si="5"/>
        <v>-0.68307677901157626</v>
      </c>
    </row>
    <row r="65" spans="1:16" x14ac:dyDescent="0.25">
      <c r="A65">
        <v>315</v>
      </c>
      <c r="B65" s="6">
        <f t="shared" si="9"/>
        <v>25.20094366167962</v>
      </c>
      <c r="C65" s="6">
        <f t="shared" si="8"/>
        <v>85.14370662363946</v>
      </c>
      <c r="D65" s="6">
        <f t="shared" si="1"/>
        <v>59.942762961959843</v>
      </c>
      <c r="E65" s="4"/>
      <c r="L65">
        <v>255.97</v>
      </c>
      <c r="M65">
        <v>17.12</v>
      </c>
      <c r="N65">
        <f t="shared" si="4"/>
        <v>71.630080000000007</v>
      </c>
      <c r="O65">
        <f>$T$25+$U$25*L65+$V$25/L65^2+$W$25*L65^2+$X$25*L65^3</f>
        <v>72.007530738948688</v>
      </c>
      <c r="P65" s="9">
        <f t="shared" si="5"/>
        <v>-0.52694446097042102</v>
      </c>
    </row>
    <row r="66" spans="1:16" x14ac:dyDescent="0.25">
      <c r="A66">
        <v>320</v>
      </c>
      <c r="B66" s="6">
        <f t="shared" si="9"/>
        <v>25.324784297899999</v>
      </c>
      <c r="C66" s="6">
        <f t="shared" si="8"/>
        <v>85.809589599999981</v>
      </c>
      <c r="D66" s="6">
        <f t="shared" si="1"/>
        <v>60.484805302099986</v>
      </c>
      <c r="E66" s="4"/>
      <c r="L66">
        <v>259.5</v>
      </c>
      <c r="M66">
        <v>17.28</v>
      </c>
      <c r="N66">
        <f t="shared" si="4"/>
        <v>72.299520000000001</v>
      </c>
      <c r="O66">
        <f>$T$25+$U$25*L66+$V$25/L66^2+$W$25*L66^2+$X$25*L66^3</f>
        <v>72.845754408680619</v>
      </c>
      <c r="P66" s="9">
        <f t="shared" si="5"/>
        <v>-0.75551595457427423</v>
      </c>
    </row>
    <row r="67" spans="1:16" x14ac:dyDescent="0.25">
      <c r="A67">
        <v>325</v>
      </c>
      <c r="B67" s="6">
        <f t="shared" si="9"/>
        <v>25.45000655065089</v>
      </c>
      <c r="C67" s="6">
        <f t="shared" si="8"/>
        <v>86.435901956360937</v>
      </c>
      <c r="D67" s="6">
        <f t="shared" si="1"/>
        <v>60.985895405710046</v>
      </c>
      <c r="E67" s="4"/>
      <c r="L67">
        <v>260.63</v>
      </c>
      <c r="M67">
        <v>17.353000000000002</v>
      </c>
      <c r="N67">
        <f t="shared" si="4"/>
        <v>72.604952000000011</v>
      </c>
      <c r="O67">
        <f>$T$25+$U$25*L67+$V$25/L67^2+$W$25*L67^2+$X$25*L67^3</f>
        <v>73.11548222353241</v>
      </c>
      <c r="P67" s="9">
        <f t="shared" si="5"/>
        <v>-0.7031617120721998</v>
      </c>
    </row>
    <row r="68" spans="1:16" x14ac:dyDescent="0.25">
      <c r="A68">
        <v>330</v>
      </c>
      <c r="B68" s="6">
        <f t="shared" si="9"/>
        <v>25.576885841489077</v>
      </c>
      <c r="C68" s="6">
        <f t="shared" si="8"/>
        <v>87.022494959504129</v>
      </c>
      <c r="D68" s="6">
        <f t="shared" si="1"/>
        <v>61.445609118015057</v>
      </c>
      <c r="E68" s="4"/>
      <c r="L68">
        <v>262.14</v>
      </c>
      <c r="M68">
        <v>17.45</v>
      </c>
      <c r="N68">
        <f t="shared" si="4"/>
        <v>73.010800000000003</v>
      </c>
      <c r="O68">
        <f>$T$25+$U$25*L68+$V$25/L68^2+$W$25*L68^2+$X$25*L68^3</f>
        <v>73.476999999560846</v>
      </c>
      <c r="P68" s="9">
        <f t="shared" si="5"/>
        <v>-0.63853566809409368</v>
      </c>
    </row>
    <row r="69" spans="1:16" x14ac:dyDescent="0.25">
      <c r="A69">
        <v>335</v>
      </c>
      <c r="B69" s="6">
        <f t="shared" si="9"/>
        <v>25.705677192700026</v>
      </c>
      <c r="C69" s="6">
        <f t="shared" si="8"/>
        <v>87.569230892231005</v>
      </c>
      <c r="D69" s="6">
        <f t="shared" si="1"/>
        <v>61.863553699530982</v>
      </c>
      <c r="E69" s="4"/>
      <c r="L69">
        <v>264.87</v>
      </c>
      <c r="M69">
        <v>17.63</v>
      </c>
      <c r="N69">
        <f t="shared" si="4"/>
        <v>73.763919999999999</v>
      </c>
      <c r="O69">
        <f>$T$25+$U$25*L69+$V$25/L69^2+$W$25*L69^2+$X$25*L69^3</f>
        <v>74.133814235411847</v>
      </c>
      <c r="P69" s="9">
        <f t="shared" si="5"/>
        <v>-0.50145685778609461</v>
      </c>
    </row>
    <row r="70" spans="1:16" x14ac:dyDescent="0.25">
      <c r="A70">
        <v>340</v>
      </c>
      <c r="B70" s="6">
        <f t="shared" si="9"/>
        <v>25.83661701386298</v>
      </c>
      <c r="C70" s="6">
        <f t="shared" si="8"/>
        <v>88.075982088581299</v>
      </c>
      <c r="D70" s="6">
        <f t="shared" ref="D70:D78" si="10">C70-B70</f>
        <v>62.239365074718322</v>
      </c>
      <c r="E70" s="4"/>
      <c r="L70">
        <v>266.58999999999997</v>
      </c>
      <c r="M70">
        <v>17.7</v>
      </c>
      <c r="N70">
        <f t="shared" si="4"/>
        <v>74.056799999999996</v>
      </c>
      <c r="O70">
        <f>$T$25+$U$25*L70+$V$25/L70^2+$W$25*L70^2+$X$25*L70^3</f>
        <v>74.549794984090767</v>
      </c>
      <c r="P70" s="9">
        <f t="shared" si="5"/>
        <v>-0.66569846940560629</v>
      </c>
    </row>
    <row r="71" spans="1:16" x14ac:dyDescent="0.25">
      <c r="A71">
        <v>345</v>
      </c>
      <c r="B71" s="6">
        <f t="shared" si="9"/>
        <v>25.9699247085004</v>
      </c>
      <c r="C71" s="6">
        <f t="shared" si="8"/>
        <v>88.542630066209838</v>
      </c>
      <c r="D71" s="6">
        <f t="shared" si="10"/>
        <v>62.572705357709438</v>
      </c>
      <c r="E71" s="4"/>
      <c r="L71">
        <v>267.60000000000002</v>
      </c>
      <c r="M71">
        <v>17.73</v>
      </c>
      <c r="N71">
        <f t="shared" si="4"/>
        <v>74.182320000000004</v>
      </c>
      <c r="O71">
        <f>$T$25+$U$25*L71+$V$25/L71^2+$W$25*L71^2+$X$25*L71^3</f>
        <v>74.794855508250876</v>
      </c>
      <c r="P71" s="9">
        <f t="shared" si="5"/>
        <v>-0.82571630039458432</v>
      </c>
    </row>
    <row r="72" spans="1:16" x14ac:dyDescent="0.25">
      <c r="A72">
        <v>350</v>
      </c>
      <c r="B72" s="6">
        <f t="shared" si="9"/>
        <v>26.105804121224494</v>
      </c>
      <c r="C72" s="6">
        <f t="shared" si="8"/>
        <v>88.969064744897935</v>
      </c>
      <c r="D72" s="6">
        <f t="shared" si="10"/>
        <v>62.86326062367344</v>
      </c>
      <c r="E72" s="4"/>
      <c r="L72">
        <v>269.11</v>
      </c>
      <c r="M72">
        <v>17.940000000000001</v>
      </c>
      <c r="N72">
        <f t="shared" si="4"/>
        <v>75.060960000000009</v>
      </c>
      <c r="O72">
        <f>$T$25+$U$25*L72+$V$25/L72^2+$W$25*L72^2+$X$25*L72^3</f>
        <v>75.162340953760534</v>
      </c>
      <c r="P72" s="9">
        <f t="shared" si="5"/>
        <v>-0.13506482432482275</v>
      </c>
    </row>
    <row r="73" spans="1:16" x14ac:dyDescent="0.25">
      <c r="A73">
        <v>355</v>
      </c>
      <c r="B73" s="6">
        <f t="shared" si="9"/>
        <v>26.244444843224443</v>
      </c>
      <c r="C73" s="6">
        <f t="shared" si="8"/>
        <v>89.355183741564176</v>
      </c>
      <c r="D73" s="6">
        <f t="shared" si="10"/>
        <v>63.110738898339733</v>
      </c>
      <c r="E73" s="4"/>
      <c r="L73">
        <v>270.41000000000003</v>
      </c>
      <c r="M73">
        <v>17.96</v>
      </c>
      <c r="N73">
        <f t="shared" si="4"/>
        <v>75.14464000000001</v>
      </c>
      <c r="O73">
        <f>$T$25+$U$25*L73+$V$25/L73^2+$W$25*L73^2+$X$25*L73^3</f>
        <v>75.479794290719241</v>
      </c>
      <c r="P73" s="9">
        <f t="shared" si="5"/>
        <v>-0.44601223815728053</v>
      </c>
    </row>
    <row r="74" spans="1:16" x14ac:dyDescent="0.25">
      <c r="A74">
        <v>360</v>
      </c>
      <c r="B74" s="6">
        <f t="shared" si="9"/>
        <v>26.386023391723462</v>
      </c>
      <c r="C74" s="6">
        <f t="shared" si="8"/>
        <v>89.700891733333336</v>
      </c>
      <c r="D74" s="6">
        <f t="shared" si="10"/>
        <v>63.314868341609873</v>
      </c>
      <c r="E74" s="4"/>
      <c r="L74">
        <v>272.45</v>
      </c>
      <c r="M74">
        <v>18.07</v>
      </c>
      <c r="N74">
        <f t="shared" si="4"/>
        <v>75.604880000000009</v>
      </c>
      <c r="O74">
        <f>$T$25+$U$25*L74+$V$25/L74^2+$W$25*L74^2+$X$25*L74^3</f>
        <v>75.979983969955356</v>
      </c>
      <c r="P74" s="9">
        <f t="shared" si="5"/>
        <v>-0.49613724663718445</v>
      </c>
    </row>
    <row r="75" spans="1:16" x14ac:dyDescent="0.25">
      <c r="A75">
        <v>365</v>
      </c>
      <c r="B75" s="6">
        <f t="shared" si="9"/>
        <v>26.530704277121114</v>
      </c>
      <c r="C75" s="6">
        <f t="shared" si="8"/>
        <v>90.006099881258194</v>
      </c>
      <c r="D75" s="6">
        <f t="shared" si="10"/>
        <v>63.475395604137077</v>
      </c>
      <c r="E75" s="4"/>
      <c r="L75">
        <v>272.82</v>
      </c>
      <c r="M75">
        <v>18.21</v>
      </c>
      <c r="N75">
        <f t="shared" si="4"/>
        <v>76.190640000000002</v>
      </c>
      <c r="O75">
        <f>$T$25+$U$25*L75+$V$25/L75^2+$W$25*L75^2+$X$25*L75^3</f>
        <v>76.070973210675348</v>
      </c>
      <c r="P75" s="9">
        <f t="shared" si="5"/>
        <v>0.15706232330461345</v>
      </c>
    </row>
    <row r="76" spans="1:16" x14ac:dyDescent="0.25">
      <c r="A76">
        <v>370</v>
      </c>
      <c r="B76" s="6">
        <f t="shared" si="9"/>
        <v>26.678640969879915</v>
      </c>
      <c r="C76" s="6">
        <f t="shared" si="8"/>
        <v>90.270725308181156</v>
      </c>
      <c r="D76" s="6">
        <f t="shared" si="10"/>
        <v>63.592084338301241</v>
      </c>
      <c r="E76" s="4"/>
      <c r="L76">
        <v>272.95999999999998</v>
      </c>
      <c r="M76">
        <v>18.239999999999998</v>
      </c>
      <c r="N76">
        <f t="shared" si="4"/>
        <v>76.316159999999996</v>
      </c>
      <c r="O76">
        <f>$T$25+$U$25*L76+$V$25/L76^2+$W$25*L76^2+$X$25*L76^3</f>
        <v>76.105423217877004</v>
      </c>
      <c r="P76" s="9">
        <f t="shared" si="5"/>
        <v>0.27613651174665088</v>
      </c>
    </row>
    <row r="77" spans="1:16" x14ac:dyDescent="0.25">
      <c r="A77">
        <v>375</v>
      </c>
      <c r="B77" s="6">
        <f t="shared" si="9"/>
        <v>26.82997677777778</v>
      </c>
      <c r="C77" s="6">
        <f t="shared" si="8"/>
        <v>90.494690625000004</v>
      </c>
      <c r="D77" s="6">
        <f t="shared" si="10"/>
        <v>63.664713847222224</v>
      </c>
      <c r="E77" s="4"/>
      <c r="L77">
        <v>274.47000000000003</v>
      </c>
      <c r="M77">
        <v>18.5</v>
      </c>
      <c r="N77">
        <f t="shared" si="4"/>
        <v>77.403999999999996</v>
      </c>
      <c r="O77">
        <f>$T$25+$U$25*L77+$V$25/L77^2+$W$25*L77^2+$X$25*L77^3</f>
        <v>76.477750322411353</v>
      </c>
      <c r="P77" s="9">
        <f t="shared" si="5"/>
        <v>1.196643167780274</v>
      </c>
    </row>
    <row r="78" spans="1:16" x14ac:dyDescent="0.25">
      <c r="A78">
        <v>380</v>
      </c>
      <c r="B78" s="6">
        <f t="shared" si="9"/>
        <v>26.98484564289862</v>
      </c>
      <c r="C78" s="6">
        <f t="shared" si="8"/>
        <v>90.677923500277004</v>
      </c>
      <c r="D78" s="6">
        <f t="shared" si="10"/>
        <v>63.693077857378384</v>
      </c>
      <c r="E78" s="4"/>
      <c r="L78">
        <v>277.64999999999998</v>
      </c>
      <c r="M78">
        <v>18.53</v>
      </c>
      <c r="N78">
        <f t="shared" si="4"/>
        <v>77.529520000000005</v>
      </c>
      <c r="O78">
        <f>$T$25+$U$25*L78+$V$25/L78^2+$W$25*L78^2+$X$25*L78^3</f>
        <v>77.266454487185797</v>
      </c>
      <c r="P78" s="9">
        <f t="shared" si="5"/>
        <v>0.33931012705122909</v>
      </c>
    </row>
    <row r="79" spans="1:16" x14ac:dyDescent="0.25">
      <c r="L79">
        <v>278.70999999999998</v>
      </c>
      <c r="M79">
        <v>18.75</v>
      </c>
      <c r="N79">
        <f t="shared" si="4"/>
        <v>78.45</v>
      </c>
      <c r="O79">
        <f>$T$25+$U$25*L79+$V$25/L79^2+$W$25*L79^2+$X$25*L79^3</f>
        <v>77.53076025220534</v>
      </c>
      <c r="P79" s="9">
        <f t="shared" si="5"/>
        <v>1.1717523872462241</v>
      </c>
    </row>
    <row r="80" spans="1:16" x14ac:dyDescent="0.25">
      <c r="L80">
        <v>280.25</v>
      </c>
      <c r="M80">
        <v>18.75</v>
      </c>
      <c r="N80">
        <f t="shared" si="4"/>
        <v>78.45</v>
      </c>
      <c r="O80">
        <f>$T$25+$U$25*L80+$V$25/L80^2+$W$25*L80^2+$X$25*L80^3</f>
        <v>77.916019029033166</v>
      </c>
      <c r="P80" s="9">
        <f t="shared" si="5"/>
        <v>0.68066408026365488</v>
      </c>
    </row>
    <row r="81" spans="12:16" x14ac:dyDescent="0.25">
      <c r="L81">
        <v>283.77</v>
      </c>
      <c r="M81">
        <v>18.87</v>
      </c>
      <c r="N81">
        <f t="shared" si="4"/>
        <v>78.952080000000009</v>
      </c>
      <c r="O81">
        <f>$T$25+$U$25*L81+$V$25/L81^2+$W$25*L81^2+$X$25*L81^3</f>
        <v>78.802321661566751</v>
      </c>
      <c r="P81" s="9">
        <f t="shared" si="5"/>
        <v>0.18968257509271264</v>
      </c>
    </row>
    <row r="82" spans="12:16" x14ac:dyDescent="0.25">
      <c r="L82">
        <v>284.14999999999998</v>
      </c>
      <c r="M82">
        <v>18.899999999999999</v>
      </c>
      <c r="N82">
        <f t="shared" si="4"/>
        <v>79.077600000000004</v>
      </c>
      <c r="O82">
        <f>$T$25+$U$25*L82+$V$25/L82^2+$W$25*L82^2+$X$25*L82^3</f>
        <v>78.898482533673672</v>
      </c>
      <c r="P82" s="9">
        <f t="shared" si="5"/>
        <v>0.22650847563195137</v>
      </c>
    </row>
    <row r="83" spans="12:16" x14ac:dyDescent="0.25">
      <c r="L83">
        <v>284.76</v>
      </c>
      <c r="M83">
        <v>18.95</v>
      </c>
      <c r="N83">
        <f t="shared" si="4"/>
        <v>79.286799999999999</v>
      </c>
      <c r="O83">
        <f>$T$25+$U$25*L83+$V$25/L83^2+$W$25*L83^2+$X$25*L83^3</f>
        <v>79.053043561302601</v>
      </c>
      <c r="P83" s="9">
        <f t="shared" si="5"/>
        <v>0.29482390347119319</v>
      </c>
    </row>
    <row r="84" spans="12:16" x14ac:dyDescent="0.25">
      <c r="L84">
        <v>288.74</v>
      </c>
      <c r="M84">
        <v>19.100000000000001</v>
      </c>
      <c r="N84">
        <f t="shared" si="4"/>
        <v>79.914400000000015</v>
      </c>
      <c r="O84">
        <f>$T$25+$U$25*L84+$V$25/L84^2+$W$25*L84^2+$X$25*L84^3</f>
        <v>80.067521736021348</v>
      </c>
      <c r="P84" s="9">
        <f t="shared" si="5"/>
        <v>-0.19160718971966662</v>
      </c>
    </row>
    <row r="85" spans="12:16" x14ac:dyDescent="0.25">
      <c r="L85">
        <v>288.75</v>
      </c>
      <c r="M85">
        <v>19.12</v>
      </c>
      <c r="N85">
        <f t="shared" si="4"/>
        <v>79.998080000000002</v>
      </c>
      <c r="O85">
        <f>$T$25+$U$25*L85+$V$25/L85^2+$W$25*L85^2+$X$25*L85^3</f>
        <v>80.070083958352996</v>
      </c>
      <c r="P85" s="9">
        <f t="shared" si="5"/>
        <v>-9.0007108111837056E-2</v>
      </c>
    </row>
    <row r="86" spans="12:16" x14ac:dyDescent="0.25">
      <c r="L86">
        <v>289.2</v>
      </c>
      <c r="M86">
        <v>19.18</v>
      </c>
      <c r="N86">
        <f t="shared" ref="N86:N93" si="11">M86*4.184</f>
        <v>80.249120000000005</v>
      </c>
      <c r="O86">
        <f>$T$25+$U$25*L86+$V$25/L86^2+$W$25*L86^2+$X$25*L86^3</f>
        <v>80.185453410475418</v>
      </c>
      <c r="P86" s="9">
        <f t="shared" ref="P86:P93" si="12">(N86-O86)/N86*100</f>
        <v>7.9336184028668377E-2</v>
      </c>
    </row>
    <row r="87" spans="12:16" x14ac:dyDescent="0.25">
      <c r="L87">
        <v>293.43</v>
      </c>
      <c r="M87">
        <v>19.48</v>
      </c>
      <c r="N87">
        <f t="shared" si="11"/>
        <v>81.504320000000007</v>
      </c>
      <c r="O87">
        <f>$T$25+$U$25*L87+$V$25/L87^2+$W$25*L87^2+$X$25*L87^3</f>
        <v>81.276620330286761</v>
      </c>
      <c r="P87" s="9">
        <f t="shared" si="12"/>
        <v>0.27937128941539058</v>
      </c>
    </row>
    <row r="88" spans="12:16" x14ac:dyDescent="0.25">
      <c r="L88">
        <v>294.27</v>
      </c>
      <c r="M88">
        <v>19.5</v>
      </c>
      <c r="N88">
        <f t="shared" si="11"/>
        <v>81.588000000000008</v>
      </c>
      <c r="O88">
        <f>$T$25+$U$25*L88+$V$25/L88^2+$W$25*L88^2+$X$25*L88^3</f>
        <v>81.494759037436381</v>
      </c>
      <c r="P88" s="9">
        <f t="shared" si="12"/>
        <v>0.11428269177284256</v>
      </c>
    </row>
    <row r="89" spans="12:16" x14ac:dyDescent="0.25">
      <c r="L89">
        <v>296.95</v>
      </c>
      <c r="M89">
        <v>19.62</v>
      </c>
      <c r="N89">
        <f t="shared" si="11"/>
        <v>82.09008</v>
      </c>
      <c r="O89">
        <f>$T$25+$U$25*L89+$V$25/L89^2+$W$25*L89^2+$X$25*L89^3</f>
        <v>82.193983063809441</v>
      </c>
      <c r="P89" s="9">
        <f t="shared" si="12"/>
        <v>-0.12657200944309013</v>
      </c>
    </row>
    <row r="90" spans="12:16" x14ac:dyDescent="0.25">
      <c r="L90">
        <v>298.5</v>
      </c>
      <c r="M90">
        <v>19.739999999999998</v>
      </c>
      <c r="N90">
        <f t="shared" si="11"/>
        <v>82.592159999999993</v>
      </c>
      <c r="O90">
        <f>$T$25+$U$25*L90+$V$25/L90^2+$W$25*L90^2+$X$25*L90^3</f>
        <v>82.600666192450504</v>
      </c>
      <c r="P90" s="9">
        <f t="shared" si="12"/>
        <v>-1.0299031349357139E-2</v>
      </c>
    </row>
    <row r="91" spans="12:16" x14ac:dyDescent="0.25">
      <c r="L91">
        <v>299.2</v>
      </c>
      <c r="M91">
        <v>19.739999999999998</v>
      </c>
      <c r="N91">
        <f t="shared" si="11"/>
        <v>82.592159999999993</v>
      </c>
      <c r="O91">
        <f>$T$25+$U$25*L91+$V$25/L91^2+$W$25*L91^2+$X$25*L91^3</f>
        <v>82.78488140751773</v>
      </c>
      <c r="P91" s="9">
        <f t="shared" si="12"/>
        <v>-0.23334104292433749</v>
      </c>
    </row>
    <row r="92" spans="12:16" x14ac:dyDescent="0.25">
      <c r="L92">
        <v>299.47000000000003</v>
      </c>
      <c r="M92">
        <v>19.8</v>
      </c>
      <c r="N92">
        <f t="shared" si="11"/>
        <v>82.84320000000001</v>
      </c>
      <c r="O92">
        <f>$T$25+$U$25*L92+$V$25/L92^2+$W$25*L92^2+$X$25*L92^3</f>
        <v>82.856027938140215</v>
      </c>
      <c r="P92" s="9">
        <f t="shared" si="12"/>
        <v>-1.5484599991556601E-2</v>
      </c>
    </row>
    <row r="93" spans="12:16" x14ac:dyDescent="0.25">
      <c r="L93">
        <v>302.88</v>
      </c>
      <c r="M93">
        <v>20.02</v>
      </c>
      <c r="N93">
        <f t="shared" si="11"/>
        <v>83.763680000000008</v>
      </c>
      <c r="O93">
        <f>$T$25+$U$25*L93+$V$25/L93^2+$W$25*L93^2+$X$25*L93^3</f>
        <v>83.759020979931933</v>
      </c>
      <c r="P93" s="9">
        <f t="shared" si="12"/>
        <v>5.5621005047478715E-3</v>
      </c>
    </row>
  </sheetData>
  <mergeCells count="2">
    <mergeCell ref="M1:O1"/>
    <mergeCell ref="M10:P10"/>
  </mergeCell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ED61-3619-4386-A5AF-502521D56A1A}">
  <dimension ref="A1:R112"/>
  <sheetViews>
    <sheetView topLeftCell="A7" workbookViewId="0">
      <selection activeCell="J33" sqref="J33"/>
    </sheetView>
  </sheetViews>
  <sheetFormatPr baseColWidth="10" defaultColWidth="11.42578125" defaultRowHeight="15" x14ac:dyDescent="0.25"/>
  <cols>
    <col min="1" max="1" width="7" bestFit="1" customWidth="1"/>
    <col min="2" max="2" width="16.42578125" bestFit="1" customWidth="1"/>
    <col min="3" max="3" width="29.28515625" bestFit="1" customWidth="1"/>
    <col min="4" max="4" width="27.5703125" bestFit="1" customWidth="1"/>
    <col min="5" max="5" width="13.85546875" bestFit="1" customWidth="1"/>
    <col min="6" max="6" width="25.7109375" bestFit="1" customWidth="1"/>
    <col min="7" max="7" width="13.85546875" bestFit="1" customWidth="1"/>
    <col min="10" max="12" width="11.5703125" bestFit="1" customWidth="1"/>
    <col min="13" max="13" width="12" bestFit="1" customWidth="1"/>
    <col min="14" max="14" width="11.5703125" bestFit="1" customWidth="1"/>
  </cols>
  <sheetData>
    <row r="1" spans="1:18" x14ac:dyDescent="0.25">
      <c r="A1" t="s">
        <v>9</v>
      </c>
      <c r="B1" t="s">
        <v>47</v>
      </c>
      <c r="C1" t="s">
        <v>134</v>
      </c>
      <c r="D1" t="s">
        <v>135</v>
      </c>
      <c r="E1" t="s">
        <v>136</v>
      </c>
      <c r="F1" t="s">
        <v>60</v>
      </c>
      <c r="G1" t="s">
        <v>136</v>
      </c>
      <c r="I1" t="s">
        <v>44</v>
      </c>
      <c r="J1" s="18" t="s">
        <v>1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18" x14ac:dyDescent="0.25">
      <c r="A2">
        <v>5</v>
      </c>
      <c r="B2" s="6">
        <f>$J$4+$K$4*A2+$L$4*A2^2+$M$4/A2^2+$N$4*A2^3+$O$4/A2</f>
        <v>1.0735149999999995E-2</v>
      </c>
      <c r="C2" s="6">
        <f>B2+2*'BH4 from Sr(BH4)2'!D2</f>
        <v>5.0407179999999996E-2</v>
      </c>
      <c r="D2" s="6"/>
      <c r="E2" s="9" t="e">
        <f>(D2-C2)/D2*100</f>
        <v>#DIV/0!</v>
      </c>
      <c r="F2" s="6">
        <f>$J$23+$K$23*A2+$L$23/A2^2+$M$23*A2^2+$N$23*A2^3</f>
        <v>5.0407179999999989E-2</v>
      </c>
      <c r="G2" s="9">
        <f>(C2-F2)/C2*100</f>
        <v>1.3765685570800091E-14</v>
      </c>
      <c r="I2" s="26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</row>
    <row r="3" spans="1:18" x14ac:dyDescent="0.25">
      <c r="A3">
        <v>10</v>
      </c>
      <c r="B3" s="6">
        <f>$J$4+$K$4*A3+$L$4*A3^2+$M$4/A3^2+$N$4*A3^3+$O$4/A3</f>
        <v>4.5629099999999985E-2</v>
      </c>
      <c r="C3" s="6">
        <f>B3+2*'BH4 from Sr(BH4)2'!D3</f>
        <v>0.37500098099999957</v>
      </c>
      <c r="D3" s="6"/>
      <c r="E3" s="9" t="e">
        <f t="shared" ref="E3:E67" si="0">(D3-C3)/D3*100</f>
        <v>#DIV/0!</v>
      </c>
      <c r="F3" s="6">
        <f>$J$24+$K$24*A3+$L$24/A3^2+$M$24*A3^2+$N$24*A3^3</f>
        <v>0.3750009809999999</v>
      </c>
      <c r="G3" s="9">
        <f t="shared" ref="G3:G66" si="1">(C3-F3)/C3*100</f>
        <v>-8.8817609623145856E-14</v>
      </c>
      <c r="I3" s="40" t="s">
        <v>108</v>
      </c>
      <c r="J3">
        <v>0</v>
      </c>
      <c r="K3" s="2">
        <v>1.2650000000000001E-3</v>
      </c>
      <c r="L3">
        <v>0</v>
      </c>
      <c r="M3">
        <v>0</v>
      </c>
      <c r="N3" s="2">
        <v>2.97E-5</v>
      </c>
    </row>
    <row r="4" spans="1:18" x14ac:dyDescent="0.25">
      <c r="A4">
        <v>15</v>
      </c>
      <c r="B4" s="6">
        <f t="shared" ref="B4:B5" si="2">$J$4+$K$4*A4+$L$4*A4^2+$M$4/A4^2+$N$4*A4^3+$O$4/A4</f>
        <v>0.14285362777777777</v>
      </c>
      <c r="C4" s="6">
        <f>B4+2*'BH4 from Sr(BH4)2'!D4</f>
        <v>1.0183804010000008</v>
      </c>
      <c r="D4" s="6"/>
      <c r="E4" s="9" t="e">
        <f t="shared" si="0"/>
        <v>#DIV/0!</v>
      </c>
      <c r="F4" s="6">
        <f>$J$24+$K$24*A4+$L$24/A4^2+$M$24*A4^2+$N$24*A4^3</f>
        <v>1.0183804009999999</v>
      </c>
      <c r="G4" s="9">
        <f t="shared" si="1"/>
        <v>8.7214798991415832E-14</v>
      </c>
      <c r="I4" s="40" t="s">
        <v>109</v>
      </c>
      <c r="J4" s="2">
        <v>-2.6370000000000001E-2</v>
      </c>
      <c r="K4" s="2">
        <v>1.052E-2</v>
      </c>
      <c r="L4" s="2">
        <v>-1.1150000000000001E-3</v>
      </c>
      <c r="M4" s="2">
        <v>6.6909999999999997E-2</v>
      </c>
      <c r="N4" s="2">
        <v>7.763E-5</v>
      </c>
    </row>
    <row r="5" spans="1:18" x14ac:dyDescent="0.25">
      <c r="A5">
        <v>20</v>
      </c>
      <c r="B5" s="6">
        <f t="shared" si="2"/>
        <v>0.35923727500000002</v>
      </c>
      <c r="C5" s="6">
        <f>B5+2*'BH4 from Sr(BH4)2'!D5</f>
        <v>1.7411047904999997</v>
      </c>
      <c r="D5" s="6"/>
      <c r="E5" s="9" t="e">
        <f t="shared" si="0"/>
        <v>#DIV/0!</v>
      </c>
      <c r="F5" s="6">
        <f>$J$24+$K$24*A5+$L$24/A5^2+$M$24*A5^2+$N$24*A5^3</f>
        <v>1.7411047904999997</v>
      </c>
      <c r="G5" s="9">
        <f t="shared" si="1"/>
        <v>0</v>
      </c>
      <c r="I5" s="40" t="s">
        <v>79</v>
      </c>
      <c r="J5" s="2">
        <v>-5.1529999999999996</v>
      </c>
      <c r="K5" s="2">
        <v>0.1258</v>
      </c>
      <c r="L5" s="2">
        <v>2.5699999999999998E-3</v>
      </c>
      <c r="M5" s="2">
        <v>858.32</v>
      </c>
      <c r="N5" s="2">
        <v>-1.7560000000000001E-5</v>
      </c>
    </row>
    <row r="6" spans="1:18" x14ac:dyDescent="0.25">
      <c r="A6">
        <v>25</v>
      </c>
      <c r="B6" s="6">
        <f>$J$5+$K$5*A6+$L$5*A6^2+$M$5/A6^2+$N$5*A6^3+$O$5/A6</f>
        <v>0.69718700000000045</v>
      </c>
      <c r="C6" s="6">
        <f>B6+2*'BH4 from Sr(BH4)2'!D6</f>
        <v>2.2027364986400029</v>
      </c>
      <c r="D6" s="6"/>
      <c r="E6" s="9" t="e">
        <f t="shared" si="0"/>
        <v>#DIV/0!</v>
      </c>
      <c r="F6" s="6">
        <f>$J$25+$K$25*A6+$L$25/A6^2+$M$25*A6^2+$N$25*A6^3</f>
        <v>2.2027364986399931</v>
      </c>
      <c r="G6" s="9">
        <f t="shared" si="1"/>
        <v>4.4353750994426593E-13</v>
      </c>
      <c r="I6" s="40" t="s">
        <v>77</v>
      </c>
      <c r="J6" s="2">
        <v>12.124000000000001</v>
      </c>
      <c r="K6" s="2">
        <v>0.1106</v>
      </c>
      <c r="L6" s="2">
        <v>-3.4079999999999999E-4</v>
      </c>
      <c r="M6" s="2">
        <v>-45000</v>
      </c>
      <c r="N6" s="2">
        <v>3.953E-7</v>
      </c>
    </row>
    <row r="7" spans="1:18" x14ac:dyDescent="0.25">
      <c r="A7">
        <v>30</v>
      </c>
      <c r="B7" s="6">
        <f t="shared" ref="B7:B21" si="3">$J$5+$K$5*A7+$L$5*A7^2+$M$5/A7^2+$N$5*A7^3+$O$5/A7</f>
        <v>1.4135688888888889</v>
      </c>
      <c r="C7" s="6">
        <f>B7+2*'BH4 from Sr(BH4)2'!D7</f>
        <v>3.3608688887777673</v>
      </c>
      <c r="D7" s="6"/>
      <c r="E7" s="9" t="e">
        <f t="shared" si="0"/>
        <v>#DIV/0!</v>
      </c>
      <c r="F7" s="6">
        <f>$J$25+$K$25*A7+$L$25/A7^2+$M$25*A7^2+$N$25*A7^3</f>
        <v>3.360868888777766</v>
      </c>
      <c r="G7" s="9">
        <f t="shared" si="1"/>
        <v>3.9640571341498776E-14</v>
      </c>
      <c r="I7" s="40" t="s">
        <v>78</v>
      </c>
      <c r="J7" s="2">
        <v>28.26</v>
      </c>
      <c r="K7" s="2">
        <v>-6.0229999999999997E-3</v>
      </c>
      <c r="L7" s="2">
        <v>1.1684E-5</v>
      </c>
      <c r="M7" s="2">
        <v>-237800</v>
      </c>
      <c r="N7">
        <v>0</v>
      </c>
    </row>
    <row r="8" spans="1:18" x14ac:dyDescent="0.25">
      <c r="A8">
        <v>35</v>
      </c>
      <c r="B8" s="6">
        <f t="shared" si="3"/>
        <v>2.3460343877551018</v>
      </c>
      <c r="C8" s="6">
        <f>B8+2*'BH4 from Sr(BH4)2'!D8</f>
        <v>5.5554054919591831</v>
      </c>
      <c r="D8" s="6"/>
      <c r="E8" s="9" t="e">
        <f t="shared" si="0"/>
        <v>#DIV/0!</v>
      </c>
      <c r="F8" s="6">
        <f>$J$26+$K$26*A8+$L$26/A8^2+$M$26*A8^2+$N$26*A8^3</f>
        <v>5.5554054919591849</v>
      </c>
      <c r="G8" s="9">
        <f t="shared" si="1"/>
        <v>-3.197528680798053E-14</v>
      </c>
    </row>
    <row r="9" spans="1:18" x14ac:dyDescent="0.25">
      <c r="A9">
        <v>40</v>
      </c>
      <c r="B9" s="6">
        <f t="shared" si="3"/>
        <v>3.4036100000000005</v>
      </c>
      <c r="C9" s="6">
        <f>B9+2*'BH4 from Sr(BH4)2'!D9</f>
        <v>8.4917103980624997</v>
      </c>
      <c r="D9" s="6"/>
      <c r="E9" s="9" t="e">
        <f t="shared" si="0"/>
        <v>#DIV/0!</v>
      </c>
      <c r="F9" s="6">
        <f>$J$26+$K$26*A9+$L$26/A9^2+$M$26*A9^2+$N$26*A9^3</f>
        <v>8.4917103980625015</v>
      </c>
      <c r="G9" s="9">
        <f t="shared" si="1"/>
        <v>-2.0918716679334127E-14</v>
      </c>
    </row>
    <row r="10" spans="1:18" x14ac:dyDescent="0.25">
      <c r="A10">
        <v>45</v>
      </c>
      <c r="B10" s="6">
        <f t="shared" si="3"/>
        <v>4.5359567283950621</v>
      </c>
      <c r="C10" s="6">
        <f>B10+2*'BH4 from Sr(BH4)2'!D10</f>
        <v>11.87838912019753</v>
      </c>
      <c r="D10" s="6"/>
      <c r="E10" s="9" t="e">
        <f t="shared" si="0"/>
        <v>#DIV/0!</v>
      </c>
      <c r="F10" s="6">
        <f>$J$26+$K$26*A10+$L$26/A10^2+$M$26*A10^2+$N$26*A10^3</f>
        <v>11.878389120197534</v>
      </c>
      <c r="G10" s="9">
        <f t="shared" si="1"/>
        <v>-2.9909052842524004E-14</v>
      </c>
    </row>
    <row r="11" spans="1:18" x14ac:dyDescent="0.25">
      <c r="A11">
        <v>50</v>
      </c>
      <c r="B11" s="6">
        <f t="shared" si="3"/>
        <v>5.7103279999999996</v>
      </c>
      <c r="C11" s="6">
        <f>B11+2*'BH4 from Sr(BH4)2'!D11</f>
        <v>15.578878487160001</v>
      </c>
      <c r="D11" s="6"/>
      <c r="E11" s="9" t="e">
        <f t="shared" si="0"/>
        <v>#DIV/0!</v>
      </c>
      <c r="F11" s="6">
        <f>$J$26+$K$26*A11+$L$26/A11^2+$M$26*A11^2+$N$26*A11^3</f>
        <v>15.578878487160004</v>
      </c>
      <c r="G11" s="9">
        <f t="shared" si="1"/>
        <v>-2.2804681875711538E-14</v>
      </c>
      <c r="I11" t="s">
        <v>45</v>
      </c>
      <c r="J11" t="s">
        <v>46</v>
      </c>
    </row>
    <row r="12" spans="1:18" x14ac:dyDescent="0.25">
      <c r="A12">
        <v>55</v>
      </c>
      <c r="B12" s="6">
        <f t="shared" si="3"/>
        <v>6.9024471487603307</v>
      </c>
      <c r="C12" s="6">
        <f>B12+2*'BH4 from Sr(BH4)2'!D12</f>
        <v>19.500296491289262</v>
      </c>
      <c r="D12" s="6"/>
      <c r="E12" s="9" t="e">
        <f t="shared" si="0"/>
        <v>#DIV/0!</v>
      </c>
      <c r="F12" s="6">
        <f>$J$26+$K$26*A12+$L$26/A12^2+$M$26*A12^2+$N$26*A12^3</f>
        <v>19.500296491289259</v>
      </c>
      <c r="G12" s="9">
        <f t="shared" si="1"/>
        <v>1.8218767496112122E-14</v>
      </c>
      <c r="I12" s="26" t="s">
        <v>73</v>
      </c>
      <c r="J12" s="27" t="s">
        <v>3</v>
      </c>
      <c r="K12" s="27" t="s">
        <v>4</v>
      </c>
      <c r="L12" s="27" t="s">
        <v>5</v>
      </c>
      <c r="M12" s="27" t="s">
        <v>6</v>
      </c>
      <c r="N12" s="27" t="s">
        <v>7</v>
      </c>
      <c r="P12" s="27"/>
    </row>
    <row r="13" spans="1:18" x14ac:dyDescent="0.25">
      <c r="A13">
        <v>60</v>
      </c>
      <c r="B13" s="6">
        <f t="shared" si="3"/>
        <v>8.0924622222222204</v>
      </c>
      <c r="C13" s="6">
        <f>B13+2*'BH4 from Sr(BH4)2'!D13</f>
        <v>23.572580341361103</v>
      </c>
      <c r="D13" s="6"/>
      <c r="E13" s="9" t="e">
        <f t="shared" si="0"/>
        <v>#DIV/0!</v>
      </c>
      <c r="F13" s="6">
        <f>$J$26+$K$26*A13+$L$26/A13^2+$M$26*A13^2+$N$26*A13^3</f>
        <v>23.572580341361117</v>
      </c>
      <c r="G13" s="9">
        <f t="shared" si="1"/>
        <v>-6.028552881954652E-14</v>
      </c>
      <c r="I13" s="28" t="s">
        <v>49</v>
      </c>
      <c r="J13" s="29">
        <v>61.405999999999999</v>
      </c>
      <c r="K13" s="29">
        <v>7.0977999999999999E-2</v>
      </c>
      <c r="L13" s="29">
        <v>-157900</v>
      </c>
      <c r="M13" s="29">
        <v>8.3620000000000006E-6</v>
      </c>
      <c r="N13" s="29">
        <v>0</v>
      </c>
      <c r="P13" s="36"/>
    </row>
    <row r="14" spans="1:18" x14ac:dyDescent="0.25">
      <c r="A14">
        <v>65</v>
      </c>
      <c r="B14" s="6">
        <f t="shared" si="3"/>
        <v>9.2629876627218906</v>
      </c>
      <c r="C14" s="6">
        <f>B14+2*'BH4 from Sr(BH4)2'!D14</f>
        <v>27.738386983881661</v>
      </c>
      <c r="D14" s="6"/>
      <c r="E14" s="9" t="e">
        <f t="shared" si="0"/>
        <v>#DIV/0!</v>
      </c>
      <c r="F14" s="6">
        <f>$J$26+$K$26*A14+$L$26/A14^2+$M$26*A14^2+$N$26*A14^3</f>
        <v>27.738386983881657</v>
      </c>
      <c r="G14" s="9">
        <f t="shared" si="1"/>
        <v>1.2807931769301966E-14</v>
      </c>
      <c r="I14" s="28"/>
      <c r="J14" s="26"/>
      <c r="K14" s="29"/>
      <c r="L14" s="26"/>
      <c r="M14" s="26"/>
      <c r="N14" s="29"/>
      <c r="P14" s="36"/>
    </row>
    <row r="15" spans="1:18" x14ac:dyDescent="0.25">
      <c r="A15">
        <v>70</v>
      </c>
      <c r="B15" s="6">
        <f t="shared" si="3"/>
        <v>10.398087346938773</v>
      </c>
      <c r="C15" s="6">
        <f>B15+2*'BH4 from Sr(BH4)2'!D15</f>
        <v>31.947848415489783</v>
      </c>
      <c r="D15" s="6"/>
      <c r="E15" s="9" t="e">
        <f t="shared" si="0"/>
        <v>#DIV/0!</v>
      </c>
      <c r="F15" s="6">
        <f>$J$26+$K$26*A15+$L$26/A15^2+$M$26*A15^2+$N$26*A15^3</f>
        <v>31.947848415489798</v>
      </c>
      <c r="G15" s="9">
        <f t="shared" si="1"/>
        <v>-4.4481413991910416E-14</v>
      </c>
      <c r="I15" s="37" t="s">
        <v>61</v>
      </c>
      <c r="J15" s="37"/>
      <c r="K15" s="37"/>
      <c r="L15" s="29"/>
      <c r="M15" s="29"/>
      <c r="N15" s="29"/>
      <c r="P15" s="38"/>
    </row>
    <row r="16" spans="1:18" x14ac:dyDescent="0.25">
      <c r="A16">
        <v>75</v>
      </c>
      <c r="B16" s="6">
        <f t="shared" si="3"/>
        <v>11.482715222222222</v>
      </c>
      <c r="C16" s="6">
        <f>B16+2*'BH4 from Sr(BH4)2'!D16</f>
        <v>36.155686922071112</v>
      </c>
      <c r="D16" s="6"/>
      <c r="E16" s="9" t="e">
        <f t="shared" si="0"/>
        <v>#DIV/0!</v>
      </c>
      <c r="F16" s="6">
        <f>$J$26+$K$26*A16+$L$26/A16^2+$M$26*A16^2+$N$26*A16^3</f>
        <v>36.155686922071119</v>
      </c>
      <c r="G16" s="9">
        <f t="shared" si="1"/>
        <v>-1.9652309117832079E-14</v>
      </c>
      <c r="I16" s="7"/>
      <c r="J16" s="26"/>
      <c r="K16" s="26"/>
      <c r="L16" s="26"/>
      <c r="M16" s="29"/>
      <c r="N16" s="29"/>
      <c r="O16" s="29"/>
      <c r="P16" s="38"/>
    </row>
    <row r="17" spans="1:17" x14ac:dyDescent="0.25">
      <c r="A17">
        <v>80</v>
      </c>
      <c r="B17" s="6">
        <f t="shared" si="3"/>
        <v>12.502392500000001</v>
      </c>
      <c r="C17" s="6">
        <f>B17+2*'BH4 from Sr(BH4)2'!D17</f>
        <v>40.319550294515622</v>
      </c>
      <c r="D17" s="6"/>
      <c r="E17" s="9" t="e">
        <f t="shared" si="0"/>
        <v>#DIV/0!</v>
      </c>
      <c r="F17" s="6">
        <f>$J$26+$K$26*A17+$L$26/A17^2+$M$26*A17^2+$N$26*A17^3</f>
        <v>40.319550294515622</v>
      </c>
      <c r="G17" s="9">
        <f t="shared" si="1"/>
        <v>0</v>
      </c>
    </row>
    <row r="18" spans="1:17" x14ac:dyDescent="0.25">
      <c r="A18">
        <v>85</v>
      </c>
      <c r="B18" s="6">
        <f t="shared" si="3"/>
        <v>13.443013615916952</v>
      </c>
      <c r="C18" s="6">
        <f>B18+2*'BH4 from Sr(BH4)2'!D18</f>
        <v>44.399011122685124</v>
      </c>
      <c r="D18" s="6"/>
      <c r="E18" s="9" t="e">
        <f t="shared" si="0"/>
        <v>#DIV/0!</v>
      </c>
      <c r="F18" s="6">
        <f>$J$26+$K$26*A18+$L$26/A18^2+$M$26*A18^2+$N$26*A18^3</f>
        <v>44.399011122685117</v>
      </c>
      <c r="G18" s="9">
        <f t="shared" si="1"/>
        <v>1.6003571201094998E-14</v>
      </c>
    </row>
    <row r="19" spans="1:17" x14ac:dyDescent="0.25">
      <c r="A19">
        <v>90</v>
      </c>
      <c r="B19" s="6">
        <f t="shared" si="3"/>
        <v>14.290725432098766</v>
      </c>
      <c r="C19" s="6">
        <f>B19+2*'BH4 from Sr(BH4)2'!D19</f>
        <v>48.354943815049381</v>
      </c>
      <c r="D19" s="6"/>
      <c r="E19" s="9" t="e">
        <f t="shared" si="0"/>
        <v>#DIV/0!</v>
      </c>
      <c r="F19" s="6">
        <f>$J$26+$K$26*A19+$L$26/A19^2+$M$26*A19^2+$N$26*A19^3</f>
        <v>48.354943815049381</v>
      </c>
      <c r="G19" s="9">
        <f t="shared" si="1"/>
        <v>0</v>
      </c>
      <c r="I19" s="42" t="s">
        <v>142</v>
      </c>
      <c r="J19" s="42"/>
      <c r="K19" s="42"/>
    </row>
    <row r="20" spans="1:17" x14ac:dyDescent="0.25">
      <c r="A20">
        <v>95</v>
      </c>
      <c r="B20" s="6">
        <f t="shared" si="3"/>
        <v>15.031849709141268</v>
      </c>
      <c r="C20" s="6">
        <f>B20+2*'BH4 from Sr(BH4)2'!D20</f>
        <v>52.14912476976729</v>
      </c>
      <c r="D20" s="6"/>
      <c r="E20" s="9" t="e">
        <f t="shared" si="0"/>
        <v>#DIV/0!</v>
      </c>
      <c r="F20" s="6">
        <f>$J$26+$K$26*A20+$L$26/A20^2+$M$26*A20^2+$N$26*A20^3</f>
        <v>52.149124769767319</v>
      </c>
      <c r="G20" s="9">
        <f t="shared" si="1"/>
        <v>-5.4500836890135281E-14</v>
      </c>
      <c r="I20" s="18" t="s">
        <v>59</v>
      </c>
      <c r="J20" s="18"/>
      <c r="K20" s="18"/>
    </row>
    <row r="21" spans="1:17" x14ac:dyDescent="0.25">
      <c r="A21">
        <v>100</v>
      </c>
      <c r="B21" s="6">
        <f t="shared" si="3"/>
        <v>15.652832000000004</v>
      </c>
      <c r="C21" s="6">
        <f>B21+2*'BH4 from Sr(BH4)2'!D21</f>
        <v>55.743968809289996</v>
      </c>
      <c r="D21" s="6"/>
      <c r="E21" s="9" t="e">
        <f t="shared" si="0"/>
        <v>#DIV/0!</v>
      </c>
      <c r="F21" s="6">
        <f>$J$26+$K$26*A21+$L$26/A21^2+$M$26*A21^2+$N$26*A21^3</f>
        <v>55.743968809290003</v>
      </c>
      <c r="G21" s="9">
        <f t="shared" si="1"/>
        <v>-1.274654013586641E-14</v>
      </c>
      <c r="I21" s="26" t="s">
        <v>73</v>
      </c>
      <c r="J21" t="s">
        <v>3</v>
      </c>
      <c r="K21" t="s">
        <v>4</v>
      </c>
      <c r="L21" t="s">
        <v>5</v>
      </c>
      <c r="M21" t="s">
        <v>6</v>
      </c>
      <c r="N21" t="s">
        <v>7</v>
      </c>
      <c r="O21" s="2"/>
    </row>
    <row r="22" spans="1:17" x14ac:dyDescent="0.25">
      <c r="A22">
        <v>105</v>
      </c>
      <c r="B22" s="6">
        <f>$J$6+$K$6*A22+$L$6*A22^2+$M$6/A22^2+$N$6*A22^3+$O$6/A22</f>
        <v>16.355656509438777</v>
      </c>
      <c r="C22" s="6">
        <f>B22+2*'BH4 from Sr(BH4)2'!D22</f>
        <v>59.360447123460318</v>
      </c>
      <c r="D22" s="6"/>
      <c r="E22" s="9" t="e">
        <f t="shared" si="0"/>
        <v>#DIV/0!</v>
      </c>
      <c r="F22" s="6">
        <f>$J$27+$K$27*A22+$L$27/A22^2+$M$27*A22^2+$N$27*A22^3</f>
        <v>59.360447123460332</v>
      </c>
      <c r="G22" s="9">
        <f t="shared" si="1"/>
        <v>-2.3939938804109203E-14</v>
      </c>
      <c r="I22" s="40" t="s">
        <v>108</v>
      </c>
      <c r="J22">
        <v>0</v>
      </c>
      <c r="K22" s="2">
        <f>K3+'BH4 from Sr(BH4)2'!N28</f>
        <v>-1.5253189999999998E-3</v>
      </c>
      <c r="L22">
        <v>0</v>
      </c>
      <c r="M22">
        <v>0</v>
      </c>
      <c r="N22" s="2">
        <f>N3+'BH4 from Sr(BH4)2'!Q28</f>
        <v>4.5868899999999997E-4</v>
      </c>
      <c r="O22" s="2"/>
      <c r="P22" s="2"/>
    </row>
    <row r="23" spans="1:17" x14ac:dyDescent="0.25">
      <c r="A23">
        <v>110</v>
      </c>
      <c r="B23" s="6">
        <f t="shared" ref="B23:B61" si="4">$J$6+$K$6*A23+$L$6*A23^2+$M$6/A23^2+$N$6*A23^3+$O$6/A23</f>
        <v>16.973456035537186</v>
      </c>
      <c r="C23" s="6">
        <f>B23+2*'BH4 from Sr(BH4)2'!D23</f>
        <v>62.858752158999991</v>
      </c>
      <c r="D23" s="6"/>
      <c r="E23" s="9" t="e">
        <f t="shared" si="0"/>
        <v>#DIV/0!</v>
      </c>
      <c r="F23" s="6">
        <f>$J$27+$K$27*A23+$L$27/A23^2+$M$27*A23^2+$N$27*A23^3</f>
        <v>62.858752159000005</v>
      </c>
      <c r="G23" s="9">
        <f t="shared" si="1"/>
        <v>-2.2607599144278148E-14</v>
      </c>
      <c r="I23" s="40" t="s">
        <v>120</v>
      </c>
      <c r="J23" s="2">
        <f>J4+'BH4 from Sr(BH4)2'!M28</f>
        <v>-2.6370000000000001E-2</v>
      </c>
      <c r="K23" s="2">
        <f>K4+'BH4 from Sr(BH4)2'!N28</f>
        <v>7.7296810000000004E-3</v>
      </c>
      <c r="L23" s="2">
        <f>M4+'BH4 from Sr(BH4)2'!O28</f>
        <v>6.6909999999999997E-2</v>
      </c>
      <c r="M23" s="2">
        <f>L4+'BH4 from Sr(BH4)2'!P28</f>
        <v>-1.1150000000000001E-3</v>
      </c>
      <c r="N23" s="2">
        <f>N4+'BH4 from Sr(BH4)2'!Q28</f>
        <v>5.0661899999999993E-4</v>
      </c>
      <c r="P23" s="2"/>
    </row>
    <row r="24" spans="1:17" x14ac:dyDescent="0.25">
      <c r="A24">
        <v>115</v>
      </c>
      <c r="B24" s="6">
        <f t="shared" si="4"/>
        <v>17.534475384664464</v>
      </c>
      <c r="C24" s="6">
        <f>B24+2*'BH4 from Sr(BH4)2'!D24</f>
        <v>65.446086755879008</v>
      </c>
      <c r="D24" s="6"/>
      <c r="E24" s="9" t="e">
        <f t="shared" si="0"/>
        <v>#DIV/0!</v>
      </c>
      <c r="F24" s="6">
        <f>$J$28+$K$28*A24+$L$28/A24^2+$M$28*A24^2+$N$28*A24^3</f>
        <v>65.446086755879023</v>
      </c>
      <c r="G24" s="9">
        <f t="shared" si="1"/>
        <v>-2.1713834118470721E-14</v>
      </c>
      <c r="I24" s="40" t="s">
        <v>112</v>
      </c>
      <c r="J24" s="2">
        <f>J4+'BH4 from Sr(BH4)2'!M29</f>
        <v>1.5643411269999998</v>
      </c>
      <c r="K24" s="2">
        <f>K4+'BH4 from Sr(BH4)2'!N29</f>
        <v>-0.34940305999999999</v>
      </c>
      <c r="L24" s="2">
        <f>M4+'BH4 from Sr(BH4)2'!O29</f>
        <v>-11.613414599999999</v>
      </c>
      <c r="M24" s="2">
        <f>L4+'BH4 from Sr(BH4)2'!P29</f>
        <v>3.0431846000000002E-2</v>
      </c>
      <c r="N24" s="2">
        <f>N4+'BH4 from Sr(BH4)2'!Q29</f>
        <v>-6.2236000000000008E-4</v>
      </c>
    </row>
    <row r="25" spans="1:17" x14ac:dyDescent="0.25">
      <c r="A25">
        <v>120</v>
      </c>
      <c r="B25" s="6">
        <f t="shared" si="4"/>
        <v>18.046558400000002</v>
      </c>
      <c r="C25" s="6">
        <f>B25+2*'BH4 from Sr(BH4)2'!D25</f>
        <v>68.084211804999995</v>
      </c>
      <c r="D25" s="6"/>
      <c r="E25" s="9" t="e">
        <f t="shared" si="0"/>
        <v>#DIV/0!</v>
      </c>
      <c r="F25" s="6">
        <f>$J$28+$K$28*A25+$L$28/A25^2+$M$28*A25^2+$N$28*A25^3</f>
        <v>68.08421180500001</v>
      </c>
      <c r="G25" s="9">
        <f t="shared" si="1"/>
        <v>-2.0872467108679052E-14</v>
      </c>
      <c r="I25" s="40" t="s">
        <v>113</v>
      </c>
      <c r="J25" s="2">
        <f>J5+'BH4 from Sr(BH4)2'!M30</f>
        <v>-31.799207699999997</v>
      </c>
      <c r="K25" s="2">
        <f>K5+'BH4 from Sr(BH4)2'!N30</f>
        <v>3.3157235209999998</v>
      </c>
      <c r="L25" s="2">
        <f>M5+'BH4 from Sr(BH4)2'!O30</f>
        <v>1306.5440929000001</v>
      </c>
      <c r="M25" s="2">
        <f>L5+'BH4 from Sr(BH4)2'!P30</f>
        <v>-0.124071583</v>
      </c>
      <c r="N25" s="2">
        <f>N5+'BH4 from Sr(BH4)2'!Q30</f>
        <v>1.7000399999999999E-3</v>
      </c>
      <c r="Q25" s="12"/>
    </row>
    <row r="26" spans="1:17" x14ac:dyDescent="0.25">
      <c r="A26">
        <v>125</v>
      </c>
      <c r="B26" s="6">
        <f t="shared" si="4"/>
        <v>18.516070312500002</v>
      </c>
      <c r="C26" s="6">
        <f>B26+2*'BH4 from Sr(BH4)2'!D26</f>
        <v>70.525166924000018</v>
      </c>
      <c r="D26" s="6"/>
      <c r="E26" s="9" t="e">
        <f t="shared" si="0"/>
        <v>#DIV/0!</v>
      </c>
      <c r="F26" s="6">
        <f>$J$28+$K$28*A26+$L$28/A26^2+$M$28*A26^2+$N$28*A26^3</f>
        <v>70.525166924000004</v>
      </c>
      <c r="G26" s="9">
        <f t="shared" si="1"/>
        <v>2.0150047614231151E-14</v>
      </c>
      <c r="I26" s="40" t="s">
        <v>114</v>
      </c>
      <c r="J26" s="2">
        <f>J5+'BH4 from Sr(BH4)2'!M31</f>
        <v>-16.3952077</v>
      </c>
      <c r="K26" s="2">
        <f>K5+'BH4 from Sr(BH4)2'!N31</f>
        <v>0.25382352100000005</v>
      </c>
      <c r="L26" s="2">
        <f>M5+'BH4 from Sr(BH4)2'!O31</f>
        <v>4426.5440928999997</v>
      </c>
      <c r="M26" s="2">
        <f>L5+'BH4 from Sr(BH4)2'!P31</f>
        <v>9.378417E-3</v>
      </c>
      <c r="N26" s="2">
        <f>N5+'BH4 from Sr(BH4)2'!Q31</f>
        <v>-4.7470000000000005E-5</v>
      </c>
      <c r="O26" s="2"/>
      <c r="P26" s="13"/>
      <c r="Q26" s="12"/>
    </row>
    <row r="27" spans="1:17" x14ac:dyDescent="0.25">
      <c r="A27">
        <v>130</v>
      </c>
      <c r="B27" s="6">
        <f t="shared" si="4"/>
        <v>18.948232206508877</v>
      </c>
      <c r="C27" s="6">
        <f>B27+2*'BH4 from Sr(BH4)2'!D27</f>
        <v>72.797940101124254</v>
      </c>
      <c r="D27" s="6"/>
      <c r="E27" s="9" t="e">
        <f t="shared" si="0"/>
        <v>#DIV/0!</v>
      </c>
      <c r="F27" s="6">
        <f>$J$28+$K$28*A27+$L$28/A27^2+$M$28*A27^2+$N$28*A27^3</f>
        <v>72.797940101124269</v>
      </c>
      <c r="G27" s="9">
        <f t="shared" si="1"/>
        <v>-1.9520957180191614E-14</v>
      </c>
      <c r="I27" s="40" t="s">
        <v>116</v>
      </c>
      <c r="J27" s="12">
        <f>J6+'BH4 from Sr(BH4)2'!M32</f>
        <v>-15.282207700000003</v>
      </c>
      <c r="K27" s="12">
        <f>K6+'BH4 from Sr(BH4)2'!N32</f>
        <v>0.74457352100000007</v>
      </c>
      <c r="L27" s="12">
        <f>M6+'BH4 from Sr(BH4)2'!O32</f>
        <v>-44551.775907099996</v>
      </c>
      <c r="M27" s="12">
        <f>L6+'BH4 from Sr(BH4)2'!P32</f>
        <v>1.1436669999999999E-3</v>
      </c>
      <c r="N27" s="12">
        <f>N6+'BH4 from Sr(BH4)2'!Q32</f>
        <v>-1.04572E-5</v>
      </c>
      <c r="O27" s="2"/>
      <c r="P27" s="13"/>
      <c r="Q27" s="12"/>
    </row>
    <row r="28" spans="1:17" x14ac:dyDescent="0.25">
      <c r="A28">
        <v>135</v>
      </c>
      <c r="B28" s="6">
        <f t="shared" si="4"/>
        <v>19.347370435030864</v>
      </c>
      <c r="C28" s="6">
        <f>B28+2*'BH4 from Sr(BH4)2'!D28</f>
        <v>74.926244825925934</v>
      </c>
      <c r="D28" s="6"/>
      <c r="E28" s="9" t="e">
        <f t="shared" si="0"/>
        <v>#DIV/0!</v>
      </c>
      <c r="F28" s="6">
        <f>$J$28+$K$28*A28+$L$28/A28^2+$M$28*A28^2+$N$28*A28^3</f>
        <v>74.926244825925934</v>
      </c>
      <c r="G28" s="9">
        <f t="shared" si="1"/>
        <v>0</v>
      </c>
      <c r="I28" s="40" t="s">
        <v>117</v>
      </c>
      <c r="J28" s="12">
        <f>J6+'BH4 from Sr(BH4)2'!M33</f>
        <v>61.270002070000004</v>
      </c>
      <c r="K28" s="12">
        <f>K6+'BH4 from Sr(BH4)2'!N33</f>
        <v>0.21997509800000001</v>
      </c>
      <c r="L28" s="12">
        <f>M6+'BH4 from Sr(BH4)2'!O33</f>
        <v>-265277.88899999997</v>
      </c>
      <c r="M28" s="12">
        <f>L6+'BH4 from Sr(BH4)2'!P33</f>
        <v>-7.3742000000000013E-5</v>
      </c>
      <c r="N28" s="12">
        <f>N6+'BH4 from Sr(BH4)2'!Q33</f>
        <v>-5.7200000000000009E-8</v>
      </c>
      <c r="P28" s="11"/>
      <c r="Q28" s="12"/>
    </row>
    <row r="29" spans="1:17" x14ac:dyDescent="0.25">
      <c r="A29">
        <v>140</v>
      </c>
      <c r="B29" s="6">
        <f t="shared" si="4"/>
        <v>19.71710483265306</v>
      </c>
      <c r="C29" s="6">
        <f>B29+2*'BH4 from Sr(BH4)2'!D29</f>
        <v>76.929629616530605</v>
      </c>
      <c r="D29" s="6"/>
      <c r="E29" s="9" t="e">
        <f t="shared" si="0"/>
        <v>#DIV/0!</v>
      </c>
      <c r="F29" s="6">
        <f>$J$28+$K$28*A29+$L$28/A29^2+$M$28*A29^2+$N$28*A29^3</f>
        <v>76.929629616530619</v>
      </c>
      <c r="G29" s="9">
        <f t="shared" si="1"/>
        <v>-1.8472537546376514E-14</v>
      </c>
      <c r="I29" s="40" t="s">
        <v>118</v>
      </c>
      <c r="J29" s="2">
        <f>J7+'BH4 from Sr(BH4)2'!M34</f>
        <v>69.986002070000012</v>
      </c>
      <c r="K29" s="2">
        <f>K7+'BH4 from Sr(BH4)2'!N34</f>
        <v>0.182558098</v>
      </c>
      <c r="L29" s="2">
        <f>M7+'BH4 from Sr(BH4)2'!O34</f>
        <v>-401177.88899999997</v>
      </c>
      <c r="M29" s="2">
        <f>L7+'BH4 from Sr(BH4)2'!P34</f>
        <v>-4.5275999999999998E-5</v>
      </c>
      <c r="N29">
        <f>N7+'BH4 from Sr(BH4)2'!Q34</f>
        <v>0</v>
      </c>
      <c r="P29" s="11"/>
      <c r="Q29" s="12"/>
    </row>
    <row r="30" spans="1:17" x14ac:dyDescent="0.25">
      <c r="A30">
        <v>145</v>
      </c>
      <c r="B30" s="6">
        <f t="shared" si="4"/>
        <v>20.060492306733057</v>
      </c>
      <c r="C30" s="6">
        <f>B30+2*'BH4 from Sr(BH4)2'!D30</f>
        <v>78.824324498906066</v>
      </c>
      <c r="D30" s="6"/>
      <c r="E30" s="9" t="e">
        <f t="shared" si="0"/>
        <v>#DIV/0!</v>
      </c>
      <c r="F30" s="6">
        <f>$J$28+$K$28*A30+$L$28/A30^2+$M$28*A30^2+$N$28*A30^3</f>
        <v>78.824324498906066</v>
      </c>
      <c r="G30" s="9">
        <f t="shared" si="1"/>
        <v>0</v>
      </c>
      <c r="O30" s="2"/>
    </row>
    <row r="31" spans="1:17" x14ac:dyDescent="0.25">
      <c r="A31">
        <v>150</v>
      </c>
      <c r="B31" s="6">
        <f t="shared" si="4"/>
        <v>20.3801375</v>
      </c>
      <c r="C31" s="6">
        <f>B31+2*'BH4 from Sr(BH4)2'!D31</f>
        <v>80.623893370000005</v>
      </c>
      <c r="D31" s="6"/>
      <c r="E31" s="9" t="e">
        <f t="shared" si="0"/>
        <v>#DIV/0!</v>
      </c>
      <c r="F31" s="6">
        <f>$J$28+$K$28*A31+$L$28/A31^2+$M$28*A31^2+$N$28*A31^3</f>
        <v>80.623893370000019</v>
      </c>
      <c r="G31" s="9">
        <f t="shared" si="1"/>
        <v>-1.7626108243105307E-14</v>
      </c>
      <c r="J31" s="2"/>
      <c r="K31" s="2"/>
      <c r="L31" s="2"/>
      <c r="M31" s="2"/>
      <c r="N31" s="2"/>
      <c r="O31" s="2"/>
    </row>
    <row r="32" spans="1:17" x14ac:dyDescent="0.25">
      <c r="A32">
        <v>155</v>
      </c>
      <c r="B32" s="6">
        <f t="shared" si="4"/>
        <v>20.678278880111865</v>
      </c>
      <c r="C32" s="6">
        <f>B32+2*'BH4 from Sr(BH4)2'!D32</f>
        <v>82.339741501207072</v>
      </c>
      <c r="D32" s="6"/>
      <c r="E32" s="9" t="e">
        <f t="shared" si="0"/>
        <v>#DIV/0!</v>
      </c>
      <c r="F32" s="6">
        <f>$J$28+$K$28*A32+$L$28/A32^2+$M$28*A32^2+$N$28*A32^3</f>
        <v>82.339741501207087</v>
      </c>
      <c r="G32" s="9">
        <f t="shared" si="1"/>
        <v>-1.7258804140153485E-14</v>
      </c>
      <c r="J32" s="2"/>
      <c r="K32" s="2"/>
      <c r="L32" s="2"/>
      <c r="M32" s="2"/>
      <c r="N32" s="2"/>
      <c r="O32" s="2"/>
    </row>
    <row r="33" spans="1:7" x14ac:dyDescent="0.25">
      <c r="A33">
        <v>160</v>
      </c>
      <c r="B33" s="6">
        <f t="shared" si="4"/>
        <v>20.956856300000002</v>
      </c>
      <c r="C33" s="6">
        <f>B33+2*'BH4 from Sr(BH4)2'!D33</f>
        <v>83.9815138109375</v>
      </c>
      <c r="D33" s="6"/>
      <c r="E33" s="9" t="e">
        <f t="shared" si="0"/>
        <v>#DIV/0!</v>
      </c>
      <c r="F33" s="6">
        <f>$J$28+$K$28*A33+$L$28/A33^2+$M$28*A33^2+$N$28*A33^3</f>
        <v>83.981513810937514</v>
      </c>
      <c r="G33" s="9">
        <f t="shared" si="1"/>
        <v>-1.6921408141313148E-14</v>
      </c>
    </row>
    <row r="34" spans="1:7" x14ac:dyDescent="0.25">
      <c r="A34">
        <v>165</v>
      </c>
      <c r="B34" s="6">
        <f t="shared" si="4"/>
        <v>21.21756445051653</v>
      </c>
      <c r="C34" s="6">
        <f>B34+2*'BH4 from Sr(BH4)2'!D34</f>
        <v>85.557409971404965</v>
      </c>
      <c r="D34" s="6"/>
      <c r="E34" s="9" t="e">
        <f t="shared" si="0"/>
        <v>#DIV/0!</v>
      </c>
      <c r="F34" s="6">
        <f>$J$28+$K$28*A34+$L$28/A34^2+$M$28*A34^2+$N$28*A34^3</f>
        <v>85.557409971404965</v>
      </c>
      <c r="G34" s="9">
        <f t="shared" si="1"/>
        <v>0</v>
      </c>
    </row>
    <row r="35" spans="1:7" x14ac:dyDescent="0.25">
      <c r="A35">
        <v>170</v>
      </c>
      <c r="B35" s="6">
        <f t="shared" si="4"/>
        <v>21.461895474394467</v>
      </c>
      <c r="C35" s="6">
        <f>B35+2*'BH4 from Sr(BH4)2'!D35</f>
        <v>87.074435620657439</v>
      </c>
      <c r="D35" s="6"/>
      <c r="E35" s="9" t="e">
        <f t="shared" si="0"/>
        <v>#DIV/0!</v>
      </c>
      <c r="F35" s="6">
        <f>$J$28+$K$28*A35+$L$28/A35^2+$M$28*A35^2+$N$28*A35^3</f>
        <v>87.074435620657439</v>
      </c>
      <c r="G35" s="9">
        <f t="shared" si="1"/>
        <v>0</v>
      </c>
    </row>
    <row r="36" spans="1:7" x14ac:dyDescent="0.25">
      <c r="A36">
        <v>175</v>
      </c>
      <c r="B36" s="6">
        <f t="shared" si="4"/>
        <v>21.691173182397961</v>
      </c>
      <c r="C36" s="6">
        <f>B36+2*'BH4 from Sr(BH4)2'!D36</f>
        <v>88.538604068979595</v>
      </c>
      <c r="D36" s="6"/>
      <c r="E36" s="9" t="e">
        <f t="shared" si="0"/>
        <v>#DIV/0!</v>
      </c>
      <c r="F36" s="6">
        <f>$J$28+$K$28*A36+$L$28/A36^2+$M$28*A36^2+$N$28*A36^3</f>
        <v>88.538604068979609</v>
      </c>
      <c r="G36" s="9">
        <f t="shared" si="1"/>
        <v>-1.605046167672856E-14</v>
      </c>
    </row>
    <row r="37" spans="1:7" x14ac:dyDescent="0.25">
      <c r="A37">
        <v>180</v>
      </c>
      <c r="B37" s="6">
        <f t="shared" si="4"/>
        <v>21.906580711111118</v>
      </c>
      <c r="C37" s="6">
        <f>B37+2*'BH4 from Sr(BH4)2'!D37</f>
        <v>89.95509934333333</v>
      </c>
      <c r="D37" s="6"/>
      <c r="E37" s="9" t="e">
        <f t="shared" si="0"/>
        <v>#DIV/0!</v>
      </c>
      <c r="F37" s="6">
        <f>$J$28+$K$28*A37+$L$28/A37^2+$M$28*A37^2+$N$28*A37^3</f>
        <v>89.95509934333333</v>
      </c>
      <c r="G37" s="9">
        <f t="shared" si="1"/>
        <v>0</v>
      </c>
    </row>
    <row r="38" spans="1:7" x14ac:dyDescent="0.25">
      <c r="A38">
        <v>185</v>
      </c>
      <c r="B38" s="6">
        <f t="shared" si="4"/>
        <v>22.109183020644636</v>
      </c>
      <c r="C38" s="6">
        <f>B38+2*'BH4 from Sr(BH4)2'!D38</f>
        <v>91.328408812783067</v>
      </c>
      <c r="D38" s="6"/>
      <c r="E38" s="9" t="e">
        <f t="shared" si="0"/>
        <v>#DIV/0!</v>
      </c>
      <c r="F38" s="6">
        <f>$J$28+$K$28*A38+$L$28/A38^2+$M$28*A38^2+$N$28*A38^3</f>
        <v>91.328408812783053</v>
      </c>
      <c r="G38" s="9">
        <f t="shared" si="1"/>
        <v>1.5560168955021735E-14</v>
      </c>
    </row>
    <row r="39" spans="1:7" x14ac:dyDescent="0.25">
      <c r="A39">
        <v>190</v>
      </c>
      <c r="B39" s="6">
        <f t="shared" si="4"/>
        <v>22.299945303878111</v>
      </c>
      <c r="C39" s="6">
        <f>B39+2*'BH4 from Sr(BH4)2'!D39</f>
        <v>92.662431712160668</v>
      </c>
      <c r="D39" s="6"/>
      <c r="E39" s="9" t="e">
        <f t="shared" si="0"/>
        <v>#DIV/0!</v>
      </c>
      <c r="F39" s="6">
        <f>$J$28+$K$28*A39+$L$28/A39^2+$M$28*A39^2+$N$28*A39^3</f>
        <v>92.662431712160668</v>
      </c>
      <c r="G39" s="9">
        <f t="shared" si="1"/>
        <v>0</v>
      </c>
    </row>
    <row r="40" spans="1:7" x14ac:dyDescent="0.25">
      <c r="A40">
        <v>195</v>
      </c>
      <c r="B40" s="6">
        <f t="shared" si="4"/>
        <v>22.47974813483728</v>
      </c>
      <c r="C40" s="6">
        <f>B40+2*'BH4 from Sr(BH4)2'!D40</f>
        <v>93.960568442721893</v>
      </c>
      <c r="D40" s="6"/>
      <c r="E40" s="9" t="e">
        <f t="shared" si="0"/>
        <v>#DIV/0!</v>
      </c>
      <c r="F40" s="6">
        <f>$J$28+$K$28*A40+$L$28/A40^2+$M$28*A40^2+$N$28*A40^3</f>
        <v>93.960568442721907</v>
      </c>
      <c r="G40" s="9">
        <f t="shared" si="1"/>
        <v>-1.5124274949299506E-14</v>
      </c>
    </row>
    <row r="41" spans="1:7" x14ac:dyDescent="0.25">
      <c r="A41">
        <v>200</v>
      </c>
      <c r="B41" s="6">
        <f t="shared" si="4"/>
        <v>22.6494</v>
      </c>
      <c r="C41" s="6">
        <f>B41+2*'BH4 from Sr(BH4)2'!D41</f>
        <v>95.225794444999991</v>
      </c>
      <c r="D41" s="6"/>
      <c r="E41" s="9" t="e">
        <f t="shared" si="0"/>
        <v>#DIV/0!</v>
      </c>
      <c r="F41" s="6">
        <f>$J$28+$K$28*A41+$L$28/A41^2+$M$28*A41^2+$N$28*A41^3</f>
        <v>95.225794445000005</v>
      </c>
      <c r="G41" s="9">
        <f t="shared" si="1"/>
        <v>-1.4923324922649852E-14</v>
      </c>
    </row>
    <row r="42" spans="1:7" x14ac:dyDescent="0.25">
      <c r="A42">
        <v>205</v>
      </c>
      <c r="B42" s="6">
        <f t="shared" si="4"/>
        <v>22.809647716783168</v>
      </c>
      <c r="C42" s="6">
        <f>B42+2*'BH4 from Sr(BH4)2'!D42</f>
        <v>96.460721616454492</v>
      </c>
      <c r="D42" s="6"/>
      <c r="E42" s="9" t="e">
        <f t="shared" si="0"/>
        <v>#DIV/0!</v>
      </c>
      <c r="F42" s="6">
        <f>$J$28+$K$28*A42+$L$28/A42^2+$M$28*A42^2+$N$28*A42^3</f>
        <v>96.460721616454492</v>
      </c>
      <c r="G42" s="9">
        <f t="shared" si="1"/>
        <v>0</v>
      </c>
    </row>
    <row r="43" spans="1:7" x14ac:dyDescent="0.25">
      <c r="A43">
        <v>210</v>
      </c>
      <c r="B43" s="6">
        <f t="shared" si="4"/>
        <v>22.961185136734695</v>
      </c>
      <c r="C43" s="6">
        <f>B43+2*'BH4 from Sr(BH4)2'!D43</f>
        <v>97.667649617346953</v>
      </c>
      <c r="D43" s="6"/>
      <c r="E43" s="9" t="e">
        <f t="shared" si="0"/>
        <v>#DIV/0!</v>
      </c>
      <c r="F43" s="6">
        <f>$J$28+$K$28*A43+$L$28/A43^2+$M$28*A43^2+$N$28*A43^3</f>
        <v>97.667649617346953</v>
      </c>
      <c r="G43" s="9">
        <f t="shared" si="1"/>
        <v>0</v>
      </c>
    </row>
    <row r="44" spans="1:7" x14ac:dyDescent="0.25">
      <c r="A44">
        <v>215</v>
      </c>
      <c r="B44" s="6">
        <f t="shared" si="4"/>
        <v>23.104660448749321</v>
      </c>
      <c r="C44" s="6">
        <f>B44+2*'BH4 from Sr(BH4)2'!D44</f>
        <v>98.848608923666831</v>
      </c>
      <c r="D44" s="6"/>
      <c r="E44" s="9" t="e">
        <f t="shared" si="0"/>
        <v>#DIV/0!</v>
      </c>
      <c r="F44" s="6">
        <f>$J$28+$K$28*A44+$L$28/A44^2+$M$28*A44^2+$N$28*A44^3</f>
        <v>98.848608923666845</v>
      </c>
      <c r="G44" s="9">
        <f t="shared" si="1"/>
        <v>-1.4376383107400076E-14</v>
      </c>
    </row>
    <row r="45" spans="1:7" x14ac:dyDescent="0.25">
      <c r="A45">
        <v>220</v>
      </c>
      <c r="B45" s="6">
        <f t="shared" si="4"/>
        <v>23.240682333884298</v>
      </c>
      <c r="C45" s="6">
        <f>B45+2*'BH4 from Sr(BH4)2'!D45</f>
        <v>100.00539711016528</v>
      </c>
      <c r="D45" s="6"/>
      <c r="E45" s="9" t="e">
        <f t="shared" si="0"/>
        <v>#DIV/0!</v>
      </c>
      <c r="F45" s="6">
        <f>$J$28+$K$28*A45+$L$28/A45^2+$M$28*A45^2+$N$28*A45^3</f>
        <v>100.0053971101653</v>
      </c>
      <c r="G45" s="9">
        <f t="shared" si="1"/>
        <v>-2.8420175562219751E-14</v>
      </c>
    </row>
    <row r="46" spans="1:7" x14ac:dyDescent="0.25">
      <c r="A46">
        <v>225</v>
      </c>
      <c r="B46" s="6">
        <f t="shared" si="4"/>
        <v>23.369825173611112</v>
      </c>
      <c r="C46" s="6">
        <f>B46+2*'BH4 from Sr(BH4)2'!D46</f>
        <v>101.13960955333332</v>
      </c>
      <c r="D46" s="6"/>
      <c r="E46" s="9" t="e">
        <f t="shared" si="0"/>
        <v>#DIV/0!</v>
      </c>
      <c r="F46" s="6">
        <f>$J$28+$K$28*A46+$L$28/A46^2+$M$28*A46^2+$N$28*A46^3</f>
        <v>101.13960955333334</v>
      </c>
      <c r="G46" s="9">
        <f t="shared" si="1"/>
        <v>-2.8101462479362812E-14</v>
      </c>
    </row>
    <row r="47" spans="1:7" x14ac:dyDescent="0.25">
      <c r="A47">
        <v>230</v>
      </c>
      <c r="B47" s="6">
        <f t="shared" si="4"/>
        <v>23.492633474291118</v>
      </c>
      <c r="C47" s="6">
        <f>B47+2*'BH4 from Sr(BH4)2'!D47</f>
        <v>102.25266551396976</v>
      </c>
      <c r="D47" s="6"/>
      <c r="E47" s="9" t="e">
        <f t="shared" si="0"/>
        <v>#DIV/0!</v>
      </c>
      <c r="F47" s="6">
        <f>$J$28+$K$28*A47+$L$28/A47^2+$M$28*A47^2+$N$28*A47^3</f>
        <v>102.25266551396976</v>
      </c>
      <c r="G47" s="9">
        <f t="shared" si="1"/>
        <v>0</v>
      </c>
    </row>
    <row r="48" spans="1:7" x14ac:dyDescent="0.25">
      <c r="A48">
        <v>235</v>
      </c>
      <c r="B48" s="6">
        <f t="shared" si="4"/>
        <v>23.609625639831371</v>
      </c>
      <c r="C48" s="6">
        <f>B48+2*'BH4 from Sr(BH4)2'!D48</f>
        <v>103.34583037722953</v>
      </c>
      <c r="D48" s="6"/>
      <c r="E48" s="9" t="e">
        <f t="shared" si="0"/>
        <v>#DIV/0!</v>
      </c>
      <c r="F48" s="6">
        <f>$J$28+$K$28*A48+$L$28/A48^2+$M$28*A48^2+$N$28*A48^3</f>
        <v>103.34583037722953</v>
      </c>
      <c r="G48" s="9">
        <f t="shared" si="1"/>
        <v>0</v>
      </c>
    </row>
    <row r="49" spans="1:7" x14ac:dyDescent="0.25">
      <c r="A49">
        <v>240</v>
      </c>
      <c r="B49" s="6">
        <f t="shared" si="4"/>
        <v>23.721297199999999</v>
      </c>
      <c r="C49" s="6">
        <f>B49+2*'BH4 from Sr(BH4)2'!D49</f>
        <v>104.42023468375001</v>
      </c>
      <c r="D49" s="6"/>
      <c r="E49" s="9" t="e">
        <f t="shared" si="0"/>
        <v>#DIV/0!</v>
      </c>
      <c r="F49" s="6">
        <f>$J$28+$K$28*A49+$L$28/A49^2+$M$28*A49^2+$N$28*A49^3</f>
        <v>104.42023468375</v>
      </c>
      <c r="G49" s="9">
        <f t="shared" si="1"/>
        <v>1.3609292067041782E-14</v>
      </c>
    </row>
    <row r="50" spans="1:7" x14ac:dyDescent="0.25">
      <c r="A50">
        <v>245</v>
      </c>
      <c r="B50" s="6">
        <f t="shared" si="4"/>
        <v>23.828123582345899</v>
      </c>
      <c r="C50" s="6">
        <f>B50+2*'BH4 from Sr(BH4)2'!D50</f>
        <v>105.47689047029569</v>
      </c>
      <c r="D50" s="6"/>
      <c r="E50" s="9" t="e">
        <f t="shared" si="0"/>
        <v>#DIV/0!</v>
      </c>
      <c r="F50" s="6">
        <f>$J$28+$K$28*A50+$L$28/A50^2+$M$28*A50^2+$N$28*A50^3</f>
        <v>105.4768904702957</v>
      </c>
      <c r="G50" s="9">
        <f t="shared" si="1"/>
        <v>-1.3472955689003793E-14</v>
      </c>
    </row>
    <row r="51" spans="1:7" x14ac:dyDescent="0.25">
      <c r="A51">
        <v>250</v>
      </c>
      <c r="B51" s="6">
        <f t="shared" si="4"/>
        <v>23.930562500000001</v>
      </c>
      <c r="C51" s="6">
        <f>B51+2*'BH4 from Sr(BH4)2'!D51</f>
        <v>106.51670534599998</v>
      </c>
      <c r="D51" s="6"/>
      <c r="E51" s="9" t="e">
        <f t="shared" si="0"/>
        <v>#DIV/0!</v>
      </c>
      <c r="F51" s="6">
        <f>$J$28+$K$28*A51+$L$28/A51^2+$M$28*A51^2+$N$28*A51^3</f>
        <v>106.51670534600001</v>
      </c>
      <c r="G51" s="9">
        <f t="shared" si="1"/>
        <v>-2.6682865695180206E-14</v>
      </c>
    </row>
    <row r="52" spans="1:7" x14ac:dyDescent="0.25">
      <c r="A52">
        <v>255</v>
      </c>
      <c r="B52" s="6">
        <f t="shared" si="4"/>
        <v>24.029056015008649</v>
      </c>
      <c r="C52" s="6">
        <f>B52+2*'BH4 from Sr(BH4)2'!D52</f>
        <v>107.54049465584775</v>
      </c>
      <c r="D52" s="6"/>
      <c r="E52" s="9" t="e">
        <f t="shared" si="0"/>
        <v>#DIV/0!</v>
      </c>
      <c r="F52" s="6">
        <f>$J$28+$K$28*A52+$L$28/A52^2+$M$28*A52^2+$N$28*A52^3</f>
        <v>107.54049465584775</v>
      </c>
      <c r="G52" s="9">
        <f t="shared" si="1"/>
        <v>0</v>
      </c>
    </row>
    <row r="53" spans="1:7" x14ac:dyDescent="0.25">
      <c r="A53">
        <v>260</v>
      </c>
      <c r="B53" s="6">
        <f t="shared" si="4"/>
        <v>24.124032326627223</v>
      </c>
      <c r="C53" s="6">
        <f>B53+2*'BH4 from Sr(BH4)2'!D53</f>
        <v>108.54899202278108</v>
      </c>
      <c r="D53" s="6"/>
      <c r="E53" s="9" t="e">
        <f t="shared" si="0"/>
        <v>#DIV/0!</v>
      </c>
      <c r="F53" s="6">
        <f>$J$28+$K$28*A53+$L$28/A53^2+$M$28*A53^2+$N$28*A53^3</f>
        <v>108.54899202278106</v>
      </c>
      <c r="G53" s="9">
        <f t="shared" si="1"/>
        <v>1.309165055371457E-14</v>
      </c>
    </row>
    <row r="54" spans="1:7" x14ac:dyDescent="0.25">
      <c r="A54">
        <v>265</v>
      </c>
      <c r="B54" s="6">
        <f t="shared" si="4"/>
        <v>24.215907325689749</v>
      </c>
      <c r="C54" s="6">
        <f>B54+2*'BH4 from Sr(BH4)2'!D54</f>
        <v>109.54285851080812</v>
      </c>
      <c r="D54" s="6"/>
      <c r="E54" s="9" t="e">
        <f t="shared" si="0"/>
        <v>#DIV/0!</v>
      </c>
      <c r="F54" s="6">
        <f>$J$28+$K$28*A54+$L$28/A54^2+$M$28*A54^2+$N$28*A54^3</f>
        <v>109.54285851080812</v>
      </c>
      <c r="G54" s="9">
        <f t="shared" si="1"/>
        <v>0</v>
      </c>
    </row>
    <row r="55" spans="1:7" x14ac:dyDescent="0.25">
      <c r="A55">
        <v>270</v>
      </c>
      <c r="B55" s="6">
        <f t="shared" si="4"/>
        <v>24.305085949382718</v>
      </c>
      <c r="C55" s="6">
        <f>B55+2*'BH4 from Sr(BH4)2'!D55</f>
        <v>110.52269061148148</v>
      </c>
      <c r="D55" s="6"/>
      <c r="E55" s="9" t="e">
        <f t="shared" si="0"/>
        <v>#DIV/0!</v>
      </c>
      <c r="F55" s="6">
        <f>$J$28+$K$28*A55+$L$28/A55^2+$M$28*A55^2+$N$28*A55^3</f>
        <v>110.52269061148149</v>
      </c>
      <c r="G55" s="9">
        <f t="shared" si="1"/>
        <v>-1.2857861708377311E-14</v>
      </c>
    </row>
    <row r="56" spans="1:7" x14ac:dyDescent="0.25">
      <c r="A56">
        <v>275</v>
      </c>
      <c r="B56" s="6">
        <f t="shared" si="4"/>
        <v>24.391963365185951</v>
      </c>
      <c r="C56" s="6">
        <f>B56+2*'BH4 from Sr(BH4)2'!D56</f>
        <v>111.48902722330578</v>
      </c>
      <c r="D56" s="6"/>
      <c r="E56" s="9" t="e">
        <f t="shared" si="0"/>
        <v>#DIV/0!</v>
      </c>
      <c r="F56" s="6">
        <f>$J$28+$K$28*A56+$L$28/A56^2+$M$28*A56^2+$N$28*A56^3</f>
        <v>111.48902722330578</v>
      </c>
      <c r="G56" s="9">
        <f t="shared" si="1"/>
        <v>0</v>
      </c>
    </row>
    <row r="57" spans="1:7" x14ac:dyDescent="0.25">
      <c r="A57">
        <v>280</v>
      </c>
      <c r="B57" s="6">
        <f t="shared" si="4"/>
        <v>24.476926008163268</v>
      </c>
      <c r="C57" s="6">
        <f>B57+2*'BH4 from Sr(BH4)2'!D57</f>
        <v>112.44235576663266</v>
      </c>
      <c r="D57" s="6"/>
      <c r="E57" s="9" t="e">
        <f t="shared" si="0"/>
        <v>#DIV/0!</v>
      </c>
      <c r="F57" s="6">
        <f>$J$28+$K$28*A57+$L$28/A57^2+$M$28*A57^2+$N$28*A57^3</f>
        <v>112.44235576663266</v>
      </c>
      <c r="G57" s="9">
        <f t="shared" si="1"/>
        <v>0</v>
      </c>
    </row>
    <row r="58" spans="1:7" x14ac:dyDescent="0.25">
      <c r="A58">
        <v>285</v>
      </c>
      <c r="B58" s="6">
        <f t="shared" si="4"/>
        <v>24.560352492001385</v>
      </c>
      <c r="C58" s="6">
        <f>B58+2*'BH4 from Sr(BH4)2'!D58</f>
        <v>113.38311755429365</v>
      </c>
      <c r="D58" s="6"/>
      <c r="E58" s="9" t="e">
        <f t="shared" si="0"/>
        <v>#DIV/0!</v>
      </c>
      <c r="F58" s="6">
        <f>$J$28+$K$28*A58+$L$28/A58^2+$M$28*A58^2+$N$28*A58^3</f>
        <v>113.38311755429363</v>
      </c>
      <c r="G58" s="9">
        <f t="shared" si="1"/>
        <v>1.2533483839335357E-14</v>
      </c>
    </row>
    <row r="59" spans="1:7" x14ac:dyDescent="0.25">
      <c r="A59">
        <v>290</v>
      </c>
      <c r="B59" s="6">
        <f t="shared" si="4"/>
        <v>24.642614411058268</v>
      </c>
      <c r="C59" s="6">
        <f>B59+2*'BH4 from Sr(BH4)2'!D59</f>
        <v>114.31171251972651</v>
      </c>
      <c r="D59" s="6"/>
      <c r="E59" s="9" t="e">
        <f t="shared" si="0"/>
        <v>#DIV/0!</v>
      </c>
      <c r="F59" s="6">
        <f>$J$28+$K$28*A59+$L$28/A59^2+$M$28*A59^2+$N$28*A59^3</f>
        <v>114.31171251972651</v>
      </c>
      <c r="G59" s="9">
        <f t="shared" si="1"/>
        <v>0</v>
      </c>
    </row>
    <row r="60" spans="1:7" x14ac:dyDescent="0.25">
      <c r="A60">
        <v>295</v>
      </c>
      <c r="B60" s="6">
        <f t="shared" si="4"/>
        <v>24.724077048071678</v>
      </c>
      <c r="C60" s="6">
        <f>B60+2*'BH4 from Sr(BH4)2'!D60</f>
        <v>115.22850338896293</v>
      </c>
      <c r="D60" s="6"/>
      <c r="E60" s="9" t="e">
        <f t="shared" si="0"/>
        <v>#DIV/0!</v>
      </c>
      <c r="F60" s="6">
        <f>$J$28+$K$28*A60+$L$28/A60^2+$M$28*A60^2+$N$28*A60^3</f>
        <v>115.22850338896295</v>
      </c>
      <c r="G60" s="9">
        <f t="shared" si="1"/>
        <v>-1.2332759948493073E-14</v>
      </c>
    </row>
    <row r="61" spans="1:7" x14ac:dyDescent="0.25">
      <c r="A61">
        <v>298.14999999999998</v>
      </c>
      <c r="B61" s="6">
        <f t="shared" si="4"/>
        <v>24.775150200948822</v>
      </c>
      <c r="C61" s="6">
        <f>B61+2*'BH4 from Sr(BH4)2'!D61</f>
        <v>115.800170302076</v>
      </c>
      <c r="D61" s="6"/>
      <c r="E61" s="9" t="e">
        <f t="shared" si="0"/>
        <v>#DIV/0!</v>
      </c>
      <c r="F61" s="6">
        <f>$J$28+$K$28*A61+$L$28/A61^2+$M$28*A61^2+$N$28*A61^3</f>
        <v>115.80017030207603</v>
      </c>
      <c r="G61" s="9">
        <f t="shared" si="1"/>
        <v>-2.4543754431675894E-14</v>
      </c>
    </row>
    <row r="62" spans="1:7" x14ac:dyDescent="0.25">
      <c r="A62">
        <v>300</v>
      </c>
      <c r="B62" s="6">
        <f>$J$7+$K$7*A62+$L$7*A62^2+$M$7/A62^2+$N$7*A62^3+$O$7/A62</f>
        <v>24.862437777777778</v>
      </c>
      <c r="C62" s="6">
        <f>B62+2*'BH4 from Sr(BH4)2'!D62</f>
        <v>116.22105937000001</v>
      </c>
      <c r="D62" s="6">
        <f>$J$13+$K$13*A62+$L$13/A62^2+$M$13*A62^2+$N$13*A62^3</f>
        <v>81.697535555555547</v>
      </c>
      <c r="E62" s="9">
        <f t="shared" si="0"/>
        <v>-42.257729783009118</v>
      </c>
      <c r="F62" s="6">
        <f>$J$29+$K$29*A62+$L$29/A62^2+$M$29*A62^2+$N$29*A62^3</f>
        <v>116.22105937000002</v>
      </c>
      <c r="G62" s="9">
        <f t="shared" si="1"/>
        <v>-1.222743519310084E-14</v>
      </c>
    </row>
    <row r="63" spans="1:7" x14ac:dyDescent="0.25">
      <c r="A63">
        <v>305</v>
      </c>
      <c r="B63" s="6">
        <f t="shared" ref="B63:B112" si="5">$J$7+$K$7*A63+$L$7*A63^2+$M$7/A63^2+$N$7*A63^3+$O$7/A63</f>
        <v>24.953587030663801</v>
      </c>
      <c r="C63" s="6">
        <f>B63+2*'BH4 from Sr(BH4)2'!D63</f>
        <v>117.14184061415212</v>
      </c>
      <c r="D63" s="6">
        <f>$J$13+$K$13*A63+$L$13/A63^2+$M$13*A63^2+$N$13*A63^3</f>
        <v>82.134771876122016</v>
      </c>
      <c r="E63" s="9">
        <f t="shared" si="0"/>
        <v>-42.62149627788429</v>
      </c>
      <c r="F63" s="6">
        <f>$J$29+$K$29*A63+$L$29/A63^2+$M$29*A63^2+$N$29*A63^3</f>
        <v>117.14184061415212</v>
      </c>
      <c r="G63" s="9">
        <f t="shared" si="1"/>
        <v>0</v>
      </c>
    </row>
    <row r="64" spans="1:7" x14ac:dyDescent="0.25">
      <c r="A64">
        <v>310</v>
      </c>
      <c r="B64" s="6">
        <f t="shared" si="5"/>
        <v>25.041196676795007</v>
      </c>
      <c r="C64" s="6">
        <f>B64+2*'BH4 from Sr(BH4)2'!D64</f>
        <v>118.05340103522374</v>
      </c>
      <c r="D64" s="6">
        <f>$J$13+$K$13*A64+$L$13/A64^2+$M$13*A64^2+$N$13*A64^3</f>
        <v>82.569688075130074</v>
      </c>
      <c r="E64" s="9">
        <f t="shared" si="0"/>
        <v>-42.97426063643001</v>
      </c>
      <c r="F64" s="6">
        <f>$J$29+$K$29*A64+$L$29/A64^2+$M$29*A64^2+$N$29*A64^3</f>
        <v>118.05340103522374</v>
      </c>
      <c r="G64" s="9">
        <f t="shared" si="1"/>
        <v>0</v>
      </c>
    </row>
    <row r="65" spans="1:7" x14ac:dyDescent="0.25">
      <c r="A65">
        <v>315</v>
      </c>
      <c r="B65" s="6">
        <f t="shared" si="5"/>
        <v>25.12552645580751</v>
      </c>
      <c r="C65" s="6">
        <f>B65+2*'BH4 from Sr(BH4)2'!D65</f>
        <v>118.95617882412699</v>
      </c>
      <c r="D65" s="6">
        <f>$J$13+$K$13*A65+$L$13/A65^2+$M$13*A65^2+$N$13*A65^3</f>
        <v>83.002456620571934</v>
      </c>
      <c r="E65" s="9">
        <f t="shared" si="0"/>
        <v>-43.316455521202037</v>
      </c>
      <c r="F65" s="6">
        <f>$J$29+$K$29*A65+$L$29/A65^2+$M$29*A65^2+$N$29*A65^3</f>
        <v>118.95617882412699</v>
      </c>
      <c r="G65" s="9">
        <f t="shared" si="1"/>
        <v>0</v>
      </c>
    </row>
    <row r="66" spans="1:7" x14ac:dyDescent="0.25">
      <c r="A66">
        <v>320</v>
      </c>
      <c r="B66" s="6">
        <f t="shared" si="5"/>
        <v>25.206815975000001</v>
      </c>
      <c r="C66" s="6">
        <f>B66+2*'BH4 from Sr(BH4)2'!D66</f>
        <v>119.85057820773437</v>
      </c>
      <c r="D66" s="6">
        <f>$J$13+$K$13*A66+$L$13/A66^2+$M$13*A66^2+$N$13*A66^3</f>
        <v>83.433236612499996</v>
      </c>
      <c r="E66" s="9">
        <f t="shared" si="0"/>
        <v>-43.648482396017123</v>
      </c>
      <c r="F66" s="6">
        <f>$J$29+$K$29*A66+$L$29/A66^2+$M$29*A66^2+$N$29*A66^3</f>
        <v>119.85057820773437</v>
      </c>
      <c r="G66" s="9">
        <f t="shared" si="1"/>
        <v>0</v>
      </c>
    </row>
    <row r="67" spans="1:7" x14ac:dyDescent="0.25">
      <c r="A67">
        <v>325</v>
      </c>
      <c r="B67" s="6">
        <f t="shared" si="5"/>
        <v>25.285286553254444</v>
      </c>
      <c r="C67" s="6">
        <f>B67+2*'BH4 from Sr(BH4)2'!D67</f>
        <v>120.73697255964498</v>
      </c>
      <c r="D67" s="6">
        <f>$J$13+$K$13*A67+$L$13/A67^2+$M$13*A67^2+$N$13*A67^3</f>
        <v>83.862175007396445</v>
      </c>
      <c r="E67" s="9">
        <f t="shared" si="0"/>
        <v>-43.970714507459732</v>
      </c>
      <c r="F67" s="6">
        <f>$J$29+$K$29*A67+$L$29/A67^2+$M$29*A67^2+$N$29*A67^3</f>
        <v>120.73697255964497</v>
      </c>
      <c r="G67" s="9">
        <f t="shared" ref="G67:G112" si="6">(C67-F67)/C67*100</f>
        <v>1.1770093629092558E-14</v>
      </c>
    </row>
    <row r="68" spans="1:7" x14ac:dyDescent="0.25">
      <c r="A68">
        <v>330</v>
      </c>
      <c r="B68" s="6">
        <f t="shared" si="5"/>
        <v>25.361142870890728</v>
      </c>
      <c r="C68" s="6">
        <f>B68+2*'BH4 from Sr(BH4)2'!D68</f>
        <v>121.61570718355374</v>
      </c>
      <c r="D68" s="6">
        <f>$J$13+$K$13*A68+$L$13/A68^2+$M$13*A68^2+$N$13*A68^3</f>
        <v>84.28940771368228</v>
      </c>
      <c r="E68" s="9">
        <f t="shared" ref="E68:E78" si="7">(D68-C68)/D68*100</f>
        <v>-44.283499531356256</v>
      </c>
      <c r="F68" s="6">
        <f>$J$29+$K$29*A68+$L$29/A68^2+$M$29*A68^2+$N$29*A68^3</f>
        <v>121.61570718355374</v>
      </c>
      <c r="G68" s="9">
        <f t="shared" si="6"/>
        <v>0</v>
      </c>
    </row>
    <row r="69" spans="1:7" x14ac:dyDescent="0.25">
      <c r="A69">
        <v>335</v>
      </c>
      <c r="B69" s="6">
        <f t="shared" si="5"/>
        <v>25.434574448451773</v>
      </c>
      <c r="C69" s="6">
        <f>B69+2*'BH4 from Sr(BH4)2'!D69</f>
        <v>122.48710180801962</v>
      </c>
      <c r="D69" s="6">
        <f>$J$13+$K$13*A69+$L$13/A69^2+$M$13*A69^2+$N$13*A69^3</f>
        <v>84.71506057363554</v>
      </c>
      <c r="E69" s="9">
        <f t="shared" si="7"/>
        <v>-44.587161926835996</v>
      </c>
      <c r="F69" s="6">
        <f>$J$29+$K$29*A69+$L$29/A69^2+$M$29*A69^2+$N$29*A69^3</f>
        <v>122.48710180801962</v>
      </c>
      <c r="G69" s="9">
        <f t="shared" si="6"/>
        <v>0</v>
      </c>
    </row>
    <row r="70" spans="1:7" x14ac:dyDescent="0.25">
      <c r="A70">
        <v>340</v>
      </c>
      <c r="B70" s="6">
        <f t="shared" si="5"/>
        <v>25.505756974394465</v>
      </c>
      <c r="C70" s="6">
        <f>B70+2*'BH4 from Sr(BH4)2'!D70</f>
        <v>123.35145282633221</v>
      </c>
      <c r="D70" s="6">
        <f>$J$13+$K$13*A70+$L$13/A70^2+$M$13*A70^2+$N$13*A70^3</f>
        <v>85.139250244982705</v>
      </c>
      <c r="E70" s="9">
        <f t="shared" si="7"/>
        <v>-44.882005034571428</v>
      </c>
      <c r="F70" s="6">
        <f>$J$29+$K$29*A70+$L$29/A70^2+$M$29*A70^2+$N$29*A70^3</f>
        <v>123.35145282633219</v>
      </c>
      <c r="G70" s="9">
        <f t="shared" si="6"/>
        <v>1.1520622083964925E-14</v>
      </c>
    </row>
    <row r="71" spans="1:7" x14ac:dyDescent="0.25">
      <c r="A71">
        <v>345</v>
      </c>
      <c r="B71" s="6">
        <f t="shared" si="5"/>
        <v>25.574853499075825</v>
      </c>
      <c r="C71" s="6">
        <f>B71+2*'BH4 from Sr(BH4)2'!D71</f>
        <v>124.20903531081285</v>
      </c>
      <c r="D71" s="6">
        <f>$J$13+$K$13*A71+$L$13/A71^2+$M$13*A71^2+$N$13*A71^3</f>
        <v>85.562084993709306</v>
      </c>
      <c r="E71" s="9">
        <f t="shared" si="7"/>
        <v>-45.168312950701171</v>
      </c>
      <c r="F71" s="6">
        <f>$J$29+$K$29*A71+$L$29/A71^2+$M$29*A71^2+$N$29*A71^3</f>
        <v>124.20903531081287</v>
      </c>
      <c r="G71" s="9">
        <f t="shared" si="6"/>
        <v>-1.1441079692505185E-14</v>
      </c>
    </row>
    <row r="72" spans="1:7" x14ac:dyDescent="0.25">
      <c r="A72">
        <v>350</v>
      </c>
      <c r="B72" s="6">
        <f t="shared" si="5"/>
        <v>25.642015510204086</v>
      </c>
      <c r="C72" s="6">
        <f>B72+2*'BH4 from Sr(BH4)2'!D72</f>
        <v>125.06010482714288</v>
      </c>
      <c r="D72" s="6">
        <f>$J$13+$K$13*A72+$L$13/A72^2+$M$13*A72^2+$N$13*A72^3</f>
        <v>85.983665408163262</v>
      </c>
      <c r="E72" s="9">
        <f t="shared" si="7"/>
        <v>-45.446352203624144</v>
      </c>
      <c r="F72" s="6">
        <f>$J$29+$K$29*A72+$L$29/A72^2+$M$29*A72^2+$N$29*A72^3</f>
        <v>125.06010482714288</v>
      </c>
      <c r="G72" s="9">
        <f t="shared" si="6"/>
        <v>0</v>
      </c>
    </row>
    <row r="73" spans="1:7" x14ac:dyDescent="0.25">
      <c r="A73">
        <v>355</v>
      </c>
      <c r="B73" s="6">
        <f t="shared" si="5"/>
        <v>25.707383903015277</v>
      </c>
      <c r="C73" s="6">
        <f>B73+2*'BH4 from Sr(BH4)2'!D73</f>
        <v>125.90489907108909</v>
      </c>
      <c r="D73" s="6">
        <f>$J$13+$K$13*A73+$L$13/A73^2+$M$13*A73^2+$N$13*A73^3</f>
        <v>86.404085043255307</v>
      </c>
      <c r="E73" s="9">
        <f t="shared" si="7"/>
        <v>-45.716373257189204</v>
      </c>
      <c r="F73" s="6">
        <f>$J$29+$K$29*A73+$L$29/A73^2+$M$29*A73^2+$N$29*A73^3</f>
        <v>125.90489907108906</v>
      </c>
      <c r="G73" s="9">
        <f t="shared" si="6"/>
        <v>2.2573950370554199E-14</v>
      </c>
    </row>
    <row r="74" spans="1:7" x14ac:dyDescent="0.25">
      <c r="A74">
        <v>360</v>
      </c>
      <c r="B74" s="6">
        <f t="shared" si="5"/>
        <v>25.771089856790127</v>
      </c>
      <c r="C74" s="6">
        <f>B74+2*'BH4 from Sr(BH4)2'!D74</f>
        <v>126.74363934722221</v>
      </c>
      <c r="D74" s="6">
        <f>$J$13+$K$13*A74+$L$13/A74^2+$M$13*A74^2+$N$13*A74^3</f>
        <v>86.823431002469135</v>
      </c>
      <c r="E74" s="9">
        <f t="shared" si="7"/>
        <v>-45.978611860682868</v>
      </c>
      <c r="F74" s="6">
        <f>$J$29+$K$29*A74+$L$29/A74^2+$M$29*A74^2+$N$29*A74^3</f>
        <v>126.74363934722226</v>
      </c>
      <c r="G74" s="9">
        <f t="shared" si="6"/>
        <v>-3.3636847075861063E-14</v>
      </c>
    </row>
    <row r="75" spans="1:7" x14ac:dyDescent="0.25">
      <c r="A75">
        <v>365</v>
      </c>
      <c r="B75" s="6">
        <f t="shared" si="5"/>
        <v>25.83325562790392</v>
      </c>
      <c r="C75" s="6">
        <f>B75+2*'BH4 from Sr(BH4)2'!D75</f>
        <v>127.57653190682305</v>
      </c>
      <c r="D75" s="6">
        <f>$J$13+$K$13*A75+$L$13/A75^2+$M$13*A75^2+$N$13*A75^3</f>
        <v>87.241784464449239</v>
      </c>
      <c r="E75" s="9">
        <f t="shared" si="7"/>
        <v>-46.233290263348628</v>
      </c>
      <c r="F75" s="6">
        <f>$J$29+$K$29*A75+$L$29/A75^2+$M$29*A75^2+$N$29*A75^3</f>
        <v>127.57653190682306</v>
      </c>
      <c r="G75" s="9">
        <f t="shared" si="6"/>
        <v>-1.1139082167228893E-14</v>
      </c>
    </row>
    <row r="76" spans="1:7" x14ac:dyDescent="0.25">
      <c r="A76">
        <v>370</v>
      </c>
      <c r="B76" s="6">
        <f t="shared" si="5"/>
        <v>25.893995268371075</v>
      </c>
      <c r="C76" s="6">
        <f>B76+2*'BH4 from Sr(BH4)2'!D76</f>
        <v>128.40376916009498</v>
      </c>
      <c r="D76" s="6">
        <f>$J$13+$K$13*A76+$L$13/A76^2+$M$13*A76^2+$N$13*A76^3</f>
        <v>87.659221160116857</v>
      </c>
      <c r="E76" s="9">
        <f t="shared" si="7"/>
        <v>-46.480618308888253</v>
      </c>
      <c r="F76" s="6">
        <f>$J$29+$K$29*A76+$L$29/A76^2+$M$29*A76^2+$N$29*A76^3</f>
        <v>128.40376916009495</v>
      </c>
      <c r="G76" s="9">
        <f t="shared" si="6"/>
        <v>2.2134637959862038E-14</v>
      </c>
    </row>
    <row r="77" spans="1:7" x14ac:dyDescent="0.25">
      <c r="A77">
        <v>375</v>
      </c>
      <c r="B77" s="6">
        <f t="shared" si="5"/>
        <v>25.953415277777779</v>
      </c>
      <c r="C77" s="6">
        <f>B77+2*'BH4 from Sr(BH4)2'!D77</f>
        <v>129.22553077599997</v>
      </c>
      <c r="D77" s="6">
        <f>$J$13+$K$13*A77+$L$13/A77^2+$M$13*A77^2+$N$13*A77^3</f>
        <v>88.07581180555556</v>
      </c>
      <c r="E77" s="9">
        <f t="shared" si="7"/>
        <v>-46.720794423434207</v>
      </c>
      <c r="F77" s="6">
        <f>$J$29+$K$29*A77+$L$29/A77^2+$M$29*A77^2+$N$29*A77^3</f>
        <v>129.22553077600003</v>
      </c>
      <c r="G77" s="9">
        <f t="shared" si="6"/>
        <v>-4.3987761953433651E-14</v>
      </c>
    </row>
    <row r="78" spans="1:7" x14ac:dyDescent="0.25">
      <c r="A78">
        <v>380</v>
      </c>
      <c r="B78" s="6">
        <f t="shared" si="5"/>
        <v>26.01161519556787</v>
      </c>
      <c r="C78" s="6">
        <f>B78+2*'BH4 from Sr(BH4)2'!D78</f>
        <v>130.04198468146819</v>
      </c>
      <c r="D78" s="6">
        <f>$J$13+$K$13*A78+$L$13/A78^2+$M$13*A78^2+$N$13*A78^3</f>
        <v>88.491622495290869</v>
      </c>
      <c r="E78" s="9">
        <f t="shared" si="7"/>
        <v>-46.954006508795167</v>
      </c>
      <c r="F78" s="6">
        <f>$J$29+$K$29*A78+$L$29/A78^2+$M$29*A78^2+$N$29*A78^3</f>
        <v>130.04198468146816</v>
      </c>
      <c r="G78" s="9">
        <f t="shared" si="6"/>
        <v>2.1855794880416248E-14</v>
      </c>
    </row>
    <row r="79" spans="1:7" x14ac:dyDescent="0.25">
      <c r="A79">
        <v>385</v>
      </c>
      <c r="B79" s="6">
        <f t="shared" si="5"/>
        <v>26.068688139838088</v>
      </c>
      <c r="C79" s="6">
        <f>B79+2*'BH4 from Sr(BH4)2'!D79</f>
        <v>130.85328797036601</v>
      </c>
      <c r="D79" s="6">
        <f>$J$13+$K$13*A79+$L$13/A79^2+$M$13*A79^2+$N$13*A79^3</f>
        <v>88.906715060052292</v>
      </c>
      <c r="E79" s="9">
        <f t="shared" ref="E79:E112" si="8">(D79-C79)/D79*100</f>
        <v>-47.180432751317817</v>
      </c>
      <c r="F79" s="6">
        <f>$J$29+$K$29*A79+$L$29/A79^2+$M$29*A79^2+$N$29*A79^3</f>
        <v>130.85328797036601</v>
      </c>
      <c r="G79" s="9">
        <f t="shared" si="6"/>
        <v>0</v>
      </c>
    </row>
    <row r="80" spans="1:7" x14ac:dyDescent="0.25">
      <c r="A80">
        <v>390</v>
      </c>
      <c r="B80" s="6">
        <f t="shared" si="5"/>
        <v>26.124721298093359</v>
      </c>
      <c r="C80" s="6">
        <f>B80+2*'BH4 from Sr(BH4)2'!D80</f>
        <v>131.65958773142012</v>
      </c>
      <c r="D80" s="6">
        <f>$J$13+$K$13*A80+$L$13/A80^2+$M$13*A80^2+$N$13*A80^3</f>
        <v>89.321147392636419</v>
      </c>
      <c r="E80" s="9">
        <f t="shared" si="8"/>
        <v>-47.400242355455966</v>
      </c>
      <c r="F80" s="6">
        <f>$J$29+$K$29*A80+$L$29/A80^2+$M$29*A80^2+$N$29*A80^3</f>
        <v>131.65958773142012</v>
      </c>
      <c r="G80" s="9">
        <f t="shared" si="6"/>
        <v>0</v>
      </c>
    </row>
    <row r="81" spans="1:7" x14ac:dyDescent="0.25">
      <c r="A81">
        <v>395</v>
      </c>
      <c r="B81" s="6">
        <f t="shared" si="5"/>
        <v>26.179796374795707</v>
      </c>
      <c r="C81" s="6">
        <f>B81+2*'BH4 from Sr(BH4)2'!D81</f>
        <v>132.46102180324951</v>
      </c>
      <c r="D81" s="6">
        <f>$J$13+$K$13*A81+$L$13/A81^2+$M$13*A81^2+$N$13*A81^3</f>
        <v>89.734973745080907</v>
      </c>
      <c r="E81" s="9">
        <f t="shared" si="8"/>
        <v>-47.613596210040413</v>
      </c>
      <c r="F81" s="6">
        <f>$J$29+$K$29*A81+$L$29/A81^2+$M$29*A81^2+$N$29*A81^3</f>
        <v>132.46102180324948</v>
      </c>
      <c r="G81" s="9">
        <f t="shared" si="6"/>
        <v>2.1456658754014514E-14</v>
      </c>
    </row>
    <row r="82" spans="1:7" x14ac:dyDescent="0.25">
      <c r="A82">
        <v>400</v>
      </c>
      <c r="B82" s="6">
        <f t="shared" si="5"/>
        <v>26.233990000000006</v>
      </c>
      <c r="C82" s="6">
        <f>B82+2*'BH4 from Sr(BH4)2'!D82</f>
        <v>133.25771946375002</v>
      </c>
      <c r="D82" s="6">
        <f>$J$13+$K$13*A82+$L$13/A82^2+$M$13*A82^2+$N$13*A82^3</f>
        <v>90.148245000000003</v>
      </c>
      <c r="E82" s="9">
        <f t="shared" si="8"/>
        <v>-47.820647494302321</v>
      </c>
      <c r="F82" s="6">
        <f>$J$29+$K$29*A82+$L$29/A82^2+$M$29*A82^2+$N$29*A82^3</f>
        <v>133.25771946375002</v>
      </c>
      <c r="G82" s="9">
        <f t="shared" si="6"/>
        <v>0</v>
      </c>
    </row>
    <row r="83" spans="1:7" x14ac:dyDescent="0.25">
      <c r="A83">
        <v>405</v>
      </c>
      <c r="B83" s="6">
        <f t="shared" si="5"/>
        <v>26.2873741028959</v>
      </c>
      <c r="C83" s="6">
        <f>B83+2*'BH4 from Sr(BH4)2'!D83</f>
        <v>134.04980206027435</v>
      </c>
      <c r="D83" s="6">
        <f>$J$13+$K$13*A83+$L$13/A83^2+$M$13*A83^2+$N$13*A83^3</f>
        <v>90.561008918617588</v>
      </c>
      <c r="E83" s="9">
        <f t="shared" si="8"/>
        <v>-48.021542229877149</v>
      </c>
      <c r="F83" s="6">
        <f>$J$29+$K$29*A83+$L$29/A83^2+$M$29*A83^2+$N$29*A83^3</f>
        <v>134.04980206027437</v>
      </c>
      <c r="G83" s="9">
        <f t="shared" si="6"/>
        <v>-2.1202350912554447E-14</v>
      </c>
    </row>
    <row r="84" spans="1:7" x14ac:dyDescent="0.25">
      <c r="A84">
        <v>410</v>
      </c>
      <c r="B84" s="6">
        <f t="shared" si="5"/>
        <v>26.34001625365854</v>
      </c>
      <c r="C84" s="6">
        <f>B84+2*'BH4 from Sr(BH4)2'!D84</f>
        <v>134.83738358634739</v>
      </c>
      <c r="D84" s="6">
        <f>$J$13+$K$13*A84+$L$13/A84^2+$M$13*A84^2+$N$13*A84^3</f>
        <v>90.973310367757293</v>
      </c>
      <c r="E84" s="9">
        <f t="shared" si="8"/>
        <v>-48.216419784297941</v>
      </c>
      <c r="F84" s="6">
        <f>$J$29+$K$29*A84+$L$29/A84^2+$M$29*A84^2+$N$29*A84^3</f>
        <v>134.83738358634741</v>
      </c>
      <c r="G84" s="9">
        <f t="shared" si="6"/>
        <v>-2.1078508551898194E-14</v>
      </c>
    </row>
    <row r="85" spans="1:7" x14ac:dyDescent="0.25">
      <c r="A85">
        <v>415</v>
      </c>
      <c r="B85" s="6">
        <f t="shared" si="5"/>
        <v>26.391979976643924</v>
      </c>
      <c r="C85" s="6">
        <f>B85+2*'BH4 from Sr(BH4)2'!D85</f>
        <v>135.6205712100392</v>
      </c>
      <c r="D85" s="6">
        <f>$J$13+$K$13*A85+$L$13/A85^2+$M$13*A85^2+$N$13*A85^3</f>
        <v>91.385191527805191</v>
      </c>
      <c r="E85" s="9">
        <f t="shared" si="8"/>
        <v>-48.405413330862032</v>
      </c>
      <c r="F85" s="6">
        <f>$J$29+$K$29*A85+$L$29/A85^2+$M$29*A85^2+$N$29*A85^3</f>
        <v>135.6205712100392</v>
      </c>
      <c r="G85" s="9">
        <f t="shared" si="6"/>
        <v>0</v>
      </c>
    </row>
    <row r="86" spans="1:7" x14ac:dyDescent="0.25">
      <c r="A86">
        <v>420</v>
      </c>
      <c r="B86" s="6">
        <f t="shared" si="5"/>
        <v>26.443325037641728</v>
      </c>
      <c r="C86" s="6">
        <f>B86+2*'BH4 from Sr(BH4)2'!D86</f>
        <v>136.39946575857147</v>
      </c>
      <c r="D86" s="6">
        <f>$J$13+$K$13*A86+$L$13/A86^2+$M$13*A86^2+$N$13*A86^3</f>
        <v>91.796692083446715</v>
      </c>
      <c r="E86" s="9">
        <f t="shared" si="8"/>
        <v>-48.58865026920482</v>
      </c>
      <c r="F86" s="6">
        <f>$J$29+$K$29*A86+$L$29/A86^2+$M$29*A86^2+$N$29*A86^3</f>
        <v>136.39946575857144</v>
      </c>
      <c r="G86" s="9">
        <f t="shared" si="6"/>
        <v>2.08371119874551E-14</v>
      </c>
    </row>
    <row r="87" spans="1:7" x14ac:dyDescent="0.25">
      <c r="A87">
        <v>425</v>
      </c>
      <c r="B87" s="6">
        <f t="shared" si="5"/>
        <v>26.494107707612457</v>
      </c>
      <c r="C87" s="6">
        <f>B87+2*'BH4 from Sr(BH4)2'!D87</f>
        <v>137.17416216325262</v>
      </c>
      <c r="D87" s="6">
        <f>$J$13+$K$13*A87+$L$13/A87^2+$M$13*A87^2+$N$13*A87^3</f>
        <v>92.207849398788923</v>
      </c>
      <c r="E87" s="9">
        <f t="shared" si="8"/>
        <v>-48.766252610435892</v>
      </c>
      <c r="F87" s="6">
        <f>$J$29+$K$29*A87+$L$29/A87^2+$M$29*A87^2+$N$29*A87^3</f>
        <v>137.17416216325262</v>
      </c>
      <c r="G87" s="9">
        <f t="shared" si="6"/>
        <v>0</v>
      </c>
    </row>
    <row r="88" spans="1:7" x14ac:dyDescent="0.25">
      <c r="A88">
        <v>430</v>
      </c>
      <c r="B88" s="6">
        <f t="shared" si="5"/>
        <v>26.544381005083832</v>
      </c>
      <c r="C88" s="6">
        <f>B88+2*'BH4 from Sr(BH4)2'!D88</f>
        <v>137.94474986840999</v>
      </c>
      <c r="D88" s="6">
        <f>$J$13+$K$13*A88+$L$13/A88^2+$M$13*A88^2+$N$13*A88^3</f>
        <v>92.618698678312612</v>
      </c>
      <c r="E88" s="9">
        <f t="shared" si="8"/>
        <v>-48.938337330268297</v>
      </c>
      <c r="F88" s="6">
        <f>$J$29+$K$29*A88+$L$29/A88^2+$M$29*A88^2+$N$29*A88^3</f>
        <v>137.94474986840996</v>
      </c>
      <c r="G88" s="9">
        <f t="shared" si="6"/>
        <v>2.0603690577217625E-14</v>
      </c>
    </row>
    <row r="89" spans="1:7" x14ac:dyDescent="0.25">
      <c r="A89">
        <v>435</v>
      </c>
      <c r="B89" s="6">
        <f t="shared" si="5"/>
        <v>26.59419491915709</v>
      </c>
      <c r="C89" s="6">
        <f>B89+2*'BH4 from Sr(BH4)2'!D89</f>
        <v>138.71131320761</v>
      </c>
      <c r="D89" s="6">
        <f>$J$13+$K$13*A89+$L$13/A89^2+$M$13*A89^2+$N$13*A89^3</f>
        <v>93.029273114949135</v>
      </c>
      <c r="E89" s="9">
        <f t="shared" si="8"/>
        <v>-49.105016693202664</v>
      </c>
      <c r="F89" s="6">
        <f>$J$29+$K$29*A89+$L$29/A89^2+$M$29*A89^2+$N$29*A89^3</f>
        <v>138.71131320761</v>
      </c>
      <c r="G89" s="9">
        <f t="shared" si="6"/>
        <v>0</v>
      </c>
    </row>
    <row r="90" spans="1:7" x14ac:dyDescent="0.25">
      <c r="A90">
        <v>440</v>
      </c>
      <c r="B90" s="6">
        <f t="shared" si="5"/>
        <v>26.643596614876031</v>
      </c>
      <c r="C90" s="6">
        <f>B90+2*'BH4 from Sr(BH4)2'!D90</f>
        <v>139.473931750124</v>
      </c>
      <c r="D90" s="6">
        <f>$J$13+$K$13*A90+$L$13/A90^2+$M$13*A90^2+$N$13*A90^3</f>
        <v>93.439604026446275</v>
      </c>
      <c r="E90" s="9">
        <f t="shared" si="8"/>
        <v>-49.26639855049963</v>
      </c>
      <c r="F90" s="6">
        <f>$J$29+$K$29*A90+$L$29/A90^2+$M$29*A90^2+$N$29*A90^3</f>
        <v>139.473931750124</v>
      </c>
      <c r="G90" s="9">
        <f t="shared" si="6"/>
        <v>0</v>
      </c>
    </row>
    <row r="91" spans="1:7" x14ac:dyDescent="0.25">
      <c r="A91">
        <v>445</v>
      </c>
      <c r="B91" s="6">
        <f t="shared" si="5"/>
        <v>26.692630622535038</v>
      </c>
      <c r="C91" s="6">
        <f>B91+2*'BH4 from Sr(BH4)2'!D91</f>
        <v>140.23268062029797</v>
      </c>
      <c r="D91" s="6">
        <f>$J$13+$K$13*A91+$L$13/A91^2+$M$13*A91^2+$N$13*A91^3</f>
        <v>93.849720981069296</v>
      </c>
      <c r="E91" s="9">
        <f t="shared" si="8"/>
        <v>-49.422586614386113</v>
      </c>
      <c r="F91" s="6">
        <f>$J$29+$K$29*A91+$L$29/A91^2+$M$29*A91^2+$N$29*A91^3</f>
        <v>140.23268062029797</v>
      </c>
      <c r="G91" s="9">
        <f t="shared" si="6"/>
        <v>0</v>
      </c>
    </row>
    <row r="92" spans="1:7" x14ac:dyDescent="0.25">
      <c r="A92">
        <v>450</v>
      </c>
      <c r="B92" s="6">
        <f t="shared" si="5"/>
        <v>26.741339012345676</v>
      </c>
      <c r="C92" s="6">
        <f>B92+2*'BH4 from Sr(BH4)2'!D92</f>
        <v>140.98763079222221</v>
      </c>
      <c r="D92" s="6">
        <f>$J$13+$K$13*A92+$L$13/A92^2+$M$13*A92^2+$N$13*A92^3</f>
        <v>94.259651913580242</v>
      </c>
      <c r="E92" s="9">
        <f t="shared" si="8"/>
        <v>-49.57368071068565</v>
      </c>
      <c r="F92" s="6">
        <f>$J$29+$K$29*A92+$L$29/A92^2+$M$29*A92^2+$N$29*A92^3</f>
        <v>140.98763079222223</v>
      </c>
      <c r="G92" s="9">
        <f t="shared" si="6"/>
        <v>-2.0159009177400783E-14</v>
      </c>
    </row>
    <row r="93" spans="1:7" x14ac:dyDescent="0.25">
      <c r="A93">
        <v>455</v>
      </c>
      <c r="B93" s="6">
        <f t="shared" si="5"/>
        <v>26.789761555742061</v>
      </c>
      <c r="C93" s="6">
        <f>B93+2*'BH4 from Sr(BH4)2'!D93</f>
        <v>141.73884936185965</v>
      </c>
      <c r="D93" s="6">
        <f>$J$13+$K$13*A93+$L$13/A93^2+$M$13*A93^2+$N$13*A93^3</f>
        <v>94.669423232345125</v>
      </c>
      <c r="E93" s="9">
        <f t="shared" si="8"/>
        <v>-49.719777011837337</v>
      </c>
      <c r="F93" s="6">
        <f>$J$29+$K$29*A93+$L$29/A93^2+$M$29*A93^2+$N$29*A93^3</f>
        <v>141.73884936185968</v>
      </c>
      <c r="G93" s="9">
        <f t="shared" si="6"/>
        <v>-2.0052166049297684E-14</v>
      </c>
    </row>
    <row r="94" spans="1:7" x14ac:dyDescent="0.25">
      <c r="A94">
        <v>460</v>
      </c>
      <c r="B94" s="6">
        <f t="shared" si="5"/>
        <v>26.837935874480156</v>
      </c>
      <c r="C94" s="6">
        <f>B94+2*'BH4 from Sr(BH4)2'!D94</f>
        <v>142.48639979858223</v>
      </c>
      <c r="D94" s="6">
        <f>$J$13+$K$13*A94+$L$13/A94^2+$M$13*A94^2+$N$13*A94^3</f>
        <v>95.079059918336483</v>
      </c>
      <c r="E94" s="9">
        <f t="shared" si="8"/>
        <v>-49.860968252067238</v>
      </c>
      <c r="F94" s="6">
        <f>$J$29+$K$29*A94+$L$29/A94^2+$M$29*A94^2+$N$29*A94^3</f>
        <v>142.48639979858226</v>
      </c>
      <c r="G94" s="9">
        <f t="shared" si="6"/>
        <v>-1.9946962987752332E-14</v>
      </c>
    </row>
    <row r="95" spans="1:7" x14ac:dyDescent="0.25">
      <c r="A95">
        <v>465</v>
      </c>
      <c r="B95" s="6">
        <f t="shared" si="5"/>
        <v>26.885897578575555</v>
      </c>
      <c r="C95" s="6">
        <f>B95+2*'BH4 from Sr(BH4)2'!D95</f>
        <v>143.23034217787722</v>
      </c>
      <c r="D95" s="6">
        <f>$J$13+$K$13*A95+$L$13/A95^2+$M$13*A95^2+$N$13*A95^3</f>
        <v>95.488585616724464</v>
      </c>
      <c r="E95" s="9">
        <f t="shared" si="8"/>
        <v>-49.997343926299571</v>
      </c>
      <c r="F95" s="6">
        <f>$J$29+$K$29*A95+$L$29/A95^2+$M$29*A95^2+$N$29*A95^3</f>
        <v>143.23034217787722</v>
      </c>
      <c r="G95" s="9">
        <f t="shared" si="6"/>
        <v>0</v>
      </c>
    </row>
    <row r="96" spans="1:7" x14ac:dyDescent="0.25">
      <c r="A96">
        <v>470</v>
      </c>
      <c r="B96" s="6">
        <f t="shared" si="5"/>
        <v>26.933680394024449</v>
      </c>
      <c r="C96" s="6">
        <f>B96+2*'BH4 from Sr(BH4)2'!D96</f>
        <v>143.97073339681759</v>
      </c>
      <c r="D96" s="6">
        <f>$J$13+$K$13*A96+$L$13/A96^2+$M$13*A96^2+$N$13*A96^3</f>
        <v>95.898022721684015</v>
      </c>
      <c r="E96" s="9">
        <f t="shared" si="8"/>
        <v>-50.128990474235927</v>
      </c>
      <c r="F96" s="6">
        <f>$J$29+$K$29*A96+$L$29/A96^2+$M$29*A96^2+$N$29*A96^3</f>
        <v>143.97073339681759</v>
      </c>
      <c r="G96" s="9">
        <f t="shared" si="6"/>
        <v>0</v>
      </c>
    </row>
    <row r="97" spans="1:7" x14ac:dyDescent="0.25">
      <c r="A97">
        <v>475</v>
      </c>
      <c r="B97" s="6">
        <f t="shared" si="5"/>
        <v>26.981316281163437</v>
      </c>
      <c r="C97" s="6">
        <f>B97+2*'BH4 from Sr(BH4)2'!D97</f>
        <v>144.70762737373963</v>
      </c>
      <c r="D97" s="6">
        <f>$J$13+$K$13*A97+$L$13/A97^2+$M$13*A97^2+$N$13*A97^3</f>
        <v>96.307392454986157</v>
      </c>
      <c r="E97" s="9">
        <f t="shared" si="8"/>
        <v>-50.255991450890569</v>
      </c>
      <c r="F97" s="6">
        <f>$J$29+$K$29*A97+$L$29/A97^2+$M$29*A97^2+$N$29*A97^3</f>
        <v>144.70762737373963</v>
      </c>
      <c r="G97" s="9">
        <f t="shared" si="6"/>
        <v>0</v>
      </c>
    </row>
    <row r="98" spans="1:7" x14ac:dyDescent="0.25">
      <c r="A98">
        <v>480</v>
      </c>
      <c r="B98" s="6">
        <f t="shared" si="5"/>
        <v>27.028835544444444</v>
      </c>
      <c r="C98" s="6">
        <f>B98+2*'BH4 from Sr(BH4)2'!D98</f>
        <v>145.44107523343749</v>
      </c>
      <c r="D98" s="6">
        <f>$J$13+$K$13*A98+$L$13/A98^2+$M$13*A98^2+$N$13*A98^3</f>
        <v>96.716714938888884</v>
      </c>
      <c r="E98" s="9">
        <f t="shared" si="8"/>
        <v>-50.378427684744487</v>
      </c>
      <c r="F98" s="6">
        <f>$J$29+$K$29*A98+$L$29/A98^2+$M$29*A98^2+$N$29*A98^3</f>
        <v>145.44107523343749</v>
      </c>
      <c r="G98" s="9">
        <f t="shared" si="6"/>
        <v>0</v>
      </c>
    </row>
    <row r="99" spans="1:7" x14ac:dyDescent="0.25">
      <c r="A99">
        <v>485</v>
      </c>
      <c r="B99" s="6">
        <f t="shared" si="5"/>
        <v>27.076266934328835</v>
      </c>
      <c r="C99" s="6">
        <f>B99+2*'BH4 from Sr(BH4)2'!D99</f>
        <v>146.17112547906262</v>
      </c>
      <c r="D99" s="6">
        <f>$J$13+$K$13*A99+$L$13/A99^2+$M$13*A99^2+$N$13*A99^3</f>
        <v>97.126009263795297</v>
      </c>
      <c r="E99" s="9">
        <f t="shared" si="8"/>
        <v>-50.496377424568387</v>
      </c>
      <c r="F99" s="6">
        <f>$J$29+$K$29*A99+$L$29/A99^2+$M$29*A99^2+$N$29*A99^3</f>
        <v>146.17112547906262</v>
      </c>
      <c r="G99" s="9">
        <f t="shared" si="6"/>
        <v>0</v>
      </c>
    </row>
    <row r="100" spans="1:7" x14ac:dyDescent="0.25">
      <c r="A100">
        <v>490</v>
      </c>
      <c r="B100" s="6">
        <f t="shared" si="5"/>
        <v>27.123637741940858</v>
      </c>
      <c r="C100" s="6">
        <f>B100+2*'BH4 from Sr(BH4)2'!D100</f>
        <v>146.89782415180758</v>
      </c>
      <c r="D100" s="6">
        <f>$J$13+$K$13*A100+$L$13/A100^2+$M$13*A100^2+$N$13*A100^3</f>
        <v>97.535293551103706</v>
      </c>
      <c r="E100" s="9">
        <f t="shared" si="8"/>
        <v>-50.609916475865568</v>
      </c>
      <c r="F100" s="6">
        <f>$J$29+$K$29*A100+$L$29/A100^2+$M$29*A100^2+$N$29*A100^3</f>
        <v>146.89782415180761</v>
      </c>
      <c r="G100" s="9">
        <f t="shared" si="6"/>
        <v>-1.9347944460383811E-14</v>
      </c>
    </row>
    <row r="101" spans="1:7" x14ac:dyDescent="0.25">
      <c r="A101">
        <v>495</v>
      </c>
      <c r="B101" s="6">
        <f t="shared" si="5"/>
        <v>27.170973887062548</v>
      </c>
      <c r="C101" s="6">
        <f>B101+2*'BH4 from Sr(BH4)2'!D101</f>
        <v>147.62121497935723</v>
      </c>
      <c r="D101" s="6">
        <f>$J$13+$K$13*A101+$L$13/A101^2+$M$13*A101^2+$N$13*A101^3</f>
        <v>97.944585011636562</v>
      </c>
      <c r="E101" s="9">
        <f t="shared" si="8"/>
        <v>-50.719118327795975</v>
      </c>
      <c r="F101" s="6">
        <f>$J$29+$K$29*A101+$L$29/A101^2+$M$29*A101^2+$N$29*A101^3</f>
        <v>147.62121497935721</v>
      </c>
      <c r="G101" s="9">
        <f t="shared" si="6"/>
        <v>1.9253133388976906E-14</v>
      </c>
    </row>
    <row r="102" spans="1:7" x14ac:dyDescent="0.25">
      <c r="A102">
        <v>500</v>
      </c>
      <c r="B102" s="6">
        <f t="shared" si="5"/>
        <v>27.218299999999999</v>
      </c>
      <c r="C102" s="6">
        <f>B102+2*'BH4 from Sr(BH4)2'!D102</f>
        <v>148.341339514</v>
      </c>
      <c r="D102" s="6">
        <f>$J$13+$K$13*A102+$L$13/A102^2+$M$13*A102^2+$N$13*A102^3</f>
        <v>98.353899999999996</v>
      </c>
      <c r="E102" s="9">
        <f t="shared" si="8"/>
        <v>-50.824054271360872</v>
      </c>
      <c r="F102" s="6">
        <f>$J$29+$K$29*A102+$L$29/A102^2+$M$29*A102^2+$N$29*A102^3</f>
        <v>148.34133951400003</v>
      </c>
      <c r="G102" s="9">
        <f t="shared" si="6"/>
        <v>-1.9159668858000067E-14</v>
      </c>
    </row>
    <row r="103" spans="1:7" x14ac:dyDescent="0.25">
      <c r="A103">
        <v>505</v>
      </c>
      <c r="B103" s="6">
        <f t="shared" si="5"/>
        <v>27.265639497804138</v>
      </c>
      <c r="C103" s="6">
        <f>B103+2*'BH4 from Sr(BH4)2'!D103</f>
        <v>149.05823726121557</v>
      </c>
      <c r="D103" s="6">
        <f>$J$13+$K$13*A103+$L$13/A103^2+$M$13*A103^2+$N$13*A103^3</f>
        <v>98.763254065194587</v>
      </c>
      <c r="E103" s="9">
        <f t="shared" si="8"/>
        <v>-50.924793509558498</v>
      </c>
      <c r="F103" s="6">
        <f>$J$29+$K$29*A103+$L$29/A103^2+$M$29*A103^2+$N$29*A103^3</f>
        <v>149.0582372612156</v>
      </c>
      <c r="G103" s="9">
        <f t="shared" si="6"/>
        <v>-1.9067520153613972E-14</v>
      </c>
    </row>
    <row r="104" spans="1:7" x14ac:dyDescent="0.25">
      <c r="A104">
        <v>510</v>
      </c>
      <c r="B104" s="6">
        <f t="shared" si="5"/>
        <v>27.31301465528643</v>
      </c>
      <c r="C104" s="6">
        <f>B104+2*'BH4 from Sr(BH4)2'!D104</f>
        <v>149.77194579948096</v>
      </c>
      <c r="D104" s="6">
        <f>$J$13+$K$13*A104+$L$13/A104^2+$M$13*A104^2+$N$13*A104^3</f>
        <v>99.172661997770092</v>
      </c>
      <c r="E104" s="9">
        <f t="shared" si="8"/>
        <v>-51.021403260153086</v>
      </c>
      <c r="F104" s="6">
        <f>$J$29+$K$29*A104+$L$29/A104^2+$M$29*A104^2+$N$29*A104^3</f>
        <v>149.77194579948099</v>
      </c>
      <c r="G104" s="9">
        <f t="shared" si="6"/>
        <v>-1.8976657663549234E-14</v>
      </c>
    </row>
    <row r="105" spans="1:7" x14ac:dyDescent="0.25">
      <c r="A105">
        <v>515</v>
      </c>
      <c r="B105" s="6">
        <f t="shared" si="5"/>
        <v>27.360446671231973</v>
      </c>
      <c r="C105" s="6">
        <f>B105+2*'BH4 from Sr(BH4)2'!D105</f>
        <v>150.48250089197472</v>
      </c>
      <c r="D105" s="6">
        <f>$J$13+$K$13*A105+$L$13/A105^2+$M$13*A105^2+$N$13*A105^3</f>
        <v>99.582137873791112</v>
      </c>
      <c r="E105" s="9">
        <f t="shared" si="8"/>
        <v>-51.113948851644423</v>
      </c>
      <c r="F105" s="6">
        <f>$J$29+$K$29*A105+$L$29/A105^2+$M$29*A105^2+$N$29*A105^3</f>
        <v>150.48250089197478</v>
      </c>
      <c r="G105" s="9">
        <f t="shared" si="6"/>
        <v>-3.7774105642764136E-14</v>
      </c>
    </row>
    <row r="106" spans="1:7" x14ac:dyDescent="0.25">
      <c r="A106">
        <v>520</v>
      </c>
      <c r="B106" s="6">
        <f t="shared" si="5"/>
        <v>27.407955730177516</v>
      </c>
      <c r="C106" s="6">
        <f>B106+2*'BH4 from Sr(BH4)2'!D106</f>
        <v>151.18993659079882</v>
      </c>
      <c r="D106" s="6">
        <f>$J$13+$K$13*A106+$L$13/A106^2+$M$13*A106^2+$N$13*A106^3</f>
        <v>99.991695095857992</v>
      </c>
      <c r="E106" s="9">
        <f t="shared" si="8"/>
        <v>-51.202493812970317</v>
      </c>
      <c r="F106" s="6">
        <f>$J$29+$K$29*A106+$L$29/A106^2+$M$29*A106^2+$N$29*A106^3</f>
        <v>151.18993659079882</v>
      </c>
      <c r="G106" s="9">
        <f t="shared" si="6"/>
        <v>0</v>
      </c>
    </row>
    <row r="107" spans="1:7" x14ac:dyDescent="0.25">
      <c r="A107">
        <v>525</v>
      </c>
      <c r="B107" s="6">
        <f t="shared" si="5"/>
        <v>27.455561060090705</v>
      </c>
      <c r="C107" s="6">
        <f>B107+2*'BH4 from Sr(BH4)2'!D107</f>
        <v>151.89428533428571</v>
      </c>
      <c r="D107" s="6">
        <f>$J$13+$K$13*A107+$L$13/A107^2+$M$13*A107^2+$N$13*A107^3</f>
        <v>100.4013464314059</v>
      </c>
      <c r="E107" s="9">
        <f t="shared" si="8"/>
        <v>-51.287099957429092</v>
      </c>
      <c r="F107" s="6">
        <f>$J$29+$K$29*A107+$L$29/A107^2+$M$29*A107^2+$N$29*A107^3</f>
        <v>151.89428533428574</v>
      </c>
      <c r="G107" s="9">
        <f t="shared" si="6"/>
        <v>-1.8711506734999354E-14</v>
      </c>
    </row>
    <row r="108" spans="1:7" x14ac:dyDescent="0.25">
      <c r="A108">
        <v>530</v>
      </c>
      <c r="B108" s="6">
        <f t="shared" si="5"/>
        <v>27.503280986258456</v>
      </c>
      <c r="C108" s="6">
        <f>B108+2*'BH4 from Sr(BH4)2'!D108</f>
        <v>152.59557803791029</v>
      </c>
      <c r="D108" s="6">
        <f>$J$13+$K$13*A108+$L$13/A108^2+$M$13*A108^2+$N$13*A108^3</f>
        <v>100.81110404848701</v>
      </c>
      <c r="E108" s="9">
        <f t="shared" si="8"/>
        <v>-51.367827461265136</v>
      </c>
      <c r="F108" s="6">
        <f>$J$29+$K$29*A108+$L$29/A108^2+$M$29*A108^2+$N$29*A108^3</f>
        <v>152.59557803791029</v>
      </c>
      <c r="G108" s="9">
        <f t="shared" si="6"/>
        <v>0</v>
      </c>
    </row>
    <row r="109" spans="1:7" x14ac:dyDescent="0.25">
      <c r="A109">
        <v>535</v>
      </c>
      <c r="B109" s="6">
        <f t="shared" si="5"/>
        <v>27.551132981666523</v>
      </c>
      <c r="C109" s="6">
        <f>B109+2*'BH4 from Sr(BH4)2'!D109</f>
        <v>153.29384417928208</v>
      </c>
      <c r="D109" s="6">
        <f>$J$13+$K$13*A109+$L$13/A109^2+$M$13*A109^2+$N$13*A109^3</f>
        <v>101.22097954922265</v>
      </c>
      <c r="E109" s="9">
        <f t="shared" si="8"/>
        <v>-51.444734937322913</v>
      </c>
      <c r="F109" s="6">
        <f>$J$29+$K$29*A109+$L$29/A109^2+$M$29*A109^2+$N$29*A109^3</f>
        <v>153.29384417928202</v>
      </c>
      <c r="G109" s="9">
        <f t="shared" si="6"/>
        <v>3.7081344763151615E-14</v>
      </c>
    </row>
    <row r="110" spans="1:7" x14ac:dyDescent="0.25">
      <c r="A110">
        <v>540</v>
      </c>
      <c r="B110" s="6">
        <f t="shared" si="5"/>
        <v>27.599133714128943</v>
      </c>
      <c r="C110" s="6">
        <f>B110+2*'BH4 from Sr(BH4)2'!D110</f>
        <v>153.98911187765435</v>
      </c>
      <c r="D110" s="6">
        <f>$J$13+$K$13*A110+$L$13/A110^2+$M$13*A110^2+$N$13*A110^3</f>
        <v>101.63098400109737</v>
      </c>
      <c r="E110" s="9">
        <f t="shared" si="8"/>
        <v>-51.517879504139827</v>
      </c>
      <c r="F110" s="6">
        <f>$J$29+$K$29*A110+$L$29/A110^2+$M$29*A110^2+$N$29*A110^3</f>
        <v>153.98911187765435</v>
      </c>
      <c r="G110" s="9">
        <f t="shared" si="6"/>
        <v>0</v>
      </c>
    </row>
    <row r="111" spans="1:7" x14ac:dyDescent="0.25">
      <c r="A111">
        <v>545</v>
      </c>
      <c r="B111" s="6">
        <f t="shared" si="5"/>
        <v>27.64729909040485</v>
      </c>
      <c r="C111" s="6">
        <f>B111+2*'BH4 from Sr(BH4)2'!D111</f>
        <v>154.68140796835115</v>
      </c>
      <c r="D111" s="6">
        <f>$J$13+$K$13*A111+$L$13/A111^2+$M$13*A111^2+$N$13*A111^3</f>
        <v>102.04112796625283</v>
      </c>
      <c r="E111" s="9">
        <f t="shared" si="8"/>
        <v>-51.587316850816848</v>
      </c>
      <c r="F111" s="6">
        <f>$J$29+$K$29*A111+$L$29/A111^2+$M$29*A111^2+$N$29*A111^3</f>
        <v>154.68140796835115</v>
      </c>
      <c r="G111" s="9">
        <f t="shared" si="6"/>
        <v>0</v>
      </c>
    </row>
    <row r="112" spans="1:7" x14ac:dyDescent="0.25">
      <c r="A112">
        <v>550</v>
      </c>
      <c r="B112" s="6">
        <f t="shared" si="5"/>
        <v>27.695644297520662</v>
      </c>
      <c r="C112" s="6">
        <f>B112+2*'BH4 from Sr(BH4)2'!D112</f>
        <v>155.37075807247933</v>
      </c>
      <c r="D112" s="6">
        <f>$J$13+$K$13*A112+$L$13/A112^2+$M$13*A112^2+$N$13*A112^3</f>
        <v>102.45142152892562</v>
      </c>
      <c r="E112" s="9">
        <f t="shared" si="8"/>
        <v>-51.653101297977329</v>
      </c>
      <c r="F112" s="6">
        <f>$J$29+$K$29*A112+$L$29/A112^2+$M$29*A112^2+$N$29*A112^3</f>
        <v>155.37075807247933</v>
      </c>
      <c r="G112" s="9">
        <f t="shared" si="6"/>
        <v>0</v>
      </c>
    </row>
  </sheetData>
  <mergeCells count="5">
    <mergeCell ref="J1:L1"/>
    <mergeCell ref="M1:R1"/>
    <mergeCell ref="I15:K15"/>
    <mergeCell ref="I20:K20"/>
    <mergeCell ref="I19:K19"/>
  </mergeCells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7ACF-4EB3-4FBB-BE4A-168631175513}">
  <dimension ref="A1:R144"/>
  <sheetViews>
    <sheetView topLeftCell="A7" workbookViewId="0">
      <selection activeCell="F10" sqref="F10"/>
    </sheetView>
  </sheetViews>
  <sheetFormatPr baseColWidth="10" defaultColWidth="11.42578125" defaultRowHeight="15" x14ac:dyDescent="0.25"/>
  <cols>
    <col min="1" max="1" width="7" bestFit="1" customWidth="1"/>
    <col min="2" max="2" width="15.7109375" bestFit="1" customWidth="1"/>
    <col min="3" max="3" width="28.7109375" bestFit="1" customWidth="1"/>
    <col min="4" max="4" width="27" bestFit="1" customWidth="1"/>
    <col min="5" max="5" width="13.85546875" bestFit="1" customWidth="1"/>
    <col min="12" max="12" width="13" bestFit="1" customWidth="1"/>
  </cols>
  <sheetData>
    <row r="1" spans="1:18" x14ac:dyDescent="0.25">
      <c r="A1" t="s">
        <v>9</v>
      </c>
      <c r="B1" t="s">
        <v>43</v>
      </c>
      <c r="C1" t="s">
        <v>137</v>
      </c>
      <c r="D1" t="s">
        <v>127</v>
      </c>
      <c r="E1" t="s">
        <v>136</v>
      </c>
      <c r="I1" t="s">
        <v>42</v>
      </c>
      <c r="J1" s="18" t="s">
        <v>1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18" x14ac:dyDescent="0.25">
      <c r="A2">
        <v>5</v>
      </c>
      <c r="B2" s="6">
        <f>$J$3+$K$3*A2+$L$3*A2^2+$M$3/A2^2+$N$3*A2^3+$O$3/A2</f>
        <v>2.545E-2</v>
      </c>
      <c r="C2" s="6">
        <f>B2+2*'BH4 from Sr(BH4)2'!D2</f>
        <v>6.5122029999999997E-2</v>
      </c>
      <c r="D2" s="6">
        <f>$K$16+$L$16*A2+$M$16/A2^2+$N$16*A2^2+$O$16*A2^3</f>
        <v>6.1349635000000034E-2</v>
      </c>
      <c r="E2" s="9">
        <f>(D2-C2)/D2*100</f>
        <v>-6.1490096884846359</v>
      </c>
      <c r="I2" s="26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</row>
    <row r="3" spans="1:18" x14ac:dyDescent="0.25">
      <c r="A3">
        <v>10</v>
      </c>
      <c r="B3" s="6">
        <f>$J$4+$K$4*A3+$L$4*A3^2+$M$4/A3^2+$N$4*A3^3+$O$4/A3</f>
        <v>0.19479999999999981</v>
      </c>
      <c r="C3" s="6">
        <f>B3+2*'BH4 from Sr(BH4)2'!D3</f>
        <v>0.52417188099999934</v>
      </c>
      <c r="D3" s="6">
        <f>$K$16+$L$16*A3+$M$16/A3^2+$N$16*A3^2+$O$16*A3^3</f>
        <v>0.43809690600000001</v>
      </c>
      <c r="E3" s="9">
        <f t="shared" ref="E3:E67" si="0">(D3-C3)/D3*100</f>
        <v>-19.647473839954337</v>
      </c>
      <c r="I3" s="40" t="s">
        <v>102</v>
      </c>
      <c r="J3">
        <v>0</v>
      </c>
      <c r="K3" s="2">
        <v>1.99E-3</v>
      </c>
      <c r="L3">
        <v>0</v>
      </c>
      <c r="M3">
        <v>0</v>
      </c>
      <c r="N3" s="2">
        <v>1.2400000000000001E-4</v>
      </c>
    </row>
    <row r="4" spans="1:18" x14ac:dyDescent="0.25">
      <c r="A4">
        <v>15</v>
      </c>
      <c r="B4" s="6">
        <f t="shared" ref="B4:B9" si="1">$J$4+$K$4*A4+$L$4*A4^2+$M$4/A4^2+$N$4*A4^3+$O$4/A4</f>
        <v>0.64828749999999935</v>
      </c>
      <c r="C4" s="6">
        <f>B4+2*'BH4 from Sr(BH4)2'!D4</f>
        <v>1.5238142732222224</v>
      </c>
      <c r="D4" s="6">
        <f>$K$16+$L$16*A4+$M$16/A4^2+$N$16*A4^2+$O$16*A4^3</f>
        <v>1.3868327321111111</v>
      </c>
      <c r="E4" s="9">
        <f t="shared" si="0"/>
        <v>-9.8772936302556573</v>
      </c>
      <c r="I4" s="40" t="s">
        <v>121</v>
      </c>
      <c r="J4" s="2">
        <v>1.7709999999999999</v>
      </c>
      <c r="K4" s="2">
        <v>-0.31</v>
      </c>
      <c r="L4" s="2">
        <v>1.8509999999999999E-2</v>
      </c>
      <c r="M4" s="2">
        <v>-15.93</v>
      </c>
      <c r="N4" s="2">
        <v>-1.6789999999999999E-4</v>
      </c>
    </row>
    <row r="5" spans="1:18" x14ac:dyDescent="0.25">
      <c r="A5">
        <v>20</v>
      </c>
      <c r="B5" s="6">
        <f t="shared" si="1"/>
        <v>1.5919749999999997</v>
      </c>
      <c r="C5" s="6">
        <f>B5+2*'BH4 from Sr(BH4)2'!D5</f>
        <v>2.9738425154999995</v>
      </c>
      <c r="D5" s="6">
        <f t="shared" ref="D5:D23" si="2">$K$18+$L$18*A5+$M$18/A5^2+$N$18*A5^2+$O$18*A5^3</f>
        <v>2.8679417020000004</v>
      </c>
      <c r="E5" s="9">
        <f t="shared" si="0"/>
        <v>-3.692572043083985</v>
      </c>
      <c r="I5" s="40" t="s">
        <v>103</v>
      </c>
      <c r="J5" s="2">
        <v>117.816</v>
      </c>
      <c r="K5" s="2">
        <v>-3.8039999999999998</v>
      </c>
      <c r="L5" s="2">
        <v>5.1220000000000002E-2</v>
      </c>
      <c r="M5" s="2">
        <v>-39630</v>
      </c>
      <c r="N5" s="2">
        <v>-2.287E-4</v>
      </c>
    </row>
    <row r="6" spans="1:18" x14ac:dyDescent="0.25">
      <c r="A6">
        <v>25</v>
      </c>
      <c r="B6" s="6">
        <f t="shared" si="1"/>
        <v>2.9408244999999997</v>
      </c>
      <c r="C6" s="6">
        <f>B6+2*'BH4 from Sr(BH4)2'!D6</f>
        <v>4.4463739986400022</v>
      </c>
      <c r="D6" s="6">
        <f t="shared" si="2"/>
        <v>4.9647813826800018</v>
      </c>
      <c r="E6" s="9">
        <f t="shared" si="0"/>
        <v>10.44169610062794</v>
      </c>
      <c r="I6" s="40" t="s">
        <v>104</v>
      </c>
      <c r="J6" s="2">
        <v>18.978999999999999</v>
      </c>
      <c r="K6" s="2">
        <v>5.9889999999999999E-2</v>
      </c>
      <c r="L6" s="2">
        <v>-1.931E-4</v>
      </c>
      <c r="M6" s="2">
        <v>-29590</v>
      </c>
      <c r="N6" s="2">
        <v>2.4079999999999999E-7</v>
      </c>
    </row>
    <row r="7" spans="1:18" x14ac:dyDescent="0.25">
      <c r="A7">
        <v>30</v>
      </c>
      <c r="B7" s="6">
        <f t="shared" si="1"/>
        <v>4.5789999999999997</v>
      </c>
      <c r="C7" s="6">
        <f>B7+2*'BH4 from Sr(BH4)2'!D7</f>
        <v>6.5262999998888782</v>
      </c>
      <c r="D7" s="6">
        <f t="shared" si="2"/>
        <v>7.3880249408888901</v>
      </c>
      <c r="E7" s="9">
        <f t="shared" si="0"/>
        <v>11.663806604533923</v>
      </c>
      <c r="I7" s="40" t="s">
        <v>105</v>
      </c>
      <c r="J7" s="2">
        <v>19.782</v>
      </c>
      <c r="K7" s="2">
        <v>1.5622E-2</v>
      </c>
      <c r="L7" s="2">
        <v>3.0359999999999998E-6</v>
      </c>
      <c r="M7" s="2">
        <v>95200</v>
      </c>
      <c r="N7">
        <v>0</v>
      </c>
    </row>
    <row r="8" spans="1:18" x14ac:dyDescent="0.25">
      <c r="A8">
        <v>35</v>
      </c>
      <c r="B8" s="6">
        <f t="shared" si="1"/>
        <v>6.3840334183673466</v>
      </c>
      <c r="C8" s="6">
        <f>B8+2*'BH4 from Sr(BH4)2'!D8</f>
        <v>9.5934045225714275</v>
      </c>
      <c r="D8" s="6">
        <f t="shared" si="2"/>
        <v>10.012803071775512</v>
      </c>
      <c r="E8" s="9">
        <f t="shared" si="0"/>
        <v>4.1886227682466011</v>
      </c>
    </row>
    <row r="9" spans="1:18" x14ac:dyDescent="0.25">
      <c r="A9">
        <v>40</v>
      </c>
      <c r="B9" s="6">
        <f t="shared" si="1"/>
        <v>8.2314437500000004</v>
      </c>
      <c r="C9" s="6">
        <f>B9+2*'BH4 from Sr(BH4)2'!D9</f>
        <v>13.3195441480625</v>
      </c>
      <c r="D9" s="6">
        <f t="shared" si="2"/>
        <v>12.776519335499998</v>
      </c>
      <c r="E9" s="9">
        <f t="shared" si="0"/>
        <v>-4.2501779890371916</v>
      </c>
    </row>
    <row r="10" spans="1:18" x14ac:dyDescent="0.25">
      <c r="A10">
        <v>45</v>
      </c>
      <c r="B10" s="6">
        <f>$J$5+$K$5*A10+$L$5*A10^2+$M$5/A10^2+$N$5*A10^3+$O$5/A10</f>
        <v>9.9458421296296571</v>
      </c>
      <c r="C10" s="6">
        <f>B10+2*'BH4 from Sr(BH4)2'!D10</f>
        <v>17.288274521432125</v>
      </c>
      <c r="D10" s="6">
        <f t="shared" si="2"/>
        <v>15.639908275395062</v>
      </c>
      <c r="E10" s="9">
        <f t="shared" si="0"/>
        <v>-10.539487936961232</v>
      </c>
    </row>
    <row r="11" spans="1:18" x14ac:dyDescent="0.25">
      <c r="A11">
        <v>50</v>
      </c>
      <c r="B11" s="6">
        <f t="shared" ref="B11:B17" si="3">$J$5+$K$5*A11+$L$5*A11^2+$M$5/A11^2+$N$5*A11^3+$O$5/A11</f>
        <v>11.226500000000023</v>
      </c>
      <c r="C11" s="6">
        <f>B11+2*'BH4 from Sr(BH4)2'!D11</f>
        <v>21.095050487160023</v>
      </c>
      <c r="D11" s="6">
        <f t="shared" si="2"/>
        <v>18.57380542192</v>
      </c>
      <c r="E11" s="9">
        <f t="shared" si="0"/>
        <v>-13.574197683069078</v>
      </c>
    </row>
    <row r="12" spans="1:18" x14ac:dyDescent="0.25">
      <c r="A12">
        <v>55</v>
      </c>
      <c r="B12" s="6">
        <f t="shared" si="3"/>
        <v>12.385711053719028</v>
      </c>
      <c r="C12" s="6">
        <f>B12+2*'BH4 from Sr(BH4)2'!D12</f>
        <v>24.98356039624796</v>
      </c>
      <c r="D12" s="6">
        <f t="shared" si="2"/>
        <v>21.553909445429753</v>
      </c>
      <c r="E12" s="9">
        <f t="shared" si="0"/>
        <v>-15.911966965906609</v>
      </c>
      <c r="I12" t="s">
        <v>55</v>
      </c>
      <c r="J12" t="s">
        <v>71</v>
      </c>
    </row>
    <row r="13" spans="1:18" x14ac:dyDescent="0.25">
      <c r="A13">
        <v>60</v>
      </c>
      <c r="B13" s="6">
        <f t="shared" si="3"/>
        <v>13.560466666666684</v>
      </c>
      <c r="C13" s="6">
        <f>B13+2*'BH4 from Sr(BH4)2'!D13</f>
        <v>29.040584785805567</v>
      </c>
      <c r="D13" s="6">
        <f t="shared" si="2"/>
        <v>24.55845954022222</v>
      </c>
      <c r="E13" s="9">
        <f t="shared" si="0"/>
        <v>-18.250840360090397</v>
      </c>
      <c r="I13" s="7"/>
      <c r="J13" s="26" t="s">
        <v>73</v>
      </c>
      <c r="K13" s="27" t="s">
        <v>3</v>
      </c>
      <c r="L13" s="27" t="s">
        <v>4</v>
      </c>
      <c r="M13" s="27" t="s">
        <v>5</v>
      </c>
      <c r="N13" s="27" t="s">
        <v>6</v>
      </c>
      <c r="O13" s="27" t="s">
        <v>7</v>
      </c>
      <c r="P13" s="27" t="s">
        <v>24</v>
      </c>
      <c r="Q13" s="27" t="s">
        <v>25</v>
      </c>
    </row>
    <row r="14" spans="1:18" x14ac:dyDescent="0.25">
      <c r="A14">
        <v>65</v>
      </c>
      <c r="B14" s="6">
        <f t="shared" si="3"/>
        <v>14.773880843195279</v>
      </c>
      <c r="C14" s="6">
        <f>B14+2*'BH4 from Sr(BH4)2'!D14</f>
        <v>33.249280164355049</v>
      </c>
      <c r="D14" s="6">
        <f t="shared" si="2"/>
        <v>27.567111022763306</v>
      </c>
      <c r="E14" s="9">
        <f t="shared" si="0"/>
        <v>-20.612131379671013</v>
      </c>
      <c r="I14" s="26" t="s">
        <v>74</v>
      </c>
      <c r="J14" s="31" t="s">
        <v>37</v>
      </c>
      <c r="K14" s="26">
        <v>0</v>
      </c>
      <c r="L14" s="29">
        <v>9.0733999999999997E-4</v>
      </c>
      <c r="M14" s="26">
        <v>0</v>
      </c>
      <c r="N14" s="26">
        <v>0</v>
      </c>
      <c r="O14" s="29">
        <v>4.5108000000000002E-4</v>
      </c>
      <c r="P14" s="32">
        <v>0.99978</v>
      </c>
      <c r="Q14" s="33">
        <v>1.2427E-4</v>
      </c>
    </row>
    <row r="15" spans="1:18" x14ac:dyDescent="0.25">
      <c r="A15">
        <v>70</v>
      </c>
      <c r="B15" s="6">
        <f t="shared" si="3"/>
        <v>15.982144897959216</v>
      </c>
      <c r="C15" s="6">
        <f>B15+2*'BH4 from Sr(BH4)2'!D15</f>
        <v>37.531905966510223</v>
      </c>
      <c r="D15" s="6">
        <f t="shared" si="2"/>
        <v>30.560351426693881</v>
      </c>
      <c r="E15" s="9">
        <f t="shared" si="0"/>
        <v>-22.812416135132604</v>
      </c>
      <c r="I15" s="26" t="s">
        <v>75</v>
      </c>
      <c r="J15" s="31"/>
      <c r="K15" s="26">
        <v>0</v>
      </c>
      <c r="L15" s="29">
        <v>2.7568000000000001E-5</v>
      </c>
      <c r="M15" s="26">
        <v>0</v>
      </c>
      <c r="N15" s="26">
        <v>0</v>
      </c>
      <c r="O15" s="29">
        <v>2.5600999999999998E-6</v>
      </c>
      <c r="P15" s="32"/>
      <c r="Q15" s="33"/>
    </row>
    <row r="16" spans="1:18" x14ac:dyDescent="0.25">
      <c r="A16">
        <v>75</v>
      </c>
      <c r="B16" s="6">
        <f t="shared" si="3"/>
        <v>17.100354166666676</v>
      </c>
      <c r="C16" s="6">
        <f>B16+2*'BH4 from Sr(BH4)2'!D16</f>
        <v>41.773325866515563</v>
      </c>
      <c r="D16" s="6">
        <f t="shared" si="2"/>
        <v>33.519179334742219</v>
      </c>
      <c r="E16" s="9">
        <f t="shared" si="0"/>
        <v>-24.62514505305332</v>
      </c>
      <c r="I16" s="26" t="s">
        <v>74</v>
      </c>
      <c r="J16" s="34" t="s">
        <v>38</v>
      </c>
      <c r="K16" s="29">
        <v>0.27623926300000001</v>
      </c>
      <c r="L16" s="29">
        <v>-8.0955680000000002E-2</v>
      </c>
      <c r="M16" s="29">
        <v>-1.0563256999999999</v>
      </c>
      <c r="N16" s="29">
        <v>8.751567E-3</v>
      </c>
      <c r="O16" s="29">
        <v>1.06821E-4</v>
      </c>
      <c r="P16" s="35">
        <v>0.99995600910000004</v>
      </c>
      <c r="Q16" s="33">
        <v>3.7586579999999998E-3</v>
      </c>
    </row>
    <row r="17" spans="1:17" x14ac:dyDescent="0.25">
      <c r="A17">
        <v>80</v>
      </c>
      <c r="B17" s="6">
        <f t="shared" si="3"/>
        <v>18.017412500000006</v>
      </c>
      <c r="C17" s="6">
        <f>B17+2*'BH4 from Sr(BH4)2'!D17</f>
        <v>45.834570294515629</v>
      </c>
      <c r="D17" s="6">
        <f t="shared" si="2"/>
        <v>36.424919033874993</v>
      </c>
      <c r="E17" s="9">
        <f t="shared" si="0"/>
        <v>-25.833005289290302</v>
      </c>
      <c r="I17" s="26" t="s">
        <v>75</v>
      </c>
      <c r="J17" s="34"/>
      <c r="K17" s="29">
        <v>2.6328675999999999E-2</v>
      </c>
      <c r="L17" s="29">
        <v>6.2810339999999996E-3</v>
      </c>
      <c r="M17" s="29">
        <v>0.14331063499999999</v>
      </c>
      <c r="N17" s="29">
        <v>5.2046299999999998E-4</v>
      </c>
      <c r="O17" s="29">
        <v>1.4354300000000001E-5</v>
      </c>
      <c r="P17" s="35"/>
      <c r="Q17" s="33"/>
    </row>
    <row r="18" spans="1:17" x14ac:dyDescent="0.25">
      <c r="A18">
        <v>85</v>
      </c>
      <c r="B18" s="6">
        <f>$J$6+$K$6*A18+$L$6*A18^2+$M$6/A18^2+$N$6*A18^3+$O$6/A18</f>
        <v>18.726882069896195</v>
      </c>
      <c r="C18" s="6">
        <f>B18+2*'BH4 from Sr(BH4)2'!D18</f>
        <v>49.682879576664362</v>
      </c>
      <c r="D18" s="6">
        <f t="shared" si="2"/>
        <v>39.25910910403806</v>
      </c>
      <c r="E18" s="9">
        <f t="shared" si="0"/>
        <v>-26.551215018667218</v>
      </c>
      <c r="I18" s="26" t="s">
        <v>74</v>
      </c>
      <c r="J18" s="34" t="s">
        <v>39</v>
      </c>
      <c r="K18" s="29">
        <v>-6.9291218399999996</v>
      </c>
      <c r="L18" s="29">
        <v>0.35244169400000003</v>
      </c>
      <c r="M18" s="29">
        <v>492.81890479999998</v>
      </c>
      <c r="N18" s="29">
        <v>4.2684359999999996E-3</v>
      </c>
      <c r="O18" s="29">
        <v>-2.3898999999999999E-5</v>
      </c>
      <c r="P18" s="35">
        <v>0.99995572440000002</v>
      </c>
      <c r="Q18" s="33">
        <v>0.10593336909999999</v>
      </c>
    </row>
    <row r="19" spans="1:17" x14ac:dyDescent="0.25">
      <c r="A19">
        <v>90</v>
      </c>
      <c r="B19" s="6">
        <f t="shared" ref="B19:B61" si="4">$J$6+$K$6*A19+$L$6*A19^2+$M$6/A19^2+$N$6*A19^3+$O$6/A19</f>
        <v>19.327446780246913</v>
      </c>
      <c r="C19" s="6">
        <f>B19+2*'BH4 from Sr(BH4)2'!D19</f>
        <v>53.39166516319753</v>
      </c>
      <c r="D19" s="6">
        <f t="shared" si="2"/>
        <v>42.003433060098757</v>
      </c>
      <c r="E19" s="9">
        <f t="shared" si="0"/>
        <v>-27.112622167822387</v>
      </c>
      <c r="I19" s="26" t="s">
        <v>75</v>
      </c>
      <c r="J19" s="34"/>
      <c r="K19" s="29">
        <v>0.63247100899999997</v>
      </c>
      <c r="L19" s="29">
        <v>2.9669368000000002E-2</v>
      </c>
      <c r="M19" s="29">
        <v>68.348059120000002</v>
      </c>
      <c r="N19" s="29">
        <v>4.5489400000000001E-4</v>
      </c>
      <c r="O19" s="29">
        <v>2.2226000000000001E-6</v>
      </c>
      <c r="P19" s="35"/>
      <c r="Q19" s="33"/>
    </row>
    <row r="20" spans="1:17" x14ac:dyDescent="0.25">
      <c r="A20">
        <v>95</v>
      </c>
      <c r="B20" s="6">
        <f t="shared" si="4"/>
        <v>19.853608039889195</v>
      </c>
      <c r="C20" s="6">
        <f>B20+2*'BH4 from Sr(BH4)2'!D20</f>
        <v>56.970883100515216</v>
      </c>
      <c r="D20" s="6">
        <f t="shared" si="2"/>
        <v>44.639674837831024</v>
      </c>
      <c r="E20" s="9">
        <f t="shared" si="0"/>
        <v>-27.623875638614194</v>
      </c>
      <c r="I20" s="26" t="s">
        <v>74</v>
      </c>
      <c r="J20" s="20" t="s">
        <v>40</v>
      </c>
      <c r="K20" s="2">
        <v>-21.530189700000001</v>
      </c>
      <c r="L20" s="2">
        <v>0.81734221299999998</v>
      </c>
      <c r="M20">
        <v>0</v>
      </c>
      <c r="N20" s="2">
        <v>-1.3286699999999999E-3</v>
      </c>
      <c r="O20">
        <v>0</v>
      </c>
      <c r="P20" s="22">
        <v>0.99965256960000004</v>
      </c>
      <c r="Q20" s="23">
        <v>0.32742603209999999</v>
      </c>
    </row>
    <row r="21" spans="1:17" x14ac:dyDescent="0.25">
      <c r="A21">
        <v>100</v>
      </c>
      <c r="B21" s="6">
        <f t="shared" si="4"/>
        <v>20.3188</v>
      </c>
      <c r="C21" s="6">
        <f>B21+2*'BH4 from Sr(BH4)2'!D21</f>
        <v>60.409936809289988</v>
      </c>
      <c r="D21" s="6">
        <f t="shared" si="2"/>
        <v>47.149689450479997</v>
      </c>
      <c r="E21" s="9">
        <f t="shared" si="0"/>
        <v>-28.123721520450012</v>
      </c>
      <c r="I21" s="26" t="s">
        <v>75</v>
      </c>
      <c r="J21" s="20"/>
      <c r="K21" s="2">
        <v>1.0922957179999999</v>
      </c>
      <c r="L21" s="2">
        <v>1.3480647E-2</v>
      </c>
      <c r="M21">
        <v>0</v>
      </c>
      <c r="N21" s="2">
        <v>3.90714E-5</v>
      </c>
      <c r="O21">
        <v>0</v>
      </c>
      <c r="P21" s="22"/>
      <c r="Q21" s="23"/>
    </row>
    <row r="22" spans="1:17" x14ac:dyDescent="0.25">
      <c r="A22">
        <v>105</v>
      </c>
      <c r="B22" s="6">
        <f t="shared" si="4"/>
        <v>20.73337837324263</v>
      </c>
      <c r="C22" s="6">
        <f>B22+2*'BH4 from Sr(BH4)2'!D22</f>
        <v>63.738168987264167</v>
      </c>
      <c r="D22" s="6">
        <f t="shared" si="2"/>
        <v>49.515383182419498</v>
      </c>
      <c r="E22" s="9">
        <f t="shared" si="0"/>
        <v>-28.723974027317006</v>
      </c>
      <c r="I22" s="26" t="s">
        <v>74</v>
      </c>
      <c r="J22" s="20" t="s">
        <v>41</v>
      </c>
      <c r="K22" s="2">
        <v>99.76</v>
      </c>
      <c r="L22" s="2">
        <v>1.7232999999999998E-2</v>
      </c>
      <c r="M22" s="2">
        <v>-728840</v>
      </c>
      <c r="N22" s="2">
        <v>1.1069999999999999E-4</v>
      </c>
      <c r="O22">
        <v>0</v>
      </c>
      <c r="P22" s="22">
        <v>0.99009000000000003</v>
      </c>
      <c r="Q22" s="23">
        <v>1.6944999999999999</v>
      </c>
    </row>
    <row r="23" spans="1:17" x14ac:dyDescent="0.25">
      <c r="A23">
        <v>110</v>
      </c>
      <c r="B23" s="6">
        <f t="shared" si="4"/>
        <v>21.105440254545449</v>
      </c>
      <c r="C23" s="6">
        <f>B23+2*'BH4 from Sr(BH4)2'!D23</f>
        <v>66.990736378008251</v>
      </c>
      <c r="D23" s="6">
        <f t="shared" si="2"/>
        <v>51.718699935107438</v>
      </c>
      <c r="E23" s="9">
        <f t="shared" si="0"/>
        <v>-29.529041646566839</v>
      </c>
      <c r="I23" s="26" t="s">
        <v>75</v>
      </c>
      <c r="J23" s="20"/>
      <c r="K23" s="2">
        <v>6.2027000000000001</v>
      </c>
      <c r="L23" s="2">
        <v>2.8244999999999999E-2</v>
      </c>
      <c r="M23" s="2">
        <v>63993</v>
      </c>
      <c r="N23" s="2">
        <v>3.3602000000000001E-5</v>
      </c>
      <c r="O23">
        <v>0</v>
      </c>
      <c r="P23" s="22"/>
      <c r="Q23" s="23"/>
    </row>
    <row r="24" spans="1:17" x14ac:dyDescent="0.25">
      <c r="A24">
        <v>115</v>
      </c>
      <c r="B24" s="6">
        <f t="shared" si="4"/>
        <v>21.441400088468804</v>
      </c>
      <c r="C24" s="6">
        <f>B24+2*'BH4 from Sr(BH4)2'!D24</f>
        <v>69.353011459683358</v>
      </c>
      <c r="D24" s="6">
        <f t="shared" ref="D24:D45" si="5">$K$20+$L$20*A24+$M$20/A24^2+$N$20*A24^2+$O$20*A24^3</f>
        <v>54.892504044999988</v>
      </c>
      <c r="E24" s="9">
        <f t="shared" si="0"/>
        <v>-26.34331893992098</v>
      </c>
    </row>
    <row r="25" spans="1:17" x14ac:dyDescent="0.25">
      <c r="A25">
        <v>120</v>
      </c>
      <c r="B25" s="6">
        <f t="shared" si="4"/>
        <v>21.746401288888887</v>
      </c>
      <c r="C25" s="6">
        <f>B25+2*'BH4 from Sr(BH4)2'!D25</f>
        <v>71.784054693888876</v>
      </c>
      <c r="D25" s="6">
        <f t="shared" si="5"/>
        <v>57.418027859999995</v>
      </c>
      <c r="E25" s="9">
        <f t="shared" si="0"/>
        <v>-25.020063156674365</v>
      </c>
      <c r="J25" s="19" t="s">
        <v>62</v>
      </c>
      <c r="K25" s="19"/>
      <c r="L25" s="19"/>
    </row>
    <row r="26" spans="1:17" x14ac:dyDescent="0.25">
      <c r="A26">
        <v>125</v>
      </c>
      <c r="B26" s="6">
        <f t="shared" si="4"/>
        <v>22.024614999999997</v>
      </c>
      <c r="C26" s="6">
        <f>B26+2*'BH4 from Sr(BH4)2'!D26</f>
        <v>74.03371161150001</v>
      </c>
      <c r="D26" s="6">
        <f t="shared" si="5"/>
        <v>59.877118174999993</v>
      </c>
      <c r="E26" s="9">
        <f t="shared" si="0"/>
        <v>-23.642743451889615</v>
      </c>
    </row>
    <row r="27" spans="1:17" x14ac:dyDescent="0.25">
      <c r="A27">
        <v>130</v>
      </c>
      <c r="B27" s="6">
        <f t="shared" si="4"/>
        <v>22.279460026035498</v>
      </c>
      <c r="C27" s="6">
        <f>B27+2*'BH4 from Sr(BH4)2'!D27</f>
        <v>76.129167920650872</v>
      </c>
      <c r="D27" s="6">
        <f t="shared" si="5"/>
        <v>62.269774990000002</v>
      </c>
      <c r="E27" s="9">
        <f t="shared" si="0"/>
        <v>-22.257014631699843</v>
      </c>
    </row>
    <row r="28" spans="1:17" x14ac:dyDescent="0.25">
      <c r="A28">
        <v>135</v>
      </c>
      <c r="B28" s="6">
        <f t="shared" si="4"/>
        <v>22.513766835665294</v>
      </c>
      <c r="C28" s="6">
        <f>B28+2*'BH4 from Sr(BH4)2'!D28</f>
        <v>78.09264122656036</v>
      </c>
      <c r="D28" s="6">
        <f t="shared" si="5"/>
        <v>64.595998304999995</v>
      </c>
      <c r="E28" s="9">
        <f t="shared" si="0"/>
        <v>-20.89393039152964</v>
      </c>
    </row>
    <row r="29" spans="1:17" x14ac:dyDescent="0.25">
      <c r="A29">
        <v>140</v>
      </c>
      <c r="B29" s="6">
        <f t="shared" si="4"/>
        <v>22.729901322448981</v>
      </c>
      <c r="C29" s="6">
        <f>B29+2*'BH4 from Sr(BH4)2'!D29</f>
        <v>79.942426106326522</v>
      </c>
      <c r="D29" s="6">
        <f t="shared" si="5"/>
        <v>66.85578812</v>
      </c>
      <c r="E29" s="9">
        <f t="shared" si="0"/>
        <v>-19.574427815939003</v>
      </c>
      <c r="I29" t="s">
        <v>139</v>
      </c>
      <c r="L29" s="18" t="s">
        <v>1</v>
      </c>
      <c r="M29" s="18"/>
      <c r="N29" s="18"/>
    </row>
    <row r="30" spans="1:17" x14ac:dyDescent="0.25">
      <c r="A30">
        <v>145</v>
      </c>
      <c r="B30" s="6">
        <f t="shared" si="4"/>
        <v>22.929859224019022</v>
      </c>
      <c r="C30" s="6">
        <f>B30+2*'BH4 from Sr(BH4)2'!D30</f>
        <v>81.693691416192038</v>
      </c>
      <c r="D30" s="6">
        <f t="shared" si="5"/>
        <v>69.049144435000002</v>
      </c>
      <c r="E30" s="9">
        <f t="shared" si="0"/>
        <v>-18.312387625736751</v>
      </c>
      <c r="I30" s="26" t="s">
        <v>73</v>
      </c>
      <c r="J30" t="s">
        <v>3</v>
      </c>
      <c r="K30" t="s">
        <v>4</v>
      </c>
      <c r="L30" t="s">
        <v>5</v>
      </c>
      <c r="M30" t="s">
        <v>6</v>
      </c>
    </row>
    <row r="31" spans="1:17" x14ac:dyDescent="0.25">
      <c r="A31">
        <v>150</v>
      </c>
      <c r="B31" s="6">
        <f t="shared" si="4"/>
        <v>23.115338888888886</v>
      </c>
      <c r="C31" s="6">
        <f>B31+2*'BH4 from Sr(BH4)2'!D31</f>
        <v>83.359094758888887</v>
      </c>
      <c r="D31" s="6">
        <f t="shared" si="5"/>
        <v>71.176067250000017</v>
      </c>
      <c r="E31" s="9">
        <f t="shared" si="0"/>
        <v>-17.116747215179785</v>
      </c>
      <c r="I31" t="s">
        <v>122</v>
      </c>
      <c r="J31" s="6">
        <f>J7+('BH4 from Sr(BH4)2'!N20-'BH4 from Sr(BH4)2'!M8)</f>
        <v>61.508002070000003</v>
      </c>
      <c r="K31" s="3">
        <f>K7+('BH4 from Sr(BH4)2'!O20-'BH4 from Sr(BH4)2'!N8)</f>
        <v>0.204203098</v>
      </c>
      <c r="L31" s="16">
        <f>L7+('BH4 from Sr(BH4)2'!Q20-'BH4 from Sr(BH4)2'!O8)</f>
        <v>-5.3923999999999994E-5</v>
      </c>
      <c r="M31" s="15">
        <f>M7+('BH4 from Sr(BH4)2'!P20-'BH4 from Sr(BH4)2'!P8)</f>
        <v>-68177.888999999996</v>
      </c>
      <c r="N31" s="1"/>
    </row>
    <row r="32" spans="1:17" x14ac:dyDescent="0.25">
      <c r="A32">
        <v>155</v>
      </c>
      <c r="B32" s="6">
        <f t="shared" si="4"/>
        <v>23.287797885119666</v>
      </c>
      <c r="C32" s="6">
        <f>B32+2*'BH4 from Sr(BH4)2'!D32</f>
        <v>84.94926050621487</v>
      </c>
      <c r="D32" s="6">
        <f t="shared" si="5"/>
        <v>73.236556564999987</v>
      </c>
      <c r="E32" s="9">
        <f t="shared" si="0"/>
        <v>-15.99297467081136</v>
      </c>
    </row>
    <row r="33" spans="1:5" x14ac:dyDescent="0.25">
      <c r="A33">
        <v>160</v>
      </c>
      <c r="B33" s="6">
        <f t="shared" si="4"/>
        <v>23.448497425000003</v>
      </c>
      <c r="C33" s="6">
        <f>B33+2*'BH4 from Sr(BH4)2'!D33</f>
        <v>86.473154935937501</v>
      </c>
      <c r="D33" s="6">
        <f t="shared" si="5"/>
        <v>75.230612380000025</v>
      </c>
      <c r="E33" s="9">
        <f t="shared" si="0"/>
        <v>-14.944106129496685</v>
      </c>
    </row>
    <row r="34" spans="1:5" x14ac:dyDescent="0.25">
      <c r="A34">
        <v>165</v>
      </c>
      <c r="B34" s="6">
        <f t="shared" si="4"/>
        <v>23.598537513131308</v>
      </c>
      <c r="C34" s="6">
        <f>B34+2*'BH4 from Sr(BH4)2'!D34</f>
        <v>87.938383034019736</v>
      </c>
      <c r="D34" s="6">
        <f t="shared" si="5"/>
        <v>77.158234695000019</v>
      </c>
      <c r="E34" s="9">
        <f t="shared" si="0"/>
        <v>-13.971481309328466</v>
      </c>
    </row>
    <row r="35" spans="1:5" x14ac:dyDescent="0.25">
      <c r="A35">
        <v>170</v>
      </c>
      <c r="B35" s="6">
        <f t="shared" si="4"/>
        <v>23.738884967474046</v>
      </c>
      <c r="C35" s="6">
        <f>B35+2*'BH4 from Sr(BH4)2'!D35</f>
        <v>89.351425113737022</v>
      </c>
      <c r="D35" s="6">
        <f t="shared" si="5"/>
        <v>79.019423509999996</v>
      </c>
      <c r="E35" s="9">
        <f t="shared" si="0"/>
        <v>-13.075268262909438</v>
      </c>
    </row>
    <row r="36" spans="1:5" x14ac:dyDescent="0.25">
      <c r="A36">
        <v>175</v>
      </c>
      <c r="B36" s="6">
        <f t="shared" si="4"/>
        <v>23.870395918367343</v>
      </c>
      <c r="C36" s="6">
        <f>B36+2*'BH4 from Sr(BH4)2'!D36</f>
        <v>90.71782680494897</v>
      </c>
      <c r="D36" s="6">
        <f t="shared" si="5"/>
        <v>80.814178824999999</v>
      </c>
      <c r="E36" s="9">
        <f t="shared" si="0"/>
        <v>-12.25483958872482</v>
      </c>
    </row>
    <row r="37" spans="1:5" x14ac:dyDescent="0.25">
      <c r="A37">
        <v>180</v>
      </c>
      <c r="B37" s="6">
        <f t="shared" si="4"/>
        <v>23.993833995061728</v>
      </c>
      <c r="C37" s="6">
        <f>B37+2*'BH4 from Sr(BH4)2'!D37</f>
        <v>92.042352627283947</v>
      </c>
      <c r="D37" s="6">
        <f t="shared" si="5"/>
        <v>82.54250064</v>
      </c>
      <c r="E37" s="9">
        <f t="shared" si="0"/>
        <v>-11.509043115517546</v>
      </c>
    </row>
    <row r="38" spans="1:5" x14ac:dyDescent="0.25">
      <c r="A38">
        <v>185</v>
      </c>
      <c r="B38" s="6">
        <f t="shared" si="4"/>
        <v>24.109885119211103</v>
      </c>
      <c r="C38" s="6">
        <f>B38+2*'BH4 from Sr(BH4)2'!D38</f>
        <v>93.329110911349531</v>
      </c>
      <c r="D38" s="6">
        <f t="shared" si="5"/>
        <v>84.204388955000013</v>
      </c>
      <c r="E38" s="9">
        <f t="shared" si="0"/>
        <v>-10.836397092348589</v>
      </c>
    </row>
    <row r="39" spans="1:5" x14ac:dyDescent="0.25">
      <c r="A39">
        <v>190</v>
      </c>
      <c r="B39" s="6">
        <f t="shared" si="4"/>
        <v>24.219169609972298</v>
      </c>
      <c r="C39" s="6">
        <f>B39+2*'BH4 from Sr(BH4)2'!D39</f>
        <v>94.581656018254847</v>
      </c>
      <c r="D39" s="6">
        <f t="shared" si="5"/>
        <v>85.79984377000001</v>
      </c>
      <c r="E39" s="9">
        <f t="shared" si="0"/>
        <v>-10.235231047501518</v>
      </c>
    </row>
    <row r="40" spans="1:5" x14ac:dyDescent="0.25">
      <c r="A40">
        <v>195</v>
      </c>
      <c r="B40" s="6">
        <f t="shared" si="4"/>
        <v>24.32225214490467</v>
      </c>
      <c r="C40" s="6">
        <f>B40+2*'BH4 from Sr(BH4)2'!D40</f>
        <v>95.80307245278928</v>
      </c>
      <c r="D40" s="6">
        <f t="shared" si="5"/>
        <v>87.328865085000018</v>
      </c>
      <c r="E40" s="9">
        <f t="shared" si="0"/>
        <v>-9.7037873554649323</v>
      </c>
    </row>
    <row r="41" spans="1:5" x14ac:dyDescent="0.25">
      <c r="A41">
        <v>200</v>
      </c>
      <c r="B41" s="6">
        <f t="shared" si="4"/>
        <v>24.419650000000001</v>
      </c>
      <c r="C41" s="6">
        <f>B41+2*'BH4 from Sr(BH4)2'!D41</f>
        <v>96.996044444999995</v>
      </c>
      <c r="D41" s="6">
        <f t="shared" si="5"/>
        <v>88.79145290000001</v>
      </c>
      <c r="E41" s="9">
        <f t="shared" si="0"/>
        <v>-9.2402942817483549</v>
      </c>
    </row>
    <row r="42" spans="1:5" x14ac:dyDescent="0.25">
      <c r="A42">
        <v>205</v>
      </c>
      <c r="B42" s="6">
        <f t="shared" si="4"/>
        <v>24.511839900416419</v>
      </c>
      <c r="C42" s="6">
        <f>B42+2*'BH4 from Sr(BH4)2'!D42</f>
        <v>98.16291380008775</v>
      </c>
      <c r="D42" s="6">
        <f t="shared" si="5"/>
        <v>90.187607215000014</v>
      </c>
      <c r="E42" s="9">
        <f t="shared" si="0"/>
        <v>-8.8430182719841373</v>
      </c>
    </row>
    <row r="43" spans="1:5" x14ac:dyDescent="0.25">
      <c r="A43">
        <v>210</v>
      </c>
      <c r="B43" s="6">
        <f t="shared" si="4"/>
        <v>24.599263743310658</v>
      </c>
      <c r="C43" s="6">
        <f>B43+2*'BH4 from Sr(BH4)2'!D43</f>
        <v>99.305728223922912</v>
      </c>
      <c r="D43" s="6">
        <f t="shared" si="5"/>
        <v>91.517328030000016</v>
      </c>
      <c r="E43" s="9">
        <f t="shared" si="0"/>
        <v>-8.5103011217392677</v>
      </c>
    </row>
    <row r="44" spans="1:5" x14ac:dyDescent="0.25">
      <c r="A44">
        <v>215</v>
      </c>
      <c r="B44" s="6">
        <f t="shared" si="4"/>
        <v>24.682333400108163</v>
      </c>
      <c r="C44" s="6">
        <f>B44+2*'BH4 from Sr(BH4)2'!D44</f>
        <v>100.42628187502568</v>
      </c>
      <c r="D44" s="6">
        <f t="shared" si="5"/>
        <v>92.780615345000001</v>
      </c>
      <c r="E44" s="9">
        <f t="shared" si="0"/>
        <v>-8.2405861413999641</v>
      </c>
    </row>
    <row r="45" spans="1:5" x14ac:dyDescent="0.25">
      <c r="A45">
        <v>220</v>
      </c>
      <c r="B45" s="6">
        <f t="shared" si="4"/>
        <v>24.761434763636359</v>
      </c>
      <c r="C45" s="6">
        <f>B45+2*'BH4 from Sr(BH4)2'!D45</f>
        <v>101.52614953991734</v>
      </c>
      <c r="D45" s="6">
        <f t="shared" si="5"/>
        <v>93.977469159999998</v>
      </c>
      <c r="E45" s="9">
        <f t="shared" si="0"/>
        <v>-8.0324363354214672</v>
      </c>
    </row>
    <row r="46" spans="1:5" x14ac:dyDescent="0.25">
      <c r="A46">
        <v>225</v>
      </c>
      <c r="B46" s="6">
        <f t="shared" si="4"/>
        <v>24.83693117283951</v>
      </c>
      <c r="C46" s="6">
        <f>B46+2*'BH4 from Sr(BH4)2'!D46</f>
        <v>102.60671555256172</v>
      </c>
      <c r="D46" s="6">
        <f t="shared" ref="D46:D77" si="6">$K$22+$L$22*A46+$M$22/A46^2+$N$22*A46^2+$O$22*A46^3</f>
        <v>94.844772993827164</v>
      </c>
      <c r="E46" s="9">
        <f t="shared" si="0"/>
        <v>-8.1838379846612472</v>
      </c>
    </row>
    <row r="47" spans="1:5" x14ac:dyDescent="0.25">
      <c r="A47">
        <v>230</v>
      </c>
      <c r="B47" s="6">
        <f t="shared" si="4"/>
        <v>24.909166322117198</v>
      </c>
      <c r="C47" s="6">
        <f>B47+2*'BH4 from Sr(BH4)2'!D47</f>
        <v>103.66919836179584</v>
      </c>
      <c r="D47" s="6">
        <f t="shared" si="6"/>
        <v>95.80192623818526</v>
      </c>
      <c r="E47" s="9">
        <f t="shared" si="0"/>
        <v>-8.2120187271086351</v>
      </c>
    </row>
    <row r="48" spans="1:5" x14ac:dyDescent="0.25">
      <c r="A48">
        <v>235</v>
      </c>
      <c r="B48" s="6">
        <f t="shared" si="4"/>
        <v>24.978466742055232</v>
      </c>
      <c r="C48" s="6">
        <f>B48+2*'BH4 from Sr(BH4)2'!D48</f>
        <v>104.71467147945339</v>
      </c>
      <c r="D48" s="6">
        <f t="shared" si="6"/>
        <v>96.725516506337712</v>
      </c>
      <c r="E48" s="9">
        <f t="shared" si="0"/>
        <v>-8.2596146928739351</v>
      </c>
    </row>
    <row r="49" spans="1:5" x14ac:dyDescent="0.25">
      <c r="A49">
        <v>240</v>
      </c>
      <c r="B49" s="6">
        <f t="shared" si="4"/>
        <v>25.045143922222216</v>
      </c>
      <c r="C49" s="6">
        <f>B49+2*'BH4 from Sr(BH4)2'!D49</f>
        <v>105.74408140597222</v>
      </c>
      <c r="D49" s="6">
        <f t="shared" si="6"/>
        <v>97.618767777777776</v>
      </c>
      <c r="E49" s="9">
        <f t="shared" si="0"/>
        <v>-8.3235158701154166</v>
      </c>
    </row>
    <row r="50" spans="1:5" x14ac:dyDescent="0.25">
      <c r="A50">
        <v>245</v>
      </c>
      <c r="B50" s="6">
        <f t="shared" si="4"/>
        <v>25.109496133860894</v>
      </c>
      <c r="C50" s="6">
        <f>B50+2*'BH4 from Sr(BH4)2'!D50</f>
        <v>106.75826302181068</v>
      </c>
      <c r="D50" s="6">
        <f t="shared" si="6"/>
        <v>98.484578447521884</v>
      </c>
      <c r="E50" s="9">
        <f t="shared" si="0"/>
        <v>-8.4009950641129851</v>
      </c>
    </row>
    <row r="51" spans="1:5" x14ac:dyDescent="0.25">
      <c r="A51">
        <v>250</v>
      </c>
      <c r="B51" s="6">
        <f t="shared" si="4"/>
        <v>25.171809999999994</v>
      </c>
      <c r="C51" s="6">
        <f>B51+2*'BH4 from Sr(BH4)2'!D51</f>
        <v>107.75795284599998</v>
      </c>
      <c r="D51" s="6">
        <f t="shared" si="6"/>
        <v>99.32556000000001</v>
      </c>
      <c r="E51" s="9">
        <f t="shared" si="0"/>
        <v>-8.4896504444575687</v>
      </c>
    </row>
    <row r="52" spans="1:5" x14ac:dyDescent="0.25">
      <c r="A52">
        <v>255</v>
      </c>
      <c r="B52" s="6">
        <f t="shared" si="4"/>
        <v>25.232361852210687</v>
      </c>
      <c r="C52" s="6">
        <f>B52+2*'BH4 from Sr(BH4)2'!D52</f>
        <v>108.74380049304979</v>
      </c>
      <c r="D52" s="6">
        <f t="shared" si="6"/>
        <v>100.14407042772011</v>
      </c>
      <c r="E52" s="9">
        <f t="shared" si="0"/>
        <v>-8.5873582216099482</v>
      </c>
    </row>
    <row r="53" spans="1:5" x14ac:dyDescent="0.25">
      <c r="A53">
        <v>260</v>
      </c>
      <c r="B53" s="6">
        <f t="shared" si="4"/>
        <v>25.291418906508873</v>
      </c>
      <c r="C53" s="6">
        <f>B53+2*'BH4 from Sr(BH4)2'!D53</f>
        <v>109.71637860266273</v>
      </c>
      <c r="D53" s="6">
        <f t="shared" si="6"/>
        <v>100.94224319526629</v>
      </c>
      <c r="E53" s="9">
        <f t="shared" si="0"/>
        <v>-8.6922334293913419</v>
      </c>
    </row>
    <row r="54" spans="1:5" x14ac:dyDescent="0.25">
      <c r="A54">
        <v>265</v>
      </c>
      <c r="B54" s="6">
        <f t="shared" si="4"/>
        <v>25.349240285439652</v>
      </c>
      <c r="C54" s="6">
        <f>B54+2*'BH4 from Sr(BH4)2'!D54</f>
        <v>110.67619147055801</v>
      </c>
      <c r="D54" s="6">
        <f t="shared" si="6"/>
        <v>101.72201241456034</v>
      </c>
      <c r="E54" s="9">
        <f t="shared" si="0"/>
        <v>-8.8025972387427736</v>
      </c>
    </row>
    <row r="55" spans="1:5" x14ac:dyDescent="0.25">
      <c r="A55">
        <v>270</v>
      </c>
      <c r="B55" s="6">
        <f t="shared" si="4"/>
        <v>25.40607790891632</v>
      </c>
      <c r="C55" s="6">
        <f>B55+2*'BH4 from Sr(BH4)2'!D55</f>
        <v>111.62368257101508</v>
      </c>
      <c r="D55" s="6">
        <f t="shared" si="6"/>
        <v>102.48513478737999</v>
      </c>
      <c r="E55" s="9">
        <f t="shared" si="0"/>
        <v>-8.9169495679488637</v>
      </c>
    </row>
    <row r="56" spans="1:5" x14ac:dyDescent="0.25">
      <c r="A56">
        <v>275</v>
      </c>
      <c r="B56" s="6">
        <f t="shared" si="4"/>
        <v>25.462177272727274</v>
      </c>
      <c r="C56" s="6">
        <f>B56+2*'BH4 from Sr(BH4)2'!D56</f>
        <v>112.5592411308471</v>
      </c>
      <c r="D56" s="6">
        <f t="shared" si="6"/>
        <v>103.23320878099173</v>
      </c>
      <c r="E56" s="9">
        <f t="shared" si="0"/>
        <v>-9.0339460140587668</v>
      </c>
    </row>
    <row r="57" spans="1:5" x14ac:dyDescent="0.25">
      <c r="A57">
        <v>280</v>
      </c>
      <c r="B57" s="6">
        <f t="shared" si="4"/>
        <v>25.517778130612243</v>
      </c>
      <c r="C57" s="6">
        <f>B57+2*'BH4 from Sr(BH4)2'!D57</f>
        <v>113.48320788908164</v>
      </c>
      <c r="D57" s="6">
        <f t="shared" si="6"/>
        <v>103.96769142857141</v>
      </c>
      <c r="E57" s="9">
        <f t="shared" si="0"/>
        <v>-9.1523783300003743</v>
      </c>
    </row>
    <row r="58" spans="1:5" x14ac:dyDescent="0.25">
      <c r="A58">
        <v>285</v>
      </c>
      <c r="B58" s="6">
        <f t="shared" si="4"/>
        <v>25.573115093321018</v>
      </c>
      <c r="C58" s="6">
        <f>B58+2*'BH4 from Sr(BH4)2'!D58</f>
        <v>114.39588015561328</v>
      </c>
      <c r="D58" s="6">
        <f t="shared" si="6"/>
        <v>104.68991308479532</v>
      </c>
      <c r="E58" s="9">
        <f t="shared" si="0"/>
        <v>-9.2711578267874337</v>
      </c>
    </row>
    <row r="59" spans="1:5" x14ac:dyDescent="0.25">
      <c r="A59">
        <v>290</v>
      </c>
      <c r="B59" s="6">
        <f t="shared" si="4"/>
        <v>25.628418156004752</v>
      </c>
      <c r="C59" s="6">
        <f>B59+2*'BH4 from Sr(BH4)2'!D59</f>
        <v>115.29751626467301</v>
      </c>
      <c r="D59" s="6">
        <f t="shared" si="6"/>
        <v>105.40109041617123</v>
      </c>
      <c r="E59" s="9">
        <f t="shared" si="0"/>
        <v>-9.3893012011794266</v>
      </c>
    </row>
    <row r="60" spans="1:5" x14ac:dyDescent="0.25">
      <c r="A60">
        <v>295</v>
      </c>
      <c r="B60" s="6">
        <f t="shared" si="4"/>
        <v>25.683913163573685</v>
      </c>
      <c r="C60" s="6">
        <f>B60+2*'BH4 from Sr(BH4)2'!D60</f>
        <v>116.18833950446495</v>
      </c>
      <c r="D60" s="6">
        <f t="shared" si="6"/>
        <v>106.10233786340133</v>
      </c>
      <c r="E60" s="9">
        <f t="shared" si="0"/>
        <v>-9.5059183842382211</v>
      </c>
    </row>
    <row r="61" spans="1:5" x14ac:dyDescent="0.25">
      <c r="A61">
        <v>298.14999999999998</v>
      </c>
      <c r="B61" s="6">
        <f t="shared" si="4"/>
        <v>25.719073692231568</v>
      </c>
      <c r="C61" s="6">
        <f>B61+2*'BH4 from Sr(BH4)2'!D61</f>
        <v>116.74409379335876</v>
      </c>
      <c r="D61" s="6">
        <f t="shared" si="6"/>
        <v>106.53948899699499</v>
      </c>
      <c r="E61" s="9">
        <f t="shared" si="0"/>
        <v>-9.5782370390866021</v>
      </c>
    </row>
    <row r="62" spans="1:5" x14ac:dyDescent="0.25">
      <c r="A62">
        <v>300</v>
      </c>
      <c r="B62" s="6">
        <f>$J$7+$K$7*A62+$L$7*A62^2+$M$7/A62^2+$N$7*A62^3+$O$7/A62</f>
        <v>25.79961777777778</v>
      </c>
      <c r="C62" s="6">
        <f>B62+2*'BH4 from Sr(BH4)2'!D62</f>
        <v>117.15823937</v>
      </c>
      <c r="D62" s="6">
        <f t="shared" si="6"/>
        <v>106.79467777777778</v>
      </c>
      <c r="E62" s="9">
        <f t="shared" si="0"/>
        <v>-9.7041929503145283</v>
      </c>
    </row>
    <row r="63" spans="1:5" x14ac:dyDescent="0.25">
      <c r="A63">
        <v>305</v>
      </c>
      <c r="B63" s="6">
        <f t="shared" ref="B63:B107" si="7">$J$7+$K$7*A63+$L$7*A63^2+$M$7/A63^2+$N$7*A63^3+$O$7/A63</f>
        <v>25.852514711609786</v>
      </c>
      <c r="C63" s="6">
        <f>B63+2*'BH4 from Sr(BH4)2'!D63</f>
        <v>118.0407682950981</v>
      </c>
      <c r="D63" s="6">
        <f t="shared" si="6"/>
        <v>107.47904940405805</v>
      </c>
      <c r="E63" s="9">
        <f t="shared" si="0"/>
        <v>-9.8267699143246077</v>
      </c>
    </row>
    <row r="64" spans="1:5" x14ac:dyDescent="0.25">
      <c r="A64">
        <v>310</v>
      </c>
      <c r="B64" s="6">
        <f t="shared" si="7"/>
        <v>25.907214355463058</v>
      </c>
      <c r="C64" s="6">
        <f>B64+2*'BH4 from Sr(BH4)2'!D64</f>
        <v>118.91941871389179</v>
      </c>
      <c r="D64" s="6">
        <f t="shared" si="6"/>
        <v>108.15631685744017</v>
      </c>
      <c r="E64" s="9">
        <f t="shared" si="0"/>
        <v>-9.9514315660715003</v>
      </c>
    </row>
    <row r="65" spans="1:5" x14ac:dyDescent="0.25">
      <c r="A65">
        <v>315</v>
      </c>
      <c r="B65" s="6">
        <f t="shared" si="7"/>
        <v>25.963612726102298</v>
      </c>
      <c r="C65" s="6">
        <f>B65+2*'BH4 from Sr(BH4)2'!D65</f>
        <v>119.79426509442177</v>
      </c>
      <c r="D65" s="6">
        <f t="shared" si="6"/>
        <v>108.82727622134038</v>
      </c>
      <c r="E65" s="9">
        <f t="shared" si="0"/>
        <v>-10.077426591818742</v>
      </c>
    </row>
    <row r="66" spans="1:5" x14ac:dyDescent="0.25">
      <c r="A66">
        <v>320</v>
      </c>
      <c r="B66" s="6">
        <f t="shared" si="7"/>
        <v>26.021613900000002</v>
      </c>
      <c r="C66" s="6">
        <f>B66+2*'BH4 from Sr(BH4)2'!D66</f>
        <v>120.66537613273438</v>
      </c>
      <c r="D66" s="6">
        <f t="shared" si="6"/>
        <v>109.49266187500001</v>
      </c>
      <c r="E66" s="9">
        <f t="shared" si="0"/>
        <v>-10.204075840707446</v>
      </c>
    </row>
    <row r="67" spans="1:5" x14ac:dyDescent="0.25">
      <c r="A67">
        <v>325</v>
      </c>
      <c r="B67" s="6">
        <f t="shared" si="7"/>
        <v>26.081129275147926</v>
      </c>
      <c r="C67" s="6">
        <f>B67+2*'BH4 from Sr(BH4)2'!D67</f>
        <v>121.53281528153848</v>
      </c>
      <c r="D67" s="6">
        <f t="shared" si="6"/>
        <v>110.15315214497042</v>
      </c>
      <c r="E67" s="9">
        <f t="shared" si="0"/>
        <v>-10.3307648623541</v>
      </c>
    </row>
    <row r="68" spans="1:5" x14ac:dyDescent="0.25">
      <c r="A68">
        <v>330</v>
      </c>
      <c r="B68" s="6">
        <f t="shared" si="7"/>
        <v>26.142076910560149</v>
      </c>
      <c r="C68" s="6">
        <f>B68+2*'BH4 from Sr(BH4)2'!D68</f>
        <v>122.39664122322316</v>
      </c>
      <c r="D68" s="6">
        <f t="shared" si="6"/>
        <v>110.80937436179983</v>
      </c>
      <c r="E68" s="9">
        <f t="shared" ref="E68:E78" si="8">(D68-C68)/D68*100</f>
        <v>-10.456937355850553</v>
      </c>
    </row>
    <row r="69" spans="1:5" x14ac:dyDescent="0.25">
      <c r="A69">
        <v>335</v>
      </c>
      <c r="B69" s="6">
        <f t="shared" si="7"/>
        <v>26.204380934261529</v>
      </c>
      <c r="C69" s="6">
        <f>B69+2*'BH4 from Sr(BH4)2'!D69</f>
        <v>123.25690829382938</v>
      </c>
      <c r="D69" s="6">
        <f t="shared" si="6"/>
        <v>111.46190939240367</v>
      </c>
      <c r="E69" s="9">
        <f t="shared" si="8"/>
        <v>-10.582089402309812</v>
      </c>
    </row>
    <row r="70" spans="1:5" x14ac:dyDescent="0.25">
      <c r="A70">
        <v>340</v>
      </c>
      <c r="B70" s="6">
        <f t="shared" si="7"/>
        <v>26.267971011764708</v>
      </c>
      <c r="C70" s="6">
        <f>B70+2*'BH4 from Sr(BH4)2'!D70</f>
        <v>124.11366686370243</v>
      </c>
      <c r="D70" s="6">
        <f t="shared" si="6"/>
        <v>112.11129570934256</v>
      </c>
      <c r="E70" s="9">
        <f t="shared" si="8"/>
        <v>-10.705764373178756</v>
      </c>
    </row>
    <row r="71" spans="1:5" x14ac:dyDescent="0.25">
      <c r="A71">
        <v>345</v>
      </c>
      <c r="B71" s="6">
        <f t="shared" si="7"/>
        <v>26.332781868073937</v>
      </c>
      <c r="C71" s="6">
        <f>B71+2*'BH4 from Sr(BH4)2'!D71</f>
        <v>124.96696367981096</v>
      </c>
      <c r="D71" s="6">
        <f t="shared" si="6"/>
        <v>112.75803305030456</v>
      </c>
      <c r="E71" s="9">
        <f t="shared" si="8"/>
        <v>-10.827548423143961</v>
      </c>
    </row>
    <row r="72" spans="1:5" x14ac:dyDescent="0.25">
      <c r="A72">
        <v>350</v>
      </c>
      <c r="B72" s="6">
        <f t="shared" si="7"/>
        <v>26.398752857142856</v>
      </c>
      <c r="C72" s="6">
        <f>B72+2*'BH4 from Sr(BH4)2'!D72</f>
        <v>125.81684217408164</v>
      </c>
      <c r="D72" s="6">
        <f t="shared" si="6"/>
        <v>113.40258571428572</v>
      </c>
      <c r="E72" s="9">
        <f t="shared" si="8"/>
        <v>-10.947066490241461</v>
      </c>
    </row>
    <row r="73" spans="1:5" x14ac:dyDescent="0.25">
      <c r="A73">
        <v>355</v>
      </c>
      <c r="B73" s="6">
        <f t="shared" si="7"/>
        <v>26.465827573477483</v>
      </c>
      <c r="C73" s="6">
        <f>B73+2*'BH4 from Sr(BH4)2'!D73</f>
        <v>126.66334274155129</v>
      </c>
      <c r="D73" s="6">
        <f t="shared" si="6"/>
        <v>114.04538553511209</v>
      </c>
      <c r="E73" s="9">
        <f t="shared" si="8"/>
        <v>-11.063978737267197</v>
      </c>
    </row>
    <row r="74" spans="1:5" x14ac:dyDescent="0.25">
      <c r="A74">
        <v>360</v>
      </c>
      <c r="B74" s="6">
        <f t="shared" si="7"/>
        <v>26.533953501234567</v>
      </c>
      <c r="C74" s="6">
        <f>B74+2*'BH4 from Sr(BH4)2'!D74</f>
        <v>127.50650299166665</v>
      </c>
      <c r="D74" s="6">
        <f t="shared" si="6"/>
        <v>114.68683456790124</v>
      </c>
      <c r="E74" s="9">
        <f t="shared" si="8"/>
        <v>-11.177977378192805</v>
      </c>
    </row>
    <row r="75" spans="1:5" x14ac:dyDescent="0.25">
      <c r="A75">
        <v>365</v>
      </c>
      <c r="B75" s="6">
        <f t="shared" si="7"/>
        <v>26.603081696734847</v>
      </c>
      <c r="C75" s="6">
        <f>B75+2*'BH4 from Sr(BH4)2'!D75</f>
        <v>128.34635797565397</v>
      </c>
      <c r="D75" s="6">
        <f t="shared" si="6"/>
        <v>115.32730751970352</v>
      </c>
      <c r="E75" s="9">
        <f t="shared" si="8"/>
        <v>-11.288783841351851</v>
      </c>
    </row>
    <row r="76" spans="1:5" x14ac:dyDescent="0.25">
      <c r="A76">
        <v>370</v>
      </c>
      <c r="B76" s="6">
        <f t="shared" si="7"/>
        <v>26.673166500803504</v>
      </c>
      <c r="C76" s="6">
        <f>B76+2*'BH4 from Sr(BH4)2'!D76</f>
        <v>129.18294039252743</v>
      </c>
      <c r="D76" s="6">
        <f t="shared" si="6"/>
        <v>115.96715395178964</v>
      </c>
      <c r="E76" s="9">
        <f t="shared" si="8"/>
        <v>-11.39614622794995</v>
      </c>
    </row>
    <row r="77" spans="1:5" x14ac:dyDescent="0.25">
      <c r="A77">
        <v>375</v>
      </c>
      <c r="B77" s="6">
        <f t="shared" si="7"/>
        <v>26.744165277777782</v>
      </c>
      <c r="C77" s="6">
        <f>B77+2*'BH4 from Sr(BH4)2'!D77</f>
        <v>130.01628077599997</v>
      </c>
      <c r="D77" s="6">
        <f t="shared" si="6"/>
        <v>116.60670027777778</v>
      </c>
      <c r="E77" s="9">
        <f t="shared" si="8"/>
        <v>-11.499837030186264</v>
      </c>
    </row>
    <row r="78" spans="1:5" x14ac:dyDescent="0.25">
      <c r="A78">
        <v>380</v>
      </c>
      <c r="B78" s="6">
        <f t="shared" si="7"/>
        <v>26.816038178393352</v>
      </c>
      <c r="C78" s="6">
        <f>B78+2*'BH4 from Sr(BH4)2'!D78</f>
        <v>130.84640766429365</v>
      </c>
      <c r="D78" s="6">
        <f t="shared" ref="D78:D107" si="9">$K$22+$L$22*A78+$M$22/A78^2+$N$22*A78^2+$O$22*A78^3</f>
        <v>117.24625157894737</v>
      </c>
      <c r="E78" s="9">
        <f t="shared" si="8"/>
        <v>-11.599651078131625</v>
      </c>
    </row>
    <row r="79" spans="1:5" x14ac:dyDescent="0.25">
      <c r="A79">
        <v>385</v>
      </c>
      <c r="B79" s="6">
        <f t="shared" si="7"/>
        <v>26.888747924085006</v>
      </c>
      <c r="C79" s="6">
        <f>B79+2*'BH4 from Sr(BH4)2'!D79</f>
        <v>131.67334775461293</v>
      </c>
      <c r="D79" s="6">
        <f t="shared" si="9"/>
        <v>117.88609325560803</v>
      </c>
      <c r="E79" s="9">
        <f t="shared" ref="E79:E94" si="10">(D79-C79)/D79*100</f>
        <v>-11.6954036886357</v>
      </c>
    </row>
    <row r="80" spans="1:5" x14ac:dyDescent="0.25">
      <c r="A80">
        <v>390</v>
      </c>
      <c r="B80" s="6">
        <f t="shared" si="7"/>
        <v>26.962259610519396</v>
      </c>
      <c r="C80" s="6">
        <f>B80+2*'BH4 from Sr(BH4)2'!D80</f>
        <v>132.49712604384615</v>
      </c>
      <c r="D80" s="6">
        <f t="shared" si="9"/>
        <v>118.52649253122947</v>
      </c>
      <c r="E80" s="9">
        <f t="shared" si="10"/>
        <v>-11.786928993056714</v>
      </c>
    </row>
    <row r="81" spans="1:5" x14ac:dyDescent="0.25">
      <c r="A81">
        <v>395</v>
      </c>
      <c r="B81" s="6">
        <f t="shared" si="7"/>
        <v>27.036540528424929</v>
      </c>
      <c r="C81" s="6">
        <f>B81+2*'BH4 from Sr(BH4)2'!D81</f>
        <v>133.31776595687873</v>
      </c>
      <c r="D81" s="6">
        <f t="shared" si="9"/>
        <v>119.16769982414678</v>
      </c>
      <c r="E81" s="9">
        <f t="shared" si="10"/>
        <v>-11.874078423610507</v>
      </c>
    </row>
    <row r="82" spans="1:5" x14ac:dyDescent="0.25">
      <c r="A82">
        <v>400</v>
      </c>
      <c r="B82" s="6">
        <f t="shared" si="7"/>
        <v>27.111559999999997</v>
      </c>
      <c r="C82" s="6">
        <f>B82+2*'BH4 from Sr(BH4)2'!D82</f>
        <v>134.13528946375001</v>
      </c>
      <c r="D82" s="6">
        <f t="shared" si="9"/>
        <v>119.80995</v>
      </c>
      <c r="E82" s="9">
        <f t="shared" si="10"/>
        <v>-11.9567193407142</v>
      </c>
    </row>
    <row r="83" spans="1:5" x14ac:dyDescent="0.25">
      <c r="A83">
        <v>405</v>
      </c>
      <c r="B83" s="6">
        <f t="shared" si="7"/>
        <v>27.187289229370524</v>
      </c>
      <c r="C83" s="6">
        <f>B83+2*'BH4 from Sr(BH4)2'!D83</f>
        <v>134.94971718674896</v>
      </c>
      <c r="D83" s="6">
        <f t="shared" si="9"/>
        <v>120.45346351661333</v>
      </c>
      <c r="E83" s="9">
        <f t="shared" si="10"/>
        <v>-12.034733785912483</v>
      </c>
    </row>
    <row r="84" spans="1:5" x14ac:dyDescent="0.25">
      <c r="A84">
        <v>410</v>
      </c>
      <c r="B84" s="6">
        <f t="shared" si="7"/>
        <v>27.26370116573468</v>
      </c>
      <c r="C84" s="6">
        <f>B84+2*'BH4 from Sr(BH4)2'!D84</f>
        <v>135.76106849842353</v>
      </c>
      <c r="D84" s="6">
        <f t="shared" si="9"/>
        <v>121.09844747174301</v>
      </c>
      <c r="E84" s="9">
        <f t="shared" si="10"/>
        <v>-12.108017346879588</v>
      </c>
    </row>
    <row r="85" spans="1:5" x14ac:dyDescent="0.25">
      <c r="A85">
        <v>415</v>
      </c>
      <c r="B85" s="6">
        <f t="shared" si="7"/>
        <v>27.340770377979386</v>
      </c>
      <c r="C85" s="6">
        <f>B85+2*'BH4 from Sr(BH4)2'!D85</f>
        <v>136.56936161137469</v>
      </c>
      <c r="D85" s="6">
        <f t="shared" si="9"/>
        <v>121.745096562999</v>
      </c>
      <c r="E85" s="9">
        <f t="shared" si="10"/>
        <v>-12.176478122636039</v>
      </c>
    </row>
    <row r="86" spans="1:5" x14ac:dyDescent="0.25">
      <c r="A86">
        <v>420</v>
      </c>
      <c r="B86" s="6">
        <f t="shared" si="7"/>
        <v>27.418472939682541</v>
      </c>
      <c r="C86" s="6">
        <f>B86+2*'BH4 from Sr(BH4)2'!D86</f>
        <v>137.37461366061228</v>
      </c>
      <c r="D86" s="6">
        <f t="shared" si="9"/>
        <v>122.39359396825397</v>
      </c>
      <c r="E86" s="9">
        <f t="shared" si="10"/>
        <v>-12.240035778542497</v>
      </c>
    </row>
    <row r="87" spans="1:5" x14ac:dyDescent="0.25">
      <c r="A87">
        <v>425</v>
      </c>
      <c r="B87" s="6">
        <f t="shared" si="7"/>
        <v>27.496786323529413</v>
      </c>
      <c r="C87" s="6">
        <f>B87+2*'BH4 from Sr(BH4)2'!D87</f>
        <v>138.17684077916957</v>
      </c>
      <c r="D87" s="6">
        <f t="shared" si="9"/>
        <v>123.04411215397924</v>
      </c>
      <c r="E87" s="9">
        <f t="shared" si="10"/>
        <v>-12.298620681868142</v>
      </c>
    </row>
    <row r="88" spans="1:5" x14ac:dyDescent="0.25">
      <c r="A88">
        <v>430</v>
      </c>
      <c r="B88" s="6">
        <f t="shared" si="7"/>
        <v>27.575689304272579</v>
      </c>
      <c r="C88" s="6">
        <f>B88+2*'BH4 from Sr(BH4)2'!D88</f>
        <v>138.97605816759872</v>
      </c>
      <c r="D88" s="6">
        <f t="shared" si="9"/>
        <v>123.69681361817199</v>
      </c>
      <c r="E88" s="9">
        <f t="shared" si="10"/>
        <v>-12.352173109802806</v>
      </c>
    </row>
    <row r="89" spans="1:5" x14ac:dyDescent="0.25">
      <c r="A89">
        <v>435</v>
      </c>
      <c r="B89" s="6">
        <f t="shared" si="7"/>
        <v>27.655161869454354</v>
      </c>
      <c r="C89" s="6">
        <f>B89+2*'BH4 from Sr(BH4)2'!D89</f>
        <v>139.77228015790726</v>
      </c>
      <c r="D89" s="6">
        <f t="shared" si="9"/>
        <v>124.35185157385388</v>
      </c>
      <c r="E89" s="9">
        <f t="shared" si="10"/>
        <v>-12.400642522717105</v>
      </c>
    </row>
    <row r="90" spans="1:5" x14ac:dyDescent="0.25">
      <c r="A90">
        <v>440</v>
      </c>
      <c r="B90" s="6">
        <f t="shared" si="7"/>
        <v>27.735185137190083</v>
      </c>
      <c r="C90" s="6">
        <f>B90+2*'BH4 from Sr(BH4)2'!D90</f>
        <v>140.56552027243805</v>
      </c>
      <c r="D90" s="6">
        <f t="shared" si="9"/>
        <v>125.0093705785124</v>
      </c>
      <c r="E90" s="9">
        <f t="shared" si="10"/>
        <v>-12.443986896290765</v>
      </c>
    </row>
    <row r="91" spans="1:5" x14ac:dyDescent="0.25">
      <c r="A91">
        <v>445</v>
      </c>
      <c r="B91" s="6">
        <f t="shared" si="7"/>
        <v>27.815741280381264</v>
      </c>
      <c r="C91" s="6">
        <f>B91+2*'BH4 from Sr(BH4)2'!D91</f>
        <v>141.35579127814421</v>
      </c>
      <c r="D91" s="6">
        <f t="shared" si="9"/>
        <v>125.66950711431637</v>
      </c>
      <c r="E91" s="9">
        <f t="shared" si="10"/>
        <v>-12.482172106841057</v>
      </c>
    </row>
    <row r="92" spans="1:5" x14ac:dyDescent="0.25">
      <c r="A92">
        <v>450</v>
      </c>
      <c r="B92" s="6">
        <f t="shared" si="7"/>
        <v>27.896813456790124</v>
      </c>
      <c r="C92" s="6">
        <f>B92+2*'BH4 from Sr(BH4)2'!D92</f>
        <v>142.14310523666666</v>
      </c>
      <c r="D92" s="6">
        <f t="shared" si="9"/>
        <v>126.3323901234568</v>
      </c>
      <c r="E92" s="9">
        <f t="shared" si="10"/>
        <v>-12.515171364809152</v>
      </c>
    </row>
    <row r="93" spans="1:5" x14ac:dyDescent="0.25">
      <c r="A93">
        <v>455</v>
      </c>
      <c r="B93" s="6">
        <f t="shared" si="7"/>
        <v>27.978385744463228</v>
      </c>
      <c r="C93" s="6">
        <f>B93+2*'BH4 from Sr(BH4)2'!D93</f>
        <v>142.92747355058083</v>
      </c>
      <c r="D93" s="6">
        <f t="shared" si="9"/>
        <v>126.99814150253593</v>
      </c>
      <c r="E93" s="9">
        <f t="shared" si="10"/>
        <v>-12.542964691909935</v>
      </c>
    </row>
    <row r="94" spans="1:5" x14ac:dyDescent="0.25">
      <c r="A94">
        <v>460</v>
      </c>
      <c r="B94" s="6">
        <f t="shared" si="7"/>
        <v>28.060443082041587</v>
      </c>
      <c r="C94" s="6">
        <f>B94+2*'BH4 from Sr(BH4)2'!D94</f>
        <v>143.70890700614365</v>
      </c>
      <c r="D94" s="6">
        <f t="shared" si="9"/>
        <v>127.66687655954631</v>
      </c>
      <c r="E94" s="9">
        <f t="shared" si="10"/>
        <v>-12.565538437932272</v>
      </c>
    </row>
    <row r="95" spans="1:5" x14ac:dyDescent="0.25">
      <c r="A95">
        <v>465</v>
      </c>
      <c r="B95" s="6">
        <f t="shared" si="7"/>
        <v>28.142971213539138</v>
      </c>
      <c r="C95" s="6">
        <f>B95+2*'BH4 from Sr(BH4)2'!D95</f>
        <v>144.48741581284079</v>
      </c>
      <c r="D95" s="6">
        <f t="shared" si="9"/>
        <v>128.33870443664009</v>
      </c>
      <c r="E95" s="9">
        <f t="shared" ref="E95:E107" si="11">(D95-C95)/D95*100</f>
        <v>-12.582884833603112</v>
      </c>
    </row>
    <row r="96" spans="1:5" x14ac:dyDescent="0.25">
      <c r="A96">
        <v>470</v>
      </c>
      <c r="B96" s="6">
        <f t="shared" si="7"/>
        <v>28.225956637211411</v>
      </c>
      <c r="C96" s="6">
        <f>B96+2*'BH4 from Sr(BH4)2'!D96</f>
        <v>145.26300964000455</v>
      </c>
      <c r="D96" s="6">
        <f t="shared" si="9"/>
        <v>129.01372850158444</v>
      </c>
      <c r="E96" s="9">
        <f t="shared" si="11"/>
        <v>-12.595001576301671</v>
      </c>
    </row>
    <row r="97" spans="1:5" x14ac:dyDescent="0.25">
      <c r="A97">
        <v>475</v>
      </c>
      <c r="B97" s="6">
        <f t="shared" si="7"/>
        <v>28.309386558171745</v>
      </c>
      <c r="C97" s="6">
        <f>B97+2*'BH4 from Sr(BH4)2'!D97</f>
        <v>146.03569765074795</v>
      </c>
      <c r="D97" s="6">
        <f t="shared" si="9"/>
        <v>129.69204671052631</v>
      </c>
      <c r="E97" s="9">
        <f t="shared" si="11"/>
        <v>-12.601891445742078</v>
      </c>
    </row>
    <row r="98" spans="1:5" x14ac:dyDescent="0.25">
      <c r="A98">
        <v>480</v>
      </c>
      <c r="B98" s="6">
        <f t="shared" si="7"/>
        <v>28.393248844444443</v>
      </c>
      <c r="C98" s="6">
        <f>B98+2*'BH4 from Sr(BH4)2'!D98</f>
        <v>146.80548853343748</v>
      </c>
      <c r="D98" s="6">
        <f t="shared" si="9"/>
        <v>130.37375194444445</v>
      </c>
      <c r="E98" s="9">
        <f t="shared" si="11"/>
        <v>-12.603561947035944</v>
      </c>
    </row>
    <row r="99" spans="1:5" x14ac:dyDescent="0.25">
      <c r="A99">
        <v>485</v>
      </c>
      <c r="B99" s="6">
        <f t="shared" si="7"/>
        <v>28.477531986172814</v>
      </c>
      <c r="C99" s="6">
        <f>B99+2*'BH4 from Sr(BH4)2'!D99</f>
        <v>147.5723905309066</v>
      </c>
      <c r="D99" s="6">
        <f t="shared" si="9"/>
        <v>131.05893232144757</v>
      </c>
      <c r="E99" s="9">
        <f t="shared" si="11"/>
        <v>-12.600024978806143</v>
      </c>
    </row>
    <row r="100" spans="1:5" x14ac:dyDescent="0.25">
      <c r="A100">
        <v>490</v>
      </c>
      <c r="B100" s="6">
        <f t="shared" si="7"/>
        <v>28.562225057725946</v>
      </c>
      <c r="C100" s="6">
        <f>B100+2*'BH4 from Sr(BH4)2'!D100</f>
        <v>148.33641146759268</v>
      </c>
      <c r="D100" s="6">
        <f t="shared" si="9"/>
        <v>131.74767148688048</v>
      </c>
      <c r="E100" s="9">
        <f t="shared" si="11"/>
        <v>-12.591296524253275</v>
      </c>
    </row>
    <row r="101" spans="1:5" x14ac:dyDescent="0.25">
      <c r="A101">
        <v>495</v>
      </c>
      <c r="B101" s="6">
        <f t="shared" si="7"/>
        <v>28.647317682471176</v>
      </c>
      <c r="C101" s="6">
        <f>B101+2*'BH4 from Sr(BH4)2'!D101</f>
        <v>149.09755877476584</v>
      </c>
      <c r="D101" s="6">
        <f t="shared" si="9"/>
        <v>132.44004888302214</v>
      </c>
      <c r="E101" s="9">
        <f t="shared" si="11"/>
        <v>-12.577396363283185</v>
      </c>
    </row>
    <row r="102" spans="1:5" x14ac:dyDescent="0.25">
      <c r="A102">
        <v>500</v>
      </c>
      <c r="B102" s="6">
        <f t="shared" si="7"/>
        <v>28.732800000000001</v>
      </c>
      <c r="C102" s="6">
        <f>B102+2*'BH4 from Sr(BH4)2'!D102</f>
        <v>149.855839514</v>
      </c>
      <c r="D102" s="6">
        <f t="shared" si="9"/>
        <v>133.13614000000001</v>
      </c>
      <c r="E102" s="9">
        <f t="shared" si="11"/>
        <v>-12.55834780398469</v>
      </c>
    </row>
    <row r="103" spans="1:5" x14ac:dyDescent="0.25">
      <c r="A103">
        <v>505</v>
      </c>
      <c r="B103" s="6">
        <f t="shared" si="7"/>
        <v>28.818662635614153</v>
      </c>
      <c r="C103" s="6">
        <f>B103+2*'BH4 from Sr(BH4)2'!D103</f>
        <v>150.61126039902558</v>
      </c>
      <c r="D103" s="6">
        <f t="shared" si="9"/>
        <v>133.83601660940104</v>
      </c>
      <c r="E103" s="9">
        <f t="shared" si="11"/>
        <v>-12.53417743191125</v>
      </c>
    </row>
    <row r="104" spans="1:5" x14ac:dyDescent="0.25">
      <c r="A104">
        <v>510</v>
      </c>
      <c r="B104" s="6">
        <f t="shared" si="7"/>
        <v>28.904896671895425</v>
      </c>
      <c r="C104" s="6">
        <f>B104+2*'BH4 from Sr(BH4)2'!D104</f>
        <v>151.36382781608995</v>
      </c>
      <c r="D104" s="6">
        <f t="shared" si="9"/>
        <v>134.53974698193002</v>
      </c>
      <c r="E104" s="9">
        <f t="shared" si="11"/>
        <v>-12.504914875764978</v>
      </c>
    </row>
    <row r="105" spans="1:5" x14ac:dyDescent="0.25">
      <c r="A105">
        <v>515</v>
      </c>
      <c r="B105" s="6">
        <f t="shared" si="7"/>
        <v>28.991493622198131</v>
      </c>
      <c r="C105" s="6">
        <f>B105+2*'BH4 from Sr(BH4)2'!D105</f>
        <v>152.11354784294087</v>
      </c>
      <c r="D105" s="6">
        <f t="shared" si="9"/>
        <v>135.24739609034782</v>
      </c>
      <c r="E105" s="9">
        <f t="shared" si="11"/>
        <v>-12.470592588212305</v>
      </c>
    </row>
    <row r="106" spans="1:5" x14ac:dyDescent="0.25">
      <c r="A106">
        <v>520</v>
      </c>
      <c r="B106" s="6">
        <f t="shared" si="7"/>
        <v>29.078445405917158</v>
      </c>
      <c r="C106" s="6">
        <f>B106+2*'BH4 from Sr(BH4)2'!D106</f>
        <v>152.86042626653847</v>
      </c>
      <c r="D106" s="6">
        <f t="shared" si="9"/>
        <v>135.95902579881655</v>
      </c>
      <c r="E106" s="9">
        <f t="shared" si="11"/>
        <v>-12.431245640676716</v>
      </c>
    </row>
    <row r="107" spans="1:5" x14ac:dyDescent="0.25">
      <c r="A107">
        <v>525</v>
      </c>
      <c r="B107" s="6">
        <f t="shared" si="7"/>
        <v>29.165744325396826</v>
      </c>
      <c r="C107" s="6">
        <f>B107+2*'BH4 from Sr(BH4)2'!D107</f>
        <v>153.60446859959183</v>
      </c>
      <c r="D107" s="6">
        <f t="shared" si="9"/>
        <v>136.67469503968255</v>
      </c>
      <c r="E107" s="9">
        <f t="shared" si="11"/>
        <v>-12.386911531058354</v>
      </c>
    </row>
    <row r="108" spans="1:5" x14ac:dyDescent="0.25">
      <c r="B108" s="6"/>
      <c r="C108" s="6"/>
      <c r="D108" s="6"/>
      <c r="E108" s="9"/>
    </row>
    <row r="109" spans="1:5" x14ac:dyDescent="0.25">
      <c r="B109" s="6"/>
      <c r="C109" s="6"/>
      <c r="D109" s="6"/>
      <c r="E109" s="9"/>
    </row>
    <row r="110" spans="1:5" x14ac:dyDescent="0.25">
      <c r="B110" s="6"/>
      <c r="C110" s="6"/>
      <c r="D110" s="6"/>
      <c r="E110" s="9"/>
    </row>
    <row r="111" spans="1:5" x14ac:dyDescent="0.25">
      <c r="B111" s="6"/>
      <c r="C111" s="6"/>
      <c r="D111" s="6"/>
      <c r="E111" s="9"/>
    </row>
    <row r="112" spans="1:5" x14ac:dyDescent="0.25">
      <c r="B112" s="6"/>
      <c r="C112" s="6"/>
      <c r="D112" s="6"/>
      <c r="E112" s="9"/>
    </row>
    <row r="113" spans="2:5" x14ac:dyDescent="0.25">
      <c r="B113" s="6"/>
      <c r="C113" s="6"/>
      <c r="D113" s="6"/>
      <c r="E113" s="9"/>
    </row>
    <row r="114" spans="2:5" x14ac:dyDescent="0.25">
      <c r="B114" s="6"/>
      <c r="C114" s="6"/>
      <c r="D114" s="6"/>
      <c r="E114" s="9"/>
    </row>
    <row r="115" spans="2:5" x14ac:dyDescent="0.25">
      <c r="B115" s="6"/>
      <c r="C115" s="6"/>
      <c r="D115" s="6"/>
      <c r="E115" s="9"/>
    </row>
    <row r="116" spans="2:5" x14ac:dyDescent="0.25">
      <c r="B116" s="6"/>
      <c r="C116" s="6"/>
      <c r="D116" s="6"/>
      <c r="E116" s="9"/>
    </row>
    <row r="117" spans="2:5" x14ac:dyDescent="0.25">
      <c r="B117" s="6"/>
      <c r="C117" s="6"/>
      <c r="D117" s="6"/>
      <c r="E117" s="9"/>
    </row>
    <row r="118" spans="2:5" x14ac:dyDescent="0.25">
      <c r="B118" s="6"/>
      <c r="C118" s="6"/>
      <c r="D118" s="6"/>
      <c r="E118" s="9"/>
    </row>
    <row r="119" spans="2:5" x14ac:dyDescent="0.25">
      <c r="B119" s="6"/>
      <c r="C119" s="6"/>
      <c r="D119" s="6"/>
      <c r="E119" s="9"/>
    </row>
    <row r="120" spans="2:5" x14ac:dyDescent="0.25">
      <c r="B120" s="6"/>
      <c r="C120" s="6"/>
      <c r="D120" s="6"/>
      <c r="E120" s="9"/>
    </row>
    <row r="121" spans="2:5" x14ac:dyDescent="0.25">
      <c r="B121" s="6"/>
      <c r="C121" s="6"/>
      <c r="D121" s="6"/>
      <c r="E121" s="9"/>
    </row>
    <row r="122" spans="2:5" x14ac:dyDescent="0.25">
      <c r="B122" s="6"/>
      <c r="C122" s="6"/>
      <c r="D122" s="6"/>
      <c r="E122" s="9"/>
    </row>
    <row r="123" spans="2:5" x14ac:dyDescent="0.25">
      <c r="B123" s="6"/>
      <c r="C123" s="6"/>
      <c r="D123" s="6"/>
      <c r="E123" s="9"/>
    </row>
    <row r="124" spans="2:5" x14ac:dyDescent="0.25">
      <c r="B124" s="6"/>
      <c r="C124" s="6"/>
      <c r="D124" s="6"/>
      <c r="E124" s="9"/>
    </row>
    <row r="125" spans="2:5" x14ac:dyDescent="0.25">
      <c r="B125" s="6"/>
      <c r="C125" s="6"/>
      <c r="D125" s="6"/>
      <c r="E125" s="9"/>
    </row>
    <row r="126" spans="2:5" x14ac:dyDescent="0.25">
      <c r="B126" s="6"/>
      <c r="C126" s="6"/>
      <c r="D126" s="6"/>
      <c r="E126" s="9"/>
    </row>
    <row r="127" spans="2:5" x14ac:dyDescent="0.25">
      <c r="B127" s="6"/>
      <c r="C127" s="6"/>
      <c r="D127" s="6"/>
      <c r="E127" s="9"/>
    </row>
    <row r="128" spans="2:5" x14ac:dyDescent="0.25">
      <c r="B128" s="6"/>
      <c r="C128" s="6"/>
      <c r="D128" s="6"/>
      <c r="E128" s="9"/>
    </row>
    <row r="129" spans="2:5" x14ac:dyDescent="0.25">
      <c r="B129" s="6"/>
      <c r="C129" s="6"/>
      <c r="D129" s="6"/>
      <c r="E129" s="9"/>
    </row>
    <row r="130" spans="2:5" x14ac:dyDescent="0.25">
      <c r="B130" s="6"/>
      <c r="C130" s="6"/>
      <c r="D130" s="6"/>
      <c r="E130" s="9"/>
    </row>
    <row r="131" spans="2:5" x14ac:dyDescent="0.25">
      <c r="B131" s="6"/>
      <c r="C131" s="6"/>
      <c r="D131" s="6"/>
      <c r="E131" s="9"/>
    </row>
    <row r="132" spans="2:5" x14ac:dyDescent="0.25">
      <c r="B132" s="6"/>
      <c r="C132" s="6"/>
      <c r="D132" s="6"/>
      <c r="E132" s="9"/>
    </row>
    <row r="133" spans="2:5" x14ac:dyDescent="0.25">
      <c r="B133" s="6"/>
      <c r="C133" s="6"/>
      <c r="D133" s="6"/>
      <c r="E133" s="9"/>
    </row>
    <row r="134" spans="2:5" x14ac:dyDescent="0.25">
      <c r="B134" s="6"/>
      <c r="C134" s="6"/>
      <c r="D134" s="6"/>
      <c r="E134" s="9"/>
    </row>
    <row r="135" spans="2:5" x14ac:dyDescent="0.25">
      <c r="B135" s="6"/>
      <c r="C135" s="6"/>
      <c r="D135" s="6"/>
      <c r="E135" s="9"/>
    </row>
    <row r="136" spans="2:5" x14ac:dyDescent="0.25">
      <c r="B136" s="6"/>
      <c r="C136" s="6"/>
      <c r="D136" s="6"/>
      <c r="E136" s="9"/>
    </row>
    <row r="137" spans="2:5" x14ac:dyDescent="0.25">
      <c r="B137" s="6"/>
      <c r="C137" s="6"/>
      <c r="D137" s="6"/>
      <c r="E137" s="9"/>
    </row>
    <row r="138" spans="2:5" x14ac:dyDescent="0.25">
      <c r="B138" s="6"/>
      <c r="C138" s="6"/>
      <c r="D138" s="6"/>
      <c r="E138" s="9"/>
    </row>
    <row r="139" spans="2:5" x14ac:dyDescent="0.25">
      <c r="B139" s="6"/>
      <c r="C139" s="6"/>
      <c r="D139" s="6"/>
      <c r="E139" s="9"/>
    </row>
    <row r="140" spans="2:5" x14ac:dyDescent="0.25">
      <c r="B140" s="6"/>
      <c r="C140" s="6"/>
      <c r="D140" s="6"/>
      <c r="E140" s="9"/>
    </row>
    <row r="141" spans="2:5" x14ac:dyDescent="0.25">
      <c r="B141" s="6"/>
      <c r="C141" s="6"/>
      <c r="D141" s="6"/>
      <c r="E141" s="9"/>
    </row>
    <row r="142" spans="2:5" x14ac:dyDescent="0.25">
      <c r="B142" s="6"/>
      <c r="C142" s="6"/>
      <c r="D142" s="6"/>
      <c r="E142" s="9"/>
    </row>
    <row r="143" spans="2:5" x14ac:dyDescent="0.25">
      <c r="B143" s="6"/>
      <c r="C143" s="6"/>
      <c r="D143" s="6"/>
      <c r="E143" s="9"/>
    </row>
    <row r="144" spans="2:5" x14ac:dyDescent="0.25">
      <c r="B144" s="6"/>
      <c r="C144" s="6"/>
      <c r="D144" s="6"/>
      <c r="E144" s="9"/>
    </row>
  </sheetData>
  <mergeCells count="19">
    <mergeCell ref="J25:L25"/>
    <mergeCell ref="L29:N29"/>
    <mergeCell ref="J20:J21"/>
    <mergeCell ref="P20:P21"/>
    <mergeCell ref="Q20:Q21"/>
    <mergeCell ref="J22:J23"/>
    <mergeCell ref="P22:P23"/>
    <mergeCell ref="Q22:Q23"/>
    <mergeCell ref="J16:J17"/>
    <mergeCell ref="P16:P17"/>
    <mergeCell ref="Q16:Q17"/>
    <mergeCell ref="J18:J19"/>
    <mergeCell ref="P18:P19"/>
    <mergeCell ref="Q18:Q19"/>
    <mergeCell ref="J1:L1"/>
    <mergeCell ref="M1:R1"/>
    <mergeCell ref="J14:J15"/>
    <mergeCell ref="P14:P15"/>
    <mergeCell ref="Q14:Q15"/>
  </mergeCells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B36B-37CF-4595-8D66-CE15EBC3736E}">
  <dimension ref="A1:R112"/>
  <sheetViews>
    <sheetView workbookViewId="0">
      <selection activeCell="H25" sqref="H25"/>
    </sheetView>
  </sheetViews>
  <sheetFormatPr baseColWidth="10" defaultColWidth="11.42578125" defaultRowHeight="15" x14ac:dyDescent="0.25"/>
  <cols>
    <col min="1" max="1" width="7" bestFit="1" customWidth="1"/>
    <col min="2" max="2" width="15.7109375" bestFit="1" customWidth="1"/>
    <col min="3" max="3" width="28.7109375" bestFit="1" customWidth="1"/>
    <col min="4" max="4" width="27" bestFit="1" customWidth="1"/>
    <col min="5" max="5" width="13.85546875" bestFit="1" customWidth="1"/>
    <col min="9" max="9" width="12.85546875" bestFit="1" customWidth="1"/>
    <col min="11" max="16" width="11.5703125" bestFit="1" customWidth="1"/>
    <col min="17" max="17" width="12.7109375" bestFit="1" customWidth="1"/>
  </cols>
  <sheetData>
    <row r="1" spans="1:18" x14ac:dyDescent="0.25">
      <c r="A1" t="s">
        <v>9</v>
      </c>
      <c r="B1" t="s">
        <v>31</v>
      </c>
      <c r="C1" t="s">
        <v>138</v>
      </c>
      <c r="D1" t="s">
        <v>131</v>
      </c>
      <c r="E1" t="s">
        <v>136</v>
      </c>
      <c r="I1" t="s">
        <v>54</v>
      </c>
      <c r="J1" s="18" t="s">
        <v>1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18" x14ac:dyDescent="0.25">
      <c r="A2">
        <v>5</v>
      </c>
      <c r="B2" s="6">
        <f>$J$4+$K$4*A2+$L$4*A2^2+$M$4/A2^2+$N$4*A2^3+$O$4/A2</f>
        <v>0.24602000000000029</v>
      </c>
      <c r="C2" s="6">
        <f>B2+2*'BH4 from Sr(BH4)2'!D2</f>
        <v>0.28569203000000032</v>
      </c>
      <c r="D2" s="6">
        <f>$J$13+$K$13*A2+$M$13/A2^2+$L$13*A2^2+$N$13*A2^3+$O$13/A2+$P$13*A2^5</f>
        <v>0.18017075625000001</v>
      </c>
      <c r="E2" s="9">
        <f>(D2-C2)/D2*100</f>
        <v>-58.567370169430752</v>
      </c>
      <c r="I2" s="26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</row>
    <row r="3" spans="1:18" x14ac:dyDescent="0.25">
      <c r="A3">
        <v>10</v>
      </c>
      <c r="B3" s="6">
        <f>$J$4+$K$4*A3+$L$4*A3^2+$M$4/A3^2+$N$4*A3^3+$O$4/A3</f>
        <v>1.8788800000000014</v>
      </c>
      <c r="C3" s="6">
        <f>B3+2*'BH4 from Sr(BH4)2'!D3</f>
        <v>2.2082518810000011</v>
      </c>
      <c r="D3" s="6">
        <f>$J$13+$K$13*A3+$M$13/A3^2+$L$13*A3^2+$N$13*A3^3+$O$13/A3+$P$13*A3^5</f>
        <v>1.4094641999999999</v>
      </c>
      <c r="E3" s="9">
        <f t="shared" ref="E3:E67" si="0">(D3-C3)/D3*100</f>
        <v>-56.673144376423409</v>
      </c>
      <c r="I3" s="40" t="s">
        <v>108</v>
      </c>
      <c r="J3">
        <v>0</v>
      </c>
      <c r="K3" s="2">
        <v>2.7000000000000001E-3</v>
      </c>
      <c r="L3">
        <v>0</v>
      </c>
      <c r="M3">
        <v>0</v>
      </c>
      <c r="N3" s="2">
        <v>1.4400000000000001E-3</v>
      </c>
    </row>
    <row r="4" spans="1:18" x14ac:dyDescent="0.25">
      <c r="A4">
        <v>15</v>
      </c>
      <c r="B4" s="6">
        <f t="shared" ref="B4:B5" si="1">$J$4+$K$4*A4+$L$4*A4^2+$M$4/A4^2+$N$4*A4^3+$O$4/A4</f>
        <v>5.2932244444444461</v>
      </c>
      <c r="C4" s="6">
        <f>B4+2*'BH4 from Sr(BH4)2'!D4</f>
        <v>6.168751217666669</v>
      </c>
      <c r="D4" s="6">
        <f>$J$13+$K$13*A4+$M$13/A4^2+$L$13*A4^2+$N$13*A4^3+$O$13/A4+$P$13*A4^5</f>
        <v>4.5774937687500001</v>
      </c>
      <c r="E4" s="9">
        <f t="shared" si="0"/>
        <v>-34.762634954961428</v>
      </c>
      <c r="I4" s="40" t="s">
        <v>109</v>
      </c>
      <c r="J4" s="2">
        <v>3.0179999999999998</v>
      </c>
      <c r="K4" s="2">
        <v>-0.90969999999999995</v>
      </c>
      <c r="L4" s="2">
        <v>0.1004</v>
      </c>
      <c r="M4" s="2">
        <v>-12.212</v>
      </c>
      <c r="N4" s="2">
        <v>-1.9599999999999999E-3</v>
      </c>
    </row>
    <row r="5" spans="1:18" x14ac:dyDescent="0.25">
      <c r="A5">
        <v>20</v>
      </c>
      <c r="B5" s="6">
        <f t="shared" si="1"/>
        <v>9.2734700000000068</v>
      </c>
      <c r="C5" s="6">
        <f>B5+2*'BH4 from Sr(BH4)2'!D5</f>
        <v>10.655337515500007</v>
      </c>
      <c r="D5" s="6">
        <f>$J$14+$K$14*A5+$M$14/A5^2+$L$14*A5^2+$N$14*A5^3+$O$14/A5+$P$14*A5^5</f>
        <v>7.8986609289999992</v>
      </c>
      <c r="E5" s="9">
        <f t="shared" si="0"/>
        <v>-34.900556072471048</v>
      </c>
      <c r="I5" s="40" t="s">
        <v>110</v>
      </c>
      <c r="J5" s="2">
        <v>-1.988</v>
      </c>
      <c r="K5" s="2">
        <v>0.9022</v>
      </c>
      <c r="L5" s="2">
        <v>-1.142E-2</v>
      </c>
      <c r="M5" s="2">
        <v>-1061</v>
      </c>
      <c r="N5" s="2">
        <v>5.1709999999999998E-5</v>
      </c>
    </row>
    <row r="6" spans="1:18" x14ac:dyDescent="0.25">
      <c r="A6">
        <v>25</v>
      </c>
      <c r="B6" s="6">
        <f>$J$5+$K$5*A6+$L$5*A6^2+$M$5/A6^2+$N$5*A6^3+$O$5/A6</f>
        <v>12.539868750000002</v>
      </c>
      <c r="C6" s="6">
        <f>B6+2*'BH4 from Sr(BH4)2'!D6</f>
        <v>14.045418248640004</v>
      </c>
      <c r="D6" s="6">
        <f>$J$14+$K$14*A6+$M$14/A6^2+$L$14*A6^2+$N$14*A6^3+$O$14/A6+$P$14*A6^5</f>
        <v>10.731750528999997</v>
      </c>
      <c r="E6" s="9">
        <f t="shared" si="0"/>
        <v>-30.877233967427863</v>
      </c>
      <c r="I6" s="40" t="s">
        <v>104</v>
      </c>
      <c r="J6" s="2">
        <v>23.231000000000002</v>
      </c>
      <c r="K6" s="2">
        <v>2.5690000000000001E-2</v>
      </c>
      <c r="L6" s="2">
        <v>-7.3269999999999995E-5</v>
      </c>
      <c r="M6" s="2">
        <v>-9324</v>
      </c>
      <c r="N6" s="2">
        <v>1.448E-7</v>
      </c>
    </row>
    <row r="7" spans="1:18" x14ac:dyDescent="0.25">
      <c r="A7">
        <v>30</v>
      </c>
      <c r="B7" s="6">
        <f>$J$5+$K$5*A7+$L$5*A7^2+$M$5/A7^2+$N$5*A7^3+$O$5/A7</f>
        <v>15.01728111111111</v>
      </c>
      <c r="C7" s="6">
        <f>B7+2*'BH4 from Sr(BH4)2'!D7</f>
        <v>16.964581110999987</v>
      </c>
      <c r="D7" s="6">
        <f>$J$14+$K$14*A7+$M$14/A7^2+$L$14*A7^2+$N$14*A7^3+$O$14/A7+$P$14*A7^5</f>
        <v>13.597249129</v>
      </c>
      <c r="E7" s="9">
        <f t="shared" si="0"/>
        <v>-24.764803160208299</v>
      </c>
      <c r="I7" s="40" t="s">
        <v>111</v>
      </c>
      <c r="J7" s="2">
        <v>23.059000000000001</v>
      </c>
      <c r="K7" s="2">
        <v>1.6941000000000001E-2</v>
      </c>
      <c r="L7">
        <v>0</v>
      </c>
      <c r="M7">
        <v>0</v>
      </c>
      <c r="N7">
        <v>0</v>
      </c>
    </row>
    <row r="8" spans="1:18" x14ac:dyDescent="0.25">
      <c r="A8">
        <v>35</v>
      </c>
      <c r="B8" s="6">
        <f t="shared" ref="B8:B17" si="2">$J$5+$K$5*A8+$L$5*A8^2+$M$5/A8^2+$N$5*A8^3+$O$5/A8</f>
        <v>16.950443801020409</v>
      </c>
      <c r="C8" s="6">
        <f>B8+2*'BH4 from Sr(BH4)2'!D8</f>
        <v>20.15981490522449</v>
      </c>
      <c r="D8" s="6">
        <f>$J$14+$K$14*A8+$M$14/A8^2+$L$14*A8^2+$N$14*A8^3+$O$14/A8+$P$14*A8^5</f>
        <v>16.495156728999998</v>
      </c>
      <c r="E8" s="9">
        <f t="shared" si="0"/>
        <v>-22.216570817915827</v>
      </c>
    </row>
    <row r="9" spans="1:18" x14ac:dyDescent="0.25">
      <c r="A9">
        <v>40</v>
      </c>
      <c r="B9" s="6">
        <f t="shared" si="2"/>
        <v>18.474315000000001</v>
      </c>
      <c r="C9" s="6">
        <f>B9+2*'BH4 from Sr(BH4)2'!D9</f>
        <v>23.562415398062498</v>
      </c>
      <c r="D9" s="6">
        <f>$J$14+$K$14*A9+$M$14/A9^2+$L$14*A9^2+$N$14*A9^3+$O$14/A9+$P$14*A9^5</f>
        <v>19.425473328999999</v>
      </c>
      <c r="E9" s="9">
        <f t="shared" si="0"/>
        <v>-21.296480137173905</v>
      </c>
    </row>
    <row r="10" spans="1:18" x14ac:dyDescent="0.25">
      <c r="A10">
        <v>45</v>
      </c>
      <c r="B10" s="6">
        <f t="shared" si="2"/>
        <v>19.673623132716045</v>
      </c>
      <c r="C10" s="6">
        <f>B10+2*'BH4 from Sr(BH4)2'!D10</f>
        <v>27.016055524518514</v>
      </c>
      <c r="D10" s="6">
        <f>$J$14+$K$14*A10+$M$14/A10^2+$L$14*A10^2+$N$14*A10^3+$O$14/A10+$P$14*A10^5</f>
        <v>22.388198928999998</v>
      </c>
      <c r="E10" s="9">
        <f t="shared" si="0"/>
        <v>-20.670964244131028</v>
      </c>
    </row>
    <row r="11" spans="1:18" x14ac:dyDescent="0.25">
      <c r="A11">
        <v>50</v>
      </c>
      <c r="B11" s="6">
        <f t="shared" si="2"/>
        <v>20.611349999999998</v>
      </c>
      <c r="C11" s="6">
        <f>B11+2*'BH4 from Sr(BH4)2'!D11</f>
        <v>30.479900487159998</v>
      </c>
      <c r="D11" s="6">
        <f>$J$14+$K$14*A11+$M$14/A11^2+$L$14*A11^2+$N$14*A11^3+$O$14/A11+$P$14*A11^5</f>
        <v>25.383333528999998</v>
      </c>
      <c r="E11" s="9">
        <f t="shared" si="0"/>
        <v>-20.078398892475118</v>
      </c>
      <c r="I11" t="s">
        <v>32</v>
      </c>
      <c r="J11" t="s">
        <v>70</v>
      </c>
    </row>
    <row r="12" spans="1:18" x14ac:dyDescent="0.25">
      <c r="A12">
        <v>55</v>
      </c>
      <c r="B12" s="6">
        <f t="shared" si="2"/>
        <v>21.340007448347112</v>
      </c>
      <c r="C12" s="6">
        <f>B12+2*'BH4 from Sr(BH4)2'!D12</f>
        <v>33.93785679087604</v>
      </c>
      <c r="D12" s="6">
        <f>$J$15+$K$15*A12+$M$15/A12^2+$L$15*A12^2+$N$15*A12^3+$O$15/A12+$P$15*A12^5</f>
        <v>27.729208786487611</v>
      </c>
      <c r="E12" s="9">
        <f t="shared" si="0"/>
        <v>-22.39028185836262</v>
      </c>
      <c r="I12" s="26" t="s">
        <v>73</v>
      </c>
      <c r="J12" s="27" t="s">
        <v>3</v>
      </c>
      <c r="K12" s="27" t="s">
        <v>4</v>
      </c>
      <c r="L12" s="27" t="s">
        <v>5</v>
      </c>
      <c r="M12" s="27" t="s">
        <v>6</v>
      </c>
      <c r="N12" s="27" t="s">
        <v>7</v>
      </c>
      <c r="O12" s="27" t="s">
        <v>8</v>
      </c>
      <c r="P12" s="27" t="s">
        <v>56</v>
      </c>
    </row>
    <row r="13" spans="1:18" x14ac:dyDescent="0.25">
      <c r="A13">
        <v>60</v>
      </c>
      <c r="B13" s="6">
        <f t="shared" si="2"/>
        <v>21.906637777777775</v>
      </c>
      <c r="C13" s="6">
        <f>B13+2*'BH4 from Sr(BH4)2'!D13</f>
        <v>37.386755896916654</v>
      </c>
      <c r="D13" s="6">
        <f>$J$15+$K$15*A13+$M$15/A13^2+$L$15*A13^2+$N$15*A13^3+$O$15/A13+$P$15*A13^5</f>
        <v>31.051513027222231</v>
      </c>
      <c r="E13" s="9">
        <f t="shared" si="0"/>
        <v>-20.402364497151694</v>
      </c>
      <c r="I13" s="30" t="s">
        <v>33</v>
      </c>
      <c r="J13" s="26">
        <v>0</v>
      </c>
      <c r="K13" s="26">
        <v>0</v>
      </c>
      <c r="L13" s="26">
        <v>0</v>
      </c>
      <c r="M13" s="26">
        <v>0</v>
      </c>
      <c r="N13" s="29">
        <v>1.4519999999999999E-3</v>
      </c>
      <c r="O13" s="26">
        <v>0</v>
      </c>
      <c r="P13" s="29">
        <v>-4.2535800000000004E-7</v>
      </c>
    </row>
    <row r="14" spans="1:18" x14ac:dyDescent="0.25">
      <c r="A14">
        <v>65</v>
      </c>
      <c r="B14" s="6">
        <f t="shared" si="2"/>
        <v>22.355234489644975</v>
      </c>
      <c r="C14" s="6">
        <f>B14+2*'BH4 from Sr(BH4)2'!D14</f>
        <v>40.830633810804741</v>
      </c>
      <c r="D14" s="6">
        <f>$J$15+$K$15*A14+$M$15/A14^2+$L$15*A14^2+$N$15*A14^3+$O$15/A14+$P$15*A14^5</f>
        <v>34.467267137958586</v>
      </c>
      <c r="E14" s="9">
        <f t="shared" si="0"/>
        <v>-18.462057485950833</v>
      </c>
      <c r="I14" s="30" t="s">
        <v>35</v>
      </c>
      <c r="J14" s="29">
        <v>-3.1096074709999999</v>
      </c>
      <c r="K14" s="29">
        <v>0.53744981999999997</v>
      </c>
      <c r="L14" s="29">
        <v>6.4817999999999994E-4</v>
      </c>
      <c r="M14" s="41">
        <v>0</v>
      </c>
      <c r="N14" s="26">
        <v>0</v>
      </c>
      <c r="O14" s="26">
        <v>0</v>
      </c>
      <c r="P14" s="26">
        <v>0</v>
      </c>
    </row>
    <row r="15" spans="1:18" x14ac:dyDescent="0.25">
      <c r="A15">
        <v>70</v>
      </c>
      <c r="B15" s="6">
        <f t="shared" si="2"/>
        <v>22.727999387755105</v>
      </c>
      <c r="C15" s="6">
        <f>B15+2*'BH4 from Sr(BH4)2'!D15</f>
        <v>44.277760456306112</v>
      </c>
      <c r="D15" s="6">
        <f>$J$15+$K$15*A15+$M$15/A15^2+$L$15*A15^2+$N$15*A15^3+$O$15/A15+$P$15*A15^5</f>
        <v>37.916759834693892</v>
      </c>
      <c r="E15" s="9">
        <f t="shared" si="0"/>
        <v>-16.776224153499253</v>
      </c>
      <c r="I15" s="30" t="s">
        <v>36</v>
      </c>
      <c r="J15" s="29">
        <v>-67.248578679999994</v>
      </c>
      <c r="K15" s="29">
        <v>1.5981887400000001</v>
      </c>
      <c r="L15" s="29">
        <v>-5.4507119999999999E-3</v>
      </c>
      <c r="M15" s="29">
        <v>1707.71261</v>
      </c>
      <c r="N15" s="29">
        <v>7.4415599999999998E-6</v>
      </c>
      <c r="O15" s="29">
        <v>1196.975336</v>
      </c>
      <c r="P15" s="29">
        <v>0</v>
      </c>
    </row>
    <row r="16" spans="1:18" x14ac:dyDescent="0.25">
      <c r="A16">
        <v>75</v>
      </c>
      <c r="B16" s="6">
        <f t="shared" si="2"/>
        <v>23.066034027777786</v>
      </c>
      <c r="C16" s="6">
        <f>B16+2*'BH4 from Sr(BH4)2'!D16</f>
        <v>47.739005727626676</v>
      </c>
      <c r="D16" s="6">
        <f>$J$15+$K$15*A16+$M$15/A16^2+$L$15*A16^2+$N$15*A16^3+$O$15/A16+$P$15*A16^5</f>
        <v>41.357994444555572</v>
      </c>
      <c r="E16" s="9">
        <f t="shared" si="0"/>
        <v>-15.428725132272724</v>
      </c>
      <c r="I16" s="30" t="s">
        <v>34</v>
      </c>
      <c r="J16" s="29">
        <v>56.435523799999999</v>
      </c>
      <c r="K16" s="29">
        <v>0.26896614000000002</v>
      </c>
      <c r="L16" s="29">
        <v>-1.0951559999999999E-4</v>
      </c>
      <c r="M16" s="29">
        <v>-256370.7452</v>
      </c>
      <c r="N16" s="41">
        <v>0</v>
      </c>
      <c r="O16" s="41">
        <v>0</v>
      </c>
      <c r="P16" s="41">
        <v>0</v>
      </c>
    </row>
    <row r="17" spans="1:17" x14ac:dyDescent="0.25">
      <c r="A17">
        <v>80</v>
      </c>
      <c r="B17" s="6">
        <f t="shared" si="2"/>
        <v>23.40973875000001</v>
      </c>
      <c r="C17" s="6">
        <f>B17+2*'BH4 from Sr(BH4)2'!D17</f>
        <v>51.226896544515625</v>
      </c>
      <c r="D17" s="6">
        <f>$J$15+$K$15*A17+$M$15/A17^2+$L$15*A17^2+$N$15*A17^3+$O$15/A17+$P$15*A17^5</f>
        <v>44.761064235312517</v>
      </c>
      <c r="E17" s="9">
        <f t="shared" si="0"/>
        <v>-14.445215768802338</v>
      </c>
      <c r="P17" s="13"/>
      <c r="Q17" s="12"/>
    </row>
    <row r="18" spans="1:17" x14ac:dyDescent="0.25">
      <c r="A18">
        <v>85</v>
      </c>
      <c r="B18" s="6">
        <f t="shared" ref="B18:B82" si="3">$J$6+$K$6*A18+$L$6*A18^2+$M$6/A18^2+$N$6*A18^3+$O$6/A18</f>
        <v>23.683680518858132</v>
      </c>
      <c r="C18" s="6">
        <f>B18+2*'BH4 from Sr(BH4)2'!D18</f>
        <v>54.639678025626303</v>
      </c>
      <c r="D18" s="6">
        <f>$J$15+$K$15*A18+$M$15/A18^2+$L$15*A18^2+$N$15*A18^3+$O$15/A18+$P$15*A18^5</f>
        <v>48.104542438391015</v>
      </c>
      <c r="E18" s="9">
        <f t="shared" si="0"/>
        <v>-13.585277514290963</v>
      </c>
      <c r="J18" s="19" t="s">
        <v>63</v>
      </c>
      <c r="K18" s="19"/>
      <c r="L18" s="19"/>
      <c r="M18" s="19"/>
      <c r="P18" s="13"/>
      <c r="Q18" s="12"/>
    </row>
    <row r="19" spans="1:17" x14ac:dyDescent="0.25">
      <c r="A19">
        <v>90</v>
      </c>
      <c r="B19" s="6">
        <f t="shared" si="3"/>
        <v>23.904061088888891</v>
      </c>
      <c r="C19" s="6">
        <f>B19+2*'BH4 from Sr(BH4)2'!D19</f>
        <v>57.968279471839509</v>
      </c>
      <c r="D19" s="6">
        <f>$J$15+$K$15*A19+$M$15/A19^2+$L$15*A19^2+$N$15*A19^3+$O$15/A19+$P$15*A19^5</f>
        <v>51.37309263283953</v>
      </c>
      <c r="E19" s="9">
        <f t="shared" si="0"/>
        <v>-12.837823267007481</v>
      </c>
      <c r="P19" s="11"/>
      <c r="Q19" s="12"/>
    </row>
    <row r="20" spans="1:17" x14ac:dyDescent="0.25">
      <c r="A20">
        <v>95</v>
      </c>
      <c r="B20" s="6">
        <f t="shared" si="3"/>
        <v>24.101305956094187</v>
      </c>
      <c r="C20" s="6">
        <f>B20+2*'BH4 from Sr(BH4)2'!D20</f>
        <v>61.218581016720208</v>
      </c>
      <c r="D20" s="6">
        <f>$J$15+$K$15*A20+$M$15/A20^2+$L$15*A20^2+$N$15*A20^3+$O$15/A20+$P$15*A20^5</f>
        <v>54.555843937742409</v>
      </c>
      <c r="E20" s="9">
        <f t="shared" si="0"/>
        <v>-12.212691799949289</v>
      </c>
      <c r="I20" s="7"/>
      <c r="J20" s="14"/>
      <c r="K20" s="2"/>
      <c r="L20" s="2"/>
      <c r="M20" s="2"/>
      <c r="N20" s="2"/>
      <c r="O20" s="2"/>
      <c r="P20" s="11"/>
      <c r="Q20" s="12"/>
    </row>
    <row r="21" spans="1:17" x14ac:dyDescent="0.25">
      <c r="A21">
        <v>100</v>
      </c>
      <c r="B21" s="6">
        <f t="shared" si="3"/>
        <v>24.279699999999998</v>
      </c>
      <c r="C21" s="6">
        <f>B21+2*'BH4 from Sr(BH4)2'!D21</f>
        <v>64.370836809289983</v>
      </c>
      <c r="D21" s="6">
        <f>$J$15+$K$15*A21+$M$15/A21^2+$L$15*A21^2+$N$15*A21^3+$O$15/A21+$P$15*A21^5</f>
        <v>57.645259941000027</v>
      </c>
      <c r="E21" s="9">
        <f t="shared" si="0"/>
        <v>-11.667181092033568</v>
      </c>
    </row>
    <row r="22" spans="1:17" x14ac:dyDescent="0.25">
      <c r="A22">
        <v>105</v>
      </c>
      <c r="B22" s="6">
        <f t="shared" si="3"/>
        <v>24.442558064285716</v>
      </c>
      <c r="C22" s="6">
        <f>B22+2*'BH4 from Sr(BH4)2'!D22</f>
        <v>67.44734867830725</v>
      </c>
      <c r="D22" s="6">
        <f>$J$15+$K$15*A22+$M$15/A22^2+$L$15*A22^2+$N$15*A22^3+$O$15/A22+$P$15*A22^5</f>
        <v>60.636334787562383</v>
      </c>
      <c r="E22" s="9">
        <f t="shared" si="0"/>
        <v>-11.23256198549443</v>
      </c>
    </row>
    <row r="23" spans="1:17" x14ac:dyDescent="0.25">
      <c r="A23">
        <v>110</v>
      </c>
      <c r="B23" s="6">
        <f t="shared" si="3"/>
        <v>24.592483287603311</v>
      </c>
      <c r="C23" s="6">
        <f>B23+2*'BH4 from Sr(BH4)2'!D23</f>
        <v>70.477779411066123</v>
      </c>
      <c r="D23" s="6">
        <f>$J$15+$K$15*A23+$M$15/A23^2+$L$15*A23^2+$N$15*A23^3+$O$15/A23+$P$15*A23^5</f>
        <v>63.526011117190087</v>
      </c>
      <c r="E23" s="9">
        <f t="shared" si="0"/>
        <v>-10.94318401489385</v>
      </c>
    </row>
    <row r="24" spans="1:17" x14ac:dyDescent="0.25">
      <c r="A24">
        <v>115</v>
      </c>
      <c r="B24" s="6">
        <f t="shared" si="3"/>
        <v>24.73154859461248</v>
      </c>
      <c r="C24" s="6">
        <f>B24+2*'BH4 from Sr(BH4)2'!D24</f>
        <v>72.643159965827024</v>
      </c>
      <c r="D24" s="6">
        <f>$J$15+$K$15*A24+$M$15/A24^2+$L$15*A24^2+$N$15*A24^3+$O$15/A24+$P$15*A24^5</f>
        <v>66.31275157517014</v>
      </c>
      <c r="E24" s="9">
        <f t="shared" si="0"/>
        <v>-9.5462912340184296</v>
      </c>
    </row>
    <row r="25" spans="1:17" x14ac:dyDescent="0.25">
      <c r="A25">
        <v>120</v>
      </c>
      <c r="B25" s="6">
        <f t="shared" si="3"/>
        <v>24.861426399999999</v>
      </c>
      <c r="C25" s="6">
        <f>B25+2*'BH4 from Sr(BH4)2'!D25</f>
        <v>74.899079804999985</v>
      </c>
      <c r="D25" s="6">
        <f>$J$15+$K$15*A25+$M$15/A25^2+$L$15*A25^2+$N$15*A25^3+$O$15/A25+$P$15*A25^5</f>
        <v>68.996218620138904</v>
      </c>
      <c r="E25" s="9">
        <f t="shared" si="0"/>
        <v>-8.5553401373479456</v>
      </c>
    </row>
    <row r="26" spans="1:17" x14ac:dyDescent="0.25">
      <c r="A26">
        <v>125</v>
      </c>
      <c r="B26" s="6">
        <f t="shared" si="3"/>
        <v>24.98348275</v>
      </c>
      <c r="C26" s="6">
        <f>B26+2*'BH4 from Sr(BH4)2'!D26</f>
        <v>76.99257936150002</v>
      </c>
      <c r="D26" s="6">
        <f>$J$15+$K$15*A26+$M$15/A26^2+$L$15*A26^2+$N$15*A26^3+$O$15/A26+$P$15*A26^5</f>
        <v>71.577031990040027</v>
      </c>
      <c r="E26" s="9">
        <f t="shared" si="0"/>
        <v>-7.5660406989403652</v>
      </c>
    </row>
    <row r="27" spans="1:17" x14ac:dyDescent="0.25">
      <c r="A27">
        <v>130</v>
      </c>
      <c r="B27" s="6">
        <f t="shared" si="3"/>
        <v>25.098846623668639</v>
      </c>
      <c r="C27" s="6">
        <f>B27+2*'BH4 from Sr(BH4)2'!D27</f>
        <v>78.948554518284013</v>
      </c>
      <c r="D27" s="6">
        <f>$J$15+$K$15*A27+$M$15/A27^2+$L$15*A27^2+$N$15*A27^3+$O$15/A27+$P$15*A27^5</f>
        <v>74.056582708047358</v>
      </c>
      <c r="E27" s="9">
        <f t="shared" si="0"/>
        <v>-6.6057217756350362</v>
      </c>
    </row>
    <row r="28" spans="1:17" x14ac:dyDescent="0.25">
      <c r="A28">
        <v>135</v>
      </c>
      <c r="B28" s="6">
        <f t="shared" si="3"/>
        <v>25.208461611728399</v>
      </c>
      <c r="C28" s="6">
        <f>B28+2*'BH4 from Sr(BH4)2'!D28</f>
        <v>80.787336002623462</v>
      </c>
      <c r="D28" s="6">
        <f>$J$15+$K$15*A28+$M$15/A28^2+$L$15*A28^2+$N$15*A28^3+$O$15/A28+$P$15*A28^5</f>
        <v>76.436888827496617</v>
      </c>
      <c r="E28" s="9">
        <f t="shared" si="0"/>
        <v>-5.6915544861394993</v>
      </c>
    </row>
    <row r="29" spans="1:17" x14ac:dyDescent="0.25">
      <c r="A29">
        <v>140</v>
      </c>
      <c r="B29" s="6">
        <f t="shared" si="3"/>
        <v>25.313124914285716</v>
      </c>
      <c r="C29" s="6">
        <f>B29+2*'BH4 from Sr(BH4)2'!D29</f>
        <v>82.525649698163249</v>
      </c>
      <c r="D29" s="6">
        <f>$J$15+$K$15*A29+$M$15/A29^2+$L$15*A29^2+$N$15*A29^3+$O$15/A29+$P$15*A29^5</f>
        <v>78.720482382959219</v>
      </c>
      <c r="E29" s="9">
        <f t="shared" si="0"/>
        <v>-4.8337703225606035</v>
      </c>
    </row>
    <row r="30" spans="1:17" x14ac:dyDescent="0.25">
      <c r="A30">
        <v>145</v>
      </c>
      <c r="B30" s="6">
        <f t="shared" si="3"/>
        <v>25.41351709292509</v>
      </c>
      <c r="C30" s="6">
        <f>B30+2*'BH4 from Sr(BH4)2'!D30</f>
        <v>84.177349285098103</v>
      </c>
      <c r="D30" s="6">
        <f>$J$15+$K$15*A30+$M$15/A30^2+$L$15*A30^2+$N$15*A30^3+$O$15/A30+$P$15*A30^5</f>
        <v>80.910319946343677</v>
      </c>
      <c r="E30" s="9">
        <f t="shared" si="0"/>
        <v>-4.0378400937247347</v>
      </c>
      <c r="I30" s="7"/>
      <c r="J30" s="14"/>
      <c r="O30" s="2"/>
    </row>
    <row r="31" spans="1:17" x14ac:dyDescent="0.25">
      <c r="A31">
        <v>150</v>
      </c>
      <c r="B31" s="6">
        <f t="shared" si="3"/>
        <v>25.510225000000002</v>
      </c>
      <c r="C31" s="6">
        <f>B31+2*'BH4 from Sr(BH4)2'!D31</f>
        <v>85.753980870000007</v>
      </c>
      <c r="D31" s="6">
        <f>$J$15+$K$15*A31+$M$15/A31^2+$L$15*A31^2+$N$15*A31^3+$O$15/A31+$P$15*A31^5</f>
        <v>83.009711231555599</v>
      </c>
      <c r="E31" s="9">
        <f t="shared" si="0"/>
        <v>-3.3059621551859966</v>
      </c>
      <c r="I31" s="7"/>
      <c r="J31" s="14"/>
      <c r="O31" s="2"/>
    </row>
    <row r="32" spans="1:17" x14ac:dyDescent="0.25">
      <c r="A32">
        <v>155</v>
      </c>
      <c r="B32" s="6">
        <f t="shared" si="3"/>
        <v>25.60375961638918</v>
      </c>
      <c r="C32" s="6">
        <f>B32+2*'BH4 from Sr(BH4)2'!D32</f>
        <v>87.265222237484394</v>
      </c>
      <c r="D32" s="6">
        <f>$J$15+$K$15*A32+$M$15/A32^2+$L$15*A32^2+$N$15*A32^3+$O$15/A32+$P$15*A32^5</f>
        <v>85.02226163732054</v>
      </c>
      <c r="E32" s="9">
        <f t="shared" si="0"/>
        <v>-2.6380862576105675</v>
      </c>
      <c r="O32" s="2"/>
    </row>
    <row r="33" spans="1:15" x14ac:dyDescent="0.25">
      <c r="A33">
        <v>160</v>
      </c>
      <c r="B33" s="6">
        <f t="shared" si="3"/>
        <v>25.694570049999999</v>
      </c>
      <c r="C33" s="6">
        <f>B33+2*'BH4 from Sr(BH4)2'!D33</f>
        <v>88.719227560937497</v>
      </c>
      <c r="D33" s="6">
        <f>$J$15+$K$15*A33+$M$15/A33^2+$L$15*A33^2+$N$15*A33^3+$O$15/A33+$P$15*A33^5</f>
        <v>86.951825653828166</v>
      </c>
      <c r="E33" s="9">
        <f t="shared" si="0"/>
        <v>-2.032621964886276</v>
      </c>
      <c r="O33" s="2"/>
    </row>
    <row r="34" spans="1:15" x14ac:dyDescent="0.25">
      <c r="A34">
        <v>165</v>
      </c>
      <c r="B34" s="6">
        <f t="shared" si="3"/>
        <v>25.783054611157027</v>
      </c>
      <c r="C34" s="6">
        <f>B34+2*'BH4 from Sr(BH4)2'!D34</f>
        <v>90.122900132045459</v>
      </c>
      <c r="D34" s="6">
        <f>$J$15+$K$15*A34+$M$15/A34^2+$L$15*A34^2+$N$15*A34^3+$O$15/A34+$P$15*A34^5</f>
        <v>88.802468810114846</v>
      </c>
      <c r="E34" s="9">
        <f t="shared" si="0"/>
        <v>-1.486930869854614</v>
      </c>
      <c r="O34" s="2"/>
    </row>
    <row r="35" spans="1:15" x14ac:dyDescent="0.25">
      <c r="A35">
        <v>170</v>
      </c>
      <c r="B35" s="6">
        <f t="shared" si="3"/>
        <v>25.869569642214536</v>
      </c>
      <c r="C35" s="6">
        <f>B35+2*'BH4 from Sr(BH4)2'!D35</f>
        <v>91.482109788477516</v>
      </c>
      <c r="D35" s="6">
        <f>$J$15+$K$15*A35+$M$15/A35^2+$L$15*A35^2+$N$15*A35^3+$O$15/A35+$P$15*A35^5</f>
        <v>90.578436389965447</v>
      </c>
      <c r="E35" s="9">
        <f t="shared" si="0"/>
        <v>-0.99766946143947866</v>
      </c>
      <c r="O35" s="2"/>
    </row>
    <row r="36" spans="1:15" x14ac:dyDescent="0.25">
      <c r="A36">
        <v>175</v>
      </c>
      <c r="B36" s="6">
        <f t="shared" si="3"/>
        <v>25.954436607142863</v>
      </c>
      <c r="C36" s="6">
        <f>B36+2*'BH4 from Sr(BH4)2'!D36</f>
        <v>92.801867493724501</v>
      </c>
      <c r="D36" s="6">
        <f>$J$15+$K$15*A36+$M$15/A36^2+$L$15*A36^2+$N$15*A36^3+$O$15/A36+$P$15*A36^5</f>
        <v>92.28412755226536</v>
      </c>
      <c r="E36" s="9">
        <f t="shared" si="0"/>
        <v>-0.56102815857029931</v>
      </c>
    </row>
    <row r="37" spans="1:15" x14ac:dyDescent="0.25">
      <c r="A37">
        <v>180</v>
      </c>
      <c r="B37" s="6">
        <f t="shared" si="3"/>
        <v>26.037947822222229</v>
      </c>
      <c r="C37" s="6">
        <f>B37+2*'BH4 from Sr(BH4)2'!D37</f>
        <v>94.086466454444434</v>
      </c>
      <c r="D37" s="6">
        <f>$J$15+$K$15*A37+$M$15/A37^2+$L$15*A37^2+$N$15*A37^3+$O$15/A37+$P$15*A37^5</f>
        <v>93.924073797098814</v>
      </c>
      <c r="E37" s="9">
        <f t="shared" si="0"/>
        <v>-0.172897800085239</v>
      </c>
    </row>
    <row r="38" spans="1:15" x14ac:dyDescent="0.25">
      <c r="A38">
        <v>185</v>
      </c>
      <c r="B38" s="6">
        <f t="shared" si="3"/>
        <v>26.120371117567569</v>
      </c>
      <c r="C38" s="6">
        <f>B38+2*'BH4 from Sr(BH4)2'!D38</f>
        <v>95.339596909706003</v>
      </c>
      <c r="D38" s="6">
        <f>$J$15+$K$15*A38+$M$15/A38^2+$L$15*A38^2+$N$15*A38^3+$O$15/A38+$P$15*A38^5</f>
        <v>95.502920949448566</v>
      </c>
      <c r="E38" s="9">
        <f t="shared" si="0"/>
        <v>0.17101470627166759</v>
      </c>
    </row>
    <row r="39" spans="1:15" x14ac:dyDescent="0.25">
      <c r="A39">
        <v>190</v>
      </c>
      <c r="B39" s="6">
        <f t="shared" si="3"/>
        <v>26.201953651523546</v>
      </c>
      <c r="C39" s="6">
        <f>B39+2*'BH4 from Sr(BH4)2'!D39</f>
        <v>96.564440059806088</v>
      </c>
      <c r="D39" s="6">
        <f>$J$15+$K$15*A39+$M$15/A39^2+$L$15*A39^2+$N$15*A39^3+$O$15/A39+$P$15*A39^5</f>
        <v>97.025414007922507</v>
      </c>
      <c r="E39" s="9">
        <f t="shared" si="0"/>
        <v>0.4751063964321533</v>
      </c>
    </row>
    <row r="40" spans="1:15" x14ac:dyDescent="0.25">
      <c r="A40">
        <v>195</v>
      </c>
      <c r="B40" s="6">
        <f t="shared" si="3"/>
        <v>26.282925049408284</v>
      </c>
      <c r="C40" s="6">
        <f>B40+2*'BH4 from Sr(BH4)2'!D40</f>
        <v>97.763745357292891</v>
      </c>
      <c r="D40" s="6">
        <f>$J$15+$K$15*A40+$M$15/A40^2+$L$15*A40^2+$N$15*A40^3+$O$15/A40+$P$15*A40^5</f>
        <v>98.496384340713405</v>
      </c>
      <c r="E40" s="9">
        <f t="shared" si="0"/>
        <v>0.74382322592290195</v>
      </c>
    </row>
    <row r="41" spans="1:15" x14ac:dyDescent="0.25">
      <c r="A41">
        <v>200</v>
      </c>
      <c r="B41" s="6">
        <f t="shared" si="3"/>
        <v>26.363500000000002</v>
      </c>
      <c r="C41" s="6">
        <f>B41+2*'BH4 from Sr(BH4)2'!D41</f>
        <v>98.939894444999993</v>
      </c>
      <c r="D41" s="6">
        <f>$J$15+$K$15*A41+$M$15/A41^2+$L$15*A41^2+$N$15*A41^3+$O$15/A41+$P$15*A41^5</f>
        <v>99.920738815250061</v>
      </c>
      <c r="E41" s="9">
        <f t="shared" si="0"/>
        <v>0.98162241580660747</v>
      </c>
    </row>
    <row r="42" spans="1:15" x14ac:dyDescent="0.25">
      <c r="A42">
        <v>205</v>
      </c>
      <c r="B42" s="6">
        <f t="shared" si="3"/>
        <v>26.443880414247474</v>
      </c>
      <c r="C42" s="6">
        <f>B42+2*'BH4 from Sr(BH4)2'!D42</f>
        <v>100.09495431391881</v>
      </c>
      <c r="D42" s="6">
        <f>$J$15+$K$15*A42+$M$15/A42^2+$L$15*A42^2+$N$15*A42^3+$O$15/A42+$P$15*A42^5</f>
        <v>101.30345052921777</v>
      </c>
      <c r="E42" s="9">
        <f t="shared" si="0"/>
        <v>1.1929467446426341</v>
      </c>
    </row>
    <row r="43" spans="1:15" x14ac:dyDescent="0.25">
      <c r="A43">
        <v>210</v>
      </c>
      <c r="B43" s="6">
        <f t="shared" si="3"/>
        <v>26.524257228571429</v>
      </c>
      <c r="C43" s="6">
        <f>B43+2*'BH4 from Sr(BH4)2'!D43</f>
        <v>101.23072170918368</v>
      </c>
      <c r="D43" s="6">
        <f>$J$15+$K$15*A43+$M$15/A43^2+$L$15*A43^2+$N$15*A43^3+$O$15/A43+$P$15*A43^5</f>
        <v>102.64955087433114</v>
      </c>
      <c r="E43" s="9">
        <f t="shared" si="0"/>
        <v>1.3822068903978555</v>
      </c>
    </row>
    <row r="44" spans="1:15" x14ac:dyDescent="0.25">
      <c r="A44">
        <v>215</v>
      </c>
      <c r="B44" s="6">
        <f t="shared" si="3"/>
        <v>26.604811918090864</v>
      </c>
      <c r="C44" s="6">
        <f>B44+2*'BH4 from Sr(BH4)2'!D44</f>
        <v>102.34876039300838</v>
      </c>
      <c r="D44" s="6">
        <f>$J$15+$K$15*A44+$M$15/A44^2+$L$15*A44^2+$N$15*A44^3+$O$15/A44+$P$15*A44^5</f>
        <v>103.96412271452949</v>
      </c>
      <c r="E44" s="9">
        <f t="shared" si="0"/>
        <v>1.5537690112161775</v>
      </c>
    </row>
    <row r="45" spans="1:15" x14ac:dyDescent="0.25">
      <c r="A45">
        <v>220</v>
      </c>
      <c r="B45" s="6">
        <f t="shared" si="3"/>
        <v>26.68571777190083</v>
      </c>
      <c r="C45" s="6">
        <f>B45+2*'BH4 from Sr(BH4)2'!D45</f>
        <v>103.45043254818181</v>
      </c>
      <c r="D45" s="6">
        <f>$J$15+$K$15*A45+$M$15/A45^2+$L$15*A45^2+$N$15*A45^3+$O$15/A45+$P$15*A45^5</f>
        <v>105.25229450020665</v>
      </c>
      <c r="E45" s="9">
        <f t="shared" si="0"/>
        <v>1.711945531050916</v>
      </c>
    </row>
    <row r="46" spans="1:15" x14ac:dyDescent="0.25">
      <c r="A46">
        <v>225</v>
      </c>
      <c r="B46" s="6">
        <f t="shared" si="3"/>
        <v>26.767140972222226</v>
      </c>
      <c r="C46" s="6">
        <f>B46+2*'BH4 from Sr(BH4)2'!D46</f>
        <v>104.53692535194443</v>
      </c>
      <c r="D46" s="6">
        <f>$J$15+$K$15*A46+$M$15/A46^2+$L$15*A46^2+$N$15*A46^3+$O$15/A46+$P$15*A46^5</f>
        <v>106.51923517198766</v>
      </c>
      <c r="E46" s="9">
        <f t="shared" si="0"/>
        <v>1.860987658090633</v>
      </c>
    </row>
    <row r="47" spans="1:15" x14ac:dyDescent="0.25">
      <c r="A47">
        <v>230</v>
      </c>
      <c r="B47" s="6">
        <f t="shared" si="3"/>
        <v>26.849241511153117</v>
      </c>
      <c r="C47" s="6">
        <f>B47+2*'BH4 from Sr(BH4)2'!D47</f>
        <v>105.60927355083174</v>
      </c>
      <c r="D47" s="6">
        <f>$J$15+$K$15*A47+$M$15/A47^2+$L$15*A47^2+$N$15*A47^3+$O$15/A47+$P$15*A47^5</f>
        <v>107.77014973319473</v>
      </c>
      <c r="E47" s="9">
        <f t="shared" si="0"/>
        <v>2.0050785748304505</v>
      </c>
    </row>
    <row r="48" spans="1:15" x14ac:dyDescent="0.25">
      <c r="A48">
        <v>235</v>
      </c>
      <c r="B48" s="6">
        <f t="shared" si="3"/>
        <v>26.932173972363064</v>
      </c>
      <c r="C48" s="6">
        <f>B48+2*'BH4 from Sr(BH4)2'!D48</f>
        <v>106.66837870976121</v>
      </c>
      <c r="D48" s="6">
        <f>$J$15+$K$15*A48+$M$15/A48^2+$L$15*A48^2+$N$15*A48^3+$O$15/A48+$P$15*A48^5</f>
        <v>109.0102753908307</v>
      </c>
      <c r="E48" s="9">
        <f t="shared" si="0"/>
        <v>2.1483265432301368</v>
      </c>
    </row>
    <row r="49" spans="1:5" x14ac:dyDescent="0.25">
      <c r="A49">
        <v>240</v>
      </c>
      <c r="B49" s="6">
        <f t="shared" si="3"/>
        <v>27.016088200000002</v>
      </c>
      <c r="C49" s="6">
        <f>B49+2*'BH4 from Sr(BH4)2'!D49</f>
        <v>107.71502568375001</v>
      </c>
      <c r="D49" s="6">
        <f>$J$15+$K$15*A49+$M$15/A49^2+$L$15*A49^2+$N$15*A49^3+$O$15/A49+$P$15*A49^5</f>
        <v>110.24487818170142</v>
      </c>
      <c r="E49" s="9">
        <f t="shared" si="0"/>
        <v>2.2947573979643781</v>
      </c>
    </row>
    <row r="50" spans="1:5" x14ac:dyDescent="0.25">
      <c r="A50">
        <v>245</v>
      </c>
      <c r="B50" s="6">
        <f t="shared" si="3"/>
        <v>27.101129873032072</v>
      </c>
      <c r="C50" s="6">
        <f>B50+2*'BH4 from Sr(BH4)2'!D50</f>
        <v>108.74989676098187</v>
      </c>
      <c r="D50" s="6">
        <f>$J$15+$K$15*A50+$M$15/A50^2+$L$15*A50^2+$N$15*A50^3+$O$15/A50+$P$15*A50^5</f>
        <v>111.47925001398377</v>
      </c>
      <c r="E50" s="9">
        <f t="shared" si="0"/>
        <v>2.4483060772830263</v>
      </c>
    </row>
    <row r="51" spans="1:5" x14ac:dyDescent="0.25">
      <c r="A51">
        <v>250</v>
      </c>
      <c r="B51" s="6">
        <f t="shared" si="3"/>
        <v>27.187441</v>
      </c>
      <c r="C51" s="6">
        <f>B51+2*'BH4 from Sr(BH4)2'!D51</f>
        <v>109.77358384599998</v>
      </c>
      <c r="D51" s="6">
        <f>$J$15+$K$15*A51+$M$15/A51^2+$L$15*A51^2+$N$15*A51^3+$O$15/A51+$P$15*A51^5</f>
        <v>112.71870606576005</v>
      </c>
      <c r="E51" s="9">
        <f t="shared" si="0"/>
        <v>2.6128069799185618</v>
      </c>
    </row>
    <row r="52" spans="1:5" x14ac:dyDescent="0.25">
      <c r="A52">
        <v>255</v>
      </c>
      <c r="B52" s="6">
        <f t="shared" si="3"/>
        <v>27.275160346539796</v>
      </c>
      <c r="C52" s="6">
        <f>B52+2*'BH4 from Sr(BH4)2'!D52</f>
        <v>110.78659898737889</v>
      </c>
      <c r="D52" s="6">
        <f>$J$15+$K$15*A52+$M$15/A52^2+$L$15*A52^2+$N$15*A52^3+$O$15/A52+$P$15*A52^5</f>
        <v>113.96858249125914</v>
      </c>
      <c r="E52" s="9">
        <f t="shared" si="0"/>
        <v>2.7919830485952475</v>
      </c>
    </row>
    <row r="53" spans="1:5" x14ac:dyDescent="0.25">
      <c r="A53">
        <v>260</v>
      </c>
      <c r="B53" s="6">
        <f t="shared" si="3"/>
        <v>27.364423805917163</v>
      </c>
      <c r="C53" s="6">
        <f>B53+2*'BH4 from Sr(BH4)2'!D53</f>
        <v>111.78938350207102</v>
      </c>
      <c r="D53" s="6">
        <f>$J$16+$K$16*A53+$M$16/A53^2+$L$16*A53^2+$N$16*A53^3+$O$16/A53+$P$16*A53^5</f>
        <v>115.17099899502959</v>
      </c>
      <c r="E53" s="9">
        <f t="shared" si="0"/>
        <v>2.9361692808660216</v>
      </c>
    </row>
    <row r="54" spans="1:5" x14ac:dyDescent="0.25">
      <c r="A54">
        <v>265</v>
      </c>
      <c r="B54" s="6">
        <f t="shared" si="3"/>
        <v>27.45536472109292</v>
      </c>
      <c r="C54" s="6">
        <f>B54+2*'BH4 from Sr(BH4)2'!D54</f>
        <v>112.78231590621128</v>
      </c>
      <c r="D54" s="6">
        <f>$J$16+$K$16*A54+$M$16/A54^2+$L$16*A54^2+$N$16*A54^3+$O$16/A54+$P$16*A54^5</f>
        <v>116.37011308117124</v>
      </c>
      <c r="E54" s="9">
        <f t="shared" si="0"/>
        <v>3.0830915945380029</v>
      </c>
    </row>
    <row r="55" spans="1:5" x14ac:dyDescent="0.25">
      <c r="A55">
        <v>270</v>
      </c>
      <c r="B55" s="6">
        <f t="shared" si="3"/>
        <v>27.5481141654321</v>
      </c>
      <c r="C55" s="6">
        <f>B55+2*'BH4 from Sr(BH4)2'!D55</f>
        <v>113.76571882753086</v>
      </c>
      <c r="D55" s="6">
        <f>$J$16+$K$16*A55+$M$16/A55^2+$L$16*A55^2+$N$16*A55^3+$O$16/A55+$P$16*A55^5</f>
        <v>117.5559488840055</v>
      </c>
      <c r="E55" s="9">
        <f t="shared" si="0"/>
        <v>3.2241924738445409</v>
      </c>
    </row>
    <row r="56" spans="1:5" x14ac:dyDescent="0.25">
      <c r="A56">
        <v>275</v>
      </c>
      <c r="B56" s="6">
        <f t="shared" si="3"/>
        <v>27.642801188016531</v>
      </c>
      <c r="C56" s="6">
        <f>B56+2*'BH4 from Sr(BH4)2'!D56</f>
        <v>114.73986504613636</v>
      </c>
      <c r="D56" s="6">
        <f>$J$16+$K$16*A56+$M$16/A56^2+$L$16*A56^2+$N$16*A56^3+$O$16/A56+$P$16*A56^5</f>
        <v>118.72906866719008</v>
      </c>
      <c r="E56" s="9">
        <f t="shared" si="0"/>
        <v>3.3599215978320114</v>
      </c>
    </row>
    <row r="57" spans="1:5" x14ac:dyDescent="0.25">
      <c r="A57">
        <v>280</v>
      </c>
      <c r="B57" s="6">
        <f t="shared" si="3"/>
        <v>27.739553028571432</v>
      </c>
      <c r="C57" s="6">
        <f>B57+2*'BH4 from Sr(BH4)2'!D57</f>
        <v>115.70498278704083</v>
      </c>
      <c r="D57" s="6">
        <f>$J$16+$K$16*A57+$M$16/A57^2+$L$16*A57^2+$N$16*A57^3+$O$16/A57+$P$16*A57^5</f>
        <v>119.88998494469386</v>
      </c>
      <c r="E57" s="9">
        <f t="shared" si="0"/>
        <v>3.4907020461997749</v>
      </c>
    </row>
    <row r="58" spans="1:5" x14ac:dyDescent="0.25">
      <c r="A58">
        <v>285</v>
      </c>
      <c r="B58" s="6">
        <f t="shared" si="3"/>
        <v>27.838495306232691</v>
      </c>
      <c r="C58" s="6">
        <f>B58+2*'BH4 from Sr(BH4)2'!D58</f>
        <v>116.66126036852495</v>
      </c>
      <c r="D58" s="6">
        <f>$J$16+$K$16*A58+$M$16/A58^2+$L$16*A58^2+$N$16*A58^3+$O$16/A58+$P$16*A58^5</f>
        <v>121.03916567110188</v>
      </c>
      <c r="E58" s="9">
        <f t="shared" si="0"/>
        <v>3.6169328153442155</v>
      </c>
    </row>
    <row r="59" spans="1:5" x14ac:dyDescent="0.25">
      <c r="A59">
        <v>290</v>
      </c>
      <c r="B59" s="6">
        <f t="shared" si="3"/>
        <v>27.939752185731273</v>
      </c>
      <c r="C59" s="6">
        <f>B59+2*'BH4 from Sr(BH4)2'!D59</f>
        <v>117.60885029439953</v>
      </c>
      <c r="D59" s="6">
        <f>$J$16+$K$16*A59+$M$16/A59^2+$L$16*A59^2+$N$16*A59^3+$O$16/A59+$P$16*A59^5</f>
        <v>122.17703881098694</v>
      </c>
      <c r="E59" s="9">
        <f t="shared" si="0"/>
        <v>3.7389910256824881</v>
      </c>
    </row>
    <row r="60" spans="1:5" x14ac:dyDescent="0.25">
      <c r="A60">
        <v>295</v>
      </c>
      <c r="B60" s="6">
        <f>$J$7+$K$7*A60+$L$7*A60^2+$M$7/A60^2+$N$7*A60^3+$O$7/A60</f>
        <v>28.056595000000002</v>
      </c>
      <c r="C60" s="6">
        <f>B60+2*'BH4 from Sr(BH4)2'!D60</f>
        <v>118.56102134089126</v>
      </c>
      <c r="D60" s="6">
        <f>$J$16+$K$16*A60+$M$16/A60^2+$L$16*A60^2+$N$16*A60^3+$O$16/A60+$P$16*A60^5</f>
        <v>123.30399637081587</v>
      </c>
      <c r="E60" s="9">
        <f t="shared" si="0"/>
        <v>3.8465704028447822</v>
      </c>
    </row>
    <row r="61" spans="1:5" x14ac:dyDescent="0.25">
      <c r="A61">
        <v>298.14999999999998</v>
      </c>
      <c r="B61" s="6">
        <f>$J$7+$K$7*A61+$L$7*A61^2+$M$7/A61^2+$N$7*A61^3+$O$7/A61</f>
        <v>28.109959150000002</v>
      </c>
      <c r="C61" s="6">
        <f>B61+2*'BH4 from Sr(BH4)2'!D61</f>
        <v>119.13497925112719</v>
      </c>
      <c r="D61" s="6">
        <f>$J$16+$K$16*A61+$M$16/A61^2+$L$16*A61^2+$N$16*A61^3+$O$16/A61+$P$16*A61^5</f>
        <v>124.00853815058483</v>
      </c>
      <c r="E61" s="9">
        <f t="shared" si="0"/>
        <v>3.9300188294612606</v>
      </c>
    </row>
    <row r="62" spans="1:5" x14ac:dyDescent="0.25">
      <c r="A62">
        <v>300</v>
      </c>
      <c r="B62" s="6">
        <f t="shared" si="3"/>
        <v>28.149700000000003</v>
      </c>
      <c r="C62" s="6">
        <f>B62+2*'BH4 from Sr(BH4)2'!D62</f>
        <v>119.50832159222222</v>
      </c>
      <c r="D62" s="6">
        <f>$J$16+$K$16*A62+$M$16/A62^2+$L$16*A62^2+$N$16*A62^3+$O$16/A62+$P$16*A62^5</f>
        <v>124.42039796444445</v>
      </c>
      <c r="E62" s="9">
        <f t="shared" si="0"/>
        <v>3.9479670958984978</v>
      </c>
    </row>
    <row r="63" spans="1:5" x14ac:dyDescent="0.25">
      <c r="A63">
        <v>305</v>
      </c>
      <c r="B63" s="6">
        <f t="shared" si="3"/>
        <v>28.258633229333512</v>
      </c>
      <c r="C63" s="6">
        <f>B63+2*'BH4 from Sr(BH4)2'!D63</f>
        <v>120.44688681282183</v>
      </c>
      <c r="D63" s="6">
        <f>$J$16+$K$16*A63+$M$16/A63^2+$L$16*A63^2+$N$16*A63^3+$O$16/A63+$P$16*A63^5</f>
        <v>125.52657397285942</v>
      </c>
      <c r="E63" s="9">
        <f t="shared" si="0"/>
        <v>4.0467026218176656</v>
      </c>
    </row>
    <row r="64" spans="1:5" x14ac:dyDescent="0.25">
      <c r="A64">
        <v>310</v>
      </c>
      <c r="B64" s="6">
        <f t="shared" si="3"/>
        <v>28.3703658665973</v>
      </c>
      <c r="C64" s="6">
        <f>B64+2*'BH4 from Sr(BH4)2'!D64</f>
        <v>121.38257022502603</v>
      </c>
      <c r="D64" s="6">
        <f>$J$16+$K$16*A64+$M$16/A64^2+$L$16*A64^2+$N$16*A64^3+$O$16/A64+$P$16*A64^5</f>
        <v>126.62282835009366</v>
      </c>
      <c r="E64" s="9">
        <f t="shared" si="0"/>
        <v>4.138478182290382</v>
      </c>
    </row>
    <row r="65" spans="1:5" x14ac:dyDescent="0.25">
      <c r="A65">
        <v>315</v>
      </c>
      <c r="B65" s="6">
        <f t="shared" si="3"/>
        <v>28.485016696031749</v>
      </c>
      <c r="C65" s="6">
        <f>B65+2*'BH4 from Sr(BH4)2'!D65</f>
        <v>122.31566906435123</v>
      </c>
      <c r="D65" s="6">
        <f>$J$16+$K$16*A65+$M$16/A65^2+$L$16*A65^2+$N$16*A65^3+$O$16/A65+$P$16*A65^5</f>
        <v>127.7094411198816</v>
      </c>
      <c r="E65" s="9">
        <f t="shared" si="0"/>
        <v>4.2234716621046147</v>
      </c>
    </row>
    <row r="66" spans="1:5" x14ac:dyDescent="0.25">
      <c r="A66">
        <v>320</v>
      </c>
      <c r="B66" s="6">
        <f t="shared" si="3"/>
        <v>28.602703712500002</v>
      </c>
      <c r="C66" s="6">
        <f>B66+2*'BH4 from Sr(BH4)2'!D66</f>
        <v>123.24646594523438</v>
      </c>
      <c r="D66" s="6">
        <f>$J$16+$K$16*A66+$M$16/A66^2+$L$16*A66^2+$N$16*A66^3+$O$16/A66+$P$16*A66^5</f>
        <v>128.78667060140626</v>
      </c>
      <c r="E66" s="9">
        <f t="shared" si="0"/>
        <v>4.3018463248566858</v>
      </c>
    </row>
    <row r="67" spans="1:5" x14ac:dyDescent="0.25">
      <c r="A67">
        <v>325</v>
      </c>
      <c r="B67" s="6">
        <f t="shared" si="3"/>
        <v>28.723544193786982</v>
      </c>
      <c r="C67" s="6">
        <f>B67+2*'BH4 from Sr(BH4)2'!D67</f>
        <v>124.17523020017752</v>
      </c>
      <c r="D67" s="6">
        <f>$J$16+$K$16*A67+$M$16/A67^2+$L$16*A67^2+$N$16*A67^3+$O$16/A67+$P$16*A67^5</f>
        <v>129.85475539721892</v>
      </c>
      <c r="E67" s="9">
        <f t="shared" si="0"/>
        <v>4.3737521815570242</v>
      </c>
    </row>
    <row r="68" spans="1:5" x14ac:dyDescent="0.25">
      <c r="A68">
        <v>330</v>
      </c>
      <c r="B68" s="6">
        <f t="shared" si="3"/>
        <v>28.847654765289256</v>
      </c>
      <c r="C68" s="6">
        <f>B68+2*'BH4 from Sr(BH4)2'!D68</f>
        <v>125.10221907795227</v>
      </c>
      <c r="D68" s="6">
        <f>$J$16+$K$16*A68+$M$16/A68^2+$L$16*A68^2+$N$16*A68^3+$O$16/A68+$P$16*A68^5</f>
        <v>130.91391617193753</v>
      </c>
      <c r="E68" s="9">
        <f t="shared" ref="E68:E78" si="4">(D68-C68)/D68*100</f>
        <v>4.4393272036506719</v>
      </c>
    </row>
    <row r="69" spans="1:5" x14ac:dyDescent="0.25">
      <c r="A69">
        <v>335</v>
      </c>
      <c r="B69" s="6">
        <f t="shared" si="3"/>
        <v>28.975151457997327</v>
      </c>
      <c r="C69" s="6">
        <f>B69+2*'BH4 from Sr(BH4)2'!D69</f>
        <v>126.02767881756517</v>
      </c>
      <c r="D69" s="6">
        <f>$J$16+$K$16*A69+$M$16/A69^2+$L$16*A69^2+$N$16*A69^3+$O$16/A69+$P$16*A69^5</f>
        <v>131.96435724651593</v>
      </c>
      <c r="E69" s="9">
        <f t="shared" si="4"/>
        <v>4.4986984007058428</v>
      </c>
    </row>
    <row r="70" spans="1:5" x14ac:dyDescent="0.25">
      <c r="A70">
        <v>340</v>
      </c>
      <c r="B70" s="6">
        <f t="shared" si="3"/>
        <v>29.106149760553638</v>
      </c>
      <c r="C70" s="6">
        <f>B70+2*'BH4 from Sr(BH4)2'!D70</f>
        <v>126.95184561249137</v>
      </c>
      <c r="D70" s="6">
        <f>$J$16+$K$16*A70+$M$16/A70^2+$L$16*A70^2+$N$16*A70^3+$O$16/A70+$P$16*A70^5</f>
        <v>133.00626802961941</v>
      </c>
      <c r="E70" s="9">
        <f t="shared" si="4"/>
        <v>4.5519827800745203</v>
      </c>
    </row>
    <row r="71" spans="1:5" x14ac:dyDescent="0.25">
      <c r="A71">
        <v>345</v>
      </c>
      <c r="B71" s="6">
        <f t="shared" si="3"/>
        <v>29.240764666068056</v>
      </c>
      <c r="C71" s="6">
        <f>B71+2*'BH4 from Sr(BH4)2'!D71</f>
        <v>127.87494647780508</v>
      </c>
      <c r="D71" s="6">
        <f>$J$16+$K$16*A71+$M$16/A71^2+$L$16*A71^2+$N$16*A71^3+$O$16/A71+$P$16*A71^5</f>
        <v>134.03982430485405</v>
      </c>
      <c r="E71" s="9">
        <f t="shared" si="4"/>
        <v>4.5992882033535434</v>
      </c>
    </row>
    <row r="72" spans="1:5" x14ac:dyDescent="0.25">
      <c r="A72">
        <v>350</v>
      </c>
      <c r="B72" s="6">
        <f t="shared" si="3"/>
        <v>29.379110714285719</v>
      </c>
      <c r="C72" s="6">
        <f>B72+2*'BH4 from Sr(BH4)2'!D72</f>
        <v>128.79720003122452</v>
      </c>
      <c r="D72" s="6">
        <f>$J$16+$K$16*A72+$M$16/A72^2+$L$16*A72^2+$N$16*A72^3+$O$16/A72+$P$16*A72^5</f>
        <v>135.06518939020407</v>
      </c>
      <c r="E72" s="9">
        <f t="shared" si="4"/>
        <v>4.6407141523870319</v>
      </c>
    </row>
    <row r="73" spans="1:5" x14ac:dyDescent="0.25">
      <c r="A73">
        <v>355</v>
      </c>
      <c r="B73" s="6">
        <f t="shared" si="3"/>
        <v>29.521302029627066</v>
      </c>
      <c r="C73" s="6">
        <f>B73+2*'BH4 from Sr(BH4)2'!D73</f>
        <v>129.71881719770087</v>
      </c>
      <c r="D73" s="6">
        <f>$J$16+$K$16*A73+$M$16/A73^2+$L$16*A73^2+$N$16*A73^3+$O$16/A73+$P$16*A73^5</f>
        <v>136.08251518397341</v>
      </c>
      <c r="E73" s="9">
        <f t="shared" si="4"/>
        <v>4.6763524157892702</v>
      </c>
    </row>
    <row r="74" spans="1:5" x14ac:dyDescent="0.25">
      <c r="A74">
        <v>360</v>
      </c>
      <c r="B74" s="6">
        <f t="shared" si="3"/>
        <v>29.667452355555554</v>
      </c>
      <c r="C74" s="6">
        <f>B74+2*'BH4 from Sr(BH4)2'!D74</f>
        <v>130.64000184598763</v>
      </c>
      <c r="D74" s="6">
        <f>$J$16+$K$16*A74+$M$16/A74^2+$L$16*A74^2+$N$16*A74^3+$O$16/A74+$P$16*A74^5</f>
        <v>137.09194310975309</v>
      </c>
      <c r="E74" s="9">
        <f t="shared" si="4"/>
        <v>4.7062877054708938</v>
      </c>
    </row>
    <row r="75" spans="1:5" x14ac:dyDescent="0.25">
      <c r="A75">
        <v>365</v>
      </c>
      <c r="B75" s="6">
        <f t="shared" si="3"/>
        <v>29.817675085672736</v>
      </c>
      <c r="C75" s="6">
        <f>B75+2*'BH4 from Sr(BH4)2'!D75</f>
        <v>131.56095136459186</v>
      </c>
      <c r="D75" s="6">
        <f>$J$16+$K$16*A75+$M$16/A75^2+$L$16*A75^2+$N$16*A75^3+$O$16/A75+$P$16*A75^5</f>
        <v>138.09360497140366</v>
      </c>
      <c r="E75" s="9">
        <f t="shared" si="4"/>
        <v>4.7305982113832012</v>
      </c>
    </row>
    <row r="76" spans="1:5" x14ac:dyDescent="0.25">
      <c r="A76">
        <v>370</v>
      </c>
      <c r="B76" s="6">
        <f t="shared" si="3"/>
        <v>29.972083291891892</v>
      </c>
      <c r="C76" s="6">
        <f>B76+2*'BH4 from Sr(BH4)2'!D76</f>
        <v>132.4818571836158</v>
      </c>
      <c r="D76" s="6">
        <f>$J$16+$K$16*A76+$M$16/A76^2+$L$16*A76^2+$N$16*A76^3+$O$16/A76+$P$16*A76^5</f>
        <v>139.08762372771369</v>
      </c>
      <c r="E76" s="9">
        <f t="shared" si="4"/>
        <v>4.749356101610978</v>
      </c>
    </row>
    <row r="77" spans="1:5" x14ac:dyDescent="0.25">
      <c r="A77">
        <v>375</v>
      </c>
      <c r="B77" s="6">
        <f t="shared" si="3"/>
        <v>30.130789750000005</v>
      </c>
      <c r="C77" s="6">
        <f>B77+2*'BH4 from Sr(BH4)2'!D77</f>
        <v>133.40290524822223</v>
      </c>
      <c r="D77" s="6">
        <f>$J$16+$K$16*A77+$M$16/A77^2+$L$16*A77^2+$N$16*A77^3+$O$16/A77+$P$16*A77^5</f>
        <v>140.07411419524445</v>
      </c>
      <c r="E77" s="9">
        <f t="shared" si="4"/>
        <v>4.7626279740191366</v>
      </c>
    </row>
    <row r="78" spans="1:5" x14ac:dyDescent="0.25">
      <c r="A78">
        <v>380</v>
      </c>
      <c r="B78" s="6">
        <f t="shared" si="3"/>
        <v>30.293906962880889</v>
      </c>
      <c r="C78" s="6">
        <f>B78+2*'BH4 from Sr(BH4)2'!D78</f>
        <v>134.32427644878121</v>
      </c>
      <c r="D78" s="6">
        <f>$J$16+$K$16*A78+$M$16/A78^2+$L$16*A78^2+$N$16*A78^3+$O$16/A78+$P$16*A78^5</f>
        <v>141.0531836868698</v>
      </c>
      <c r="E78" s="9">
        <f t="shared" si="4"/>
        <v>4.7704752648663318</v>
      </c>
    </row>
    <row r="79" spans="1:5" x14ac:dyDescent="0.25">
      <c r="A79">
        <v>385</v>
      </c>
      <c r="B79" s="6">
        <f t="shared" si="3"/>
        <v>30.461547181641091</v>
      </c>
      <c r="C79" s="6">
        <f>B79+2*'BH4 from Sr(BH4)2'!D79</f>
        <v>135.24614701216902</v>
      </c>
      <c r="D79" s="6">
        <f>$J$16+$K$16*A79+$M$16/A79^2+$L$16*A79^2+$N$16*A79^3+$O$16/A79+$P$16*A79^5</f>
        <v>142.02493259264799</v>
      </c>
      <c r="E79" s="9">
        <f t="shared" ref="E79:E107" si="5">(D79-C79)/D79*100</f>
        <v>4.77295461911726</v>
      </c>
    </row>
    <row r="80" spans="1:5" x14ac:dyDescent="0.25">
      <c r="A80">
        <v>390</v>
      </c>
      <c r="B80" s="6">
        <f t="shared" si="3"/>
        <v>30.633822424852077</v>
      </c>
      <c r="C80" s="6">
        <f>B80+2*'BH4 from Sr(BH4)2'!D80</f>
        <v>136.16868885817885</v>
      </c>
      <c r="D80" s="6">
        <f>$J$16+$K$16*A80+$M$16/A80^2+$L$16*A80^2+$N$16*A80^3+$O$16/A80+$P$16*A80^5</f>
        <v>142.98945490890205</v>
      </c>
      <c r="E80" s="9">
        <f t="shared" si="5"/>
        <v>4.7701182265983695</v>
      </c>
    </row>
    <row r="81" spans="1:5" x14ac:dyDescent="0.25">
      <c r="A81">
        <v>395</v>
      </c>
      <c r="B81" s="6">
        <f t="shared" si="3"/>
        <v>30.810844496098383</v>
      </c>
      <c r="C81" s="6">
        <f>B81+2*'BH4 from Sr(BH4)2'!D81</f>
        <v>137.09206992455219</v>
      </c>
      <c r="D81" s="6">
        <f>$J$16+$K$16*A81+$M$16/A81^2+$L$16*A81^2+$N$16*A81^3+$O$16/A81+$P$16*A81^5</f>
        <v>143.94683872071946</v>
      </c>
      <c r="E81" s="9">
        <f t="shared" si="5"/>
        <v>4.7620141276368297</v>
      </c>
    </row>
    <row r="82" spans="1:5" x14ac:dyDescent="0.25">
      <c r="A82">
        <v>400</v>
      </c>
      <c r="B82" s="6">
        <f t="shared" si="3"/>
        <v>30.992725000000007</v>
      </c>
      <c r="C82" s="6">
        <f>B82+2*'BH4 from Sr(BH4)2'!D82</f>
        <v>138.01645446375002</v>
      </c>
      <c r="D82" s="6">
        <f>$J$16+$K$16*A82+$M$16/A82^2+$L$16*A82^2+$N$16*A82^3+$O$16/A82+$P$16*A82^5</f>
        <v>144.8971666425</v>
      </c>
      <c r="E82" s="9">
        <f t="shared" si="5"/>
        <v>4.7486864913835944</v>
      </c>
    </row>
    <row r="83" spans="1:5" x14ac:dyDescent="0.25">
      <c r="A83">
        <v>405</v>
      </c>
      <c r="B83" s="6">
        <f t="shared" ref="B83:B112" si="6">$J$6+$K$6*A83+$L$6*A83^2+$M$6/A83^2+$N$6*A83^3+$O$6/A83</f>
        <v>31.179575356858717</v>
      </c>
      <c r="C83" s="6">
        <f>B83+2*'BH4 from Sr(BH4)2'!D83</f>
        <v>138.94200331423716</v>
      </c>
      <c r="D83" s="6">
        <f>$J$16+$K$16*A83+$M$16/A83^2+$L$16*A83^2+$N$16*A83^3+$O$16/A83+$P$16*A83^5</f>
        <v>145.84051622066912</v>
      </c>
      <c r="E83" s="9">
        <f t="shared" si="5"/>
        <v>4.7301758696423724</v>
      </c>
    </row>
    <row r="84" spans="1:5" x14ac:dyDescent="0.25">
      <c r="A84">
        <v>410</v>
      </c>
      <c r="B84" s="6">
        <f t="shared" si="6"/>
        <v>31.371506816061867</v>
      </c>
      <c r="C84" s="6">
        <f>B84+2*'BH4 from Sr(BH4)2'!D84</f>
        <v>139.86887414875071</v>
      </c>
      <c r="D84" s="6">
        <f>$J$16+$K$16*A84+$M$16/A84^2+$L$16*A84^2+$N$16*A84^3+$O$16/A84+$P$16*A84^5</f>
        <v>146.77696030222486</v>
      </c>
      <c r="E84" s="9">
        <f t="shared" si="5"/>
        <v>4.7065194286963612</v>
      </c>
    </row>
    <row r="85" spans="1:5" x14ac:dyDescent="0.25">
      <c r="A85">
        <v>415</v>
      </c>
      <c r="B85" s="6">
        <f t="shared" si="6"/>
        <v>31.56863046836261</v>
      </c>
      <c r="C85" s="6">
        <f>B85+2*'BH4 from Sr(BH4)2'!D85</f>
        <v>140.79722170175791</v>
      </c>
      <c r="D85" s="6">
        <f>$J$16+$K$16*A85+$M$16/A85^2+$L$16*A85^2+$N$16*A85^3+$O$16/A85+$P$16*A85^5</f>
        <v>147.70656737239224</v>
      </c>
      <c r="E85" s="9">
        <f t="shared" si="5"/>
        <v>4.6777511613378406</v>
      </c>
    </row>
    <row r="86" spans="1:5" x14ac:dyDescent="0.25">
      <c r="A86">
        <v>420</v>
      </c>
      <c r="B86" s="6">
        <f t="shared" si="6"/>
        <v>31.771057257142861</v>
      </c>
      <c r="C86" s="6">
        <f>B86+2*'BH4 from Sr(BH4)2'!D86</f>
        <v>141.72719797807261</v>
      </c>
      <c r="D86" s="6">
        <f>$J$16+$K$16*A86+$M$16/A86^2+$L$16*A86^2+$N$16*A86^3+$O$16/A86+$P$16*A86^5</f>
        <v>148.62940186430839</v>
      </c>
      <c r="E86" s="9">
        <f t="shared" si="5"/>
        <v>4.6439020810547076</v>
      </c>
    </row>
    <row r="87" spans="1:5" x14ac:dyDescent="0.25">
      <c r="A87">
        <v>425</v>
      </c>
      <c r="B87" s="6">
        <f t="shared" si="6"/>
        <v>31.978897988754326</v>
      </c>
      <c r="C87" s="6">
        <f>B87+2*'BH4 from Sr(BH4)2'!D87</f>
        <v>142.65895244439446</v>
      </c>
      <c r="D87" s="6">
        <f>$J$16+$K$16*A87+$M$16/A87^2+$L$16*A87^2+$N$16*A87^3+$O$16/A87+$P$16*A87^5</f>
        <v>149.54552444335641</v>
      </c>
      <c r="E87" s="9">
        <f t="shared" si="5"/>
        <v>4.6050004001091942</v>
      </c>
    </row>
    <row r="88" spans="1:5" x14ac:dyDescent="0.25">
      <c r="A88">
        <v>430</v>
      </c>
      <c r="B88" s="6">
        <f t="shared" si="6"/>
        <v>32.192263342022713</v>
      </c>
      <c r="C88" s="6">
        <f>B88+2*'BH4 from Sr(BH4)2'!D88</f>
        <v>143.59263220534888</v>
      </c>
      <c r="D88" s="6">
        <f>$J$16+$K$16*A88+$M$16/A88^2+$L$16*A88^2+$N$16*A88^3+$O$16/A88+$P$16*A88^5</f>
        <v>150.45499226849111</v>
      </c>
      <c r="E88" s="9">
        <f t="shared" si="5"/>
        <v>4.5610716930523392</v>
      </c>
    </row>
    <row r="89" spans="1:5" x14ac:dyDescent="0.25">
      <c r="A89">
        <v>435</v>
      </c>
      <c r="B89" s="6">
        <f t="shared" si="6"/>
        <v>32.411263876991683</v>
      </c>
      <c r="C89" s="6">
        <f>B89+2*'BH4 from Sr(BH4)2'!D89</f>
        <v>144.52838216544461</v>
      </c>
      <c r="D89" s="6">
        <f>$J$16+$K$16*A89+$M$16/A89^2+$L$16*A89^2+$N$16*A89^3+$O$16/A89+$P$16*A89^5</f>
        <v>151.35785923266084</v>
      </c>
      <c r="E89" s="9">
        <f t="shared" si="5"/>
        <v>4.5121390470502432</v>
      </c>
    </row>
    <row r="90" spans="1:5" x14ac:dyDescent="0.25">
      <c r="A90">
        <v>440</v>
      </c>
      <c r="B90" s="6">
        <f t="shared" si="6"/>
        <v>32.636010042975215</v>
      </c>
      <c r="C90" s="6">
        <f>B90+2*'BH4 from Sr(BH4)2'!D90</f>
        <v>145.46634517822318</v>
      </c>
      <c r="D90" s="6">
        <f>$J$16+$K$16*A90+$M$16/A90^2+$L$16*A90^2+$N$16*A90^3+$O$16/A90+$P$16*A90^5</f>
        <v>152.25417618421491</v>
      </c>
      <c r="E90" s="9">
        <f t="shared" si="5"/>
        <v>4.4582232002483932</v>
      </c>
    </row>
    <row r="91" spans="1:5" x14ac:dyDescent="0.25">
      <c r="A91">
        <v>445</v>
      </c>
      <c r="B91" s="6">
        <f t="shared" si="6"/>
        <v>32.866612185980301</v>
      </c>
      <c r="C91" s="6">
        <f>B91+2*'BH4 from Sr(BH4)2'!D91</f>
        <v>146.40666218374324</v>
      </c>
      <c r="D91" s="6">
        <f>$J$16+$K$16*A91+$M$16/A91^2+$L$16*A91^2+$N$16*A91^3+$O$16/A91+$P$16*A91^5</f>
        <v>153.14399113099483</v>
      </c>
      <c r="E91" s="9">
        <f t="shared" si="5"/>
        <v>4.3993426692717481</v>
      </c>
    </row>
    <row r="92" spans="1:5" x14ac:dyDescent="0.25">
      <c r="A92">
        <v>450</v>
      </c>
      <c r="B92" s="6">
        <f t="shared" si="6"/>
        <v>33.103180555555554</v>
      </c>
      <c r="C92" s="6">
        <f>B92+2*'BH4 from Sr(BH4)2'!D92</f>
        <v>147.3494723354321</v>
      </c>
      <c r="D92" s="6">
        <f>$J$16+$K$16*A92+$M$16/A92^2+$L$16*A92^2+$N$16*A92^3+$O$16/A92+$P$16*A92^5</f>
        <v>154.02734942864197</v>
      </c>
      <c r="E92" s="9">
        <f t="shared" si="5"/>
        <v>4.3355138668432449</v>
      </c>
    </row>
    <row r="93" spans="1:5" x14ac:dyDescent="0.25">
      <c r="A93">
        <v>455</v>
      </c>
      <c r="B93" s="6">
        <f t="shared" si="6"/>
        <v>33.345825311115803</v>
      </c>
      <c r="C93" s="6">
        <f>B93+2*'BH4 from Sr(BH4)2'!D93</f>
        <v>148.29491311723342</v>
      </c>
      <c r="D93" s="6">
        <f>$J$16+$K$16*A93+$M$16/A93^2+$L$16*A93^2+$N$16*A93^3+$O$16/A93+$P$16*A93^5</f>
        <v>154.90429395449948</v>
      </c>
      <c r="E93" s="9">
        <f t="shared" si="5"/>
        <v>4.2667512104005674</v>
      </c>
    </row>
    <row r="94" spans="1:5" x14ac:dyDescent="0.25">
      <c r="A94">
        <v>460</v>
      </c>
      <c r="B94" s="6">
        <f t="shared" si="6"/>
        <v>33.594656527788281</v>
      </c>
      <c r="C94" s="6">
        <f>B94+2*'BH4 from Sr(BH4)2'!D94</f>
        <v>149.24312045189035</v>
      </c>
      <c r="D94" s="6">
        <f>$J$16+$K$16*A94+$M$16/A94^2+$L$16*A94^2+$N$16*A94^3+$O$16/A94+$P$16*A94^5</f>
        <v>155.77486526835537</v>
      </c>
      <c r="E94" s="9">
        <f t="shared" si="5"/>
        <v>4.1930672225026164</v>
      </c>
    </row>
    <row r="95" spans="1:5" x14ac:dyDescent="0.25">
      <c r="A95">
        <v>465</v>
      </c>
      <c r="B95" s="6">
        <f t="shared" si="6"/>
        <v>33.849784201821024</v>
      </c>
      <c r="C95" s="6">
        <f>B95+2*'BH4 from Sr(BH4)2'!D95</f>
        <v>150.19422880112268</v>
      </c>
      <c r="D95" s="6">
        <f>$J$16+$K$16*A95+$M$16/A95^2+$L$16*A95^2+$N$16*A95^3+$O$16/A95+$P$16*A95^5</f>
        <v>156.63910176115274</v>
      </c>
      <c r="E95" s="9">
        <f t="shared" si="5"/>
        <v>4.1144726237369342</v>
      </c>
    </row>
    <row r="96" spans="1:5" x14ac:dyDescent="0.25">
      <c r="A96">
        <v>470</v>
      </c>
      <c r="B96" s="6">
        <f t="shared" si="6"/>
        <v>34.111318255590767</v>
      </c>
      <c r="C96" s="6">
        <f>B96+2*'BH4 from Sr(BH4)2'!D96</f>
        <v>151.14837125838389</v>
      </c>
      <c r="D96" s="6">
        <f>$J$16+$K$16*A96+$M$16/A96^2+$L$16*A96^2+$N$16*A96^3+$O$16/A96+$P$16*A96^5</f>
        <v>157.49703979268449</v>
      </c>
      <c r="E96" s="9">
        <f t="shared" si="5"/>
        <v>4.0309764187678958</v>
      </c>
    </row>
    <row r="97" spans="1:5" x14ac:dyDescent="0.25">
      <c r="A97">
        <v>475</v>
      </c>
      <c r="B97" s="6">
        <f t="shared" si="6"/>
        <v>34.379368542243768</v>
      </c>
      <c r="C97" s="6">
        <f>B97+2*'BH4 from Sr(BH4)2'!D97</f>
        <v>152.10567963481998</v>
      </c>
      <c r="D97" s="6">
        <f>$J$16+$K$16*A97+$M$16/A97^2+$L$16*A97^2+$N$16*A97^3+$O$16/A97+$P$16*A97^5</f>
        <v>158.34871381919669</v>
      </c>
      <c r="E97" s="9">
        <f t="shared" si="5"/>
        <v>3.9425859761040036</v>
      </c>
    </row>
    <row r="98" spans="1:5" x14ac:dyDescent="0.25">
      <c r="A98">
        <v>480</v>
      </c>
      <c r="B98" s="6">
        <f t="shared" si="6"/>
        <v>34.654044850000005</v>
      </c>
      <c r="C98" s="6">
        <f>B98+2*'BH4 from Sr(BH4)2'!D98</f>
        <v>153.06628453899305</v>
      </c>
      <c r="D98" s="6">
        <f>$J$16+$K$16*A98+$M$16/A98^2+$L$16*A98^2+$N$16*A98^3+$O$16/A98+$P$16*A98^5</f>
        <v>159.19415651173614</v>
      </c>
      <c r="E98" s="9">
        <f t="shared" si="5"/>
        <v>3.8493071021054308</v>
      </c>
    </row>
    <row r="99" spans="1:5" x14ac:dyDescent="0.25">
      <c r="A99">
        <v>485</v>
      </c>
      <c r="B99" s="6">
        <f t="shared" si="6"/>
        <v>34.935456906148374</v>
      </c>
      <c r="C99" s="6">
        <f>B99+2*'BH4 from Sr(BH4)2'!D99</f>
        <v>154.03031545088214</v>
      </c>
      <c r="D99" s="6">
        <f>$J$16+$K$16*A99+$M$16/A99^2+$L$16*A99^2+$N$16*A99^3+$O$16/A99+$P$16*A99^5</f>
        <v>160.0333988660017</v>
      </c>
      <c r="E99" s="9">
        <f t="shared" si="5"/>
        <v>3.7511441097030196</v>
      </c>
    </row>
    <row r="100" spans="1:5" x14ac:dyDescent="0.25">
      <c r="A100">
        <v>490</v>
      </c>
      <c r="B100" s="6">
        <f t="shared" si="6"/>
        <v>35.223714380758025</v>
      </c>
      <c r="C100" s="6">
        <f>B100+2*'BH4 from Sr(BH4)2'!D100</f>
        <v>154.99790079062475</v>
      </c>
      <c r="D100" s="6">
        <f>$J$16+$K$16*A100+$M$16/A100^2+$L$16*A100^2+$N$16*A100^3+$O$16/A100+$P$16*A100^5</f>
        <v>160.86647030438985</v>
      </c>
      <c r="E100" s="9">
        <f t="shared" si="5"/>
        <v>3.6480998822567869</v>
      </c>
    </row>
    <row r="101" spans="1:5" x14ac:dyDescent="0.25">
      <c r="A101">
        <v>495</v>
      </c>
      <c r="B101" s="6">
        <f t="shared" si="6"/>
        <v>35.518926890128554</v>
      </c>
      <c r="C101" s="6">
        <f>B101+2*'BH4 from Sr(BH4)2'!D101</f>
        <v>155.96916798242324</v>
      </c>
      <c r="D101" s="6">
        <f>$J$16+$K$16*A101+$M$16/A101^2+$L$16*A101^2+$N$16*A101^3+$O$16/A101+$P$16*A101^5</f>
        <v>161.69339877086117</v>
      </c>
      <c r="E101" s="9">
        <f t="shared" si="5"/>
        <v>3.5401759329395008</v>
      </c>
    </row>
    <row r="102" spans="1:5" x14ac:dyDescent="0.25">
      <c r="A102">
        <v>500</v>
      </c>
      <c r="B102" s="6">
        <f t="shared" si="6"/>
        <v>35.821204000000002</v>
      </c>
      <c r="C102" s="6">
        <f>B102+2*'BH4 from Sr(BH4)2'!D102</f>
        <v>156.94424351399999</v>
      </c>
      <c r="D102" s="6">
        <f>$J$16+$K$16*A102+$M$16/A102^2+$L$16*A102^2+$N$16*A102^3+$O$16/A102+$P$16*A102^5</f>
        <v>162.5142108192</v>
      </c>
      <c r="E102" s="9">
        <f t="shared" si="5"/>
        <v>3.4273724599977897</v>
      </c>
    </row>
    <row r="103" spans="1:5" x14ac:dyDescent="0.25">
      <c r="A103">
        <v>505</v>
      </c>
      <c r="B103" s="6">
        <f t="shared" si="6"/>
        <v>36.130655228541322</v>
      </c>
      <c r="C103" s="6">
        <f>B103+2*'BH4 from Sr(BH4)2'!D103</f>
        <v>157.92325299195275</v>
      </c>
      <c r="D103" s="6">
        <f>$J$16+$K$16*A103+$M$16/A103^2+$L$16*A103^2+$N$16*A103^3+$O$16/A103+$P$16*A103^5</f>
        <v>163.32893169518775</v>
      </c>
      <c r="E103" s="9">
        <f t="shared" si="5"/>
        <v>3.3096883982094081</v>
      </c>
    </row>
    <row r="104" spans="1:5" x14ac:dyDescent="0.25">
      <c r="A104">
        <v>510</v>
      </c>
      <c r="B104" s="6">
        <f t="shared" si="6"/>
        <v>36.447390049134953</v>
      </c>
      <c r="C104" s="6">
        <f>B104+2*'BH4 from Sr(BH4)2'!D104</f>
        <v>158.90632119332946</v>
      </c>
      <c r="D104" s="6">
        <f>$J$16+$K$16*A104+$M$16/A104^2+$L$16*A104^2+$N$16*A104^3+$O$16/A104+$P$16*A104^5</f>
        <v>164.13758541316417</v>
      </c>
      <c r="E104" s="9">
        <f t="shared" si="5"/>
        <v>3.1871214668271559</v>
      </c>
    </row>
    <row r="105" spans="1:5" x14ac:dyDescent="0.25">
      <c r="A105">
        <v>515</v>
      </c>
      <c r="B105" s="6">
        <f t="shared" si="6"/>
        <v>36.771517892972952</v>
      </c>
      <c r="C105" s="6">
        <f>B105+2*'BH4 from Sr(BH4)2'!D105</f>
        <v>159.89357211371569</v>
      </c>
      <c r="D105" s="6">
        <f>$J$16+$K$16*A105+$M$16/A105^2+$L$16*A105^2+$N$16*A105^3+$O$16/A105+$P$16*A105^5</f>
        <v>164.94019482741166</v>
      </c>
      <c r="E105" s="9">
        <f t="shared" si="5"/>
        <v>3.0596682142740272</v>
      </c>
    </row>
    <row r="106" spans="1:5" x14ac:dyDescent="0.25">
      <c r="A106">
        <v>520</v>
      </c>
      <c r="B106" s="6">
        <f t="shared" si="6"/>
        <v>37.103148151479296</v>
      </c>
      <c r="C106" s="6">
        <f>B106+2*'BH4 from Sr(BH4)2'!D106</f>
        <v>160.88512901210061</v>
      </c>
      <c r="D106" s="6">
        <f>$J$16+$K$16*A106+$M$16/A106^2+$L$16*A106^2+$N$16*A106^3+$O$16/A106+$P$16*A106^5</f>
        <v>165.7367816987574</v>
      </c>
      <c r="E106" s="9">
        <f t="shared" si="5"/>
        <v>2.9273240598306889</v>
      </c>
    </row>
    <row r="107" spans="1:5" x14ac:dyDescent="0.25">
      <c r="A107">
        <v>525</v>
      </c>
      <c r="B107" s="6">
        <f t="shared" si="6"/>
        <v>37.442390178571429</v>
      </c>
      <c r="C107" s="6">
        <f>B107+2*'BH4 from Sr(BH4)2'!D107</f>
        <v>161.88111445276644</v>
      </c>
      <c r="D107" s="6">
        <f>$J$16+$K$16*A107+$M$16/A107^2+$L$16*A107^2+$N$16*A107^3+$O$16/A107+$P$16*A107^5</f>
        <v>166.52736675675737</v>
      </c>
      <c r="E107" s="9">
        <f t="shared" si="5"/>
        <v>2.7900833325357302</v>
      </c>
    </row>
    <row r="108" spans="1:5" x14ac:dyDescent="0.25">
      <c r="A108">
        <v>530</v>
      </c>
      <c r="B108" s="6">
        <f t="shared" si="6"/>
        <v>37.789353292773228</v>
      </c>
      <c r="C108" s="6">
        <f>B108+2*'BH4 from Sr(BH4)2'!D108</f>
        <v>162.88165034442505</v>
      </c>
      <c r="D108" s="6">
        <f>$J$16+$K$16*A108+$M$16/A108^2+$L$16*A108^2+$N$16*A108^3+$O$16/A108+$P$16*A108^5</f>
        <v>167.31196975779284</v>
      </c>
      <c r="E108" s="9">
        <f t="shared" ref="E108:E112" si="7">(D108-C108)/D108*100</f>
        <v>2.6479393074992075</v>
      </c>
    </row>
    <row r="109" spans="1:5" x14ac:dyDescent="0.25">
      <c r="A109">
        <v>535</v>
      </c>
      <c r="B109" s="6">
        <f t="shared" si="6"/>
        <v>38.144146779190322</v>
      </c>
      <c r="C109" s="6">
        <f>B109+2*'BH4 from Sr(BH4)2'!D109</f>
        <v>163.88685797680586</v>
      </c>
      <c r="D109" s="6">
        <f>$J$16+$K$16*A109+$M$16/A109^2+$L$16*A109^2+$N$16*A109^3+$O$16/A109+$P$16*A109^5</f>
        <v>168.09060953938422</v>
      </c>
      <c r="E109" s="9">
        <f t="shared" si="7"/>
        <v>2.5008842398143649</v>
      </c>
    </row>
    <row r="110" spans="1:5" x14ac:dyDescent="0.25">
      <c r="A110">
        <v>540</v>
      </c>
      <c r="B110" s="6">
        <f t="shared" si="6"/>
        <v>38.506879891358025</v>
      </c>
      <c r="C110" s="6">
        <f>B110+2*'BH4 from Sr(BH4)2'!D110</f>
        <v>164.89685805488341</v>
      </c>
      <c r="D110" s="6">
        <f>$J$16+$K$16*A110+$M$16/A110^2+$L$16*A110^2+$N$16*A110^3+$O$16/A110+$P$16*A110^5</f>
        <v>168.86330407100138</v>
      </c>
      <c r="E110" s="9">
        <f t="shared" si="7"/>
        <v>2.3489093962357934</v>
      </c>
    </row>
    <row r="111" spans="1:5" x14ac:dyDescent="0.25">
      <c r="A111">
        <v>545</v>
      </c>
      <c r="B111" s="6">
        <f t="shared" si="6"/>
        <v>38.87766185297113</v>
      </c>
      <c r="C111" s="6">
        <f>B111+2*'BH4 from Sr(BH4)2'!D111</f>
        <v>165.91177073091745</v>
      </c>
      <c r="D111" s="6">
        <f>$J$16+$K$16*A111+$M$16/A111^2+$L$16*A111^2+$N$16*A111^3+$O$16/A111+$P$16*A111^5</f>
        <v>169.63007050162528</v>
      </c>
      <c r="E111" s="9">
        <f t="shared" si="7"/>
        <v>2.1920050847778216</v>
      </c>
    </row>
    <row r="112" spans="1:5" x14ac:dyDescent="0.25">
      <c r="A112">
        <v>550</v>
      </c>
      <c r="B112" s="6">
        <f t="shared" si="6"/>
        <v>39.256601859504137</v>
      </c>
      <c r="C112" s="6">
        <f>B112+2*'BH4 from Sr(BH4)2'!D112</f>
        <v>166.93171563446282</v>
      </c>
      <c r="D112" s="6">
        <f>$J$16+$K$16*A112+$M$16/A112^2+$L$16*A112^2+$N$16*A112^3+$O$16/A112+$P$16*A112^5</f>
        <v>170.39092520429753</v>
      </c>
      <c r="E112" s="9">
        <f t="shared" si="7"/>
        <v>2.0301606823762146</v>
      </c>
    </row>
  </sheetData>
  <mergeCells count="3">
    <mergeCell ref="J1:L1"/>
    <mergeCell ref="M1:R1"/>
    <mergeCell ref="J18:M1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307D-A25C-40ED-83CE-034107E3B892}">
  <dimension ref="A1:Y102"/>
  <sheetViews>
    <sheetView workbookViewId="0">
      <selection activeCell="F37" sqref="F37"/>
    </sheetView>
  </sheetViews>
  <sheetFormatPr baseColWidth="10" defaultColWidth="11.42578125" defaultRowHeight="15" x14ac:dyDescent="0.25"/>
  <cols>
    <col min="1" max="1" width="7" bestFit="1" customWidth="1"/>
    <col min="2" max="2" width="16.140625" bestFit="1" customWidth="1"/>
    <col min="3" max="3" width="19.5703125" bestFit="1" customWidth="1"/>
    <col min="4" max="4" width="17.140625" bestFit="1" customWidth="1"/>
    <col min="12" max="12" width="14.85546875" bestFit="1" customWidth="1"/>
  </cols>
  <sheetData>
    <row r="1" spans="1:25" x14ac:dyDescent="0.25">
      <c r="A1" t="s">
        <v>9</v>
      </c>
      <c r="B1" t="s">
        <v>67</v>
      </c>
      <c r="C1" t="s">
        <v>68</v>
      </c>
      <c r="D1" t="s">
        <v>12</v>
      </c>
      <c r="L1" t="s">
        <v>50</v>
      </c>
      <c r="M1" s="18" t="s">
        <v>52</v>
      </c>
      <c r="N1" s="18"/>
      <c r="O1" s="18"/>
      <c r="P1" s="24" t="s">
        <v>96</v>
      </c>
      <c r="Q1" s="24"/>
      <c r="R1" s="24"/>
      <c r="S1" s="24"/>
      <c r="T1" s="24"/>
      <c r="U1" s="24"/>
    </row>
    <row r="2" spans="1:25" x14ac:dyDescent="0.25">
      <c r="A2">
        <v>5</v>
      </c>
      <c r="B2" s="6">
        <f>$M$3+$N$3*A2+$O$3*A2^2+$P$3/A2^2+$Q$3*A2^3+$R$3/A2</f>
        <v>7.9369999999999996E-2</v>
      </c>
      <c r="L2" t="s">
        <v>73</v>
      </c>
      <c r="M2" t="s">
        <v>3</v>
      </c>
      <c r="N2" t="s">
        <v>4</v>
      </c>
      <c r="O2" t="s">
        <v>5</v>
      </c>
      <c r="P2" t="s">
        <v>6</v>
      </c>
      <c r="Q2" t="s">
        <v>7</v>
      </c>
      <c r="R2" t="s">
        <v>8</v>
      </c>
    </row>
    <row r="3" spans="1:25" x14ac:dyDescent="0.25">
      <c r="A3">
        <v>10</v>
      </c>
      <c r="B3" s="6">
        <f t="shared" ref="B3:B5" si="0">$M$3+$N$3*A3+$O$3*A3^2+$P$3/A3^2+$Q$3*A3^3+$R$3/A3</f>
        <v>0.58655500000000005</v>
      </c>
      <c r="L3" s="40" t="s">
        <v>101</v>
      </c>
      <c r="M3" s="2">
        <v>0.88919999999999999</v>
      </c>
      <c r="N3" s="2">
        <v>-0.24962000000000001</v>
      </c>
      <c r="O3" s="2">
        <v>2.4920000000000001E-2</v>
      </c>
      <c r="P3" s="2">
        <v>-3.8045</v>
      </c>
      <c r="Q3" s="2">
        <v>-2.6039999999999999E-4</v>
      </c>
      <c r="R3" s="39">
        <v>0</v>
      </c>
    </row>
    <row r="4" spans="1:25" x14ac:dyDescent="0.25">
      <c r="A4">
        <v>15</v>
      </c>
      <c r="B4" s="6">
        <f t="shared" si="0"/>
        <v>1.856141111111111</v>
      </c>
      <c r="C4" s="6">
        <f>$T$23+$U$23*A4+$V$23/A4^2+$W$23*A4^2+$X$23*A4^3+$Y$23/A4</f>
        <v>0.59275149000000482</v>
      </c>
      <c r="D4" s="6">
        <f>C4-B4</f>
        <v>-1.2633896211111062</v>
      </c>
      <c r="L4" t="s">
        <v>97</v>
      </c>
      <c r="M4" s="2">
        <v>-17.395600000000002</v>
      </c>
      <c r="N4" s="2">
        <v>1.1205000000000001</v>
      </c>
      <c r="O4" s="2">
        <v>-1.132E-2</v>
      </c>
      <c r="P4" s="2">
        <v>1198.5999999999999</v>
      </c>
      <c r="Q4" s="2">
        <v>3.6600000000000002E-5</v>
      </c>
      <c r="R4">
        <v>0</v>
      </c>
    </row>
    <row r="5" spans="1:25" x14ac:dyDescent="0.25">
      <c r="A5">
        <v>20</v>
      </c>
      <c r="B5" s="6">
        <f t="shared" si="0"/>
        <v>3.77208875</v>
      </c>
      <c r="C5" s="6">
        <f>$T$23+$U$23*A5+$V$23/A5^2+$W$23*A5^2+$X$23*A5^3+$Y$23/A5</f>
        <v>1.6213505449999985</v>
      </c>
      <c r="D5" s="6">
        <f t="shared" ref="D5:D78" si="1">C5-B5</f>
        <v>-2.1507382050000015</v>
      </c>
      <c r="L5" t="s">
        <v>98</v>
      </c>
      <c r="M5" s="2">
        <v>3.1930000000000001</v>
      </c>
      <c r="N5" s="2">
        <v>0.41539999999999999</v>
      </c>
      <c r="O5" s="2">
        <v>-2.9099999999999998E-3</v>
      </c>
      <c r="P5" s="2">
        <v>-5570.2</v>
      </c>
      <c r="Q5" s="2">
        <v>7.4030000000000001E-6</v>
      </c>
      <c r="R5">
        <v>0</v>
      </c>
    </row>
    <row r="6" spans="1:25" x14ac:dyDescent="0.25">
      <c r="A6">
        <v>25</v>
      </c>
      <c r="B6" s="6">
        <f t="shared" ref="B6" si="2">$M$4+$N$4*A6+$O$4*A6^2+$P$4/A6^2+$Q$4*A6^3+$R$4/A6</f>
        <v>6.0315350000000016</v>
      </c>
      <c r="C6" s="6">
        <f>$T$23+$U$23*A6+$V$23/A6^2+$W$23*A6^2+$X$23*A6^3+$Y$23/A6</f>
        <v>3.2584122180000001</v>
      </c>
      <c r="D6" s="6">
        <f t="shared" si="1"/>
        <v>-2.7731227820000015</v>
      </c>
      <c r="L6" t="s">
        <v>99</v>
      </c>
      <c r="M6" s="2">
        <v>33.999000000000002</v>
      </c>
      <c r="N6" s="2">
        <v>-7.4120000000000005E-2</v>
      </c>
      <c r="O6" s="2">
        <v>2.6801E-4</v>
      </c>
      <c r="P6" s="2">
        <v>-74865</v>
      </c>
      <c r="Q6" s="2">
        <v>-2.5359999999999999E-7</v>
      </c>
      <c r="R6">
        <v>0</v>
      </c>
      <c r="Y6" s="1"/>
    </row>
    <row r="7" spans="1:25" x14ac:dyDescent="0.25">
      <c r="A7">
        <v>30</v>
      </c>
      <c r="B7" s="6">
        <f>$M$4+$N$4*A7+$O$4*A7^2+$P$4/A7^2+$Q$4*A7^3+$R$4/A7</f>
        <v>8.3513777777777776</v>
      </c>
      <c r="C7" s="6">
        <f>$T$23+$U$23*A7+$V$23/A7^2+$W$23*A7^2+$X$23*A7^3+$Y$23/A7</f>
        <v>5.4583417300000043</v>
      </c>
      <c r="D7" s="6">
        <f t="shared" si="1"/>
        <v>-2.8930360477777732</v>
      </c>
      <c r="L7" t="s">
        <v>100</v>
      </c>
      <c r="M7" s="2">
        <v>53.941000000000003</v>
      </c>
      <c r="N7" s="2">
        <v>-0.19442899999999999</v>
      </c>
      <c r="O7" s="2">
        <v>3.6190499999999998E-4</v>
      </c>
      <c r="P7" s="39">
        <v>0</v>
      </c>
      <c r="Q7">
        <v>0</v>
      </c>
      <c r="R7">
        <v>0</v>
      </c>
    </row>
    <row r="8" spans="1:25" x14ac:dyDescent="0.25">
      <c r="A8">
        <v>35</v>
      </c>
      <c r="B8" s="6">
        <f t="shared" ref="B8:B11" si="3">$M$4+$N$4*A8+$O$4*A8^2+$P$4/A8^2+$Q$4*A8^3+$R$4/A8</f>
        <v>10.502573979591835</v>
      </c>
      <c r="C8" s="6">
        <f>$T$23+$U$23*A8+$V$23/A8^2+$W$23*A8^2+$X$23*A8^3+$Y$23/A8</f>
        <v>8.0108839161224523</v>
      </c>
      <c r="D8" s="6">
        <f t="shared" si="1"/>
        <v>-2.4916900634693828</v>
      </c>
    </row>
    <row r="9" spans="1:25" x14ac:dyDescent="0.25">
      <c r="A9">
        <v>40</v>
      </c>
      <c r="B9" s="6">
        <f t="shared" si="3"/>
        <v>12.403924999999996</v>
      </c>
      <c r="C9" s="6">
        <f>$T$23+$U$23*A9+$V$23/A9^2+$W$23*A9^2+$X$23*A9^3+$Y$23/A9</f>
        <v>10.752689077500005</v>
      </c>
      <c r="D9" s="6">
        <f t="shared" si="1"/>
        <v>-1.6512359224999908</v>
      </c>
    </row>
    <row r="10" spans="1:25" x14ac:dyDescent="0.25">
      <c r="A10">
        <v>45</v>
      </c>
      <c r="B10" s="6">
        <f t="shared" si="3"/>
        <v>14.030976234567897</v>
      </c>
      <c r="C10" s="6">
        <f>$T$23+$U$23*A10+$V$23/A10^2+$W$23*A10^2+$X$23*A10^3+$Y$23/A10</f>
        <v>13.573447903333335</v>
      </c>
      <c r="D10" s="6">
        <f t="shared" si="1"/>
        <v>-0.45752833123456149</v>
      </c>
      <c r="L10" s="25" t="s">
        <v>66</v>
      </c>
      <c r="M10" s="18" t="s">
        <v>57</v>
      </c>
      <c r="N10" s="18"/>
      <c r="O10" s="18"/>
      <c r="P10" s="18"/>
      <c r="Q10" t="s">
        <v>72</v>
      </c>
    </row>
    <row r="11" spans="1:25" ht="15.75" x14ac:dyDescent="0.25">
      <c r="A11">
        <v>50</v>
      </c>
      <c r="B11" s="6">
        <f t="shared" si="3"/>
        <v>15.383840000000003</v>
      </c>
      <c r="C11" s="6">
        <f>$T$23+$U$23*A11+$V$23/A11^2+$W$23*A11^2+$X$23*A11^3+$Y$23/A11</f>
        <v>16.400960942000001</v>
      </c>
      <c r="D11" s="6">
        <f t="shared" si="1"/>
        <v>1.0171209419999983</v>
      </c>
      <c r="L11" t="s">
        <v>73</v>
      </c>
      <c r="M11" s="17" t="s">
        <v>14</v>
      </c>
    </row>
    <row r="12" spans="1:25" ht="15.75" x14ac:dyDescent="0.25">
      <c r="A12">
        <v>55</v>
      </c>
      <c r="B12" s="6">
        <f>$M$5+$N$5*A12+$O$5*A12^2+$P$5/A12^2+$Q$5*A12^3+$R$5/A12</f>
        <v>16.627535695247939</v>
      </c>
      <c r="C12" s="6">
        <f>$T$23+$U$23*A12+$V$23/A12^2+$W$23*A12^2+$X$23*A12^3+$Y$23/A12</f>
        <v>19.188605055619831</v>
      </c>
      <c r="D12" s="6">
        <f t="shared" si="1"/>
        <v>2.5610693603718921</v>
      </c>
      <c r="L12" t="s">
        <v>3</v>
      </c>
      <c r="M12" s="17">
        <v>32.408999999999999</v>
      </c>
    </row>
    <row r="13" spans="1:25" ht="15.75" x14ac:dyDescent="0.25">
      <c r="A13">
        <v>60</v>
      </c>
      <c r="B13" s="6">
        <f t="shared" ref="B13:B31" si="4">$M$5+$N$5*A13+$O$5*A13^2+$P$5/A13^2+$Q$5*A13^3+$R$5/A13</f>
        <v>17.692770222222222</v>
      </c>
      <c r="C13" s="6">
        <f>$T$23+$U$23*A13+$V$23/A13^2+$W$23*A13^2+$X$23*A13^3+$Y$23/A13</f>
        <v>21.906871635000009</v>
      </c>
      <c r="D13" s="6">
        <f t="shared" si="1"/>
        <v>4.2141014127777865</v>
      </c>
      <c r="L13" t="s">
        <v>4</v>
      </c>
      <c r="M13" s="17">
        <v>274.27800000000002</v>
      </c>
    </row>
    <row r="14" spans="1:25" ht="15.75" x14ac:dyDescent="0.25">
      <c r="A14">
        <v>65</v>
      </c>
      <c r="B14" s="6">
        <f t="shared" si="4"/>
        <v>18.613908342455623</v>
      </c>
      <c r="C14" s="6">
        <f>$T$23+$U$23*A14+$V$23/A14^2+$W$23*A14^2+$X$23*A14^3+$Y$23/A14</f>
        <v>24.53787510065089</v>
      </c>
      <c r="D14" s="6">
        <f t="shared" si="1"/>
        <v>5.9239667581952666</v>
      </c>
      <c r="L14" t="s">
        <v>5</v>
      </c>
      <c r="M14" s="17">
        <v>-1.6819999999999999</v>
      </c>
    </row>
    <row r="15" spans="1:25" ht="15.75" x14ac:dyDescent="0.25">
      <c r="A15">
        <v>70</v>
      </c>
      <c r="B15" s="6">
        <f t="shared" si="4"/>
        <v>19.414453489795918</v>
      </c>
      <c r="C15" s="6">
        <f>$T$23+$U$23*A15+$V$23/A15^2+$W$23*A15^2+$X$23*A15^3+$Y$23/A15</f>
        <v>27.071780725102037</v>
      </c>
      <c r="D15" s="6">
        <f t="shared" si="1"/>
        <v>7.6573272353061199</v>
      </c>
      <c r="L15" t="s">
        <v>6</v>
      </c>
      <c r="M15" s="17">
        <v>-290.75900000000001</v>
      </c>
      <c r="U15" s="1"/>
      <c r="V15" s="1"/>
      <c r="X15" s="1"/>
      <c r="Y15" s="1"/>
    </row>
    <row r="16" spans="1:25" x14ac:dyDescent="0.25">
      <c r="A16">
        <v>75</v>
      </c>
      <c r="B16" s="6">
        <f t="shared" si="4"/>
        <v>20.112132847222224</v>
      </c>
      <c r="C16" s="6">
        <f>$T$23+$U$23*A16+$V$23/A16^2+$W$23*A16^2+$X$23*A16^3+$Y$23/A16</f>
        <v>29.504445202000007</v>
      </c>
      <c r="D16" s="6">
        <f t="shared" si="1"/>
        <v>9.3923123547777827</v>
      </c>
    </row>
    <row r="17" spans="1:25" x14ac:dyDescent="0.25">
      <c r="A17">
        <v>80</v>
      </c>
      <c r="B17" s="6">
        <f t="shared" si="4"/>
        <v>20.720992249999998</v>
      </c>
      <c r="C17" s="6">
        <f>$T$23+$U$23*A17+$V$23/A17^2+$W$23*A17^2+$X$23*A17^3+$Y$23/A17</f>
        <v>31.835828030000012</v>
      </c>
      <c r="D17" s="6">
        <f t="shared" si="1"/>
        <v>11.114835780000014</v>
      </c>
    </row>
    <row r="18" spans="1:25" x14ac:dyDescent="0.25">
      <c r="A18">
        <v>85</v>
      </c>
      <c r="B18" s="6">
        <f t="shared" si="4"/>
        <v>21.252655437283735</v>
      </c>
      <c r="C18" s="6">
        <f>$T$23+$U$23*A18+$V$23/A18^2+$W$23*A18^2+$X$23*A18^3+$Y$23/A18</f>
        <v>34.068900486124562</v>
      </c>
      <c r="D18" s="6">
        <f t="shared" si="1"/>
        <v>12.816245048840827</v>
      </c>
    </row>
    <row r="19" spans="1:25" x14ac:dyDescent="0.25">
      <c r="A19">
        <v>90</v>
      </c>
      <c r="B19" s="6">
        <f t="shared" si="4"/>
        <v>21.717107987654316</v>
      </c>
      <c r="C19" s="6">
        <f>$T$23+$U$23*A19+$V$23/A19^2+$W$23*A19^2+$X$23*A19^3+$Y$23/A19</f>
        <v>36.208881856666665</v>
      </c>
      <c r="D19" s="6">
        <f t="shared" si="1"/>
        <v>14.491773869012349</v>
      </c>
      <c r="L19" t="s">
        <v>66</v>
      </c>
      <c r="M19" t="s">
        <v>95</v>
      </c>
    </row>
    <row r="20" spans="1:25" x14ac:dyDescent="0.25">
      <c r="A20">
        <v>95</v>
      </c>
      <c r="B20" s="6">
        <f t="shared" si="4"/>
        <v>22.123200449099723</v>
      </c>
      <c r="C20" s="6">
        <f>$T$23+$U$23*A20+$V$23/A20^2+$W$23*A20^2+$X$23*A20^3+$Y$23/A20</f>
        <v>38.262695068060957</v>
      </c>
      <c r="D20" s="6">
        <f t="shared" si="1"/>
        <v>16.139494618961233</v>
      </c>
      <c r="L20" t="s">
        <v>9</v>
      </c>
      <c r="M20" t="s">
        <v>16</v>
      </c>
      <c r="N20" t="s">
        <v>17</v>
      </c>
      <c r="O20" t="s">
        <v>20</v>
      </c>
      <c r="P20" t="s">
        <v>19</v>
      </c>
    </row>
    <row r="21" spans="1:25" x14ac:dyDescent="0.25">
      <c r="A21">
        <v>100</v>
      </c>
      <c r="B21" s="6">
        <f t="shared" si="4"/>
        <v>22.47898</v>
      </c>
      <c r="C21" s="6">
        <f>$T$23+$U$23*A21+$V$23/A21^2+$W$23*A21^2+$X$23*A21^3+$Y$23/A21</f>
        <v>40.238572173000001</v>
      </c>
      <c r="D21" s="6">
        <f t="shared" si="1"/>
        <v>17.759592173000001</v>
      </c>
      <c r="L21">
        <v>15.76</v>
      </c>
      <c r="M21">
        <v>0.18</v>
      </c>
      <c r="N21">
        <f>M21*4.184</f>
        <v>0.75312000000000001</v>
      </c>
      <c r="O21">
        <f>$T$23+$U$23*L21+$V$23/L21^2+$W$23*L21^2+$X$23*L21^3+$Y$23/L21</f>
        <v>0.7336366478165246</v>
      </c>
      <c r="P21" s="9">
        <f>(N21-O21)/N21*100</f>
        <v>2.58701829502276</v>
      </c>
      <c r="S21" t="s">
        <v>18</v>
      </c>
      <c r="T21" t="s">
        <v>76</v>
      </c>
    </row>
    <row r="22" spans="1:25" x14ac:dyDescent="0.25">
      <c r="A22">
        <v>105</v>
      </c>
      <c r="B22" s="6">
        <f t="shared" si="4"/>
        <v>22.791914314909295</v>
      </c>
      <c r="C22" s="6">
        <f>$T$23+$U$23*A22+$V$23/A22^2+$W$23*A22^2+$X$23*A22^3+$Y$23/A22</f>
        <v>42.145764011632679</v>
      </c>
      <c r="D22" s="6">
        <f t="shared" si="1"/>
        <v>19.353849696723383</v>
      </c>
      <c r="L22">
        <v>18.84</v>
      </c>
      <c r="M22">
        <v>0.32100000000000001</v>
      </c>
      <c r="N22">
        <f t="shared" ref="N22:N37" si="5">M22*4.184</f>
        <v>1.343064</v>
      </c>
      <c r="O22">
        <f>$T$23+$U$23*L22+$V$23/L22^2+$W$23*L22^2+$X$23*L22^3+$Y$23/L22</f>
        <v>1.3395487034971723</v>
      </c>
      <c r="P22" s="9">
        <f t="shared" ref="P22:P37" si="6">(N22-O22)/N22*100</f>
        <v>0.26173708049860467</v>
      </c>
      <c r="S22" t="s">
        <v>73</v>
      </c>
      <c r="T22" t="s">
        <v>3</v>
      </c>
      <c r="U22" t="s">
        <v>4</v>
      </c>
      <c r="V22" t="s">
        <v>5</v>
      </c>
      <c r="W22" t="s">
        <v>6</v>
      </c>
      <c r="X22" t="s">
        <v>7</v>
      </c>
      <c r="Y22" t="s">
        <v>8</v>
      </c>
    </row>
    <row r="23" spans="1:25" x14ac:dyDescent="0.25">
      <c r="A23">
        <v>110</v>
      </c>
      <c r="B23" s="6">
        <f t="shared" si="4"/>
        <v>23.069045892561988</v>
      </c>
      <c r="C23" s="6">
        <f>$T$23+$U$23*A23+$V$23/A23^2+$W$23*A23^2+$X$23*A23^3+$Y$23/A23</f>
        <v>43.994323495950404</v>
      </c>
      <c r="D23" s="6">
        <f t="shared" si="1"/>
        <v>20.925277603388416</v>
      </c>
      <c r="L23">
        <v>21.11</v>
      </c>
      <c r="M23">
        <v>0.42799999999999999</v>
      </c>
      <c r="N23">
        <f t="shared" si="5"/>
        <v>1.7907520000000001</v>
      </c>
      <c r="O23">
        <f>$T$23+$U$23*L23+$V$23/L23^2+$W$23*L23^2+$X$23*L23^3+$Y$23/L23</f>
        <v>1.9261788046252271</v>
      </c>
      <c r="P23" s="9">
        <f t="shared" si="6"/>
        <v>-7.5625661523888805</v>
      </c>
      <c r="S23" t="s">
        <v>93</v>
      </c>
      <c r="T23" s="2">
        <v>-50.050731399999997</v>
      </c>
      <c r="U23" s="2">
        <v>1.404814606</v>
      </c>
      <c r="V23" s="2">
        <v>-3650.7445200000002</v>
      </c>
      <c r="W23" s="2">
        <v>-7.5528100000000001E-3</v>
      </c>
      <c r="X23" s="2">
        <v>1.8586000000000001E-5</v>
      </c>
      <c r="Y23" s="2">
        <v>711.50174249999998</v>
      </c>
    </row>
    <row r="24" spans="1:25" x14ac:dyDescent="0.25">
      <c r="A24">
        <v>115</v>
      </c>
      <c r="B24" s="6">
        <f t="shared" si="4"/>
        <v>23.317100479442345</v>
      </c>
      <c r="C24" s="6">
        <f>$T$23+$U$23*A24+$V$23/A24^2+$W$23*A24^2+$X$23*A24^3+$Y$23/A24</f>
        <v>45.794941728941403</v>
      </c>
      <c r="D24" s="6">
        <f t="shared" si="1"/>
        <v>22.477841249499058</v>
      </c>
      <c r="L24">
        <v>23.51</v>
      </c>
      <c r="M24">
        <v>0.66300000000000003</v>
      </c>
      <c r="N24">
        <f t="shared" si="5"/>
        <v>2.7739920000000002</v>
      </c>
      <c r="O24">
        <f>$T$23+$U$23*L24+$V$23/L24^2+$W$23*L24^2+$X$23*L24^3+$Y$23/L24</f>
        <v>2.7021254842751539</v>
      </c>
      <c r="P24" s="9">
        <f t="shared" si="6"/>
        <v>2.5907254139466285</v>
      </c>
      <c r="S24" t="s">
        <v>94</v>
      </c>
      <c r="T24" s="2">
        <v>22.167720020000001</v>
      </c>
      <c r="U24" s="2">
        <v>0.30886134599999998</v>
      </c>
      <c r="V24" s="2">
        <v>0</v>
      </c>
      <c r="W24" s="2">
        <v>-3.0889999999999997E-4</v>
      </c>
      <c r="X24">
        <v>0</v>
      </c>
      <c r="Y24">
        <v>0</v>
      </c>
    </row>
    <row r="25" spans="1:25" x14ac:dyDescent="0.25">
      <c r="A25">
        <v>120</v>
      </c>
      <c r="B25" s="6">
        <f t="shared" si="4"/>
        <v>23.542564555555558</v>
      </c>
      <c r="C25" s="6">
        <f>$T$23+$U$23*A25+$V$23/A25^2+$W$23*A25^2+$X$23*A25^3+$Y$23/A25</f>
        <v>47.558822582500021</v>
      </c>
      <c r="D25" s="6">
        <f t="shared" si="1"/>
        <v>24.016258026944463</v>
      </c>
      <c r="L25">
        <v>25.83</v>
      </c>
      <c r="M25">
        <v>0.89400000000000002</v>
      </c>
      <c r="N25">
        <f t="shared" si="5"/>
        <v>3.7404960000000003</v>
      </c>
      <c r="O25">
        <f>$T$23+$U$23*L25+$V$23/L25^2+$W$23*L25^2+$X$23*L25^3+$Y$23/L25</f>
        <v>3.5905072883491229</v>
      </c>
      <c r="P25" s="9">
        <f t="shared" si="6"/>
        <v>4.0098615705210578</v>
      </c>
      <c r="S25" s="3"/>
      <c r="T25" s="5"/>
    </row>
    <row r="26" spans="1:25" x14ac:dyDescent="0.25">
      <c r="A26">
        <v>125</v>
      </c>
      <c r="B26" s="6">
        <f t="shared" si="4"/>
        <v>23.751741574999997</v>
      </c>
      <c r="C26" s="6">
        <f>$T$23+$U$23*A26+$V$23/A26^2+$W$23*A26^2+$X$23*A26^3+$Y$23/A26</f>
        <v>49.297585640719994</v>
      </c>
      <c r="D26" s="6">
        <f t="shared" si="1"/>
        <v>25.545844065719997</v>
      </c>
      <c r="L26">
        <v>28.62</v>
      </c>
      <c r="M26">
        <v>1.111</v>
      </c>
      <c r="N26">
        <f t="shared" si="5"/>
        <v>4.6484240000000003</v>
      </c>
      <c r="O26">
        <f>$T$23+$U$23*L26+$V$23/L26^2+$W$23*L26^2+$X$23*L26^3+$Y$23/L26</f>
        <v>4.8075331131311572</v>
      </c>
      <c r="P26" s="9">
        <f t="shared" si="6"/>
        <v>-3.4228614500561227</v>
      </c>
    </row>
    <row r="27" spans="1:25" x14ac:dyDescent="0.25">
      <c r="A27">
        <v>130</v>
      </c>
      <c r="B27" s="6">
        <f t="shared" si="4"/>
        <v>23.950793366863905</v>
      </c>
      <c r="C27" s="6">
        <f>$T$23+$U$23*A27+$V$23/A27^2+$W$23*A27^2+$X$23*A27^3+$Y$23/A27</f>
        <v>51.023190321124268</v>
      </c>
      <c r="D27" s="6">
        <f t="shared" si="1"/>
        <v>27.072396954260363</v>
      </c>
      <c r="L27">
        <v>31.64</v>
      </c>
      <c r="M27">
        <v>1.508</v>
      </c>
      <c r="N27">
        <f t="shared" si="5"/>
        <v>6.3094720000000004</v>
      </c>
      <c r="O27">
        <f>$T$23+$U$23*L27+$V$23/L27^2+$W$23*L27^2+$X$23*L27^3+$Y$23/L27</f>
        <v>6.2659068327141441</v>
      </c>
      <c r="P27" s="9">
        <f t="shared" si="6"/>
        <v>0.69047247195734207</v>
      </c>
    </row>
    <row r="28" spans="1:25" x14ac:dyDescent="0.25">
      <c r="A28">
        <v>135</v>
      </c>
      <c r="B28" s="6">
        <f t="shared" si="4"/>
        <v>24.145771008401923</v>
      </c>
      <c r="C28" s="6">
        <f>$T$23+$U$23*A28+$V$23/A28^2+$W$23*A28^2+$X$23*A28^3+$Y$23/A28</f>
        <v>52.747875987777775</v>
      </c>
      <c r="D28" s="6">
        <f t="shared" si="1"/>
        <v>28.602104979375852</v>
      </c>
      <c r="L28">
        <v>35.659999999999997</v>
      </c>
      <c r="M28">
        <v>2.0179999999999998</v>
      </c>
      <c r="N28">
        <f t="shared" si="5"/>
        <v>8.4433119999999988</v>
      </c>
      <c r="O28">
        <f>$T$23+$U$23*L28+$V$23/L28^2+$W$23*L28^2+$X$23*L28^3+$Y$23/L28</f>
        <v>8.3648176781347274</v>
      </c>
      <c r="P28" s="9">
        <f t="shared" si="6"/>
        <v>0.92966269474906771</v>
      </c>
    </row>
    <row r="29" spans="1:25" x14ac:dyDescent="0.25">
      <c r="A29">
        <v>140</v>
      </c>
      <c r="B29" s="6">
        <f t="shared" si="4"/>
        <v>24.342638122448982</v>
      </c>
      <c r="C29" s="6">
        <f>$T$23+$U$23*A29+$V$23/A29^2+$W$23*A29^2+$X$23*A29^3+$Y$23/A29</f>
        <v>54.484114268061226</v>
      </c>
      <c r="D29" s="6">
        <f t="shared" si="1"/>
        <v>30.141476145612245</v>
      </c>
      <c r="L29">
        <v>40.11</v>
      </c>
      <c r="M29">
        <v>2.5710000000000002</v>
      </c>
      <c r="N29">
        <f t="shared" si="5"/>
        <v>10.757064000000002</v>
      </c>
      <c r="O29">
        <f>$T$23+$U$23*L29+$V$23/L29^2+$W$23*L29^2+$X$23*L29^3+$Y$23/L29</f>
        <v>10.814219248390403</v>
      </c>
      <c r="P29" s="9">
        <f t="shared" si="6"/>
        <v>-0.53132758520727785</v>
      </c>
      <c r="T29" s="2"/>
      <c r="U29" s="2"/>
      <c r="V29" s="2"/>
      <c r="W29" s="2"/>
    </row>
    <row r="30" spans="1:25" x14ac:dyDescent="0.25">
      <c r="A30">
        <v>145</v>
      </c>
      <c r="B30" s="6">
        <f t="shared" si="4"/>
        <v>24.547288651456597</v>
      </c>
      <c r="C30" s="6">
        <f>$T$23+$U$23*A30+$V$23/A30^2+$W$23*A30^2+$X$23*A30^3+$Y$23/A30</f>
        <v>56.24457077404282</v>
      </c>
      <c r="D30" s="6">
        <f t="shared" si="1"/>
        <v>31.697282122586223</v>
      </c>
      <c r="L30">
        <v>44.24</v>
      </c>
      <c r="M30">
        <v>3.1110000000000002</v>
      </c>
      <c r="N30">
        <f t="shared" si="5"/>
        <v>13.016424000000001</v>
      </c>
      <c r="O30">
        <f>$T$23+$U$23*L30+$V$23/L30^2+$W$23*L30^2+$X$23*L30^3+$Y$23/L30</f>
        <v>13.142814156865045</v>
      </c>
      <c r="P30" s="9">
        <f t="shared" si="6"/>
        <v>-0.97100522282498081</v>
      </c>
      <c r="T30" s="2"/>
      <c r="U30" s="2"/>
      <c r="V30" s="2"/>
      <c r="W30" s="2"/>
      <c r="X30" s="2"/>
      <c r="Y30" s="2"/>
    </row>
    <row r="31" spans="1:25" x14ac:dyDescent="0.25">
      <c r="A31">
        <v>150</v>
      </c>
      <c r="B31" s="6">
        <f t="shared" si="4"/>
        <v>24.765560555555563</v>
      </c>
      <c r="C31" s="6">
        <f>$T$23+$U$23*A31+$V$23/A31^2+$W$23*A31^2+$X$23*A31^3+$Y$23/A31</f>
        <v>58.042074138000004</v>
      </c>
      <c r="D31" s="6">
        <f t="shared" si="1"/>
        <v>33.276513582444437</v>
      </c>
      <c r="L31">
        <v>48.65</v>
      </c>
      <c r="M31">
        <v>3.7050000000000001</v>
      </c>
      <c r="N31">
        <f t="shared" si="5"/>
        <v>15.501720000000001</v>
      </c>
      <c r="O31">
        <f>$T$23+$U$23*L31+$V$23/L31^2+$W$23*L31^2+$X$23*L31^3+$Y$23/L31</f>
        <v>15.639881310078145</v>
      </c>
      <c r="P31" s="9">
        <f t="shared" si="6"/>
        <v>-0.89126438922999962</v>
      </c>
      <c r="T31" s="2"/>
      <c r="U31" s="2"/>
      <c r="V31" s="2"/>
      <c r="W31" s="2"/>
    </row>
    <row r="32" spans="1:25" x14ac:dyDescent="0.25">
      <c r="A32">
        <v>155</v>
      </c>
      <c r="B32" s="6">
        <f>$M$6+$N$6*A32+$O$6*A32^2+$P$6/A32^2+$Q$6*A32^3+$R$6/A32</f>
        <v>24.888836517741932</v>
      </c>
      <c r="C32" s="6">
        <f>$T$23+$U$23*A32+$V$23/A32^2+$W$23*A32^2+$X$23*A32^3+$Y$23/A32</f>
        <v>59.889590785150901</v>
      </c>
      <c r="D32" s="6">
        <f t="shared" si="1"/>
        <v>35.000754267408965</v>
      </c>
      <c r="L32">
        <v>53.37</v>
      </c>
      <c r="M32">
        <v>4.4390000000000001</v>
      </c>
      <c r="N32">
        <f t="shared" si="5"/>
        <v>18.572776000000001</v>
      </c>
      <c r="O32">
        <f>$T$23+$U$23*L32+$V$23/L32^2+$W$23*L32^2+$X$23*L32^3+$Y$23/L32</f>
        <v>18.286300379804914</v>
      </c>
      <c r="P32" s="9">
        <f t="shared" si="6"/>
        <v>1.5424491212034621</v>
      </c>
      <c r="S32" s="3"/>
      <c r="T32" s="5"/>
    </row>
    <row r="33" spans="1:24" x14ac:dyDescent="0.25">
      <c r="A33">
        <v>160</v>
      </c>
      <c r="B33" s="6">
        <f t="shared" ref="B33:B69" si="7">$M$6+$N$6*A33+$O$6*A33^2+$P$6/A33^2+$Q$6*A33^3+$R$6/A33</f>
        <v>25.037696337500005</v>
      </c>
      <c r="C33" s="6">
        <f>$T$23+$U$23*A33+$V$23/A33^2+$W$23*A33^2+$X$23*A33^3+$Y$23/A33</f>
        <v>61.800204242812541</v>
      </c>
      <c r="D33" s="6">
        <f t="shared" si="1"/>
        <v>36.762507905312532</v>
      </c>
      <c r="L33">
        <v>58.58</v>
      </c>
      <c r="M33">
        <v>5.1159999999999997</v>
      </c>
      <c r="N33">
        <f t="shared" si="5"/>
        <v>21.405343999999999</v>
      </c>
      <c r="O33">
        <f>$T$23+$U$23*L33+$V$23/L33^2+$W$23*L33^2+$X$23*L33^3+$Y$23/L33</f>
        <v>21.143152902655793</v>
      </c>
      <c r="P33" s="9">
        <f t="shared" si="6"/>
        <v>1.2248861655491592</v>
      </c>
      <c r="S33" s="3"/>
      <c r="T33" s="5"/>
    </row>
    <row r="34" spans="1:24" x14ac:dyDescent="0.25">
      <c r="A34">
        <v>165</v>
      </c>
      <c r="B34" s="6">
        <f t="shared" si="7"/>
        <v>25.176707091046833</v>
      </c>
      <c r="C34" s="6">
        <f>$T$23+$U$23*A34+$V$23/A34^2+$W$23*A34^2+$X$23*A34^3+$Y$23/A34</f>
        <v>63.787098063553728</v>
      </c>
      <c r="D34" s="6">
        <f t="shared" si="1"/>
        <v>38.610390972506892</v>
      </c>
      <c r="L34">
        <v>64.290000000000006</v>
      </c>
      <c r="M34">
        <v>5.7779999999999996</v>
      </c>
      <c r="N34">
        <f t="shared" si="5"/>
        <v>24.175152000000001</v>
      </c>
      <c r="O34">
        <f>$T$23+$U$23*L34+$V$23/L34^2+$W$23*L34^2+$X$23*L34^3+$Y$23/L34</f>
        <v>24.170029713513678</v>
      </c>
      <c r="P34" s="9">
        <f t="shared" si="6"/>
        <v>2.1188228666867266E-2</v>
      </c>
      <c r="S34" s="3"/>
      <c r="T34" s="5"/>
    </row>
    <row r="35" spans="1:24" x14ac:dyDescent="0.25">
      <c r="A35">
        <v>170</v>
      </c>
      <c r="B35" s="6">
        <f t="shared" si="7"/>
        <v>25.307667770934259</v>
      </c>
      <c r="C35" s="6">
        <f>$T$23+$U$23*A35+$V$23/A35^2+$W$23*A35^2+$X$23*A35^3+$Y$23/A35</f>
        <v>65.863541647854703</v>
      </c>
      <c r="D35" s="6">
        <f t="shared" si="1"/>
        <v>40.555873876920444</v>
      </c>
      <c r="L35">
        <v>69.69</v>
      </c>
      <c r="M35">
        <v>6.3470000000000004</v>
      </c>
      <c r="N35">
        <f t="shared" si="5"/>
        <v>26.555848000000005</v>
      </c>
      <c r="O35">
        <f>$T$23+$U$23*L35+$V$23/L35^2+$W$23*L35^2+$X$23*L35^3+$Y$23/L35</f>
        <v>26.917602951801641</v>
      </c>
      <c r="P35" s="9">
        <f t="shared" si="6"/>
        <v>-1.362242138912815</v>
      </c>
    </row>
    <row r="36" spans="1:24" x14ac:dyDescent="0.25">
      <c r="A36">
        <v>175</v>
      </c>
      <c r="B36" s="6">
        <f t="shared" si="7"/>
        <v>25.432097321428575</v>
      </c>
      <c r="C36" s="6">
        <f>$T$23+$U$23*A36+$V$23/A36^2+$W$23*A36^2+$X$23*A36^3+$Y$23/A36</f>
        <v>68.042878408530612</v>
      </c>
      <c r="D36" s="6">
        <f t="shared" si="1"/>
        <v>42.61078108710204</v>
      </c>
      <c r="L36">
        <v>75.180000000000007</v>
      </c>
      <c r="M36">
        <v>7.1</v>
      </c>
      <c r="N36">
        <f t="shared" si="5"/>
        <v>29.706399999999999</v>
      </c>
      <c r="O36">
        <f>$T$23+$U$23*L36+$V$23/L36^2+$W$23*L36^2+$X$23*L36^3+$Y$23/L36</f>
        <v>29.590122404797533</v>
      </c>
      <c r="P36" s="9">
        <f t="shared" si="6"/>
        <v>0.39142270757299868</v>
      </c>
      <c r="U36" s="1"/>
    </row>
    <row r="37" spans="1:24" x14ac:dyDescent="0.25">
      <c r="A37">
        <v>180</v>
      </c>
      <c r="B37" s="6">
        <f t="shared" si="7"/>
        <v>25.551280651851854</v>
      </c>
      <c r="C37" s="6">
        <f>$T$23+$U$23*A37+$V$23/A37^2+$W$23*A37^2+$X$23*A37^3+$Y$23/A37</f>
        <v>70.338515838333336</v>
      </c>
      <c r="D37" s="6">
        <f t="shared" si="1"/>
        <v>44.787235186481482</v>
      </c>
      <c r="L37">
        <v>81.569999999999993</v>
      </c>
      <c r="M37">
        <v>7.76</v>
      </c>
      <c r="N37">
        <f t="shared" si="5"/>
        <v>32.467840000000002</v>
      </c>
      <c r="O37">
        <f>$T$23+$U$23*L37+$V$23/L37^2+$W$23*L37^2+$X$23*L37^3+$Y$23/L37</f>
        <v>32.547393740766609</v>
      </c>
      <c r="P37" s="9">
        <f t="shared" si="6"/>
        <v>-0.24502320070138953</v>
      </c>
    </row>
    <row r="38" spans="1:24" x14ac:dyDescent="0.25">
      <c r="A38">
        <v>182.87</v>
      </c>
      <c r="B38" s="6">
        <f t="shared" si="7"/>
        <v>25.617750954259808</v>
      </c>
      <c r="C38" s="6">
        <v>73.387360000000001</v>
      </c>
      <c r="D38" s="6">
        <f t="shared" si="1"/>
        <v>47.769609045740197</v>
      </c>
      <c r="L38">
        <v>89.49</v>
      </c>
      <c r="M38">
        <v>8.5760000000000005</v>
      </c>
      <c r="N38">
        <f t="shared" ref="N38:N74" si="8">M38*4.184</f>
        <v>35.881984000000003</v>
      </c>
      <c r="O38">
        <f>$T$23+$U$23*L38+$V$23/L38^2+$W$23*L38^2+$X$23*L38^3+$Y$23/L38</f>
        <v>35.99467813036302</v>
      </c>
      <c r="P38" s="9">
        <f t="shared" ref="P38:P74" si="9">(N38-O38)/N38*100</f>
        <v>-0.31406883845390926</v>
      </c>
    </row>
    <row r="39" spans="1:24" x14ac:dyDescent="0.25">
      <c r="A39">
        <v>185.09</v>
      </c>
      <c r="B39" s="6">
        <f t="shared" si="7"/>
        <v>25.668344338805699</v>
      </c>
      <c r="C39" s="6">
        <v>79.621520000000004</v>
      </c>
      <c r="D39" s="6">
        <f t="shared" si="1"/>
        <v>53.953175661194308</v>
      </c>
      <c r="L39">
        <v>98.34</v>
      </c>
      <c r="M39">
        <v>9.4380000000000006</v>
      </c>
      <c r="N39">
        <f t="shared" si="8"/>
        <v>39.488592000000004</v>
      </c>
      <c r="O39">
        <f>$T$23+$U$23*L39+$V$23/L39^2+$W$23*L39^2+$X$23*L39^3+$Y$23/L39</f>
        <v>39.590671086646687</v>
      </c>
      <c r="P39" s="9">
        <f t="shared" si="9"/>
        <v>-0.25850272566487686</v>
      </c>
    </row>
    <row r="40" spans="1:24" x14ac:dyDescent="0.25">
      <c r="A40">
        <v>186.75</v>
      </c>
      <c r="B40" s="6">
        <f t="shared" si="7"/>
        <v>25.705757797168314</v>
      </c>
      <c r="C40" s="6">
        <v>122.96776000000001</v>
      </c>
      <c r="D40" s="6">
        <f t="shared" si="1"/>
        <v>97.262002202831695</v>
      </c>
      <c r="L40">
        <v>103.75</v>
      </c>
      <c r="M40">
        <v>9.9570000000000007</v>
      </c>
      <c r="N40">
        <f t="shared" si="8"/>
        <v>41.660088000000002</v>
      </c>
      <c r="O40">
        <f>$T$23+$U$23*L40+$V$23/L40^2+$W$23*L40^2+$X$23*L40^3+$Y$23/L40</f>
        <v>41.674867538777633</v>
      </c>
      <c r="P40" s="9">
        <f t="shared" si="9"/>
        <v>-3.547649437905958E-2</v>
      </c>
    </row>
    <row r="41" spans="1:24" x14ac:dyDescent="0.25">
      <c r="A41">
        <v>187.21</v>
      </c>
      <c r="B41" s="6">
        <f t="shared" si="7"/>
        <v>25.716066850210012</v>
      </c>
      <c r="C41" s="6">
        <v>136.77495999999999</v>
      </c>
      <c r="D41" s="6">
        <f t="shared" si="1"/>
        <v>111.05889314978998</v>
      </c>
      <c r="L41">
        <v>112.81</v>
      </c>
      <c r="M41">
        <v>10.8</v>
      </c>
      <c r="N41">
        <f t="shared" si="8"/>
        <v>45.187200000000004</v>
      </c>
      <c r="O41">
        <f>$T$23+$U$23*L41+$V$23/L41^2+$W$23*L41^2+$X$23*L41^3+$Y$23/L41</f>
        <v>45.011464034121815</v>
      </c>
      <c r="P41" s="9">
        <f t="shared" si="9"/>
        <v>0.3889065175053763</v>
      </c>
    </row>
    <row r="42" spans="1:24" x14ac:dyDescent="0.25">
      <c r="A42">
        <v>188.24</v>
      </c>
      <c r="B42" s="6">
        <f t="shared" si="7"/>
        <v>25.739063187211418</v>
      </c>
      <c r="C42" s="6">
        <v>346.85360000000003</v>
      </c>
      <c r="D42" s="6">
        <f t="shared" si="1"/>
        <v>321.11453681278863</v>
      </c>
      <c r="L42">
        <v>122.98</v>
      </c>
      <c r="M42">
        <v>11.66</v>
      </c>
      <c r="N42">
        <f t="shared" si="8"/>
        <v>48.785440000000001</v>
      </c>
      <c r="O42">
        <f>$T$23+$U$23*L42+$V$23/L42^2+$W$23*L42^2+$X$23*L42^3+$Y$23/L42</f>
        <v>48.597390239828485</v>
      </c>
      <c r="P42" s="9">
        <f t="shared" si="9"/>
        <v>0.38546287616042063</v>
      </c>
    </row>
    <row r="43" spans="1:24" x14ac:dyDescent="0.25">
      <c r="A43">
        <v>188.61</v>
      </c>
      <c r="B43" s="6">
        <f t="shared" si="7"/>
        <v>25.747295644261015</v>
      </c>
      <c r="C43" s="6">
        <v>425.30360000000002</v>
      </c>
      <c r="D43" s="6">
        <f t="shared" si="1"/>
        <v>399.55630435573903</v>
      </c>
      <c r="L43">
        <v>133.66</v>
      </c>
      <c r="M43">
        <v>12.51</v>
      </c>
      <c r="N43">
        <f t="shared" si="8"/>
        <v>52.341839999999998</v>
      </c>
      <c r="O43">
        <f>$T$23+$U$23*L43+$V$23/L43^2+$W$23*L43^2+$X$23*L43^3+$Y$23/L43</f>
        <v>52.285047875422059</v>
      </c>
      <c r="P43" s="9">
        <f t="shared" si="9"/>
        <v>0.10850234645541465</v>
      </c>
    </row>
    <row r="44" spans="1:24" x14ac:dyDescent="0.25">
      <c r="A44">
        <v>188.91</v>
      </c>
      <c r="B44" s="6">
        <f t="shared" si="7"/>
        <v>25.753959949969204</v>
      </c>
      <c r="C44" s="6">
        <v>490.74136000000004</v>
      </c>
      <c r="D44" s="6">
        <f t="shared" si="1"/>
        <v>464.98740005003083</v>
      </c>
      <c r="L44">
        <v>144.15</v>
      </c>
      <c r="M44">
        <v>13.35</v>
      </c>
      <c r="N44">
        <f t="shared" si="8"/>
        <v>55.856400000000001</v>
      </c>
      <c r="O44">
        <f>$T$23+$U$23*L44+$V$23/L44^2+$W$23*L44^2+$X$23*L44^3+$Y$23/L44</f>
        <v>55.943034345026476</v>
      </c>
      <c r="P44" s="9">
        <f t="shared" si="9"/>
        <v>-0.1551019131674706</v>
      </c>
    </row>
    <row r="45" spans="1:24" x14ac:dyDescent="0.25">
      <c r="A45">
        <v>189.42</v>
      </c>
      <c r="B45" s="6">
        <f t="shared" si="7"/>
        <v>25.765267847060151</v>
      </c>
      <c r="C45" s="6">
        <v>504.54856000000001</v>
      </c>
      <c r="D45" s="6">
        <f t="shared" si="1"/>
        <v>478.78329215293985</v>
      </c>
      <c r="L45">
        <v>154.12</v>
      </c>
      <c r="M45">
        <v>14.26</v>
      </c>
      <c r="N45">
        <f t="shared" si="8"/>
        <v>59.66384</v>
      </c>
      <c r="O45">
        <f>$T$23+$U$23*L45+$V$23/L45^2+$W$23*L45^2+$X$23*L45^3+$Y$23/L45</f>
        <v>59.560225859085776</v>
      </c>
      <c r="P45" s="9">
        <f t="shared" si="9"/>
        <v>0.17366321194583623</v>
      </c>
    </row>
    <row r="46" spans="1:24" x14ac:dyDescent="0.25">
      <c r="A46">
        <v>190.88</v>
      </c>
      <c r="B46" s="6">
        <f t="shared" si="7"/>
        <v>25.797496674682559</v>
      </c>
      <c r="C46" s="6">
        <v>112.71696000000001</v>
      </c>
      <c r="D46" s="6">
        <f t="shared" si="1"/>
        <v>86.919463325317452</v>
      </c>
      <c r="L46">
        <v>164.63</v>
      </c>
      <c r="M46">
        <v>15.14</v>
      </c>
      <c r="N46">
        <f t="shared" si="8"/>
        <v>63.345760000000006</v>
      </c>
      <c r="O46">
        <f>$T$23+$U$23*L46+$V$23/L46^2+$W$23*L46^2+$X$23*L46^3+$Y$23/L46</f>
        <v>63.637162990211849</v>
      </c>
      <c r="P46" s="9">
        <f t="shared" si="9"/>
        <v>-0.4600197238328862</v>
      </c>
    </row>
    <row r="47" spans="1:24" x14ac:dyDescent="0.25">
      <c r="A47">
        <v>191.81</v>
      </c>
      <c r="B47" s="6">
        <f t="shared" si="7"/>
        <v>25.817921752101871</v>
      </c>
      <c r="C47" s="6">
        <v>108.61664</v>
      </c>
      <c r="D47" s="6">
        <f t="shared" si="1"/>
        <v>82.798718247898137</v>
      </c>
      <c r="L47">
        <v>175.18</v>
      </c>
      <c r="M47">
        <v>16.260000000000002</v>
      </c>
      <c r="N47">
        <f t="shared" si="8"/>
        <v>68.031840000000003</v>
      </c>
      <c r="O47">
        <f>$T$23+$U$23*L47+$V$23/L47^2+$W$23*L47^2+$X$23*L47^3+$Y$23/L47</f>
        <v>68.123422786998219</v>
      </c>
      <c r="P47" s="9">
        <f t="shared" si="9"/>
        <v>-0.13461753643325924</v>
      </c>
    </row>
    <row r="48" spans="1:24" x14ac:dyDescent="0.25">
      <c r="A48">
        <v>192.59</v>
      </c>
      <c r="B48" s="6">
        <f t="shared" si="7"/>
        <v>25.834993793798215</v>
      </c>
      <c r="C48" s="6">
        <v>99.244479999999996</v>
      </c>
      <c r="D48" s="6">
        <f t="shared" si="1"/>
        <v>73.409486206201777</v>
      </c>
      <c r="L48">
        <v>181.95</v>
      </c>
      <c r="M48">
        <v>17.079999999999998</v>
      </c>
      <c r="N48">
        <f t="shared" si="8"/>
        <v>71.46271999999999</v>
      </c>
      <c r="O48">
        <f>$T$23+$U$23*L48+$V$23/L48^2+$W$23*L48^2+$X$23*L48^3+$Y$23/L48</f>
        <v>71.268243258687903</v>
      </c>
      <c r="P48" s="9">
        <f t="shared" si="9"/>
        <v>0.27213733442008248</v>
      </c>
      <c r="T48" s="5"/>
      <c r="X48" s="1"/>
    </row>
    <row r="49" spans="1:25" x14ac:dyDescent="0.25">
      <c r="A49">
        <v>195</v>
      </c>
      <c r="B49" s="6">
        <f t="shared" si="7"/>
        <v>25.887431658086786</v>
      </c>
      <c r="C49" s="6">
        <f>$T$24+$U$24*A49+$V$24/A49^2+$W$24*A49^2+$X$24*A49^3+$Y$24/A49</f>
        <v>70.649759990000007</v>
      </c>
      <c r="D49" s="6">
        <f t="shared" si="1"/>
        <v>44.762328331913224</v>
      </c>
      <c r="L49">
        <v>182.87</v>
      </c>
      <c r="M49">
        <v>17.54</v>
      </c>
      <c r="N49">
        <f t="shared" si="8"/>
        <v>73.387360000000001</v>
      </c>
      <c r="P49" s="9">
        <f t="shared" si="9"/>
        <v>100</v>
      </c>
    </row>
    <row r="50" spans="1:25" x14ac:dyDescent="0.25">
      <c r="A50">
        <v>200</v>
      </c>
      <c r="B50" s="6">
        <f t="shared" si="7"/>
        <v>25.994975</v>
      </c>
      <c r="C50" s="6">
        <f>$T$24+$U$24*A50+$V$24/A50^2+$W$24*A50^2+$X$24*A50^3+$Y$24/A50</f>
        <v>71.583989220000007</v>
      </c>
      <c r="D50" s="6">
        <f t="shared" si="1"/>
        <v>45.58901422000001</v>
      </c>
      <c r="L50">
        <v>185.09</v>
      </c>
      <c r="M50">
        <v>19.03</v>
      </c>
      <c r="N50">
        <f t="shared" si="8"/>
        <v>79.621520000000004</v>
      </c>
      <c r="P50" s="9">
        <f t="shared" si="9"/>
        <v>100</v>
      </c>
    </row>
    <row r="51" spans="1:25" x14ac:dyDescent="0.25">
      <c r="A51">
        <v>205</v>
      </c>
      <c r="B51" s="6">
        <f t="shared" si="7"/>
        <v>26.101284930725761</v>
      </c>
      <c r="C51" s="6">
        <f>$T$24+$U$24*A51+$V$24/A51^2+$W$24*A51^2+$X$24*A51^3+$Y$24/A51</f>
        <v>72.502773450000007</v>
      </c>
      <c r="D51" s="6">
        <f t="shared" si="1"/>
        <v>46.401488519274245</v>
      </c>
      <c r="L51">
        <v>186.75</v>
      </c>
      <c r="M51">
        <v>29.39</v>
      </c>
      <c r="N51">
        <f t="shared" si="8"/>
        <v>122.96776000000001</v>
      </c>
      <c r="P51" s="9">
        <f t="shared" si="9"/>
        <v>100</v>
      </c>
    </row>
    <row r="52" spans="1:25" x14ac:dyDescent="0.25">
      <c r="A52">
        <v>210</v>
      </c>
      <c r="B52" s="6">
        <f t="shared" si="7"/>
        <v>26.206832352380957</v>
      </c>
      <c r="C52" s="6">
        <f>$T$24+$U$24*A52+$V$24/A52^2+$W$24*A52^2+$X$24*A52^3+$Y$24/A52</f>
        <v>73.406112680000007</v>
      </c>
      <c r="D52" s="6">
        <f t="shared" si="1"/>
        <v>47.19928032761905</v>
      </c>
      <c r="L52">
        <v>187.21</v>
      </c>
      <c r="M52">
        <v>32.69</v>
      </c>
      <c r="N52">
        <f t="shared" si="8"/>
        <v>136.77495999999999</v>
      </c>
      <c r="P52" s="9">
        <f t="shared" si="9"/>
        <v>100</v>
      </c>
      <c r="U52" s="2"/>
      <c r="X52" s="2"/>
    </row>
    <row r="53" spans="1:25" x14ac:dyDescent="0.25">
      <c r="A53">
        <v>215</v>
      </c>
      <c r="B53" s="6">
        <f t="shared" si="7"/>
        <v>26.312012199648461</v>
      </c>
      <c r="C53" s="6">
        <f>$T$24+$U$24*A53+$V$24/A53^2+$W$24*A53^2+$X$24*A53^3+$Y$24/A53</f>
        <v>74.294006909999993</v>
      </c>
      <c r="D53" s="6">
        <f t="shared" si="1"/>
        <v>47.981994710351529</v>
      </c>
      <c r="L53">
        <v>188.24</v>
      </c>
      <c r="M53">
        <v>82.9</v>
      </c>
      <c r="N53">
        <f t="shared" si="8"/>
        <v>346.85360000000003</v>
      </c>
      <c r="P53" s="9">
        <f t="shared" si="9"/>
        <v>100</v>
      </c>
      <c r="T53" s="2"/>
      <c r="U53" s="2"/>
      <c r="V53" s="2"/>
      <c r="W53" s="2"/>
      <c r="X53" s="2"/>
      <c r="Y53" s="2"/>
    </row>
    <row r="54" spans="1:25" x14ac:dyDescent="0.25">
      <c r="A54">
        <v>220</v>
      </c>
      <c r="B54" s="6">
        <f t="shared" si="7"/>
        <v>26.417153679338846</v>
      </c>
      <c r="C54" s="6">
        <f>$T$24+$U$24*A54+$V$24/A54^2+$W$24*A54^2+$X$24*A54^3+$Y$24/A54</f>
        <v>75.166456139999994</v>
      </c>
      <c r="D54" s="6">
        <f t="shared" si="1"/>
        <v>48.749302460661148</v>
      </c>
      <c r="L54">
        <v>188.61</v>
      </c>
      <c r="M54">
        <v>101.65</v>
      </c>
      <c r="N54">
        <f t="shared" si="8"/>
        <v>425.30360000000002</v>
      </c>
      <c r="P54" s="9">
        <f t="shared" si="9"/>
        <v>100</v>
      </c>
      <c r="T54" s="2"/>
      <c r="U54" s="2"/>
      <c r="V54" s="2"/>
      <c r="W54" s="2"/>
      <c r="X54" s="2"/>
      <c r="Y54" s="2"/>
    </row>
    <row r="55" spans="1:25" x14ac:dyDescent="0.25">
      <c r="A55">
        <v>225</v>
      </c>
      <c r="B55" s="6">
        <f t="shared" si="7"/>
        <v>26.522528935185189</v>
      </c>
      <c r="C55" s="6">
        <f>$T$24+$U$24*A55+$V$24/A55^2+$W$24*A55^2+$X$24*A55^3+$Y$24/A55</f>
        <v>76.023460369999995</v>
      </c>
      <c r="D55" s="6">
        <f t="shared" si="1"/>
        <v>49.500931434814802</v>
      </c>
      <c r="L55">
        <v>188.91</v>
      </c>
      <c r="M55">
        <v>117.29</v>
      </c>
      <c r="N55">
        <f t="shared" si="8"/>
        <v>490.74136000000004</v>
      </c>
      <c r="P55" s="9">
        <f t="shared" si="9"/>
        <v>100</v>
      </c>
      <c r="T55" s="2"/>
      <c r="U55" s="2"/>
      <c r="V55" s="2"/>
      <c r="W55" s="2"/>
      <c r="X55" s="2"/>
      <c r="Y55" s="2"/>
    </row>
    <row r="56" spans="1:25" x14ac:dyDescent="0.25">
      <c r="A56">
        <v>230</v>
      </c>
      <c r="B56" s="6">
        <f t="shared" si="7"/>
        <v>26.628360408695649</v>
      </c>
      <c r="C56" s="6">
        <f>$T$24+$U$24*A56+$V$24/A56^2+$W$24*A56^2+$X$24*A56^3+$Y$24/A56</f>
        <v>76.865019600000011</v>
      </c>
      <c r="D56" s="6">
        <f t="shared" si="1"/>
        <v>50.236659191304362</v>
      </c>
      <c r="L56">
        <v>189.42</v>
      </c>
      <c r="M56">
        <v>120.59</v>
      </c>
      <c r="N56">
        <f t="shared" si="8"/>
        <v>504.54856000000001</v>
      </c>
      <c r="P56" s="9">
        <f t="shared" si="9"/>
        <v>100</v>
      </c>
      <c r="R56" s="1"/>
      <c r="T56" s="2"/>
      <c r="U56" s="2"/>
      <c r="V56" s="2"/>
      <c r="W56" s="2"/>
    </row>
    <row r="57" spans="1:25" x14ac:dyDescent="0.25">
      <c r="A57">
        <v>235</v>
      </c>
      <c r="B57" s="6">
        <f t="shared" si="7"/>
        <v>26.734827115595294</v>
      </c>
      <c r="C57" s="6">
        <f>$T$24+$U$24*A57+$V$24/A57^2+$W$24*A57^2+$X$24*A57^3+$Y$24/A57</f>
        <v>77.691133830000012</v>
      </c>
      <c r="D57" s="6">
        <f t="shared" si="1"/>
        <v>50.956306714404718</v>
      </c>
      <c r="L57">
        <v>190.88</v>
      </c>
      <c r="M57">
        <v>26.94</v>
      </c>
      <c r="N57">
        <f t="shared" si="8"/>
        <v>112.71696000000001</v>
      </c>
      <c r="P57" s="9">
        <f t="shared" si="9"/>
        <v>100</v>
      </c>
    </row>
    <row r="58" spans="1:25" x14ac:dyDescent="0.25">
      <c r="A58">
        <v>240</v>
      </c>
      <c r="B58" s="6">
        <f t="shared" si="7"/>
        <v>26.842070016666668</v>
      </c>
      <c r="C58" s="6">
        <f>$T$24+$U$24*A58+$V$24/A58^2+$W$24*A58^2+$X$24*A58^3+$Y$24/A58</f>
        <v>78.501803060000015</v>
      </c>
      <c r="D58" s="6">
        <f t="shared" si="1"/>
        <v>51.659733043333347</v>
      </c>
      <c r="L58">
        <v>191.81</v>
      </c>
      <c r="M58">
        <v>25.96</v>
      </c>
      <c r="N58">
        <f t="shared" si="8"/>
        <v>108.61664</v>
      </c>
      <c r="P58" s="9">
        <f t="shared" si="9"/>
        <v>100</v>
      </c>
    </row>
    <row r="59" spans="1:25" x14ac:dyDescent="0.25">
      <c r="A59">
        <v>245</v>
      </c>
      <c r="B59" s="6">
        <f t="shared" si="7"/>
        <v>26.950196629300297</v>
      </c>
      <c r="C59" s="6">
        <f>$T$24+$U$24*A59+$V$24/A59^2+$W$24*A59^2+$X$24*A59^3+$Y$24/A59</f>
        <v>79.297027289999988</v>
      </c>
      <c r="D59" s="6">
        <f t="shared" si="1"/>
        <v>52.346830660699695</v>
      </c>
      <c r="L59">
        <v>192.59</v>
      </c>
      <c r="M59">
        <v>23.72</v>
      </c>
      <c r="N59">
        <f t="shared" si="8"/>
        <v>99.244479999999996</v>
      </c>
      <c r="P59" s="9">
        <f t="shared" si="9"/>
        <v>100</v>
      </c>
    </row>
    <row r="60" spans="1:25" x14ac:dyDescent="0.25">
      <c r="A60">
        <v>250</v>
      </c>
      <c r="B60" s="6">
        <f t="shared" si="7"/>
        <v>27.059285000000003</v>
      </c>
      <c r="C60" s="6">
        <f>$T$24+$U$24*A60+$V$24/A60^2+$W$24*A60^2+$X$24*A60^3+$Y$24/A60</f>
        <v>80.076806519999991</v>
      </c>
      <c r="D60" s="6">
        <f t="shared" si="1"/>
        <v>53.017521519999988</v>
      </c>
      <c r="L60">
        <v>193.45</v>
      </c>
      <c r="M60">
        <v>16.88</v>
      </c>
      <c r="N60">
        <f t="shared" si="8"/>
        <v>70.625919999999994</v>
      </c>
      <c r="O60">
        <f>$T$24+$U$24*L60+$V$24/L60^2+$W$24*L60^2+$X$24*L60^3+$Y$24/L60</f>
        <v>70.357012821449999</v>
      </c>
      <c r="P60" s="9">
        <f t="shared" si="9"/>
        <v>0.38074856731069107</v>
      </c>
    </row>
    <row r="61" spans="1:25" x14ac:dyDescent="0.25">
      <c r="A61">
        <v>255</v>
      </c>
      <c r="B61" s="6">
        <f t="shared" si="7"/>
        <v>27.169387137081891</v>
      </c>
      <c r="C61" s="6">
        <f>$T$24+$U$24*A61+$V$24/A61^2+$W$24*A61^2+$X$24*A61^3+$Y$24/A61</f>
        <v>80.841140749999994</v>
      </c>
      <c r="D61" s="6">
        <f t="shared" si="1"/>
        <v>53.671753612918103</v>
      </c>
      <c r="L61">
        <v>195.83</v>
      </c>
      <c r="M61">
        <v>16.93</v>
      </c>
      <c r="N61">
        <f t="shared" si="8"/>
        <v>70.835120000000003</v>
      </c>
      <c r="O61">
        <f>$T$24+$U$24*L61+$V$24/L61^2+$W$24*L61^2+$X$24*L61^3+$Y$24/L61</f>
        <v>70.80591117597001</v>
      </c>
      <c r="P61" s="9">
        <f t="shared" si="9"/>
        <v>4.1234946774980054E-2</v>
      </c>
    </row>
    <row r="62" spans="1:25" x14ac:dyDescent="0.25">
      <c r="A62">
        <v>260</v>
      </c>
      <c r="B62" s="6">
        <f t="shared" si="7"/>
        <v>27.280531985798813</v>
      </c>
      <c r="C62" s="6">
        <f>$T$24+$U$24*A62+$V$24/A62^2+$W$24*A62^2+$X$24*A62^3+$Y$24/A62</f>
        <v>81.590029979999997</v>
      </c>
      <c r="D62" s="6">
        <f t="shared" si="1"/>
        <v>54.30949799420118</v>
      </c>
      <c r="L62">
        <v>198.89</v>
      </c>
      <c r="M62">
        <v>17.03</v>
      </c>
      <c r="N62">
        <f t="shared" si="8"/>
        <v>71.253520000000009</v>
      </c>
      <c r="O62">
        <f>$T$24+$U$24*L62+$V$24/L62^2+$W$24*L62^2+$X$24*L62^3+$Y$24/L62</f>
        <v>71.377924130249994</v>
      </c>
      <c r="P62" s="9">
        <f t="shared" si="9"/>
        <v>-0.17459366253061631</v>
      </c>
    </row>
    <row r="63" spans="1:25" x14ac:dyDescent="0.25">
      <c r="A63">
        <v>265</v>
      </c>
      <c r="B63" s="6">
        <f t="shared" si="7"/>
        <v>27.392728014293343</v>
      </c>
      <c r="C63" s="6">
        <f>$T$24+$U$24*A63+$V$24/A63^2+$W$24*A63^2+$X$24*A63^3+$Y$24/A63</f>
        <v>82.323474210000001</v>
      </c>
      <c r="D63" s="6">
        <f t="shared" si="1"/>
        <v>54.930746195706661</v>
      </c>
      <c r="L63">
        <v>207.13</v>
      </c>
      <c r="M63">
        <v>17.39</v>
      </c>
      <c r="N63">
        <f t="shared" si="8"/>
        <v>72.75976</v>
      </c>
      <c r="O63">
        <f>$T$24+$U$24*L63+$V$24/L63^2+$W$24*L63^2+$X$24*L63^3+$Y$24/L63</f>
        <v>72.889484298569997</v>
      </c>
      <c r="P63" s="9">
        <f t="shared" si="9"/>
        <v>-0.17829126782440827</v>
      </c>
      <c r="W63" s="1"/>
    </row>
    <row r="64" spans="1:25" x14ac:dyDescent="0.25">
      <c r="A64">
        <v>270</v>
      </c>
      <c r="B64" s="6">
        <f t="shared" si="7"/>
        <v>27.505965467489709</v>
      </c>
      <c r="C64" s="6">
        <f>$T$24+$U$24*A64+$V$24/A64^2+$W$24*A64^2+$X$24*A64^3+$Y$24/A64</f>
        <v>83.041473440000004</v>
      </c>
      <c r="D64" s="6">
        <f t="shared" si="1"/>
        <v>55.535507972510295</v>
      </c>
      <c r="L64">
        <v>215.74</v>
      </c>
      <c r="M64">
        <v>17.78</v>
      </c>
      <c r="N64">
        <f t="shared" si="8"/>
        <v>74.391520000000014</v>
      </c>
      <c r="O64">
        <f>$T$24+$U$24*L64+$V$24/L64^2+$W$24*L64^2+$X$24*L64^3+$Y$24/L64</f>
        <v>74.424103172399995</v>
      </c>
      <c r="P64" s="9">
        <f t="shared" si="9"/>
        <v>-4.3799578769167777E-2</v>
      </c>
      <c r="W64" s="1"/>
    </row>
    <row r="65" spans="1:21" x14ac:dyDescent="0.25">
      <c r="A65">
        <v>275</v>
      </c>
      <c r="B65" s="6">
        <f t="shared" si="7"/>
        <v>27.620218336776858</v>
      </c>
      <c r="C65" s="6">
        <f>$T$24+$U$24*A65+$V$24/A65^2+$W$24*A65^2+$X$24*A65^3+$Y$24/A65</f>
        <v>83.744027669999994</v>
      </c>
      <c r="D65" s="6">
        <f t="shared" si="1"/>
        <v>56.123809333223136</v>
      </c>
      <c r="L65">
        <v>225.22</v>
      </c>
      <c r="M65">
        <v>18.16</v>
      </c>
      <c r="N65">
        <f t="shared" si="8"/>
        <v>75.981440000000006</v>
      </c>
      <c r="O65">
        <f>$T$24+$U$24*L65+$V$24/L65^2+$W$24*L65^2+$X$24*L65^3+$Y$24/L65</f>
        <v>76.060813815360007</v>
      </c>
      <c r="P65" s="9">
        <f t="shared" si="9"/>
        <v>-0.10446474212649867</v>
      </c>
      <c r="Q65" s="1"/>
      <c r="R65" s="1"/>
      <c r="T65" s="1"/>
      <c r="U65" s="1"/>
    </row>
    <row r="66" spans="1:21" x14ac:dyDescent="0.25">
      <c r="A66">
        <v>280</v>
      </c>
      <c r="B66" s="6">
        <f t="shared" si="7"/>
        <v>27.735446085714287</v>
      </c>
      <c r="C66" s="6">
        <f>$T$24+$U$24*A66+$V$24/A66^2+$W$24*A66^2+$X$24*A66^3+$Y$24/A66</f>
        <v>84.431136899999998</v>
      </c>
      <c r="D66" s="6">
        <f t="shared" si="1"/>
        <v>56.695690814285712</v>
      </c>
      <c r="L66">
        <v>234</v>
      </c>
      <c r="M66">
        <v>18.52</v>
      </c>
      <c r="N66">
        <f t="shared" si="8"/>
        <v>77.487679999999997</v>
      </c>
      <c r="O66">
        <f>$T$24+$U$24*L66+$V$24/L66^2+$W$24*L66^2+$X$24*L66^3+$Y$24/L66</f>
        <v>77.527146584000008</v>
      </c>
      <c r="P66" s="9">
        <f t="shared" si="9"/>
        <v>-5.0932721175818048E-2</v>
      </c>
    </row>
    <row r="67" spans="1:21" x14ac:dyDescent="0.25">
      <c r="A67">
        <v>285</v>
      </c>
      <c r="B67" s="6">
        <f t="shared" si="7"/>
        <v>27.851595165697134</v>
      </c>
      <c r="C67" s="6">
        <f>$T$24+$U$24*A67+$V$24/A67^2+$W$24*A67^2+$X$24*A67^3+$Y$24/A67</f>
        <v>85.102801130000003</v>
      </c>
      <c r="D67" s="6">
        <f t="shared" si="1"/>
        <v>57.251205964302869</v>
      </c>
      <c r="L67">
        <v>240.85</v>
      </c>
      <c r="M67">
        <v>18.79</v>
      </c>
      <c r="N67">
        <f t="shared" si="8"/>
        <v>78.617360000000005</v>
      </c>
      <c r="O67">
        <f>$T$24+$U$24*L67+$V$24/L67^2+$W$24*L67^2+$X$24*L67^3+$Y$24/L67</f>
        <v>78.638080823850004</v>
      </c>
      <c r="P67" s="9">
        <f t="shared" si="9"/>
        <v>-2.635655006731177E-2</v>
      </c>
    </row>
    <row r="68" spans="1:21" x14ac:dyDescent="0.25">
      <c r="A68">
        <v>290</v>
      </c>
      <c r="B68" s="6">
        <f t="shared" si="7"/>
        <v>27.968600350297265</v>
      </c>
      <c r="C68" s="6">
        <f>$T$24+$U$24*A68+$V$24/A68^2+$W$24*A68^2+$X$24*A68^3+$Y$24/A68</f>
        <v>85.759020360000008</v>
      </c>
      <c r="D68" s="6">
        <f t="shared" si="1"/>
        <v>57.790420009702743</v>
      </c>
      <c r="L68">
        <v>249.01</v>
      </c>
      <c r="M68">
        <v>19.09</v>
      </c>
      <c r="N68">
        <f t="shared" si="8"/>
        <v>79.872560000000007</v>
      </c>
      <c r="O68">
        <f>$T$24+$U$24*L68+$V$24/L68^2+$W$24*L68^2+$X$24*L68^3+$Y$24/L68</f>
        <v>79.923636534569994</v>
      </c>
      <c r="P68" s="9">
        <f t="shared" si="9"/>
        <v>-6.3947536638348165E-2</v>
      </c>
    </row>
    <row r="69" spans="1:21" x14ac:dyDescent="0.25">
      <c r="A69">
        <v>295</v>
      </c>
      <c r="B69" s="6">
        <f t="shared" si="7"/>
        <v>28.086385912654411</v>
      </c>
      <c r="C69" s="6">
        <f>$T$24+$U$24*A69+$V$24/A69^2+$W$24*A69^2+$X$24*A69^3+$Y$24/A69</f>
        <v>86.399794589999999</v>
      </c>
      <c r="D69" s="6">
        <f t="shared" si="1"/>
        <v>58.313408677345592</v>
      </c>
      <c r="L69">
        <v>256.14</v>
      </c>
      <c r="M69">
        <v>19.329999999999998</v>
      </c>
      <c r="N69">
        <f t="shared" si="8"/>
        <v>80.876719999999992</v>
      </c>
      <c r="O69">
        <f>$T$24+$U$24*L69+$V$24/L69^2+$W$24*L69^2+$X$24*L69^3+$Y$24/L69</f>
        <v>81.013246777999996</v>
      </c>
      <c r="P69" s="9">
        <f t="shared" si="9"/>
        <v>-0.16880850014689508</v>
      </c>
    </row>
    <row r="70" spans="1:21" x14ac:dyDescent="0.25">
      <c r="A70">
        <v>298.14999999999998</v>
      </c>
      <c r="B70" s="6">
        <f>$M$7+$N$7*A70+$O$7*A70^2+$P$7/A70^2+$Q$7*A70^3+$R$7/A70</f>
        <v>28.142967719862504</v>
      </c>
      <c r="C70" s="6">
        <f>$M$12+$M$13*A70/1000+$M$14/A70^2*10^5+$M$15*A70^2*10^-6</f>
        <v>86.446269573063702</v>
      </c>
      <c r="D70" s="6">
        <f t="shared" si="1"/>
        <v>58.303301853201198</v>
      </c>
      <c r="L70">
        <v>266.43</v>
      </c>
      <c r="M70">
        <v>19.760000000000002</v>
      </c>
      <c r="N70">
        <f t="shared" si="8"/>
        <v>82.675840000000008</v>
      </c>
      <c r="O70">
        <f>$T$24+$U$24*L70+$V$24/L70^2+$W$24*L70^2+$X$24*L70^3+$Y$24/L70</f>
        <v>82.53039895517</v>
      </c>
      <c r="P70" s="9">
        <f t="shared" si="9"/>
        <v>0.17591722664082768</v>
      </c>
    </row>
    <row r="71" spans="1:21" x14ac:dyDescent="0.25">
      <c r="A71">
        <v>300</v>
      </c>
      <c r="B71" s="6">
        <f>$M$7+$N$7*A71+$O$7*A71^2+$P$7/A71^2+$Q$7*A71^3+$R$7/A71</f>
        <v>28.183750000000003</v>
      </c>
      <c r="C71" s="6">
        <f>$M$12+$M$13*A71/1000+$M$14/A71^2*10^5+$M$15*A71^2*10^-6</f>
        <v>86.655201111111126</v>
      </c>
      <c r="D71" s="6">
        <f t="shared" si="1"/>
        <v>58.471451111111122</v>
      </c>
      <c r="E71" s="4"/>
      <c r="L71">
        <v>276.92</v>
      </c>
      <c r="M71">
        <v>20.14</v>
      </c>
      <c r="N71">
        <f t="shared" si="8"/>
        <v>84.26576</v>
      </c>
      <c r="O71">
        <f>$T$24+$U$24*L71+$V$24/L71^2+$W$24*L71^2+$X$24*L71^3+$Y$24/L71</f>
        <v>84.009704325360005</v>
      </c>
      <c r="P71" s="9">
        <f t="shared" si="9"/>
        <v>0.3038668073960234</v>
      </c>
    </row>
    <row r="72" spans="1:21" x14ac:dyDescent="0.25">
      <c r="A72">
        <v>305</v>
      </c>
      <c r="B72" s="6">
        <f t="shared" ref="B72:B87" si="10">$M$7+$N$7*A72+$O$7*A72^2+$P$7/A72^2+$Q$7*A72^3+$R$7/A72</f>
        <v>28.306367625000007</v>
      </c>
      <c r="C72" s="6">
        <f t="shared" ref="C72:C87" si="11">$M$12+$M$13*A72/1000+$M$14/A72^2*10^5+$M$15*A72^2*10^-6</f>
        <v>87.207817927176848</v>
      </c>
      <c r="D72" s="6">
        <f t="shared" si="1"/>
        <v>58.901450302176841</v>
      </c>
      <c r="E72" s="4"/>
      <c r="L72">
        <v>286.61</v>
      </c>
      <c r="M72">
        <v>20.440000000000001</v>
      </c>
      <c r="N72">
        <f t="shared" si="8"/>
        <v>85.520960000000002</v>
      </c>
      <c r="O72">
        <f>$T$24+$U$24*L72+$V$24/L72^2+$W$24*L72^2+$X$24*L72^3+$Y$24/L72</f>
        <v>85.315789667369998</v>
      </c>
      <c r="P72" s="9">
        <f t="shared" si="9"/>
        <v>0.23990648915775065</v>
      </c>
    </row>
    <row r="73" spans="1:21" x14ac:dyDescent="0.25">
      <c r="A73">
        <v>310</v>
      </c>
      <c r="B73" s="6">
        <f t="shared" si="10"/>
        <v>28.447080499999998</v>
      </c>
      <c r="C73" s="6">
        <f t="shared" si="11"/>
        <v>87.742979954318429</v>
      </c>
      <c r="D73" s="6">
        <f t="shared" si="1"/>
        <v>59.29589945431843</v>
      </c>
      <c r="E73" s="4"/>
      <c r="L73">
        <v>296.42</v>
      </c>
      <c r="M73">
        <v>20.7</v>
      </c>
      <c r="N73">
        <f t="shared" si="8"/>
        <v>86.608800000000002</v>
      </c>
      <c r="O73">
        <f>$T$24+$U$24*L73+$V$24/L73^2+$W$24*L73^2+$X$24*L73^3+$Y$24/L73</f>
        <v>86.578958415360006</v>
      </c>
      <c r="P73" s="9">
        <f t="shared" si="9"/>
        <v>3.4455603402883082E-2</v>
      </c>
    </row>
    <row r="74" spans="1:21" x14ac:dyDescent="0.25">
      <c r="A74">
        <v>315</v>
      </c>
      <c r="B74" s="6">
        <f t="shared" si="10"/>
        <v>28.605888625000006</v>
      </c>
      <c r="C74" s="6">
        <f t="shared" si="11"/>
        <v>88.260870910815058</v>
      </c>
      <c r="D74" s="6">
        <f t="shared" si="1"/>
        <v>59.654982285815052</v>
      </c>
      <c r="E74" s="4"/>
      <c r="L74">
        <v>301.26</v>
      </c>
      <c r="M74">
        <v>20.76</v>
      </c>
      <c r="N74">
        <f t="shared" si="8"/>
        <v>86.859840000000005</v>
      </c>
      <c r="O74">
        <f>$T$24+$U$24*L74+$V$24/L74^2+$W$24*L74^2+$X$24*L74^3+$Y$24/L74</f>
        <v>87.180270306319997</v>
      </c>
      <c r="P74" s="9">
        <f t="shared" si="9"/>
        <v>-0.36890501562055783</v>
      </c>
    </row>
    <row r="75" spans="1:21" x14ac:dyDescent="0.25">
      <c r="A75">
        <v>320</v>
      </c>
      <c r="B75" s="6">
        <f t="shared" si="10"/>
        <v>28.782792000000008</v>
      </c>
      <c r="C75" s="6">
        <f t="shared" si="11"/>
        <v>88.761660275000011</v>
      </c>
      <c r="D75" s="6">
        <f t="shared" si="1"/>
        <v>59.978868275000004</v>
      </c>
      <c r="E75" s="4"/>
    </row>
    <row r="76" spans="1:21" x14ac:dyDescent="0.25">
      <c r="A76">
        <v>325</v>
      </c>
      <c r="B76" s="6">
        <f t="shared" si="10"/>
        <v>28.977790625000004</v>
      </c>
      <c r="C76" s="6">
        <f t="shared" si="11"/>
        <v>89.245504589497045</v>
      </c>
      <c r="D76" s="6">
        <f t="shared" si="1"/>
        <v>60.267713964497041</v>
      </c>
      <c r="E76" s="4"/>
    </row>
    <row r="77" spans="1:21" x14ac:dyDescent="0.25">
      <c r="A77">
        <v>330</v>
      </c>
      <c r="B77" s="6">
        <f t="shared" si="10"/>
        <v>29.190884500000003</v>
      </c>
      <c r="C77" s="6">
        <f t="shared" si="11"/>
        <v>89.712548628191001</v>
      </c>
      <c r="D77" s="6">
        <f t="shared" si="1"/>
        <v>60.521664128190999</v>
      </c>
      <c r="E77" s="4"/>
    </row>
    <row r="78" spans="1:21" x14ac:dyDescent="0.25">
      <c r="A78">
        <v>335</v>
      </c>
      <c r="B78" s="6">
        <f t="shared" si="10"/>
        <v>29.422073625000003</v>
      </c>
      <c r="C78" s="6">
        <f t="shared" si="11"/>
        <v>90.162926442197616</v>
      </c>
      <c r="D78" s="6">
        <f t="shared" si="1"/>
        <v>60.740852817197613</v>
      </c>
      <c r="E78" s="4"/>
    </row>
    <row r="79" spans="1:21" x14ac:dyDescent="0.25">
      <c r="A79">
        <v>340</v>
      </c>
      <c r="B79" s="6">
        <f t="shared" si="10"/>
        <v>29.671358000000005</v>
      </c>
      <c r="C79" s="6">
        <f t="shared" si="11"/>
        <v>90.596762298961949</v>
      </c>
      <c r="D79" s="6">
        <f t="shared" ref="D79:D87" si="12">C79-B79</f>
        <v>60.925404298961944</v>
      </c>
      <c r="E79" s="4"/>
    </row>
    <row r="80" spans="1:21" x14ac:dyDescent="0.25">
      <c r="A80">
        <v>345</v>
      </c>
      <c r="B80" s="6">
        <f t="shared" si="10"/>
        <v>29.938737625000009</v>
      </c>
      <c r="C80" s="6">
        <f t="shared" si="11"/>
        <v>91.014171526785333</v>
      </c>
      <c r="D80" s="6">
        <f t="shared" si="12"/>
        <v>61.075433901785324</v>
      </c>
      <c r="E80" s="4"/>
    </row>
    <row r="81" spans="1:16" x14ac:dyDescent="0.25">
      <c r="A81">
        <v>350</v>
      </c>
      <c r="B81" s="6">
        <f t="shared" si="10"/>
        <v>30.2242125</v>
      </c>
      <c r="C81" s="6">
        <f t="shared" si="11"/>
        <v>91.415261275510218</v>
      </c>
      <c r="D81" s="6">
        <f t="shared" si="12"/>
        <v>61.191048775510218</v>
      </c>
      <c r="E81" s="4"/>
    </row>
    <row r="82" spans="1:16" x14ac:dyDescent="0.25">
      <c r="A82">
        <v>355</v>
      </c>
      <c r="B82" s="6">
        <f t="shared" si="10"/>
        <v>30.527782625</v>
      </c>
      <c r="C82" s="6">
        <f t="shared" si="11"/>
        <v>91.800131202742506</v>
      </c>
      <c r="D82" s="6">
        <f t="shared" si="12"/>
        <v>61.272348577742505</v>
      </c>
      <c r="E82" s="4"/>
    </row>
    <row r="83" spans="1:16" x14ac:dyDescent="0.25">
      <c r="A83">
        <v>360</v>
      </c>
      <c r="B83" s="6">
        <f t="shared" si="10"/>
        <v>30.849448000000002</v>
      </c>
      <c r="C83" s="6">
        <f t="shared" si="11"/>
        <v>92.168874093827156</v>
      </c>
      <c r="D83" s="6">
        <f t="shared" si="12"/>
        <v>61.319426093827154</v>
      </c>
      <c r="E83" s="4"/>
    </row>
    <row r="84" spans="1:16" x14ac:dyDescent="0.25">
      <c r="A84">
        <v>365</v>
      </c>
      <c r="B84" s="6">
        <f t="shared" si="10"/>
        <v>31.189208625000006</v>
      </c>
      <c r="C84" s="6">
        <f t="shared" si="11"/>
        <v>92.521576422785699</v>
      </c>
      <c r="D84" s="6">
        <f t="shared" si="12"/>
        <v>61.332367797785693</v>
      </c>
      <c r="E84" s="4"/>
      <c r="P84" s="9"/>
    </row>
    <row r="85" spans="1:16" x14ac:dyDescent="0.25">
      <c r="A85">
        <v>370</v>
      </c>
      <c r="B85" s="6">
        <f t="shared" si="10"/>
        <v>31.547064500000005</v>
      </c>
      <c r="C85" s="6">
        <f t="shared" si="11"/>
        <v>92.858318860555158</v>
      </c>
      <c r="D85" s="6">
        <f t="shared" si="12"/>
        <v>61.311254360555154</v>
      </c>
      <c r="E85" s="4"/>
      <c r="P85" s="9"/>
    </row>
    <row r="86" spans="1:16" x14ac:dyDescent="0.25">
      <c r="A86">
        <v>375</v>
      </c>
      <c r="B86" s="6">
        <f t="shared" si="10"/>
        <v>31.923015625000012</v>
      </c>
      <c r="C86" s="6">
        <f t="shared" si="11"/>
        <v>93.179176736111117</v>
      </c>
      <c r="D86" s="6">
        <f t="shared" si="12"/>
        <v>61.256161111111105</v>
      </c>
      <c r="E86" s="4"/>
      <c r="P86" s="9"/>
    </row>
    <row r="87" spans="1:16" x14ac:dyDescent="0.25">
      <c r="A87">
        <v>380</v>
      </c>
      <c r="B87" s="6">
        <f t="shared" si="10"/>
        <v>32.317062</v>
      </c>
      <c r="C87" s="6">
        <f t="shared" si="11"/>
        <v>93.484220455401669</v>
      </c>
      <c r="D87" s="6">
        <f t="shared" si="12"/>
        <v>61.167158455401669</v>
      </c>
      <c r="E87" s="4"/>
      <c r="P87" s="9"/>
    </row>
    <row r="88" spans="1:16" x14ac:dyDescent="0.25">
      <c r="P88" s="9"/>
    </row>
    <row r="89" spans="1:16" x14ac:dyDescent="0.25">
      <c r="P89" s="9"/>
    </row>
    <row r="90" spans="1:16" x14ac:dyDescent="0.25">
      <c r="P90" s="9"/>
    </row>
    <row r="91" spans="1:16" x14ac:dyDescent="0.25">
      <c r="P91" s="9"/>
    </row>
    <row r="92" spans="1:16" x14ac:dyDescent="0.25">
      <c r="P92" s="9"/>
    </row>
    <row r="93" spans="1:16" x14ac:dyDescent="0.25">
      <c r="P93" s="9"/>
    </row>
    <row r="94" spans="1:16" x14ac:dyDescent="0.25">
      <c r="P94" s="9"/>
    </row>
    <row r="95" spans="1:16" x14ac:dyDescent="0.25">
      <c r="P95" s="9"/>
    </row>
    <row r="96" spans="1:16" x14ac:dyDescent="0.25">
      <c r="P96" s="9"/>
    </row>
    <row r="97" spans="16:16" x14ac:dyDescent="0.25">
      <c r="P97" s="9"/>
    </row>
    <row r="98" spans="16:16" x14ac:dyDescent="0.25">
      <c r="P98" s="9"/>
    </row>
    <row r="99" spans="16:16" x14ac:dyDescent="0.25">
      <c r="P99" s="9"/>
    </row>
    <row r="100" spans="16:16" x14ac:dyDescent="0.25">
      <c r="P100" s="9"/>
    </row>
    <row r="101" spans="16:16" x14ac:dyDescent="0.25">
      <c r="P101" s="9"/>
    </row>
    <row r="102" spans="16:16" x14ac:dyDescent="0.25">
      <c r="P102" s="9"/>
    </row>
  </sheetData>
  <mergeCells count="2">
    <mergeCell ref="M1:O1"/>
    <mergeCell ref="M10:P10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C07F-82AD-4451-B3F9-3FBE46C49FFD}">
  <dimension ref="A1:R78"/>
  <sheetViews>
    <sheetView workbookViewId="0">
      <selection activeCell="K21" sqref="K21"/>
    </sheetView>
  </sheetViews>
  <sheetFormatPr baseColWidth="10" defaultColWidth="11.42578125" defaultRowHeight="15" x14ac:dyDescent="0.25"/>
  <cols>
    <col min="1" max="1" width="7" bestFit="1" customWidth="1"/>
    <col min="2" max="2" width="15.85546875" bestFit="1" customWidth="1"/>
    <col min="3" max="3" width="28.5703125" bestFit="1" customWidth="1"/>
    <col min="4" max="4" width="25.7109375" bestFit="1" customWidth="1"/>
    <col min="9" max="9" width="12.85546875" bestFit="1" customWidth="1"/>
  </cols>
  <sheetData>
    <row r="1" spans="1:18" x14ac:dyDescent="0.25">
      <c r="A1" t="s">
        <v>9</v>
      </c>
      <c r="B1" t="s">
        <v>51</v>
      </c>
      <c r="C1" t="s">
        <v>125</v>
      </c>
      <c r="I1" t="s">
        <v>50</v>
      </c>
      <c r="J1" s="18" t="s">
        <v>52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18" x14ac:dyDescent="0.25">
      <c r="A2">
        <v>5</v>
      </c>
      <c r="B2" s="6">
        <f>$J$3+$K$3*A2+$L$3*A2^2+$M$3/A2^2+$N$3*A2^3+$O$3*A2^5</f>
        <v>9.3232812499999989E-4</v>
      </c>
      <c r="D2" s="6"/>
      <c r="E2" s="9"/>
      <c r="I2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  <c r="O2" t="s">
        <v>8</v>
      </c>
    </row>
    <row r="3" spans="1:18" x14ac:dyDescent="0.25">
      <c r="A3">
        <v>10</v>
      </c>
      <c r="B3" s="6">
        <f t="shared" ref="B3:B7" si="0">$J$3+$K$3*A3+$L$3*A3^2+$M$3/A3^2+$N$3*A3^3+$O$3*A3^5</f>
        <v>2.3304999999999997E-3</v>
      </c>
      <c r="D3" s="6"/>
      <c r="E3" s="9"/>
      <c r="I3" t="s">
        <v>82</v>
      </c>
      <c r="J3">
        <v>0</v>
      </c>
      <c r="K3" s="2">
        <v>1.7139999999999999E-4</v>
      </c>
      <c r="L3">
        <v>0</v>
      </c>
      <c r="M3">
        <v>0</v>
      </c>
      <c r="N3" s="2">
        <v>5.9800000000000003E-7</v>
      </c>
      <c r="O3" s="2">
        <v>1.8500000000000001E-10</v>
      </c>
    </row>
    <row r="4" spans="1:18" x14ac:dyDescent="0.25">
      <c r="A4">
        <v>15</v>
      </c>
      <c r="B4" s="6">
        <f t="shared" si="0"/>
        <v>4.729734375E-3</v>
      </c>
      <c r="C4" s="6">
        <f>B4+2*'BH4 from LiBH4'!D4</f>
        <v>1.0261514081527769</v>
      </c>
      <c r="D4" s="6"/>
      <c r="E4" s="9"/>
      <c r="I4" t="s">
        <v>83</v>
      </c>
      <c r="J4" s="2">
        <v>-0.99077000000000004</v>
      </c>
      <c r="K4" s="2">
        <v>9.7344E-2</v>
      </c>
      <c r="L4" s="2">
        <v>-3.1855999999999998E-3</v>
      </c>
      <c r="M4">
        <v>0</v>
      </c>
      <c r="N4" s="2">
        <v>3.5676999999999997E-5</v>
      </c>
      <c r="O4">
        <v>0</v>
      </c>
    </row>
    <row r="5" spans="1:18" x14ac:dyDescent="0.25">
      <c r="A5">
        <v>20</v>
      </c>
      <c r="B5" s="6">
        <f t="shared" si="0"/>
        <v>8.8040000000000011E-3</v>
      </c>
      <c r="C5" s="6">
        <f>B5+2*'BH4 from LiBH4'!D5</f>
        <v>1.487771314999998</v>
      </c>
      <c r="D5" s="6"/>
      <c r="E5" s="9"/>
      <c r="I5" t="s">
        <v>84</v>
      </c>
      <c r="J5" s="2">
        <v>2.9460000000000002</v>
      </c>
      <c r="K5" s="2">
        <v>-8.0640000000000003E-2</v>
      </c>
      <c r="L5" s="2">
        <v>7.0520000000000001E-4</v>
      </c>
      <c r="M5" s="2">
        <v>-1215</v>
      </c>
      <c r="N5">
        <v>0</v>
      </c>
      <c r="O5">
        <v>0</v>
      </c>
    </row>
    <row r="6" spans="1:18" x14ac:dyDescent="0.25">
      <c r="A6">
        <v>25</v>
      </c>
      <c r="B6" s="6">
        <f t="shared" si="0"/>
        <v>1.5435390625000002E-2</v>
      </c>
      <c r="C6" s="6">
        <f>B6+2*'BH4 from LiBH4'!D6</f>
        <v>2.4230600631049986</v>
      </c>
      <c r="D6" s="6"/>
      <c r="E6" s="9"/>
      <c r="I6" t="s">
        <v>77</v>
      </c>
      <c r="J6" s="2">
        <v>-15.195</v>
      </c>
      <c r="K6" s="2">
        <v>0.15759999999999999</v>
      </c>
      <c r="L6" s="2">
        <v>-1.7640000000000001E-4</v>
      </c>
      <c r="M6" s="2">
        <v>29370</v>
      </c>
      <c r="N6">
        <v>0</v>
      </c>
      <c r="O6">
        <v>0</v>
      </c>
    </row>
    <row r="7" spans="1:18" x14ac:dyDescent="0.25">
      <c r="A7">
        <v>30</v>
      </c>
      <c r="B7" s="6">
        <f t="shared" si="0"/>
        <v>2.5783500000000001E-2</v>
      </c>
      <c r="C7" s="6">
        <f>B7+2*'BH4 from LiBH4'!D7</f>
        <v>3.5855530748888866</v>
      </c>
      <c r="D7" s="6"/>
      <c r="E7" s="9"/>
      <c r="I7" t="s">
        <v>85</v>
      </c>
      <c r="J7" s="2">
        <v>21.204999999999998</v>
      </c>
      <c r="K7" s="2">
        <v>5.6940000000000003E-3</v>
      </c>
      <c r="L7" s="2">
        <v>9.6200000000000006E-7</v>
      </c>
      <c r="M7" s="2">
        <v>-587400</v>
      </c>
      <c r="N7">
        <v>0</v>
      </c>
      <c r="O7">
        <v>0</v>
      </c>
    </row>
    <row r="8" spans="1:18" x14ac:dyDescent="0.25">
      <c r="A8">
        <v>35</v>
      </c>
      <c r="B8" s="6">
        <f>$J$4+$K$4*A8+$L$4*A8^2+$M$4/A8^2+$N$4*A8^3+$O$4*A8^5</f>
        <v>4.3561374999999902E-2</v>
      </c>
      <c r="C8" s="6">
        <f>B8+2*'BH4 from LiBH4'!D8</f>
        <v>5.0573910234897941</v>
      </c>
      <c r="D8" s="6"/>
      <c r="E8" s="9"/>
    </row>
    <row r="9" spans="1:18" x14ac:dyDescent="0.25">
      <c r="A9">
        <v>40</v>
      </c>
      <c r="B9" s="6">
        <f>$J$4+$K$4*A9+$L$4*A9^2+$M$4/A9^2+$N$4*A9^3+$O$4*A9^5</f>
        <v>8.9358000000000715E-2</v>
      </c>
      <c r="C9" s="6">
        <f>B9+2*'BH4 from LiBH4'!D9</f>
        <v>6.8364144242499982</v>
      </c>
      <c r="D9" s="6"/>
      <c r="E9" s="9"/>
    </row>
    <row r="10" spans="1:18" x14ac:dyDescent="0.25">
      <c r="A10">
        <v>45</v>
      </c>
      <c r="B10" s="6">
        <f>$J$5+$K$5*A10+$L$5*A10^2+$M$5/A10^2+$N$5*A10^3+$O$5*A10^5</f>
        <v>0.1452300000000003</v>
      </c>
      <c r="C10" s="6">
        <f>B10+2*'BH4 from LiBH4'!D10</f>
        <v>8.8467275279506143</v>
      </c>
      <c r="D10" s="6"/>
      <c r="E10" s="9"/>
    </row>
    <row r="11" spans="1:18" x14ac:dyDescent="0.25">
      <c r="A11">
        <v>50</v>
      </c>
      <c r="B11" s="6">
        <f t="shared" ref="B11:B21" si="1">$J$5+$K$5*A11+$L$5*A11^2+$M$5/A11^2+$N$5*A11^3+$O$5*A11^5</f>
        <v>0.19100000000000028</v>
      </c>
      <c r="C11" s="6">
        <f>B11+2*'BH4 from LiBH4'!D11</f>
        <v>10.994959299119992</v>
      </c>
      <c r="D11" s="6"/>
      <c r="E11" s="9"/>
    </row>
    <row r="12" spans="1:18" x14ac:dyDescent="0.25">
      <c r="A12">
        <v>55</v>
      </c>
      <c r="B12" s="6">
        <f t="shared" si="1"/>
        <v>0.24237710743801688</v>
      </c>
      <c r="C12" s="6">
        <f>B12+2*'BH4 from LiBH4'!D12</f>
        <v>13.216287237818186</v>
      </c>
      <c r="D12" s="6"/>
      <c r="E12" s="9"/>
    </row>
    <row r="13" spans="1:18" x14ac:dyDescent="0.25">
      <c r="A13">
        <v>60</v>
      </c>
      <c r="B13" s="6">
        <f t="shared" si="1"/>
        <v>0.30882000000000021</v>
      </c>
      <c r="C13" s="6">
        <f>B13+2*'BH4 from LiBH4'!D13</f>
        <v>15.435805041222213</v>
      </c>
      <c r="D13" s="6"/>
      <c r="E13" s="9"/>
    </row>
    <row r="14" spans="1:18" x14ac:dyDescent="0.25">
      <c r="A14">
        <v>65</v>
      </c>
      <c r="B14" s="6">
        <f t="shared" si="1"/>
        <v>0.39629603550295878</v>
      </c>
      <c r="C14" s="6">
        <f>B14+2*'BH4 from LiBH4'!D14</f>
        <v>17.67634336750297</v>
      </c>
      <c r="D14" s="6"/>
      <c r="E14" s="9"/>
    </row>
    <row r="15" spans="1:18" x14ac:dyDescent="0.25">
      <c r="A15">
        <v>70</v>
      </c>
      <c r="B15" s="6">
        <f t="shared" si="1"/>
        <v>0.50872081632653088</v>
      </c>
      <c r="C15" s="6">
        <f>B15+2*'BH4 from LiBH4'!D15</f>
        <v>20.160374987265332</v>
      </c>
      <c r="D15" s="6"/>
      <c r="E15" s="9"/>
    </row>
    <row r="16" spans="1:18" x14ac:dyDescent="0.25">
      <c r="A16">
        <v>75</v>
      </c>
      <c r="B16" s="6">
        <f t="shared" si="1"/>
        <v>0.64875000000000038</v>
      </c>
      <c r="C16" s="6">
        <f>B16+2*'BH4 from LiBH4'!D16</f>
        <v>22.662900245600017</v>
      </c>
      <c r="D16" s="6"/>
      <c r="E16" s="9"/>
    </row>
    <row r="17" spans="1:17" x14ac:dyDescent="0.25">
      <c r="A17">
        <v>80</v>
      </c>
      <c r="B17" s="6">
        <f t="shared" si="1"/>
        <v>0.81823625000000011</v>
      </c>
      <c r="C17" s="6">
        <f>B17+2*'BH4 from LiBH4'!D17</f>
        <v>25.155046732875018</v>
      </c>
      <c r="D17" s="6"/>
      <c r="E17" s="9"/>
    </row>
    <row r="18" spans="1:17" x14ac:dyDescent="0.25">
      <c r="A18">
        <v>85</v>
      </c>
      <c r="B18" s="6">
        <f t="shared" si="1"/>
        <v>1.0185039100346021</v>
      </c>
      <c r="C18" s="6">
        <f>B18+2*'BH4 from LiBH4'!D18</f>
        <v>27.619761095543261</v>
      </c>
      <c r="D18" s="6"/>
      <c r="E18" s="9"/>
    </row>
    <row r="19" spans="1:17" x14ac:dyDescent="0.25">
      <c r="A19">
        <v>90</v>
      </c>
      <c r="B19" s="6">
        <f t="shared" si="1"/>
        <v>1.2505200000000003</v>
      </c>
      <c r="C19" s="6">
        <f>B19+2*'BH4 from LiBH4'!D19</f>
        <v>30.047983680888926</v>
      </c>
      <c r="D19" s="6"/>
      <c r="E19" s="9"/>
    </row>
    <row r="20" spans="1:17" x14ac:dyDescent="0.25">
      <c r="A20">
        <v>95</v>
      </c>
      <c r="B20" s="6">
        <f t="shared" si="1"/>
        <v>1.5150039612188366</v>
      </c>
      <c r="C20" s="6">
        <f>B20+2*'BH4 from LiBH4'!D20</f>
        <v>32.436193423279811</v>
      </c>
      <c r="D20" s="6"/>
      <c r="E20" s="9"/>
    </row>
    <row r="21" spans="1:17" x14ac:dyDescent="0.25">
      <c r="A21">
        <v>100</v>
      </c>
      <c r="B21" s="6">
        <f t="shared" si="1"/>
        <v>1.8125000000000002</v>
      </c>
      <c r="C21" s="6">
        <f>B21+2*'BH4 from LiBH4'!D21</f>
        <v>34.784789444400019</v>
      </c>
      <c r="D21" s="6"/>
      <c r="E21" s="9"/>
      <c r="I21" s="7"/>
      <c r="J21" s="7"/>
      <c r="K21" s="8"/>
      <c r="L21" s="8"/>
      <c r="M21" s="8"/>
      <c r="N21" s="8"/>
      <c r="O21" s="8"/>
      <c r="P21" s="8"/>
      <c r="Q21" s="8"/>
    </row>
    <row r="22" spans="1:17" x14ac:dyDescent="0.25">
      <c r="A22">
        <v>105</v>
      </c>
      <c r="B22" s="6">
        <f>$J$6+$K$6*A22+$L$6*A22^2+$M$6/A22^2+$N$6*A22^3+$O$6*A22^5</f>
        <v>2.0721355782312907</v>
      </c>
      <c r="C22" s="6">
        <f>B22+2*'BH4 from LiBH4'!D22</f>
        <v>37.025708319537422</v>
      </c>
      <c r="D22" s="6"/>
      <c r="E22" s="9"/>
      <c r="I22" s="7"/>
      <c r="J22" s="10"/>
      <c r="L22" s="2"/>
      <c r="O22" s="2"/>
      <c r="P22" s="11"/>
      <c r="Q22" s="12"/>
    </row>
    <row r="23" spans="1:17" x14ac:dyDescent="0.25">
      <c r="A23">
        <v>110</v>
      </c>
      <c r="B23" s="6">
        <f t="shared" ref="B23:B61" si="2">$J$6+$K$6*A23+$L$6*A23^2+$M$6/A23^2+$N$6*A23^3+$O$6*A23^5</f>
        <v>2.4338327272727254</v>
      </c>
      <c r="C23" s="6">
        <f>B23+2*'BH4 from LiBH4'!D23</f>
        <v>38.757758686281285</v>
      </c>
      <c r="D23" s="6"/>
      <c r="E23" s="9"/>
      <c r="I23" s="7"/>
      <c r="J23" s="10"/>
      <c r="L23" s="2"/>
      <c r="O23" s="2"/>
      <c r="P23" s="11"/>
      <c r="Q23" s="12"/>
    </row>
    <row r="24" spans="1:17" x14ac:dyDescent="0.25">
      <c r="A24">
        <v>115</v>
      </c>
      <c r="B24" s="6">
        <f t="shared" si="2"/>
        <v>2.8169039508506604</v>
      </c>
      <c r="C24" s="6">
        <f>B24+2*'BH4 from LiBH4'!D24</f>
        <v>42.239895224083384</v>
      </c>
      <c r="D24" s="6"/>
      <c r="E24" s="9"/>
      <c r="I24" s="7"/>
      <c r="J24" s="14"/>
      <c r="K24" s="2"/>
      <c r="L24" s="2"/>
      <c r="M24" s="2"/>
      <c r="N24" s="2"/>
      <c r="O24" s="2"/>
      <c r="P24" s="13"/>
      <c r="Q24" s="12"/>
    </row>
    <row r="25" spans="1:17" x14ac:dyDescent="0.25">
      <c r="A25">
        <v>120</v>
      </c>
      <c r="B25" s="6">
        <f t="shared" si="2"/>
        <v>3.2164233333333319</v>
      </c>
      <c r="C25" s="6">
        <f>B25+2*'BH4 from LiBH4'!D25</f>
        <v>45.619635937500028</v>
      </c>
      <c r="D25" s="6"/>
      <c r="E25" s="9"/>
      <c r="I25" s="7"/>
      <c r="J25" s="14"/>
      <c r="K25" s="2"/>
      <c r="L25" s="2"/>
      <c r="M25" s="2"/>
      <c r="N25" s="2"/>
      <c r="O25" s="2"/>
      <c r="P25" s="13"/>
      <c r="Q25" s="12"/>
    </row>
    <row r="26" spans="1:17" x14ac:dyDescent="0.25">
      <c r="A26">
        <v>125</v>
      </c>
      <c r="B26" s="6">
        <f t="shared" si="2"/>
        <v>3.6284299999999989</v>
      </c>
      <c r="C26" s="6">
        <f>B26+2*'BH4 from LiBH4'!D26</f>
        <v>49.09852493399989</v>
      </c>
      <c r="D26" s="6"/>
      <c r="E26" s="9"/>
      <c r="I26" s="7"/>
      <c r="J26" s="14"/>
      <c r="K26" s="2"/>
      <c r="L26" s="2"/>
      <c r="M26" s="2"/>
      <c r="N26" s="2"/>
      <c r="O26" s="2"/>
      <c r="P26" s="13"/>
      <c r="Q26" s="12"/>
    </row>
    <row r="27" spans="1:17" x14ac:dyDescent="0.25">
      <c r="A27">
        <v>130</v>
      </c>
      <c r="B27" s="6">
        <f t="shared" si="2"/>
        <v>4.0497098224852062</v>
      </c>
      <c r="C27" s="6">
        <f>B27+2*'BH4 from LiBH4'!D27</f>
        <v>52.470461966035465</v>
      </c>
      <c r="D27" s="6"/>
      <c r="E27" s="9"/>
      <c r="I27" s="7"/>
      <c r="J27" s="14"/>
      <c r="K27" s="2"/>
      <c r="L27" s="2"/>
      <c r="M27" s="2"/>
      <c r="N27" s="2"/>
      <c r="O27" s="2"/>
      <c r="P27" s="13"/>
      <c r="Q27" s="12"/>
    </row>
    <row r="28" spans="1:17" x14ac:dyDescent="0.25">
      <c r="A28">
        <v>135</v>
      </c>
      <c r="B28" s="6">
        <f t="shared" si="2"/>
        <v>4.4776326337448555</v>
      </c>
      <c r="C28" s="6">
        <f>B28+2*'BH4 from LiBH4'!D28</f>
        <v>55.484831184677596</v>
      </c>
      <c r="D28" s="6"/>
      <c r="E28" s="9"/>
      <c r="I28" s="7"/>
      <c r="J28" s="14"/>
      <c r="K28" s="2"/>
      <c r="L28" s="2"/>
      <c r="M28" s="2"/>
      <c r="N28" s="2"/>
      <c r="P28" s="11"/>
      <c r="Q28" s="12"/>
    </row>
    <row r="29" spans="1:17" x14ac:dyDescent="0.25">
      <c r="A29">
        <v>140</v>
      </c>
      <c r="B29" s="6">
        <f t="shared" si="2"/>
        <v>4.9100293877551016</v>
      </c>
      <c r="C29" s="6">
        <f>B29+2*'BH4 from LiBH4'!D29</f>
        <v>58.200119812653142</v>
      </c>
      <c r="D29" s="6"/>
      <c r="E29" s="9"/>
      <c r="I29" s="7"/>
      <c r="J29" s="14"/>
      <c r="K29" s="2"/>
      <c r="L29" s="2"/>
      <c r="M29" s="2"/>
      <c r="N29" s="2"/>
      <c r="P29" s="11"/>
      <c r="Q29" s="12"/>
    </row>
    <row r="30" spans="1:17" x14ac:dyDescent="0.25">
      <c r="A30">
        <v>145</v>
      </c>
      <c r="B30" s="6">
        <f t="shared" si="2"/>
        <v>5.345098442330559</v>
      </c>
      <c r="C30" s="6">
        <f>B30+2*'BH4 from LiBH4'!D30</f>
        <v>60.686862583008342</v>
      </c>
      <c r="D30" s="6"/>
      <c r="E30" s="9"/>
      <c r="I30" s="7"/>
      <c r="J30" s="14"/>
    </row>
    <row r="31" spans="1:17" x14ac:dyDescent="0.25">
      <c r="A31">
        <v>150</v>
      </c>
      <c r="B31" s="6">
        <f t="shared" si="2"/>
        <v>5.7813333333333299</v>
      </c>
      <c r="C31" s="6">
        <f>B31+2*'BH4 from LiBH4'!D31</f>
        <v>63.025273388888984</v>
      </c>
      <c r="D31" s="6"/>
      <c r="E31" s="9"/>
      <c r="I31" s="7"/>
      <c r="J31" s="14"/>
    </row>
    <row r="32" spans="1:17" x14ac:dyDescent="0.25">
      <c r="A32">
        <v>155</v>
      </c>
      <c r="B32" s="6">
        <f t="shared" si="2"/>
        <v>6.2174665868886549</v>
      </c>
      <c r="C32" s="6">
        <f>B32+2*'BH4 from LiBH4'!D32</f>
        <v>65.303402834328921</v>
      </c>
      <c r="D32" s="6"/>
      <c r="E32" s="9"/>
    </row>
    <row r="33" spans="1:5" x14ac:dyDescent="0.25">
      <c r="A33">
        <v>160</v>
      </c>
      <c r="B33" s="6">
        <f t="shared" si="2"/>
        <v>6.6524256249999976</v>
      </c>
      <c r="C33" s="6">
        <f>B33+2*'BH4 from LiBH4'!D33</f>
        <v>67.615692338750208</v>
      </c>
      <c r="D33" s="6"/>
      <c r="E33" s="9"/>
    </row>
    <row r="34" spans="1:5" x14ac:dyDescent="0.25">
      <c r="A34">
        <v>165</v>
      </c>
      <c r="B34" s="6">
        <f t="shared" si="2"/>
        <v>7.0852978787878769</v>
      </c>
      <c r="C34" s="6">
        <f>B34+2*'BH4 from LiBH4'!D34</f>
        <v>70.061830167924853</v>
      </c>
      <c r="D34" s="6"/>
      <c r="E34" s="9"/>
    </row>
    <row r="35" spans="1:5" x14ac:dyDescent="0.25">
      <c r="A35">
        <v>170</v>
      </c>
      <c r="B35" s="6">
        <f t="shared" si="2"/>
        <v>7.5153029757785443</v>
      </c>
      <c r="C35" s="6">
        <f>B35+2*'BH4 from LiBH4'!D35</f>
        <v>72.745839429550173</v>
      </c>
      <c r="D35" s="6"/>
      <c r="E35" s="9"/>
    </row>
    <row r="36" spans="1:5" x14ac:dyDescent="0.25">
      <c r="A36">
        <v>175</v>
      </c>
      <c r="B36" s="6">
        <f t="shared" si="2"/>
        <v>7.9417704081632632</v>
      </c>
      <c r="C36" s="6">
        <f>B36+2*'BH4 from LiBH4'!D36</f>
        <v>74.777765888469403</v>
      </c>
      <c r="D36" s="6"/>
      <c r="E36" s="9"/>
    </row>
    <row r="37" spans="1:5" x14ac:dyDescent="0.25">
      <c r="A37">
        <v>180</v>
      </c>
      <c r="B37" s="6">
        <f t="shared" si="2"/>
        <v>8.3641214814814795</v>
      </c>
      <c r="C37" s="6">
        <f>B37+2*'BH4 from LiBH4'!D37</f>
        <v>77.002368745234577</v>
      </c>
      <c r="D37" s="6"/>
      <c r="E37" s="9"/>
    </row>
    <row r="38" spans="1:5" x14ac:dyDescent="0.25">
      <c r="A38">
        <v>185</v>
      </c>
      <c r="B38" s="6">
        <f t="shared" si="2"/>
        <v>8.7818546311176018</v>
      </c>
      <c r="C38" s="6">
        <f>B38+2*'BH4 from LiBH4'!D38</f>
        <v>79.193188790455082</v>
      </c>
      <c r="D38" s="6"/>
      <c r="E38" s="9"/>
    </row>
    <row r="39" spans="1:5" x14ac:dyDescent="0.25">
      <c r="A39">
        <v>190</v>
      </c>
      <c r="B39" s="6">
        <f t="shared" si="2"/>
        <v>9.1945334072022149</v>
      </c>
      <c r="C39" s="6">
        <f>B39+2*'BH4 from LiBH4'!D39</f>
        <v>81.361815073540185</v>
      </c>
      <c r="D39" s="6"/>
      <c r="E39" s="9"/>
    </row>
    <row r="40" spans="1:5" x14ac:dyDescent="0.25">
      <c r="A40">
        <v>195</v>
      </c>
      <c r="B40" s="6">
        <f t="shared" si="2"/>
        <v>9.6017765877712034</v>
      </c>
      <c r="C40" s="6">
        <f>B40+2*'BH4 from LiBH4'!D40</f>
        <v>83.517986050395152</v>
      </c>
      <c r="D40" s="6"/>
      <c r="E40" s="9"/>
    </row>
    <row r="41" spans="1:5" x14ac:dyDescent="0.25">
      <c r="A41">
        <v>200</v>
      </c>
      <c r="B41" s="6">
        <f t="shared" si="2"/>
        <v>10.003249999999998</v>
      </c>
      <c r="C41" s="6">
        <f>B41+2*'BH4 from LiBH4'!D41</f>
        <v>85.669863640000031</v>
      </c>
      <c r="D41" s="6"/>
      <c r="E41" s="9"/>
    </row>
    <row r="42" spans="1:5" x14ac:dyDescent="0.25">
      <c r="A42">
        <v>205</v>
      </c>
      <c r="B42" s="6">
        <f t="shared" si="2"/>
        <v>10.39865972040452</v>
      </c>
      <c r="C42" s="6">
        <f>B42+2*'BH4 from LiBH4'!D42</f>
        <v>87.824261074151707</v>
      </c>
      <c r="D42" s="6"/>
      <c r="E42" s="9"/>
    </row>
    <row r="43" spans="1:5" x14ac:dyDescent="0.25">
      <c r="A43">
        <v>210</v>
      </c>
      <c r="B43" s="6">
        <f t="shared" si="2"/>
        <v>10.787746394557818</v>
      </c>
      <c r="C43" s="6">
        <f>B43+2*'BH4 from LiBH4'!D43</f>
        <v>89.986833234131524</v>
      </c>
      <c r="D43" s="6"/>
      <c r="E43" s="9"/>
    </row>
    <row r="44" spans="1:5" x14ac:dyDescent="0.25">
      <c r="A44">
        <v>215</v>
      </c>
      <c r="B44" s="6">
        <f t="shared" si="2"/>
        <v>11.170280470524608</v>
      </c>
      <c r="C44" s="6">
        <f>B44+2*'BH4 from LiBH4'!D44</f>
        <v>92.162236370236371</v>
      </c>
      <c r="D44" s="6"/>
      <c r="E44" s="9"/>
    </row>
    <row r="45" spans="1:5" x14ac:dyDescent="0.25">
      <c r="A45">
        <v>220</v>
      </c>
      <c r="B45" s="6">
        <f t="shared" si="2"/>
        <v>11.546058181818179</v>
      </c>
      <c r="C45" s="6">
        <f>B45+2*'BH4 from LiBH4'!D45</f>
        <v>94.35426270608265</v>
      </c>
      <c r="D45" s="6"/>
      <c r="E45" s="9"/>
    </row>
    <row r="46" spans="1:5" x14ac:dyDescent="0.25">
      <c r="A46">
        <v>225</v>
      </c>
      <c r="B46" s="6">
        <f t="shared" si="2"/>
        <v>11.914898148148147</v>
      </c>
      <c r="C46" s="6">
        <f>B46+2*'BH4 from LiBH4'!D46</f>
        <v>96.565954341790132</v>
      </c>
      <c r="D46" s="6"/>
      <c r="E46" s="9"/>
    </row>
    <row r="47" spans="1:5" x14ac:dyDescent="0.25">
      <c r="A47">
        <v>230</v>
      </c>
      <c r="B47" s="6">
        <f t="shared" si="2"/>
        <v>12.276638487712663</v>
      </c>
      <c r="C47" s="6">
        <f>B47+2*'BH4 from LiBH4'!D47</f>
        <v>98.799700016173972</v>
      </c>
      <c r="D47" s="6"/>
      <c r="E47" s="9"/>
    </row>
    <row r="48" spans="1:5" x14ac:dyDescent="0.25">
      <c r="A48">
        <v>235</v>
      </c>
      <c r="B48" s="6">
        <f t="shared" si="2"/>
        <v>12.631134354911719</v>
      </c>
      <c r="C48" s="6">
        <f>B48+2*'BH4 from LiBH4'!D48</f>
        <v>101.05731761379948</v>
      </c>
      <c r="D48" s="6"/>
      <c r="E48" s="9"/>
    </row>
    <row r="49" spans="1:5" x14ac:dyDescent="0.25">
      <c r="A49">
        <v>240</v>
      </c>
      <c r="B49" s="6">
        <f t="shared" si="2"/>
        <v>12.97825583333333</v>
      </c>
      <c r="C49" s="6">
        <f>B49+2*'BH4 from LiBH4'!D49</f>
        <v>103.34012476744446</v>
      </c>
      <c r="D49" s="6"/>
      <c r="E49" s="9"/>
    </row>
    <row r="50" spans="1:5" x14ac:dyDescent="0.25">
      <c r="A50">
        <v>245</v>
      </c>
      <c r="B50" s="6">
        <f t="shared" si="2"/>
        <v>13.317886126613907</v>
      </c>
      <c r="C50" s="6">
        <f>B50+2*'BH4 from LiBH4'!D50</f>
        <v>105.6489994793007</v>
      </c>
      <c r="D50" s="6"/>
      <c r="E50" s="9"/>
    </row>
    <row r="51" spans="1:5" x14ac:dyDescent="0.25">
      <c r="A51">
        <v>250</v>
      </c>
      <c r="B51" s="6">
        <f t="shared" si="2"/>
        <v>13.649919999999998</v>
      </c>
      <c r="C51" s="6">
        <f>B51+2*'BH4 from LiBH4'!D51</f>
        <v>107.98443234160007</v>
      </c>
      <c r="D51" s="6"/>
      <c r="E51" s="9"/>
    </row>
    <row r="52" spans="1:5" x14ac:dyDescent="0.25">
      <c r="A52">
        <v>255</v>
      </c>
      <c r="B52" s="6">
        <f t="shared" si="2"/>
        <v>13.974262433679348</v>
      </c>
      <c r="C52" s="6">
        <f>B52+2*'BH4 from LiBH4'!D52</f>
        <v>110.34657166120688</v>
      </c>
      <c r="D52" s="6"/>
      <c r="E52" s="9"/>
    </row>
    <row r="53" spans="1:5" x14ac:dyDescent="0.25">
      <c r="A53">
        <v>260</v>
      </c>
      <c r="B53" s="6">
        <f t="shared" si="2"/>
        <v>14.290827455621301</v>
      </c>
      <c r="C53" s="6">
        <f>B53+2*'BH4 from LiBH4'!D53</f>
        <v>112.73526256915976</v>
      </c>
      <c r="D53" s="6"/>
      <c r="E53" s="9"/>
    </row>
    <row r="54" spans="1:5" x14ac:dyDescent="0.25">
      <c r="A54">
        <v>265</v>
      </c>
      <c r="B54" s="6">
        <f t="shared" si="2"/>
        <v>14.599537127091486</v>
      </c>
      <c r="C54" s="6">
        <f>B54+2*'BH4 from LiBH4'!D54</f>
        <v>115.15008101435281</v>
      </c>
      <c r="D54" s="6"/>
      <c r="E54" s="9"/>
    </row>
    <row r="55" spans="1:5" x14ac:dyDescent="0.25">
      <c r="A55">
        <v>270</v>
      </c>
      <c r="B55" s="6">
        <f t="shared" si="2"/>
        <v>14.900320658436213</v>
      </c>
      <c r="C55" s="6">
        <f>B55+2*'BH4 from LiBH4'!D55</f>
        <v>117.59036339210434</v>
      </c>
      <c r="D55" s="6"/>
      <c r="E55" s="9"/>
    </row>
    <row r="56" spans="1:5" x14ac:dyDescent="0.25">
      <c r="A56">
        <v>275</v>
      </c>
      <c r="B56" s="6">
        <f t="shared" si="2"/>
        <v>15.193113636363631</v>
      </c>
      <c r="C56" s="6">
        <f>B56+2*'BH4 from LiBH4'!D56</f>
        <v>120.05523243665291</v>
      </c>
      <c r="D56" s="6"/>
      <c r="E56" s="9"/>
    </row>
    <row r="57" spans="1:5" x14ac:dyDescent="0.25">
      <c r="A57">
        <v>280</v>
      </c>
      <c r="B57" s="6">
        <f t="shared" si="2"/>
        <v>15.477857346938775</v>
      </c>
      <c r="C57" s="6">
        <f>B57+2*'BH4 from LiBH4'!D57</f>
        <v>122.54361990644897</v>
      </c>
      <c r="D57" s="6"/>
      <c r="E57" s="9"/>
    </row>
    <row r="58" spans="1:5" x14ac:dyDescent="0.25">
      <c r="A58">
        <v>285</v>
      </c>
      <c r="B58" s="6">
        <f t="shared" si="2"/>
        <v>15.754498180978759</v>
      </c>
      <c r="C58" s="6">
        <f>B58+2*'BH4 from LiBH4'!D58</f>
        <v>125.05428650835121</v>
      </c>
      <c r="D58" s="6"/>
      <c r="E58" s="9"/>
    </row>
    <row r="59" spans="1:5" x14ac:dyDescent="0.25">
      <c r="A59">
        <v>290</v>
      </c>
      <c r="B59" s="6">
        <f t="shared" si="2"/>
        <v>16.02298711058264</v>
      </c>
      <c r="C59" s="6">
        <f>B59+2*'BH4 from LiBH4'!D59</f>
        <v>127.58583943822597</v>
      </c>
      <c r="D59" s="6"/>
      <c r="E59" s="9"/>
    </row>
    <row r="60" spans="1:5" x14ac:dyDescent="0.25">
      <c r="A60">
        <v>295</v>
      </c>
      <c r="B60" s="6">
        <f t="shared" si="2"/>
        <v>16.28327922723355</v>
      </c>
      <c r="C60" s="6">
        <f>B60+2*'BH4 from LiBH4'!D60</f>
        <v>130.13674785835997</v>
      </c>
      <c r="D60" s="6"/>
      <c r="E60" s="9"/>
    </row>
    <row r="61" spans="1:5" x14ac:dyDescent="0.25">
      <c r="A61">
        <v>298.14999999999998</v>
      </c>
      <c r="B61" s="6">
        <f t="shared" si="2"/>
        <v>16.443035919789416</v>
      </c>
      <c r="C61" s="6">
        <f>B61+2*'BH4 from LiBH4'!D61</f>
        <v>131.88110839779105</v>
      </c>
      <c r="D61" s="6"/>
      <c r="E61" s="9"/>
    </row>
    <row r="62" spans="1:5" x14ac:dyDescent="0.25">
      <c r="A62">
        <v>300</v>
      </c>
      <c r="B62" s="6">
        <f>$J$7+$K$7*A62+$L$7*A62^2+$M$7/A62^2+$N$7*A62^3+$O$7*A62^5</f>
        <v>16.473113333333334</v>
      </c>
      <c r="C62" s="6">
        <f>B62+2*'BH4 from LiBH4'!D62</f>
        <v>132.62451769777778</v>
      </c>
      <c r="D62" s="6"/>
      <c r="E62" s="9"/>
    </row>
    <row r="63" spans="1:5" x14ac:dyDescent="0.25">
      <c r="A63">
        <v>305</v>
      </c>
      <c r="B63" s="6">
        <f t="shared" ref="B63:B78" si="3">$J$7+$K$7*A63+$L$7*A63^2+$M$7/A63^2+$N$7*A63^3+$O$7*A63^5</f>
        <v>16.71672844559258</v>
      </c>
      <c r="C63" s="6">
        <f>B63+2*'BH4 from LiBH4'!D63</f>
        <v>134.19211646335481</v>
      </c>
      <c r="D63" s="6"/>
      <c r="E63" s="9"/>
    </row>
    <row r="64" spans="1:5" x14ac:dyDescent="0.25">
      <c r="A64">
        <v>310</v>
      </c>
      <c r="B64" s="6">
        <f t="shared" si="3"/>
        <v>16.950205265556708</v>
      </c>
      <c r="C64" s="6">
        <f>B64+2*'BH4 from LiBH4'!D64</f>
        <v>135.67065930517876</v>
      </c>
      <c r="D64" s="6"/>
      <c r="E64" s="9"/>
    </row>
    <row r="65" spans="1:5" x14ac:dyDescent="0.25">
      <c r="A65">
        <v>315</v>
      </c>
      <c r="B65" s="6">
        <f t="shared" si="3"/>
        <v>17.17418538726379</v>
      </c>
      <c r="C65" s="6">
        <f>B65+2*'BH4 from LiBH4'!D65</f>
        <v>137.05971131118349</v>
      </c>
      <c r="D65" s="6"/>
      <c r="E65" s="9"/>
    </row>
    <row r="66" spans="1:5" x14ac:dyDescent="0.25">
      <c r="A66">
        <v>320</v>
      </c>
      <c r="B66" s="6">
        <f t="shared" si="3"/>
        <v>17.389260674999999</v>
      </c>
      <c r="C66" s="6">
        <f>B66+2*'BH4 from LiBH4'!D66</f>
        <v>138.35887127919997</v>
      </c>
      <c r="D66" s="6"/>
      <c r="E66" s="9"/>
    </row>
    <row r="67" spans="1:5" x14ac:dyDescent="0.25">
      <c r="A67">
        <v>325</v>
      </c>
      <c r="B67" s="6">
        <f t="shared" si="3"/>
        <v>17.595977818047334</v>
      </c>
      <c r="C67" s="6">
        <f>B67+2*'BH4 from LiBH4'!D67</f>
        <v>139.56776862946742</v>
      </c>
      <c r="D67" s="6"/>
      <c r="E67" s="9"/>
    </row>
    <row r="68" spans="1:5" x14ac:dyDescent="0.25">
      <c r="A68">
        <v>330</v>
      </c>
      <c r="B68" s="6">
        <f t="shared" si="3"/>
        <v>17.794842406060603</v>
      </c>
      <c r="C68" s="6">
        <f>B68+2*'BH4 from LiBH4'!D68</f>
        <v>140.68606064209072</v>
      </c>
      <c r="D68" s="6"/>
      <c r="E68" s="9"/>
    </row>
    <row r="69" spans="1:5" x14ac:dyDescent="0.25">
      <c r="A69">
        <v>335</v>
      </c>
      <c r="B69" s="6">
        <f t="shared" si="3"/>
        <v>17.986322581877921</v>
      </c>
      <c r="C69" s="6">
        <f>B69+2*'BH4 from LiBH4'!D69</f>
        <v>141.71342998093988</v>
      </c>
      <c r="D69" s="6"/>
      <c r="E69" s="9"/>
    </row>
    <row r="70" spans="1:5" x14ac:dyDescent="0.25">
      <c r="A70">
        <v>340</v>
      </c>
      <c r="B70" s="6">
        <f t="shared" si="3"/>
        <v>18.170852321107265</v>
      </c>
      <c r="C70" s="6">
        <f>B70+2*'BH4 from LiBH4'!D70</f>
        <v>142.64958247054392</v>
      </c>
      <c r="D70" s="6"/>
      <c r="E70" s="9"/>
    </row>
    <row r="71" spans="1:5" x14ac:dyDescent="0.25">
      <c r="A71">
        <v>345</v>
      </c>
      <c r="B71" s="6">
        <f t="shared" si="3"/>
        <v>18.34883438144297</v>
      </c>
      <c r="C71" s="6">
        <f>B71+2*'BH4 from LiBH4'!D71</f>
        <v>143.49424509686185</v>
      </c>
      <c r="D71" s="6"/>
      <c r="E71" s="9"/>
    </row>
    <row r="72" spans="1:5" x14ac:dyDescent="0.25">
      <c r="A72">
        <v>350</v>
      </c>
      <c r="B72" s="6">
        <f t="shared" si="3"/>
        <v>18.520642959183668</v>
      </c>
      <c r="C72" s="6">
        <f>B72+2*'BH4 from LiBH4'!D72</f>
        <v>144.24716420653056</v>
      </c>
      <c r="D72" s="6"/>
      <c r="E72" s="9"/>
    </row>
    <row r="73" spans="1:5" x14ac:dyDescent="0.25">
      <c r="A73">
        <v>355</v>
      </c>
      <c r="B73" s="6">
        <f t="shared" si="3"/>
        <v>18.6866260857072</v>
      </c>
      <c r="C73" s="6">
        <f>B73+2*'BH4 from LiBH4'!D73</f>
        <v>144.90810388238665</v>
      </c>
      <c r="D73" s="6"/>
      <c r="E73" s="9"/>
    </row>
    <row r="74" spans="1:5" x14ac:dyDescent="0.25">
      <c r="A74">
        <v>360</v>
      </c>
      <c r="B74" s="6">
        <f t="shared" si="3"/>
        <v>18.847107792592588</v>
      </c>
      <c r="C74" s="6">
        <f>B74+2*'BH4 from LiBH4'!D74</f>
        <v>145.47684447581233</v>
      </c>
      <c r="D74" s="6"/>
      <c r="E74" s="9"/>
    </row>
    <row r="75" spans="1:5" x14ac:dyDescent="0.25">
      <c r="A75">
        <v>365</v>
      </c>
      <c r="B75" s="6">
        <f t="shared" si="3"/>
        <v>19.002390070566712</v>
      </c>
      <c r="C75" s="6">
        <f>B75+2*'BH4 from LiBH4'!D75</f>
        <v>145.95318127884087</v>
      </c>
      <c r="D75" s="6"/>
      <c r="E75" s="9"/>
    </row>
    <row r="76" spans="1:5" x14ac:dyDescent="0.25">
      <c r="A76">
        <v>370</v>
      </c>
      <c r="B76" s="6">
        <f t="shared" si="3"/>
        <v>19.152754644411978</v>
      </c>
      <c r="C76" s="6">
        <f>B76+2*'BH4 from LiBH4'!D76</f>
        <v>146.33692332101447</v>
      </c>
      <c r="D76" s="6"/>
      <c r="E76" s="9"/>
    </row>
    <row r="77" spans="1:5" x14ac:dyDescent="0.25">
      <c r="A77">
        <v>375</v>
      </c>
      <c r="B77" s="6">
        <f t="shared" si="3"/>
        <v>19.298464583333327</v>
      </c>
      <c r="C77" s="6">
        <f>B77+2*'BH4 from LiBH4'!D77</f>
        <v>146.62789227777779</v>
      </c>
      <c r="D77" s="6"/>
      <c r="E77" s="9"/>
    </row>
    <row r="78" spans="1:5" x14ac:dyDescent="0.25">
      <c r="A78">
        <v>380</v>
      </c>
      <c r="B78" s="6">
        <f t="shared" si="3"/>
        <v>19.43976576398892</v>
      </c>
      <c r="C78" s="6">
        <f>B78+2*'BH4 from LiBH4'!D78</f>
        <v>146.8259214787457</v>
      </c>
      <c r="D78" s="6"/>
      <c r="E78" s="9"/>
    </row>
  </sheetData>
  <mergeCells count="2">
    <mergeCell ref="J1:L1"/>
    <mergeCell ref="M1:R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90DA-9AD7-4696-A8C1-D3EFA81F1858}">
  <dimension ref="A1:R78"/>
  <sheetViews>
    <sheetView workbookViewId="0">
      <selection activeCell="E1" sqref="E1"/>
    </sheetView>
  </sheetViews>
  <sheetFormatPr baseColWidth="10" defaultColWidth="11.42578125" defaultRowHeight="15" x14ac:dyDescent="0.25"/>
  <cols>
    <col min="1" max="1" width="7" bestFit="1" customWidth="1"/>
    <col min="2" max="2" width="16.42578125" bestFit="1" customWidth="1"/>
    <col min="3" max="3" width="29" bestFit="1" customWidth="1"/>
    <col min="4" max="4" width="26.85546875" bestFit="1" customWidth="1"/>
    <col min="5" max="5" width="13.85546875" bestFit="1" customWidth="1"/>
  </cols>
  <sheetData>
    <row r="1" spans="1:18" x14ac:dyDescent="0.25">
      <c r="A1" t="s">
        <v>9</v>
      </c>
      <c r="B1" t="s">
        <v>47</v>
      </c>
      <c r="C1" t="s">
        <v>126</v>
      </c>
      <c r="D1" t="s">
        <v>48</v>
      </c>
      <c r="E1" t="s">
        <v>136</v>
      </c>
      <c r="I1" t="s">
        <v>44</v>
      </c>
      <c r="J1" s="18" t="s">
        <v>1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18" x14ac:dyDescent="0.25">
      <c r="A2">
        <v>5</v>
      </c>
      <c r="B2" s="6">
        <f>$J$4+$K$4*A2+$L$4*A2^2+$M$4/A2^2+$N$4*A2^3+$O$4/A2</f>
        <v>1.0735149999999995E-2</v>
      </c>
      <c r="D2" s="6"/>
      <c r="E2" s="9" t="e">
        <f>(D2-C2)/D2*100</f>
        <v>#DIV/0!</v>
      </c>
      <c r="I2" s="26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</row>
    <row r="3" spans="1:18" x14ac:dyDescent="0.25">
      <c r="A3">
        <v>10</v>
      </c>
      <c r="B3" s="6">
        <f>$J$4+$K$4*A3+$L$4*A3^2+$M$4/A3^2+$N$4*A3^3+$O$4/A3</f>
        <v>4.5629099999999985E-2</v>
      </c>
      <c r="D3" s="6"/>
      <c r="E3" s="9" t="e">
        <f t="shared" ref="E3:E67" si="0">(D3-C3)/D3*100</f>
        <v>#DIV/0!</v>
      </c>
      <c r="I3" t="s">
        <v>37</v>
      </c>
      <c r="J3">
        <v>0</v>
      </c>
      <c r="K3" s="2">
        <v>1.2650000000000001E-3</v>
      </c>
      <c r="L3">
        <v>0</v>
      </c>
      <c r="M3">
        <v>0</v>
      </c>
      <c r="N3" s="2">
        <v>2.97E-5</v>
      </c>
    </row>
    <row r="4" spans="1:18" x14ac:dyDescent="0.25">
      <c r="A4">
        <v>15</v>
      </c>
      <c r="B4" s="6">
        <f t="shared" ref="B4:B5" si="1">$J$4+$K$4*A4+$L$4*A4^2+$M$4/A4^2+$N$4*A4^3+$O$4/A4</f>
        <v>0.14285362777777777</v>
      </c>
      <c r="C4" s="6">
        <f>B4+2*'BH4 from LiBH4'!D4</f>
        <v>1.1642753015555547</v>
      </c>
      <c r="D4" s="6"/>
      <c r="E4" s="9" t="e">
        <f t="shared" si="0"/>
        <v>#DIV/0!</v>
      </c>
      <c r="I4" s="40" t="s">
        <v>81</v>
      </c>
      <c r="J4" s="2">
        <v>-2.6370000000000001E-2</v>
      </c>
      <c r="K4" s="2">
        <v>1.052E-2</v>
      </c>
      <c r="L4" s="2">
        <v>-1.1150000000000001E-3</v>
      </c>
      <c r="M4" s="2">
        <v>6.6909999999999997E-2</v>
      </c>
      <c r="N4" s="2">
        <v>7.763E-5</v>
      </c>
    </row>
    <row r="5" spans="1:18" x14ac:dyDescent="0.25">
      <c r="A5">
        <v>20</v>
      </c>
      <c r="B5" s="6">
        <f t="shared" si="1"/>
        <v>0.35923727500000002</v>
      </c>
      <c r="C5" s="6">
        <f>B5+2*'BH4 from LiBH4'!D5</f>
        <v>1.8382045899999979</v>
      </c>
      <c r="D5" s="6"/>
      <c r="E5" s="9" t="e">
        <f t="shared" si="0"/>
        <v>#DIV/0!</v>
      </c>
      <c r="I5" t="s">
        <v>79</v>
      </c>
      <c r="J5" s="2">
        <v>-5.1529999999999996</v>
      </c>
      <c r="K5" s="2">
        <v>0.1258</v>
      </c>
      <c r="L5" s="2">
        <v>2.5699999999999998E-3</v>
      </c>
      <c r="M5" s="2">
        <v>858.32</v>
      </c>
      <c r="N5" s="2">
        <v>-1.7560000000000001E-5</v>
      </c>
    </row>
    <row r="6" spans="1:18" x14ac:dyDescent="0.25">
      <c r="A6">
        <v>25</v>
      </c>
      <c r="B6" s="6">
        <f>$J$5+$K$5*A6+$L$5*A6^2+$M$5/A6^2+$N$5*A6^3+$O$5/A6</f>
        <v>0.69718700000000045</v>
      </c>
      <c r="C6" s="6">
        <f>B6+2*'BH4 from LiBH4'!D6</f>
        <v>3.104811672479999</v>
      </c>
      <c r="D6" s="6"/>
      <c r="E6" s="9" t="e">
        <f t="shared" si="0"/>
        <v>#DIV/0!</v>
      </c>
      <c r="I6" t="s">
        <v>80</v>
      </c>
      <c r="J6" s="2">
        <v>12.124000000000001</v>
      </c>
      <c r="K6" s="2">
        <v>0.1106</v>
      </c>
      <c r="L6" s="2">
        <v>-3.4079999999999999E-4</v>
      </c>
      <c r="M6" s="2">
        <v>-45000</v>
      </c>
      <c r="N6" s="2">
        <v>3.953E-7</v>
      </c>
    </row>
    <row r="7" spans="1:18" x14ac:dyDescent="0.25">
      <c r="A7">
        <v>30</v>
      </c>
      <c r="B7" s="6">
        <f t="shared" ref="B7:B21" si="2">$J$5+$K$5*A7+$L$5*A7^2+$M$5/A7^2+$N$5*A7^3+$O$5/A7</f>
        <v>1.4135688888888889</v>
      </c>
      <c r="C7" s="6">
        <f>B7+2*'BH4 from LiBH4'!D7</f>
        <v>4.9733384637777753</v>
      </c>
      <c r="D7" s="6"/>
      <c r="E7" s="9" t="e">
        <f t="shared" si="0"/>
        <v>#DIV/0!</v>
      </c>
      <c r="I7" t="s">
        <v>78</v>
      </c>
      <c r="J7" s="2">
        <v>28.26</v>
      </c>
      <c r="K7" s="2">
        <v>-6.0229999999999997E-3</v>
      </c>
      <c r="L7" s="2">
        <v>1.1684E-5</v>
      </c>
      <c r="M7" s="2">
        <v>-237800</v>
      </c>
      <c r="N7">
        <v>0</v>
      </c>
    </row>
    <row r="8" spans="1:18" x14ac:dyDescent="0.25">
      <c r="A8">
        <v>35</v>
      </c>
      <c r="B8" s="6">
        <f t="shared" si="2"/>
        <v>2.3460343877551018</v>
      </c>
      <c r="C8" s="6">
        <f>B8+2*'BH4 from LiBH4'!D8</f>
        <v>7.359864036244895</v>
      </c>
      <c r="D8" s="6"/>
      <c r="E8" s="9" t="e">
        <f t="shared" si="0"/>
        <v>#DIV/0!</v>
      </c>
    </row>
    <row r="9" spans="1:18" x14ac:dyDescent="0.25">
      <c r="A9">
        <v>40</v>
      </c>
      <c r="B9" s="6">
        <f t="shared" si="2"/>
        <v>3.4036100000000005</v>
      </c>
      <c r="C9" s="6">
        <f>B9+2*'BH4 from LiBH4'!D9</f>
        <v>10.150666424249998</v>
      </c>
      <c r="D9" s="6"/>
      <c r="E9" s="9" t="e">
        <f t="shared" si="0"/>
        <v>#DIV/0!</v>
      </c>
    </row>
    <row r="10" spans="1:18" x14ac:dyDescent="0.25">
      <c r="A10">
        <v>45</v>
      </c>
      <c r="B10" s="6">
        <f t="shared" si="2"/>
        <v>4.5359567283950621</v>
      </c>
      <c r="C10" s="6">
        <f>B10+2*'BH4 from LiBH4'!D10</f>
        <v>13.237454256345677</v>
      </c>
      <c r="D10" s="6"/>
      <c r="E10" s="9" t="e">
        <f t="shared" si="0"/>
        <v>#DIV/0!</v>
      </c>
    </row>
    <row r="11" spans="1:18" x14ac:dyDescent="0.25">
      <c r="A11">
        <v>50</v>
      </c>
      <c r="B11" s="6">
        <f t="shared" si="2"/>
        <v>5.7103279999999996</v>
      </c>
      <c r="C11" s="6">
        <f>B11+2*'BH4 from LiBH4'!D11</f>
        <v>16.514287299119992</v>
      </c>
      <c r="D11" s="6"/>
      <c r="E11" s="9" t="e">
        <f t="shared" si="0"/>
        <v>#DIV/0!</v>
      </c>
      <c r="I11" t="s">
        <v>45</v>
      </c>
      <c r="J11" t="s">
        <v>46</v>
      </c>
    </row>
    <row r="12" spans="1:18" x14ac:dyDescent="0.25">
      <c r="A12">
        <v>55</v>
      </c>
      <c r="B12" s="6">
        <f t="shared" si="2"/>
        <v>6.9024471487603307</v>
      </c>
      <c r="C12" s="6">
        <f>B12+2*'BH4 from LiBH4'!D12</f>
        <v>19.8763572791405</v>
      </c>
      <c r="D12" s="6"/>
      <c r="E12" s="9" t="e">
        <f t="shared" si="0"/>
        <v>#DIV/0!</v>
      </c>
      <c r="I12" s="26" t="s">
        <v>73</v>
      </c>
      <c r="J12" s="27" t="s">
        <v>3</v>
      </c>
      <c r="K12" s="27" t="s">
        <v>4</v>
      </c>
      <c r="L12" s="27" t="s">
        <v>5</v>
      </c>
      <c r="M12" s="27" t="s">
        <v>6</v>
      </c>
      <c r="N12" s="27" t="s">
        <v>7</v>
      </c>
      <c r="P12" s="8"/>
    </row>
    <row r="13" spans="1:18" x14ac:dyDescent="0.25">
      <c r="A13">
        <v>60</v>
      </c>
      <c r="B13" s="6">
        <f t="shared" si="2"/>
        <v>8.0924622222222204</v>
      </c>
      <c r="C13" s="6">
        <f>B13+2*'BH4 from LiBH4'!D13</f>
        <v>23.219447263444433</v>
      </c>
      <c r="D13" s="6"/>
      <c r="E13" s="9" t="e">
        <f t="shared" si="0"/>
        <v>#DIV/0!</v>
      </c>
      <c r="I13" s="28" t="s">
        <v>49</v>
      </c>
      <c r="J13" s="29">
        <v>61.405999999999999</v>
      </c>
      <c r="K13" s="29">
        <v>7.0977999999999999E-2</v>
      </c>
      <c r="L13" s="29">
        <v>-157900</v>
      </c>
      <c r="M13" s="29">
        <v>8.3620000000000006E-6</v>
      </c>
      <c r="N13" s="41">
        <v>0</v>
      </c>
      <c r="P13" s="11"/>
    </row>
    <row r="14" spans="1:18" x14ac:dyDescent="0.25">
      <c r="A14">
        <v>65</v>
      </c>
      <c r="B14" s="6">
        <f t="shared" si="2"/>
        <v>9.2629876627218906</v>
      </c>
      <c r="C14" s="6">
        <f>B14+2*'BH4 from LiBH4'!D14</f>
        <v>26.5430349947219</v>
      </c>
      <c r="D14" s="6"/>
      <c r="E14" s="9" t="e">
        <f t="shared" si="0"/>
        <v>#DIV/0!</v>
      </c>
      <c r="I14" s="10"/>
      <c r="K14" s="2"/>
      <c r="N14" s="2"/>
      <c r="P14" s="11"/>
    </row>
    <row r="15" spans="1:18" x14ac:dyDescent="0.25">
      <c r="A15">
        <v>70</v>
      </c>
      <c r="B15" s="6">
        <f t="shared" si="2"/>
        <v>10.398087346938773</v>
      </c>
      <c r="C15" s="6">
        <f>B15+2*'BH4 from LiBH4'!D15</f>
        <v>30.049741517877575</v>
      </c>
      <c r="D15" s="6"/>
      <c r="E15" s="9" t="e">
        <f t="shared" si="0"/>
        <v>#DIV/0!</v>
      </c>
      <c r="I15" s="19" t="s">
        <v>61</v>
      </c>
      <c r="J15" s="19"/>
      <c r="K15" s="19"/>
      <c r="L15" s="2"/>
      <c r="M15" s="2"/>
      <c r="N15" s="2"/>
      <c r="P15" s="13"/>
    </row>
    <row r="16" spans="1:18" x14ac:dyDescent="0.25">
      <c r="A16">
        <v>75</v>
      </c>
      <c r="B16" s="6">
        <f t="shared" si="2"/>
        <v>11.482715222222222</v>
      </c>
      <c r="C16" s="6">
        <f>B16+2*'BH4 from LiBH4'!D16</f>
        <v>33.496865467822239</v>
      </c>
      <c r="D16" s="6"/>
      <c r="E16" s="9" t="e">
        <f t="shared" si="0"/>
        <v>#DIV/0!</v>
      </c>
      <c r="I16" s="7"/>
    </row>
    <row r="17" spans="1:17" x14ac:dyDescent="0.25">
      <c r="A17">
        <v>80</v>
      </c>
      <c r="B17" s="6">
        <f t="shared" si="2"/>
        <v>12.502392500000001</v>
      </c>
      <c r="C17" s="6">
        <f>B17+2*'BH4 from LiBH4'!D17</f>
        <v>36.839202982875015</v>
      </c>
      <c r="D17" s="6"/>
      <c r="E17" s="9" t="e">
        <f t="shared" si="0"/>
        <v>#DIV/0!</v>
      </c>
    </row>
    <row r="18" spans="1:17" x14ac:dyDescent="0.25">
      <c r="A18">
        <v>85</v>
      </c>
      <c r="B18" s="6">
        <f t="shared" si="2"/>
        <v>13.443013615916952</v>
      </c>
      <c r="C18" s="6">
        <f>B18+2*'BH4 from LiBH4'!D18</f>
        <v>40.044270801425611</v>
      </c>
      <c r="D18" s="6"/>
      <c r="E18" s="9" t="e">
        <f t="shared" si="0"/>
        <v>#DIV/0!</v>
      </c>
    </row>
    <row r="19" spans="1:17" x14ac:dyDescent="0.25">
      <c r="A19">
        <v>90</v>
      </c>
      <c r="B19" s="6">
        <f t="shared" si="2"/>
        <v>14.290725432098766</v>
      </c>
      <c r="C19" s="6">
        <f>B19+2*'BH4 from LiBH4'!D19</f>
        <v>43.088189112987692</v>
      </c>
      <c r="D19" s="6"/>
      <c r="E19" s="9" t="e">
        <f t="shared" si="0"/>
        <v>#DIV/0!</v>
      </c>
    </row>
    <row r="20" spans="1:17" x14ac:dyDescent="0.25">
      <c r="A20">
        <v>95</v>
      </c>
      <c r="B20" s="6">
        <f t="shared" si="2"/>
        <v>15.031849709141268</v>
      </c>
      <c r="C20" s="6">
        <f>B20+2*'BH4 from LiBH4'!D20</f>
        <v>45.953039171202242</v>
      </c>
      <c r="D20" s="6"/>
      <c r="E20" s="9" t="e">
        <f t="shared" si="0"/>
        <v>#DIV/0!</v>
      </c>
    </row>
    <row r="21" spans="1:17" x14ac:dyDescent="0.25">
      <c r="A21">
        <v>100</v>
      </c>
      <c r="B21" s="6">
        <f t="shared" si="2"/>
        <v>15.652832000000004</v>
      </c>
      <c r="C21" s="6">
        <f>B21+2*'BH4 from LiBH4'!D21</f>
        <v>48.625121444400023</v>
      </c>
      <c r="D21" s="6"/>
      <c r="E21" s="9" t="e">
        <f t="shared" si="0"/>
        <v>#DIV/0!</v>
      </c>
      <c r="Q21" s="8"/>
    </row>
    <row r="22" spans="1:17" x14ac:dyDescent="0.25">
      <c r="A22">
        <v>105</v>
      </c>
      <c r="B22" s="6">
        <f>$J$6+$K$6*A22+$L$6*A22^2+$M$6/A22^2+$N$6*A22^3+$O$6/A22</f>
        <v>16.355656509438777</v>
      </c>
      <c r="C22" s="6">
        <f>B22+2*'BH4 from LiBH4'!D22</f>
        <v>51.309229250744906</v>
      </c>
      <c r="D22" s="6"/>
      <c r="E22" s="9" t="e">
        <f t="shared" si="0"/>
        <v>#DIV/0!</v>
      </c>
      <c r="Q22" s="12"/>
    </row>
    <row r="23" spans="1:17" x14ac:dyDescent="0.25">
      <c r="A23">
        <v>110</v>
      </c>
      <c r="B23" s="6">
        <f t="shared" ref="B23:B61" si="3">$J$6+$K$6*A23+$L$6*A23^2+$M$6/A23^2+$N$6*A23^3+$O$6/A23</f>
        <v>16.973456035537186</v>
      </c>
      <c r="C23" s="6">
        <f>B23+2*'BH4 from LiBH4'!D23</f>
        <v>53.297381994545745</v>
      </c>
      <c r="D23" s="6"/>
      <c r="E23" s="9" t="e">
        <f t="shared" si="0"/>
        <v>#DIV/0!</v>
      </c>
      <c r="Q23" s="12"/>
    </row>
    <row r="24" spans="1:17" x14ac:dyDescent="0.25">
      <c r="A24">
        <v>115</v>
      </c>
      <c r="B24" s="6">
        <f t="shared" si="3"/>
        <v>17.534475384664464</v>
      </c>
      <c r="C24" s="6">
        <f>B24+2*'BH4 from LiBH4'!D24</f>
        <v>56.957466657897186</v>
      </c>
      <c r="D24" s="6"/>
      <c r="E24" s="9" t="e">
        <f t="shared" si="0"/>
        <v>#DIV/0!</v>
      </c>
      <c r="Q24" s="12"/>
    </row>
    <row r="25" spans="1:17" x14ac:dyDescent="0.25">
      <c r="A25">
        <v>120</v>
      </c>
      <c r="B25" s="6">
        <f t="shared" si="3"/>
        <v>18.046558400000002</v>
      </c>
      <c r="C25" s="6">
        <f>B25+2*'BH4 from LiBH4'!D25</f>
        <v>60.449771004166699</v>
      </c>
      <c r="D25" s="6"/>
      <c r="E25" s="9" t="e">
        <f t="shared" si="0"/>
        <v>#DIV/0!</v>
      </c>
      <c r="Q25" s="12"/>
    </row>
    <row r="26" spans="1:17" x14ac:dyDescent="0.25">
      <c r="A26">
        <v>125</v>
      </c>
      <c r="B26" s="6">
        <f t="shared" si="3"/>
        <v>18.516070312500002</v>
      </c>
      <c r="C26" s="6">
        <f>B26+2*'BH4 from LiBH4'!D26</f>
        <v>63.986165246499894</v>
      </c>
      <c r="D26" s="6"/>
      <c r="E26" s="9" t="e">
        <f t="shared" si="0"/>
        <v>#DIV/0!</v>
      </c>
      <c r="I26" s="7"/>
      <c r="J26" s="14"/>
      <c r="N26" s="2"/>
      <c r="O26" s="2"/>
      <c r="P26" s="13"/>
      <c r="Q26" s="12"/>
    </row>
    <row r="27" spans="1:17" x14ac:dyDescent="0.25">
      <c r="A27">
        <v>130</v>
      </c>
      <c r="B27" s="6">
        <f t="shared" si="3"/>
        <v>18.948232206508877</v>
      </c>
      <c r="C27" s="6">
        <f>B27+2*'BH4 from LiBH4'!D27</f>
        <v>67.368984350059137</v>
      </c>
      <c r="D27" s="6"/>
      <c r="E27" s="9" t="e">
        <f t="shared" si="0"/>
        <v>#DIV/0!</v>
      </c>
      <c r="I27" s="7"/>
      <c r="J27" s="14"/>
      <c r="K27" s="2"/>
      <c r="L27" s="2"/>
      <c r="M27" s="2"/>
      <c r="N27" s="2"/>
      <c r="O27" s="2"/>
      <c r="P27" s="13"/>
      <c r="Q27" s="12"/>
    </row>
    <row r="28" spans="1:17" x14ac:dyDescent="0.25">
      <c r="A28">
        <v>135</v>
      </c>
      <c r="B28" s="6">
        <f t="shared" si="3"/>
        <v>19.347370435030864</v>
      </c>
      <c r="C28" s="6">
        <f>B28+2*'BH4 from LiBH4'!D28</f>
        <v>70.35456898596361</v>
      </c>
      <c r="D28" s="6"/>
      <c r="E28" s="9" t="e">
        <f t="shared" si="0"/>
        <v>#DIV/0!</v>
      </c>
      <c r="I28" s="7"/>
      <c r="J28" s="14"/>
      <c r="K28" s="2"/>
      <c r="L28" s="2"/>
      <c r="M28" s="2"/>
      <c r="N28" s="2"/>
      <c r="P28" s="11"/>
      <c r="Q28" s="12"/>
    </row>
    <row r="29" spans="1:17" x14ac:dyDescent="0.25">
      <c r="A29">
        <v>140</v>
      </c>
      <c r="B29" s="6">
        <f t="shared" si="3"/>
        <v>19.71710483265306</v>
      </c>
      <c r="C29" s="6">
        <f>B29+2*'BH4 from LiBH4'!D29</f>
        <v>73.007195257551103</v>
      </c>
      <c r="D29" s="6"/>
      <c r="E29" s="9" t="e">
        <f t="shared" si="0"/>
        <v>#DIV/0!</v>
      </c>
      <c r="I29" s="7"/>
      <c r="J29" s="14"/>
      <c r="K29" s="2"/>
      <c r="L29" s="2"/>
      <c r="M29" s="2"/>
      <c r="N29" s="2"/>
      <c r="P29" s="11"/>
      <c r="Q29" s="12"/>
    </row>
    <row r="30" spans="1:17" x14ac:dyDescent="0.25">
      <c r="A30">
        <v>145</v>
      </c>
      <c r="B30" s="6">
        <f t="shared" si="3"/>
        <v>20.060492306733057</v>
      </c>
      <c r="C30" s="6">
        <f>B30+2*'BH4 from LiBH4'!D30</f>
        <v>75.402256447410835</v>
      </c>
      <c r="D30" s="6"/>
      <c r="E30" s="9" t="e">
        <f t="shared" si="0"/>
        <v>#DIV/0!</v>
      </c>
      <c r="I30" s="7"/>
      <c r="J30" s="14"/>
    </row>
    <row r="31" spans="1:17" x14ac:dyDescent="0.25">
      <c r="A31">
        <v>150</v>
      </c>
      <c r="B31" s="6">
        <f t="shared" si="3"/>
        <v>20.3801375</v>
      </c>
      <c r="C31" s="6">
        <f>B31+2*'BH4 from LiBH4'!D31</f>
        <v>77.624077555555658</v>
      </c>
      <c r="D31" s="6"/>
      <c r="E31" s="9" t="e">
        <f t="shared" si="0"/>
        <v>#DIV/0!</v>
      </c>
      <c r="I31" s="7"/>
      <c r="J31" s="14"/>
    </row>
    <row r="32" spans="1:17" x14ac:dyDescent="0.25">
      <c r="A32">
        <v>155</v>
      </c>
      <c r="B32" s="6">
        <f t="shared" si="3"/>
        <v>20.678278880111865</v>
      </c>
      <c r="C32" s="6">
        <f>B32+2*'BH4 from LiBH4'!D32</f>
        <v>79.76421512755212</v>
      </c>
      <c r="D32" s="6"/>
      <c r="E32" s="9" t="e">
        <f t="shared" si="0"/>
        <v>#DIV/0!</v>
      </c>
    </row>
    <row r="33" spans="1:5" x14ac:dyDescent="0.25">
      <c r="A33">
        <v>160</v>
      </c>
      <c r="B33" s="6">
        <f t="shared" si="3"/>
        <v>20.956856300000002</v>
      </c>
      <c r="C33" s="6">
        <f>B33+2*'BH4 from LiBH4'!D33</f>
        <v>81.920123013750214</v>
      </c>
      <c r="D33" s="6"/>
      <c r="E33" s="9" t="e">
        <f t="shared" si="0"/>
        <v>#DIV/0!</v>
      </c>
    </row>
    <row r="34" spans="1:5" x14ac:dyDescent="0.25">
      <c r="A34">
        <v>165</v>
      </c>
      <c r="B34" s="6">
        <f t="shared" si="3"/>
        <v>21.21756445051653</v>
      </c>
      <c r="C34" s="6">
        <f>B34+2*'BH4 from LiBH4'!D34</f>
        <v>84.194096739653517</v>
      </c>
      <c r="D34" s="6"/>
      <c r="E34" s="9" t="e">
        <f t="shared" si="0"/>
        <v>#DIV/0!</v>
      </c>
    </row>
    <row r="35" spans="1:5" x14ac:dyDescent="0.25">
      <c r="A35">
        <v>170</v>
      </c>
      <c r="B35" s="6">
        <f t="shared" si="3"/>
        <v>21.461895474394467</v>
      </c>
      <c r="C35" s="6">
        <f>B35+2*'BH4 from LiBH4'!D35</f>
        <v>86.692431928166101</v>
      </c>
      <c r="D35" s="6"/>
      <c r="E35" s="9" t="e">
        <f t="shared" si="0"/>
        <v>#DIV/0!</v>
      </c>
    </row>
    <row r="36" spans="1:5" x14ac:dyDescent="0.25">
      <c r="A36">
        <v>175</v>
      </c>
      <c r="B36" s="6">
        <f t="shared" si="3"/>
        <v>21.691173182397961</v>
      </c>
      <c r="C36" s="6">
        <f>B36+2*'BH4 from LiBH4'!D36</f>
        <v>88.527168662704099</v>
      </c>
      <c r="D36" s="6"/>
      <c r="E36" s="9" t="e">
        <f t="shared" si="0"/>
        <v>#DIV/0!</v>
      </c>
    </row>
    <row r="37" spans="1:5" x14ac:dyDescent="0.25">
      <c r="A37">
        <v>180</v>
      </c>
      <c r="B37" s="6">
        <f t="shared" si="3"/>
        <v>21.906580711111118</v>
      </c>
      <c r="C37" s="6">
        <f>B37+2*'BH4 from LiBH4'!D37</f>
        <v>90.544827974864219</v>
      </c>
      <c r="D37" s="6"/>
      <c r="E37" s="9" t="e">
        <f t="shared" si="0"/>
        <v>#DIV/0!</v>
      </c>
    </row>
    <row r="38" spans="1:5" x14ac:dyDescent="0.25">
      <c r="A38">
        <v>185</v>
      </c>
      <c r="B38" s="6">
        <f t="shared" si="3"/>
        <v>22.109183020644636</v>
      </c>
      <c r="C38" s="6">
        <f>B38+2*'BH4 from LiBH4'!D38</f>
        <v>92.520517179982122</v>
      </c>
      <c r="D38" s="6"/>
      <c r="E38" s="9" t="e">
        <f t="shared" si="0"/>
        <v>#DIV/0!</v>
      </c>
    </row>
    <row r="39" spans="1:5" x14ac:dyDescent="0.25">
      <c r="A39">
        <v>190</v>
      </c>
      <c r="B39" s="6">
        <f t="shared" si="3"/>
        <v>22.299945303878111</v>
      </c>
      <c r="C39" s="6">
        <f>B39+2*'BH4 from LiBH4'!D39</f>
        <v>94.467226970216075</v>
      </c>
      <c r="D39" s="6"/>
      <c r="E39" s="9" t="e">
        <f t="shared" si="0"/>
        <v>#DIV/0!</v>
      </c>
    </row>
    <row r="40" spans="1:5" x14ac:dyDescent="0.25">
      <c r="A40">
        <v>195</v>
      </c>
      <c r="B40" s="6">
        <f t="shared" si="3"/>
        <v>22.47974813483728</v>
      </c>
      <c r="C40" s="6">
        <f>B40+2*'BH4 from LiBH4'!D40</f>
        <v>96.395957597461233</v>
      </c>
      <c r="D40" s="6"/>
      <c r="E40" s="9" t="e">
        <f t="shared" si="0"/>
        <v>#DIV/0!</v>
      </c>
    </row>
    <row r="41" spans="1:5" x14ac:dyDescent="0.25">
      <c r="A41">
        <v>200</v>
      </c>
      <c r="B41" s="6">
        <f t="shared" si="3"/>
        <v>22.6494</v>
      </c>
      <c r="C41" s="6">
        <f>B41+2*'BH4 from LiBH4'!D41</f>
        <v>98.316013640000037</v>
      </c>
      <c r="D41" s="6"/>
      <c r="E41" s="9" t="e">
        <f t="shared" si="0"/>
        <v>#DIV/0!</v>
      </c>
    </row>
    <row r="42" spans="1:5" x14ac:dyDescent="0.25">
      <c r="A42">
        <v>205</v>
      </c>
      <c r="B42" s="6">
        <f t="shared" si="3"/>
        <v>22.809647716783168</v>
      </c>
      <c r="C42" s="6">
        <f>B42+2*'BH4 from LiBH4'!D42</f>
        <v>100.23524907053036</v>
      </c>
      <c r="D42" s="6"/>
      <c r="E42" s="9" t="e">
        <f t="shared" si="0"/>
        <v>#DIV/0!</v>
      </c>
    </row>
    <row r="43" spans="1:5" x14ac:dyDescent="0.25">
      <c r="A43">
        <v>210</v>
      </c>
      <c r="B43" s="6">
        <f t="shared" si="3"/>
        <v>22.961185136734695</v>
      </c>
      <c r="C43" s="6">
        <f>B43+2*'BH4 from LiBH4'!D43</f>
        <v>102.16027197630841</v>
      </c>
      <c r="D43" s="6"/>
      <c r="E43" s="9" t="e">
        <f t="shared" si="0"/>
        <v>#DIV/0!</v>
      </c>
    </row>
    <row r="44" spans="1:5" x14ac:dyDescent="0.25">
      <c r="A44">
        <v>215</v>
      </c>
      <c r="B44" s="6">
        <f t="shared" si="3"/>
        <v>23.104660448749321</v>
      </c>
      <c r="C44" s="6">
        <f>B44+2*'BH4 from LiBH4'!D44</f>
        <v>104.09661634846108</v>
      </c>
      <c r="D44" s="6"/>
      <c r="E44" s="9" t="e">
        <f t="shared" si="0"/>
        <v>#DIV/0!</v>
      </c>
    </row>
    <row r="45" spans="1:5" x14ac:dyDescent="0.25">
      <c r="A45">
        <v>220</v>
      </c>
      <c r="B45" s="6">
        <f t="shared" si="3"/>
        <v>23.240682333884298</v>
      </c>
      <c r="C45" s="6">
        <f>B45+2*'BH4 from LiBH4'!D45</f>
        <v>106.04888685814876</v>
      </c>
      <c r="D45" s="6"/>
      <c r="E45" s="9" t="e">
        <f t="shared" si="0"/>
        <v>#DIV/0!</v>
      </c>
    </row>
    <row r="46" spans="1:5" x14ac:dyDescent="0.25">
      <c r="A46">
        <v>225</v>
      </c>
      <c r="B46" s="6">
        <f t="shared" si="3"/>
        <v>23.369825173611112</v>
      </c>
      <c r="C46" s="6">
        <f>B46+2*'BH4 from LiBH4'!D46</f>
        <v>108.02088136725308</v>
      </c>
      <c r="D46" s="6"/>
      <c r="E46" s="9" t="e">
        <f t="shared" si="0"/>
        <v>#DIV/0!</v>
      </c>
    </row>
    <row r="47" spans="1:5" x14ac:dyDescent="0.25">
      <c r="A47">
        <v>230</v>
      </c>
      <c r="B47" s="6">
        <f t="shared" si="3"/>
        <v>23.492633474291118</v>
      </c>
      <c r="C47" s="6">
        <f>B47+2*'BH4 from LiBH4'!D47</f>
        <v>110.01569500275244</v>
      </c>
      <c r="D47" s="6"/>
      <c r="E47" s="9" t="e">
        <f t="shared" si="0"/>
        <v>#DIV/0!</v>
      </c>
    </row>
    <row r="48" spans="1:5" x14ac:dyDescent="0.25">
      <c r="A48">
        <v>235</v>
      </c>
      <c r="B48" s="6">
        <f t="shared" si="3"/>
        <v>23.609625639831371</v>
      </c>
      <c r="C48" s="6">
        <f>B48+2*'BH4 from LiBH4'!D48</f>
        <v>112.03580889871913</v>
      </c>
      <c r="D48" s="6"/>
      <c r="E48" s="9" t="e">
        <f t="shared" si="0"/>
        <v>#DIV/0!</v>
      </c>
    </row>
    <row r="49" spans="1:5" x14ac:dyDescent="0.25">
      <c r="A49">
        <v>240</v>
      </c>
      <c r="B49" s="6">
        <f t="shared" si="3"/>
        <v>23.721297199999999</v>
      </c>
      <c r="C49" s="6">
        <f>B49+2*'BH4 from LiBH4'!D49</f>
        <v>114.08316613411112</v>
      </c>
      <c r="D49" s="6"/>
      <c r="E49" s="9" t="e">
        <f t="shared" si="0"/>
        <v>#DIV/0!</v>
      </c>
    </row>
    <row r="50" spans="1:5" x14ac:dyDescent="0.25">
      <c r="A50">
        <v>245</v>
      </c>
      <c r="B50" s="6">
        <f t="shared" si="3"/>
        <v>23.828123582345899</v>
      </c>
      <c r="C50" s="6">
        <f>B50+2*'BH4 from LiBH4'!D50</f>
        <v>116.15923693503269</v>
      </c>
      <c r="D50" s="6"/>
      <c r="E50" s="9" t="e">
        <f t="shared" si="0"/>
        <v>#DIV/0!</v>
      </c>
    </row>
    <row r="51" spans="1:5" x14ac:dyDescent="0.25">
      <c r="A51">
        <v>250</v>
      </c>
      <c r="B51" s="6">
        <f t="shared" si="3"/>
        <v>23.930562500000001</v>
      </c>
      <c r="C51" s="6">
        <f>B51+2*'BH4 from LiBH4'!D51</f>
        <v>118.26507484160007</v>
      </c>
      <c r="D51" s="6"/>
      <c r="E51" s="9" t="e">
        <f t="shared" si="0"/>
        <v>#DIV/0!</v>
      </c>
    </row>
    <row r="52" spans="1:5" x14ac:dyDescent="0.25">
      <c r="A52">
        <v>255</v>
      </c>
      <c r="B52" s="6">
        <f t="shared" si="3"/>
        <v>24.029056015008649</v>
      </c>
      <c r="C52" s="6">
        <f>B52+2*'BH4 from LiBH4'!D52</f>
        <v>120.40136524253619</v>
      </c>
      <c r="D52" s="6"/>
      <c r="E52" s="9" t="e">
        <f t="shared" si="0"/>
        <v>#DIV/0!</v>
      </c>
    </row>
    <row r="53" spans="1:5" x14ac:dyDescent="0.25">
      <c r="A53">
        <v>260</v>
      </c>
      <c r="B53" s="6">
        <f t="shared" si="3"/>
        <v>24.124032326627223</v>
      </c>
      <c r="C53" s="6">
        <f>B53+2*'BH4 from LiBH4'!D53</f>
        <v>122.56846744016568</v>
      </c>
      <c r="D53" s="6"/>
      <c r="E53" s="9" t="e">
        <f t="shared" si="0"/>
        <v>#DIV/0!</v>
      </c>
    </row>
    <row r="54" spans="1:5" x14ac:dyDescent="0.25">
      <c r="A54">
        <v>265</v>
      </c>
      <c r="B54" s="6">
        <f t="shared" si="3"/>
        <v>24.215907325689749</v>
      </c>
      <c r="C54" s="6">
        <f>B54+2*'BH4 from LiBH4'!D54</f>
        <v>124.76645121295107</v>
      </c>
      <c r="D54" s="6"/>
      <c r="E54" s="9" t="e">
        <f t="shared" si="0"/>
        <v>#DIV/0!</v>
      </c>
    </row>
    <row r="55" spans="1:5" x14ac:dyDescent="0.25">
      <c r="A55">
        <v>270</v>
      </c>
      <c r="B55" s="6">
        <f t="shared" si="3"/>
        <v>24.305085949382718</v>
      </c>
      <c r="C55" s="6">
        <f>B55+2*'BH4 from LiBH4'!D55</f>
        <v>126.99512868305084</v>
      </c>
      <c r="D55" s="6"/>
      <c r="E55" s="9" t="e">
        <f t="shared" si="0"/>
        <v>#DIV/0!</v>
      </c>
    </row>
    <row r="56" spans="1:5" x14ac:dyDescent="0.25">
      <c r="A56">
        <v>275</v>
      </c>
      <c r="B56" s="6">
        <f t="shared" si="3"/>
        <v>24.391963365185951</v>
      </c>
      <c r="C56" s="6">
        <f>B56+2*'BH4 from LiBH4'!D56</f>
        <v>129.25408216547524</v>
      </c>
      <c r="D56" s="6"/>
      <c r="E56" s="9" t="e">
        <f t="shared" si="0"/>
        <v>#DIV/0!</v>
      </c>
    </row>
    <row r="57" spans="1:5" x14ac:dyDescent="0.25">
      <c r="A57">
        <v>280</v>
      </c>
      <c r="B57" s="6">
        <f t="shared" si="3"/>
        <v>24.476926008163268</v>
      </c>
      <c r="C57" s="6">
        <f>B57+2*'BH4 from LiBH4'!D57</f>
        <v>131.54268856767345</v>
      </c>
      <c r="D57" s="6"/>
      <c r="E57" s="9" t="e">
        <f t="shared" si="0"/>
        <v>#DIV/0!</v>
      </c>
    </row>
    <row r="58" spans="1:5" x14ac:dyDescent="0.25">
      <c r="A58">
        <v>285</v>
      </c>
      <c r="B58" s="6">
        <f t="shared" si="3"/>
        <v>24.560352492001385</v>
      </c>
      <c r="C58" s="6">
        <f>B58+2*'BH4 from LiBH4'!D58</f>
        <v>133.86014081937384</v>
      </c>
      <c r="D58" s="6"/>
      <c r="E58" s="9" t="e">
        <f t="shared" si="0"/>
        <v>#DIV/0!</v>
      </c>
    </row>
    <row r="59" spans="1:5" x14ac:dyDescent="0.25">
      <c r="A59">
        <v>290</v>
      </c>
      <c r="B59" s="6">
        <f t="shared" si="3"/>
        <v>24.642614411058268</v>
      </c>
      <c r="C59" s="6">
        <f>B59+2*'BH4 from LiBH4'!D59</f>
        <v>136.2054667387016</v>
      </c>
      <c r="D59" s="6"/>
      <c r="E59" s="9" t="e">
        <f t="shared" si="0"/>
        <v>#DIV/0!</v>
      </c>
    </row>
    <row r="60" spans="1:5" x14ac:dyDescent="0.25">
      <c r="A60">
        <v>295</v>
      </c>
      <c r="B60" s="6">
        <f t="shared" si="3"/>
        <v>24.724077048071678</v>
      </c>
      <c r="C60" s="6">
        <f>B60+2*'BH4 from LiBH4'!D60</f>
        <v>138.5775456791981</v>
      </c>
      <c r="D60" s="6"/>
      <c r="E60" s="9" t="e">
        <f t="shared" si="0"/>
        <v>#DIV/0!</v>
      </c>
    </row>
    <row r="61" spans="1:5" x14ac:dyDescent="0.25">
      <c r="A61">
        <v>298.14999999999998</v>
      </c>
      <c r="B61" s="6">
        <f t="shared" si="3"/>
        <v>24.775150200948822</v>
      </c>
      <c r="C61" s="6">
        <f>B61+2*'BH4 from LiBH4'!D61</f>
        <v>140.21322267895044</v>
      </c>
      <c r="D61" s="6"/>
      <c r="E61" s="9" t="e">
        <f t="shared" si="0"/>
        <v>#DIV/0!</v>
      </c>
    </row>
    <row r="62" spans="1:5" x14ac:dyDescent="0.25">
      <c r="A62">
        <v>300</v>
      </c>
      <c r="B62" s="6">
        <f>$J$7+$K$7*A62+$L$7*A62^2+$M$7/A62^2+$N$7*A62^3+$O$7/A62</f>
        <v>24.862437777777778</v>
      </c>
      <c r="C62" s="6">
        <f>B62+2*'BH4 from LiBH4'!D62</f>
        <v>141.01384214222222</v>
      </c>
      <c r="D62" s="6">
        <f>$J$13+$K$13*A62+$L$13/A62^2+$M$13*A62^2+$N$13*A62^3</f>
        <v>81.697535555555547</v>
      </c>
      <c r="E62" s="9">
        <f t="shared" si="0"/>
        <v>-72.604768532253573</v>
      </c>
    </row>
    <row r="63" spans="1:5" x14ac:dyDescent="0.25">
      <c r="A63">
        <v>305</v>
      </c>
      <c r="B63" s="6">
        <f t="shared" ref="B63:B78" si="4">$J$7+$K$7*A63+$L$7*A63^2+$M$7/A63^2+$N$7*A63^3+$O$7/A63</f>
        <v>24.953587030663801</v>
      </c>
      <c r="C63" s="6">
        <f>B63+2*'BH4 from LiBH4'!D63</f>
        <v>142.42897504842605</v>
      </c>
      <c r="D63" s="6">
        <f>$J$13+$K$13*A63+$L$13/A63^2+$M$13*A63^2+$N$13*A63^3</f>
        <v>82.134771876122016</v>
      </c>
      <c r="E63" s="9">
        <f t="shared" si="0"/>
        <v>-73.408864230172156</v>
      </c>
    </row>
    <row r="64" spans="1:5" x14ac:dyDescent="0.25">
      <c r="A64">
        <v>310</v>
      </c>
      <c r="B64" s="6">
        <f t="shared" si="4"/>
        <v>25.041196676795007</v>
      </c>
      <c r="C64" s="6">
        <f>B64+2*'BH4 from LiBH4'!D64</f>
        <v>143.76165071641705</v>
      </c>
      <c r="D64" s="6">
        <f>$J$13+$K$13*A64+$L$13/A64^2+$M$13*A64^2+$N$13*A64^3</f>
        <v>82.569688075130074</v>
      </c>
      <c r="E64" s="9">
        <f t="shared" si="0"/>
        <v>-74.109475362930368</v>
      </c>
    </row>
    <row r="65" spans="1:5" x14ac:dyDescent="0.25">
      <c r="A65">
        <v>315</v>
      </c>
      <c r="B65" s="6">
        <f t="shared" si="4"/>
        <v>25.12552645580751</v>
      </c>
      <c r="C65" s="6">
        <f>B65+2*'BH4 from LiBH4'!D65</f>
        <v>145.0110523797272</v>
      </c>
      <c r="D65" s="6">
        <f>$J$13+$K$13*A65+$L$13/A65^2+$M$13*A65^2+$N$13*A65^3</f>
        <v>83.002456620571934</v>
      </c>
      <c r="E65" s="9">
        <f t="shared" si="0"/>
        <v>-74.706940353120359</v>
      </c>
    </row>
    <row r="66" spans="1:5" x14ac:dyDescent="0.25">
      <c r="A66">
        <v>320</v>
      </c>
      <c r="B66" s="6">
        <f t="shared" si="4"/>
        <v>25.206815975000001</v>
      </c>
      <c r="C66" s="6">
        <f>B66+2*'BH4 from LiBH4'!D66</f>
        <v>146.17642657919998</v>
      </c>
      <c r="D66" s="6">
        <f>$J$13+$K$13*A66+$L$13/A66^2+$M$13*A66^2+$N$13*A66^3</f>
        <v>83.433236612499996</v>
      </c>
      <c r="E66" s="9">
        <f t="shared" si="0"/>
        <v>-75.201673234980049</v>
      </c>
    </row>
    <row r="67" spans="1:5" x14ac:dyDescent="0.25">
      <c r="A67">
        <v>325</v>
      </c>
      <c r="B67" s="6">
        <f t="shared" si="4"/>
        <v>25.285286553254444</v>
      </c>
      <c r="C67" s="6">
        <f>B67+2*'BH4 from LiBH4'!D67</f>
        <v>147.25707736467453</v>
      </c>
      <c r="D67" s="6">
        <f>$J$13+$K$13*A67+$L$13/A67^2+$M$13*A67^2+$N$13*A67^3</f>
        <v>83.862175007396445</v>
      </c>
      <c r="E67" s="9">
        <f t="shared" si="0"/>
        <v>-75.594154756523793</v>
      </c>
    </row>
    <row r="68" spans="1:5" x14ac:dyDescent="0.25">
      <c r="A68">
        <v>330</v>
      </c>
      <c r="B68" s="6">
        <f t="shared" si="4"/>
        <v>25.361142870890728</v>
      </c>
      <c r="C68" s="6">
        <f>B68+2*'BH4 from LiBH4'!D68</f>
        <v>148.25236110692083</v>
      </c>
      <c r="D68" s="6">
        <f>$J$13+$K$13*A68+$L$13/A68^2+$M$13*A68^2+$N$13*A68^3</f>
        <v>84.28940771368228</v>
      </c>
      <c r="E68" s="9">
        <f t="shared" ref="E68:E78" si="5">(D68-C68)/D68*100</f>
        <v>-75.884924486016715</v>
      </c>
    </row>
    <row r="69" spans="1:5" x14ac:dyDescent="0.25">
      <c r="A69">
        <v>335</v>
      </c>
      <c r="B69" s="6">
        <f t="shared" si="4"/>
        <v>25.434574448451773</v>
      </c>
      <c r="C69" s="6">
        <f>B69+2*'BH4 from LiBH4'!D69</f>
        <v>149.16168184751373</v>
      </c>
      <c r="D69" s="6">
        <f>$J$13+$K$13*A69+$L$13/A69^2+$M$13*A69^2+$N$13*A69^3</f>
        <v>84.71506057363554</v>
      </c>
      <c r="E69" s="9">
        <f t="shared" si="5"/>
        <v>-76.074573797725449</v>
      </c>
    </row>
    <row r="70" spans="1:5" x14ac:dyDescent="0.25">
      <c r="A70">
        <v>340</v>
      </c>
      <c r="B70" s="6">
        <f t="shared" si="4"/>
        <v>25.505756974394465</v>
      </c>
      <c r="C70" s="6">
        <f>B70+2*'BH4 from LiBH4'!D70</f>
        <v>149.98448712383112</v>
      </c>
      <c r="D70" s="6">
        <f>$J$13+$K$13*A70+$L$13/A70^2+$M$13*A70^2+$N$13*A70^3</f>
        <v>85.139250244982705</v>
      </c>
      <c r="E70" s="9">
        <f t="shared" si="5"/>
        <v>-76.163739629207939</v>
      </c>
    </row>
    <row r="71" spans="1:5" x14ac:dyDescent="0.25">
      <c r="A71">
        <v>345</v>
      </c>
      <c r="B71" s="6">
        <f t="shared" si="4"/>
        <v>25.574853499075825</v>
      </c>
      <c r="C71" s="6">
        <f>B71+2*'BH4 from LiBH4'!D71</f>
        <v>150.7202642144947</v>
      </c>
      <c r="D71" s="6">
        <f>$J$13+$K$13*A71+$L$13/A71^2+$M$13*A71^2+$N$13*A71^3</f>
        <v>85.562084993709306</v>
      </c>
      <c r="E71" s="9">
        <f t="shared" si="5"/>
        <v>-76.153098917091555</v>
      </c>
    </row>
    <row r="72" spans="1:5" x14ac:dyDescent="0.25">
      <c r="A72">
        <v>350</v>
      </c>
      <c r="B72" s="6">
        <f t="shared" si="4"/>
        <v>25.642015510204086</v>
      </c>
      <c r="C72" s="6">
        <f>B72+2*'BH4 from LiBH4'!D72</f>
        <v>151.36853675755097</v>
      </c>
      <c r="D72" s="6">
        <f>$J$13+$K$13*A72+$L$13/A72^2+$M$13*A72^2+$N$13*A72^3</f>
        <v>85.983665408163262</v>
      </c>
      <c r="E72" s="9">
        <f t="shared" si="5"/>
        <v>-76.043363630762457</v>
      </c>
    </row>
    <row r="73" spans="1:5" x14ac:dyDescent="0.25">
      <c r="A73">
        <v>355</v>
      </c>
      <c r="B73" s="6">
        <f t="shared" si="4"/>
        <v>25.707383903015277</v>
      </c>
      <c r="C73" s="6">
        <f>B73+2*'BH4 from LiBH4'!D73</f>
        <v>151.92886169969475</v>
      </c>
      <c r="D73" s="6">
        <f>$J$13+$K$13*A73+$L$13/A73^2+$M$13*A73^2+$N$13*A73^3</f>
        <v>86.404085043255307</v>
      </c>
      <c r="E73" s="9">
        <f t="shared" si="5"/>
        <v>-75.835276334025949</v>
      </c>
    </row>
    <row r="74" spans="1:5" x14ac:dyDescent="0.25">
      <c r="A74">
        <v>360</v>
      </c>
      <c r="B74" s="6">
        <f t="shared" si="4"/>
        <v>25.771089856790127</v>
      </c>
      <c r="C74" s="6">
        <f>B74+2*'BH4 from LiBH4'!D74</f>
        <v>152.40082654000986</v>
      </c>
      <c r="D74" s="6">
        <f>$J$13+$K$13*A74+$L$13/A74^2+$M$13*A74^2+$N$13*A74^3</f>
        <v>86.823431002469135</v>
      </c>
      <c r="E74" s="9">
        <f t="shared" si="5"/>
        <v>-75.529606213875368</v>
      </c>
    </row>
    <row r="75" spans="1:5" x14ac:dyDescent="0.25">
      <c r="A75">
        <v>365</v>
      </c>
      <c r="B75" s="6">
        <f t="shared" si="4"/>
        <v>25.83325562790392</v>
      </c>
      <c r="C75" s="6">
        <f>B75+2*'BH4 from LiBH4'!D75</f>
        <v>152.78404683617808</v>
      </c>
      <c r="D75" s="6">
        <f>$J$13+$K$13*A75+$L$13/A75^2+$M$13*A75^2+$N$13*A75^3</f>
        <v>87.241784464449239</v>
      </c>
      <c r="E75" s="9">
        <f t="shared" si="5"/>
        <v>-75.127145523298083</v>
      </c>
    </row>
    <row r="76" spans="1:5" x14ac:dyDescent="0.25">
      <c r="A76">
        <v>370</v>
      </c>
      <c r="B76" s="6">
        <f t="shared" si="4"/>
        <v>25.893995268371075</v>
      </c>
      <c r="C76" s="6">
        <f>B76+2*'BH4 from LiBH4'!D76</f>
        <v>153.07816394497357</v>
      </c>
      <c r="D76" s="6">
        <f>$J$13+$K$13*A76+$L$13/A76^2+$M$13*A76^2+$N$13*A76^3</f>
        <v>87.659221160116857</v>
      </c>
      <c r="E76" s="9">
        <f t="shared" si="5"/>
        <v>-74.62870639172526</v>
      </c>
    </row>
    <row r="77" spans="1:5" x14ac:dyDescent="0.25">
      <c r="A77">
        <v>375</v>
      </c>
      <c r="B77" s="6">
        <f t="shared" si="4"/>
        <v>25.953415277777779</v>
      </c>
      <c r="C77" s="6">
        <f>B77+2*'BH4 from LiBH4'!D77</f>
        <v>153.28284297222223</v>
      </c>
      <c r="D77" s="6">
        <f>$J$13+$K$13*A77+$L$13/A77^2+$M$13*A77^2+$N$13*A77^3</f>
        <v>88.07581180555556</v>
      </c>
      <c r="E77" s="9">
        <f t="shared" si="5"/>
        <v>-74.035117962493317</v>
      </c>
    </row>
    <row r="78" spans="1:5" x14ac:dyDescent="0.25">
      <c r="A78">
        <v>380</v>
      </c>
      <c r="B78" s="6">
        <f t="shared" si="4"/>
        <v>26.01161519556787</v>
      </c>
      <c r="C78" s="6">
        <f>B78+2*'BH4 from LiBH4'!D78</f>
        <v>153.39777091032465</v>
      </c>
      <c r="D78" s="6">
        <f>$J$13+$K$13*A78+$L$13/A78^2+$M$13*A78^2+$N$13*A78^3</f>
        <v>88.491622495290869</v>
      </c>
      <c r="E78" s="9">
        <f t="shared" si="5"/>
        <v>-73.347223821653628</v>
      </c>
    </row>
  </sheetData>
  <mergeCells count="3">
    <mergeCell ref="I15:K15"/>
    <mergeCell ref="J1:L1"/>
    <mergeCell ref="M1:R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F743-A08A-49EA-AB5C-9A96DEF02D4D}">
  <dimension ref="A1:R78"/>
  <sheetViews>
    <sheetView topLeftCell="A7" workbookViewId="0">
      <selection activeCell="I40" sqref="I40"/>
    </sheetView>
  </sheetViews>
  <sheetFormatPr baseColWidth="10" defaultColWidth="11.42578125" defaultRowHeight="15" x14ac:dyDescent="0.25"/>
  <cols>
    <col min="1" max="1" width="7" bestFit="1" customWidth="1"/>
    <col min="2" max="2" width="15.7109375" bestFit="1" customWidth="1"/>
    <col min="3" max="3" width="28.42578125" bestFit="1" customWidth="1"/>
    <col min="4" max="4" width="27" bestFit="1" customWidth="1"/>
    <col min="5" max="5" width="13.85546875" bestFit="1" customWidth="1"/>
    <col min="10" max="11" width="11.5703125" bestFit="1" customWidth="1"/>
    <col min="12" max="12" width="13" bestFit="1" customWidth="1"/>
    <col min="13" max="13" width="13.5703125" bestFit="1" customWidth="1"/>
  </cols>
  <sheetData>
    <row r="1" spans="1:18" x14ac:dyDescent="0.25">
      <c r="A1" t="s">
        <v>9</v>
      </c>
      <c r="B1" t="s">
        <v>43</v>
      </c>
      <c r="C1" t="s">
        <v>124</v>
      </c>
      <c r="D1" t="s">
        <v>127</v>
      </c>
      <c r="E1" t="s">
        <v>136</v>
      </c>
      <c r="I1" t="s">
        <v>42</v>
      </c>
      <c r="J1" s="18" t="s">
        <v>1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18" x14ac:dyDescent="0.25">
      <c r="A2">
        <v>5</v>
      </c>
      <c r="B2" s="6">
        <f>$J$3+$K$3*A2+$L$3*A2^2+$M$3/A2^2+$N$3*A2^3+$O$3/A2</f>
        <v>2.545E-2</v>
      </c>
      <c r="D2" s="6">
        <f>$K$15+$L$15*A2+$M$15/A2^2+$N$15*A2^2+$O$15*A2^3</f>
        <v>6.1349635000000034E-2</v>
      </c>
      <c r="E2" s="9">
        <f>(D2-C2)/D2*100</f>
        <v>100</v>
      </c>
      <c r="I2" s="26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</row>
    <row r="3" spans="1:18" x14ac:dyDescent="0.25">
      <c r="A3">
        <v>10</v>
      </c>
      <c r="B3" s="6">
        <f>$J$4+$K$4*A3+$L$4*A3^2+$M$4/A3^2+$N$4*A3^3+$O$4/A3</f>
        <v>0.19479999999999981</v>
      </c>
      <c r="D3" s="6">
        <f>$K$15+$L$15*A3+$M$15/A3^2+$N$15*A3^2+$O$15*A3^3</f>
        <v>0.43809690600000001</v>
      </c>
      <c r="E3" s="9">
        <f t="shared" ref="E3:E67" si="0">(D3-C3)/D3*100</f>
        <v>100</v>
      </c>
      <c r="I3" t="s">
        <v>102</v>
      </c>
      <c r="J3">
        <v>0</v>
      </c>
      <c r="K3" s="2">
        <v>1.99E-3</v>
      </c>
      <c r="L3">
        <v>0</v>
      </c>
      <c r="M3">
        <v>0</v>
      </c>
      <c r="N3" s="2">
        <v>1.2400000000000001E-4</v>
      </c>
    </row>
    <row r="4" spans="1:18" x14ac:dyDescent="0.25">
      <c r="A4">
        <v>15</v>
      </c>
      <c r="B4" s="6">
        <f t="shared" ref="B4:B9" si="1">$J$4+$K$4*A4+$L$4*A4^2+$M$4/A4^2+$N$4*A4^3+$O$4/A4</f>
        <v>0.64828749999999935</v>
      </c>
      <c r="C4" s="6">
        <f>B4+2*'BH4 from LiBH4'!D4</f>
        <v>1.6697091737777763</v>
      </c>
      <c r="D4" s="6">
        <f>$K$15+$L$15*A4+$M$15/A4^2+$N$15*A4^2+$O$15*A4^3</f>
        <v>1.3868327321111111</v>
      </c>
      <c r="E4" s="9">
        <f t="shared" si="0"/>
        <v>-20.397300634522484</v>
      </c>
      <c r="I4" s="40" t="s">
        <v>106</v>
      </c>
      <c r="J4" s="2">
        <v>1.7709999999999999</v>
      </c>
      <c r="K4" s="2">
        <v>-0.31</v>
      </c>
      <c r="L4" s="2">
        <v>1.8509999999999999E-2</v>
      </c>
      <c r="M4" s="2">
        <v>-15.93</v>
      </c>
      <c r="N4" s="2">
        <v>-1.6789999999999999E-4</v>
      </c>
    </row>
    <row r="5" spans="1:18" x14ac:dyDescent="0.25">
      <c r="A5">
        <v>20</v>
      </c>
      <c r="B5" s="6">
        <f t="shared" si="1"/>
        <v>1.5919749999999997</v>
      </c>
      <c r="C5" s="6">
        <f>B5+2*'BH4 from LiBH4'!D5</f>
        <v>3.0709423149999977</v>
      </c>
      <c r="D5" s="6">
        <f t="shared" ref="D5:D23" si="2">$K$17+$L$17*A5+$M$17/A5^2+$N$17*A5^2+$O$17*A5^3</f>
        <v>2.8679417020000004</v>
      </c>
      <c r="E5" s="9">
        <f t="shared" si="0"/>
        <v>-7.0782684619576433</v>
      </c>
      <c r="I5" t="s">
        <v>103</v>
      </c>
      <c r="J5" s="2">
        <v>117.816</v>
      </c>
      <c r="K5" s="2">
        <v>-3.8039999999999998</v>
      </c>
      <c r="L5" s="2">
        <v>5.1220000000000002E-2</v>
      </c>
      <c r="M5" s="1">
        <v>-39630</v>
      </c>
      <c r="N5" s="2">
        <v>-2.287E-4</v>
      </c>
    </row>
    <row r="6" spans="1:18" x14ac:dyDescent="0.25">
      <c r="A6">
        <v>25</v>
      </c>
      <c r="B6" s="6">
        <f t="shared" si="1"/>
        <v>2.9408244999999997</v>
      </c>
      <c r="C6" s="6">
        <f>B6+2*'BH4 from LiBH4'!D6</f>
        <v>5.3484491724799987</v>
      </c>
      <c r="D6" s="6">
        <f t="shared" si="2"/>
        <v>4.9647813826800018</v>
      </c>
      <c r="E6" s="9">
        <f t="shared" si="0"/>
        <v>-7.7277881990624948</v>
      </c>
      <c r="I6" t="s">
        <v>104</v>
      </c>
      <c r="J6" s="2">
        <v>18.978999999999999</v>
      </c>
      <c r="K6" s="2">
        <v>5.9889999999999999E-2</v>
      </c>
      <c r="L6" s="2">
        <v>-1.931E-4</v>
      </c>
      <c r="M6" s="2">
        <v>-29590</v>
      </c>
      <c r="N6" s="2">
        <v>2.4079999999999999E-7</v>
      </c>
    </row>
    <row r="7" spans="1:18" x14ac:dyDescent="0.25">
      <c r="A7">
        <v>30</v>
      </c>
      <c r="B7" s="6">
        <f t="shared" si="1"/>
        <v>4.5789999999999997</v>
      </c>
      <c r="C7" s="6">
        <f>B7+2*'BH4 from LiBH4'!D7</f>
        <v>8.1387695748888866</v>
      </c>
      <c r="D7" s="6">
        <f t="shared" si="2"/>
        <v>7.3880249408888901</v>
      </c>
      <c r="E7" s="9">
        <f t="shared" si="0"/>
        <v>-10.161641846185629</v>
      </c>
      <c r="I7" t="s">
        <v>105</v>
      </c>
      <c r="J7" s="2">
        <v>19.782</v>
      </c>
      <c r="K7" s="2">
        <v>1.5622E-2</v>
      </c>
      <c r="L7" s="2">
        <v>3.0359999999999998E-6</v>
      </c>
      <c r="M7" s="2">
        <v>95200</v>
      </c>
      <c r="N7">
        <v>0</v>
      </c>
    </row>
    <row r="8" spans="1:18" x14ac:dyDescent="0.25">
      <c r="A8">
        <v>35</v>
      </c>
      <c r="B8" s="6">
        <f t="shared" si="1"/>
        <v>6.3840334183673466</v>
      </c>
      <c r="C8" s="6">
        <f>B8+2*'BH4 from LiBH4'!D8</f>
        <v>11.397863066857141</v>
      </c>
      <c r="D8" s="6">
        <f t="shared" si="2"/>
        <v>10.012803071775512</v>
      </c>
      <c r="E8" s="9">
        <f t="shared" si="0"/>
        <v>-13.832889602971338</v>
      </c>
    </row>
    <row r="9" spans="1:18" x14ac:dyDescent="0.25">
      <c r="A9">
        <v>40</v>
      </c>
      <c r="B9" s="6">
        <f t="shared" si="1"/>
        <v>8.2314437500000004</v>
      </c>
      <c r="C9" s="6">
        <f>B9+2*'BH4 from LiBH4'!D9</f>
        <v>14.978500174249998</v>
      </c>
      <c r="D9" s="6">
        <f t="shared" si="2"/>
        <v>12.776519335499998</v>
      </c>
      <c r="E9" s="9">
        <f t="shared" si="0"/>
        <v>-17.234590900134442</v>
      </c>
    </row>
    <row r="10" spans="1:18" x14ac:dyDescent="0.25">
      <c r="A10">
        <v>45</v>
      </c>
      <c r="B10" s="6">
        <f>$J$5+$K$5*A10+$L$5*A10^2+$M$5/A10^2+$N$5*A10^3+$O$5/A10</f>
        <v>9.9458421296296571</v>
      </c>
      <c r="C10" s="6">
        <f>B10+2*'BH4 from LiBH4'!D10</f>
        <v>18.647339657580272</v>
      </c>
      <c r="D10" s="6">
        <f t="shared" si="2"/>
        <v>15.639908275395062</v>
      </c>
      <c r="E10" s="9">
        <f t="shared" si="0"/>
        <v>-19.229213683538966</v>
      </c>
    </row>
    <row r="11" spans="1:18" x14ac:dyDescent="0.25">
      <c r="A11">
        <v>50</v>
      </c>
      <c r="B11" s="6">
        <f t="shared" ref="B11:B17" si="3">$J$5+$K$5*A11+$L$5*A11^2+$M$5/A11^2+$N$5*A11^3+$O$5/A11</f>
        <v>11.226500000000023</v>
      </c>
      <c r="C11" s="6">
        <f>B11+2*'BH4 from LiBH4'!D11</f>
        <v>22.030459299120015</v>
      </c>
      <c r="D11" s="6">
        <f t="shared" si="2"/>
        <v>18.57380542192</v>
      </c>
      <c r="E11" s="9">
        <f t="shared" si="0"/>
        <v>-18.610369812104427</v>
      </c>
      <c r="I11" t="s">
        <v>55</v>
      </c>
      <c r="J11" t="s">
        <v>71</v>
      </c>
    </row>
    <row r="12" spans="1:18" x14ac:dyDescent="0.25">
      <c r="A12">
        <v>55</v>
      </c>
      <c r="B12" s="6">
        <f t="shared" si="3"/>
        <v>12.385711053719028</v>
      </c>
      <c r="C12" s="6">
        <f>B12+2*'BH4 from LiBH4'!D12</f>
        <v>25.359621184099197</v>
      </c>
      <c r="D12" s="6">
        <f t="shared" si="2"/>
        <v>21.553909445429753</v>
      </c>
      <c r="E12" s="9">
        <f t="shared" si="0"/>
        <v>-17.656712107401006</v>
      </c>
      <c r="I12" s="7"/>
      <c r="J12" s="26" t="s">
        <v>73</v>
      </c>
      <c r="K12" s="27" t="s">
        <v>3</v>
      </c>
      <c r="L12" s="27" t="s">
        <v>4</v>
      </c>
      <c r="M12" s="27" t="s">
        <v>5</v>
      </c>
      <c r="N12" s="27" t="s">
        <v>6</v>
      </c>
      <c r="O12" s="27" t="s">
        <v>7</v>
      </c>
      <c r="P12" s="27" t="s">
        <v>24</v>
      </c>
      <c r="Q12" s="27" t="s">
        <v>25</v>
      </c>
      <c r="R12" s="26"/>
    </row>
    <row r="13" spans="1:18" x14ac:dyDescent="0.25">
      <c r="A13">
        <v>60</v>
      </c>
      <c r="B13" s="6">
        <f t="shared" si="3"/>
        <v>13.560466666666684</v>
      </c>
      <c r="C13" s="6">
        <f>B13+2*'BH4 from LiBH4'!D13</f>
        <v>28.687451707888897</v>
      </c>
      <c r="D13" s="6">
        <f t="shared" si="2"/>
        <v>24.55845954022222</v>
      </c>
      <c r="E13" s="9">
        <f t="shared" si="0"/>
        <v>-16.812911904772164</v>
      </c>
      <c r="I13" s="26" t="s">
        <v>74</v>
      </c>
      <c r="J13" s="31" t="s">
        <v>37</v>
      </c>
      <c r="K13" s="26">
        <v>0</v>
      </c>
      <c r="L13" s="29">
        <v>9.0733999999999997E-4</v>
      </c>
      <c r="M13" s="26">
        <v>0</v>
      </c>
      <c r="N13" s="26">
        <v>0</v>
      </c>
      <c r="O13" s="29">
        <v>4.5108000000000002E-4</v>
      </c>
      <c r="P13" s="32">
        <v>0.99978</v>
      </c>
      <c r="Q13" s="33">
        <v>1.2427E-4</v>
      </c>
      <c r="R13" s="26"/>
    </row>
    <row r="14" spans="1:18" x14ac:dyDescent="0.25">
      <c r="A14">
        <v>65</v>
      </c>
      <c r="B14" s="6">
        <f t="shared" si="3"/>
        <v>14.773880843195279</v>
      </c>
      <c r="C14" s="6">
        <f>B14+2*'BH4 from LiBH4'!D14</f>
        <v>32.053928175195288</v>
      </c>
      <c r="D14" s="6">
        <f t="shared" si="2"/>
        <v>27.567111022763306</v>
      </c>
      <c r="E14" s="9">
        <f t="shared" si="0"/>
        <v>-16.27597882392185</v>
      </c>
      <c r="I14" s="26" t="s">
        <v>75</v>
      </c>
      <c r="J14" s="31"/>
      <c r="K14" s="26">
        <v>0</v>
      </c>
      <c r="L14" s="29">
        <v>2.7568000000000001E-5</v>
      </c>
      <c r="M14" s="26">
        <v>0</v>
      </c>
      <c r="N14" s="26">
        <v>0</v>
      </c>
      <c r="O14" s="29">
        <v>2.5600999999999998E-6</v>
      </c>
      <c r="P14" s="32"/>
      <c r="Q14" s="33"/>
      <c r="R14" s="26"/>
    </row>
    <row r="15" spans="1:18" x14ac:dyDescent="0.25">
      <c r="A15">
        <v>70</v>
      </c>
      <c r="B15" s="6">
        <f t="shared" si="3"/>
        <v>15.982144897959216</v>
      </c>
      <c r="C15" s="6">
        <f>B15+2*'BH4 from LiBH4'!D15</f>
        <v>35.633799068898014</v>
      </c>
      <c r="D15" s="6">
        <f t="shared" si="2"/>
        <v>30.560351426693881</v>
      </c>
      <c r="E15" s="9">
        <f t="shared" si="0"/>
        <v>-16.601404778914205</v>
      </c>
      <c r="I15" s="26" t="s">
        <v>74</v>
      </c>
      <c r="J15" s="20" t="s">
        <v>38</v>
      </c>
      <c r="K15" s="2">
        <v>0.27623926300000001</v>
      </c>
      <c r="L15" s="2">
        <v>-8.0955680000000002E-2</v>
      </c>
      <c r="M15" s="2">
        <v>-1.0563256999999999</v>
      </c>
      <c r="N15" s="2">
        <v>8.751567E-3</v>
      </c>
      <c r="O15" s="2">
        <v>1.06821E-4</v>
      </c>
      <c r="P15" s="21">
        <v>0.99995600910000004</v>
      </c>
      <c r="Q15" s="23">
        <v>3.7586579999999998E-3</v>
      </c>
    </row>
    <row r="16" spans="1:18" x14ac:dyDescent="0.25">
      <c r="A16">
        <v>75</v>
      </c>
      <c r="B16" s="6">
        <f t="shared" si="3"/>
        <v>17.100354166666676</v>
      </c>
      <c r="C16" s="6">
        <f>B16+2*'BH4 from LiBH4'!D16</f>
        <v>39.114504412266697</v>
      </c>
      <c r="D16" s="6">
        <f t="shared" si="2"/>
        <v>33.519179334742219</v>
      </c>
      <c r="E16" s="9">
        <f t="shared" si="0"/>
        <v>-16.692905937959502</v>
      </c>
      <c r="I16" s="26" t="s">
        <v>75</v>
      </c>
      <c r="J16" s="20"/>
      <c r="K16" s="2">
        <v>2.6328675999999999E-2</v>
      </c>
      <c r="L16" s="2">
        <v>6.2810339999999996E-3</v>
      </c>
      <c r="M16" s="2">
        <v>0.14331063499999999</v>
      </c>
      <c r="N16" s="2">
        <v>5.2046299999999998E-4</v>
      </c>
      <c r="O16" s="2">
        <v>1.4354300000000001E-5</v>
      </c>
      <c r="P16" s="21"/>
      <c r="Q16" s="23"/>
    </row>
    <row r="17" spans="1:17" x14ac:dyDescent="0.25">
      <c r="A17">
        <v>80</v>
      </c>
      <c r="B17" s="6">
        <f t="shared" si="3"/>
        <v>18.017412500000006</v>
      </c>
      <c r="C17" s="6">
        <f>B17+2*'BH4 from LiBH4'!D17</f>
        <v>42.354222982875022</v>
      </c>
      <c r="D17" s="6">
        <f t="shared" si="2"/>
        <v>36.424919033874993</v>
      </c>
      <c r="E17" s="9">
        <f t="shared" si="0"/>
        <v>-16.278152721453701</v>
      </c>
      <c r="I17" s="26" t="s">
        <v>74</v>
      </c>
      <c r="J17" s="20" t="s">
        <v>39</v>
      </c>
      <c r="K17" s="2">
        <v>-6.9291218399999996</v>
      </c>
      <c r="L17" s="2">
        <v>0.35244169400000003</v>
      </c>
      <c r="M17" s="2">
        <v>492.81890479999998</v>
      </c>
      <c r="N17" s="2">
        <v>4.2684359999999996E-3</v>
      </c>
      <c r="O17" s="2">
        <v>-2.3898999999999999E-5</v>
      </c>
      <c r="P17" s="21">
        <v>0.99995572440000002</v>
      </c>
      <c r="Q17" s="23">
        <v>0.10593336909999999</v>
      </c>
    </row>
    <row r="18" spans="1:17" x14ac:dyDescent="0.25">
      <c r="A18">
        <v>85</v>
      </c>
      <c r="B18" s="6">
        <f>$J$6+$K$6*A18+$L$6*A18^2+$M$6/A18^2+$N$6*A18^3+$O$6/A18</f>
        <v>18.726882069896195</v>
      </c>
      <c r="C18" s="6">
        <f>B18+2*'BH4 from LiBH4'!D18</f>
        <v>45.328139255404849</v>
      </c>
      <c r="D18" s="6">
        <f t="shared" si="2"/>
        <v>39.25910910403806</v>
      </c>
      <c r="E18" s="9">
        <f t="shared" si="0"/>
        <v>-15.458909511378977</v>
      </c>
      <c r="I18" s="26" t="s">
        <v>75</v>
      </c>
      <c r="J18" s="20"/>
      <c r="K18" s="2">
        <v>0.63247100899999997</v>
      </c>
      <c r="L18" s="2">
        <v>2.9669368000000002E-2</v>
      </c>
      <c r="M18" s="2">
        <v>68.348059120000002</v>
      </c>
      <c r="N18" s="2">
        <v>4.5489400000000001E-4</v>
      </c>
      <c r="O18" s="2">
        <v>2.2226000000000001E-6</v>
      </c>
      <c r="P18" s="21"/>
      <c r="Q18" s="23"/>
    </row>
    <row r="19" spans="1:17" x14ac:dyDescent="0.25">
      <c r="A19">
        <v>90</v>
      </c>
      <c r="B19" s="6">
        <f t="shared" ref="B19:B61" si="4">$J$6+$K$6*A19+$L$6*A19^2+$M$6/A19^2+$N$6*A19^3+$O$6/A19</f>
        <v>19.327446780246913</v>
      </c>
      <c r="C19" s="6">
        <f>B19+2*'BH4 from LiBH4'!D19</f>
        <v>48.12491046113584</v>
      </c>
      <c r="D19" s="6">
        <f t="shared" si="2"/>
        <v>42.003433060098757</v>
      </c>
      <c r="E19" s="9">
        <f t="shared" si="0"/>
        <v>-14.573754941122164</v>
      </c>
      <c r="I19" s="26" t="s">
        <v>74</v>
      </c>
      <c r="J19" s="20" t="s">
        <v>40</v>
      </c>
      <c r="K19" s="2">
        <v>-21.530189700000001</v>
      </c>
      <c r="L19" s="2">
        <v>0.81734221299999998</v>
      </c>
      <c r="M19">
        <v>0</v>
      </c>
      <c r="N19" s="2">
        <v>-1.3286699999999999E-3</v>
      </c>
      <c r="O19">
        <v>0</v>
      </c>
      <c r="P19" s="22">
        <v>0.99965256960000004</v>
      </c>
      <c r="Q19" s="23">
        <v>0.32742603209999999</v>
      </c>
    </row>
    <row r="20" spans="1:17" x14ac:dyDescent="0.25">
      <c r="A20">
        <v>95</v>
      </c>
      <c r="B20" s="6">
        <f t="shared" si="4"/>
        <v>19.853608039889195</v>
      </c>
      <c r="C20" s="6">
        <f>B20+2*'BH4 from LiBH4'!D20</f>
        <v>50.774797501950168</v>
      </c>
      <c r="D20" s="6">
        <f t="shared" si="2"/>
        <v>44.639674837831024</v>
      </c>
      <c r="E20" s="9">
        <f t="shared" si="0"/>
        <v>-13.743654465242161</v>
      </c>
      <c r="I20" s="26" t="s">
        <v>75</v>
      </c>
      <c r="J20" s="20"/>
      <c r="K20" s="2">
        <v>1.0922957179999999</v>
      </c>
      <c r="L20" s="2">
        <v>1.3480647E-2</v>
      </c>
      <c r="M20">
        <v>0</v>
      </c>
      <c r="N20" s="2">
        <v>3.90714E-5</v>
      </c>
      <c r="O20">
        <v>0</v>
      </c>
      <c r="P20" s="22"/>
      <c r="Q20" s="23"/>
    </row>
    <row r="21" spans="1:17" x14ac:dyDescent="0.25">
      <c r="A21">
        <v>100</v>
      </c>
      <c r="B21" s="6">
        <f t="shared" si="4"/>
        <v>20.3188</v>
      </c>
      <c r="C21" s="6">
        <f>B21+2*'BH4 from LiBH4'!D21</f>
        <v>53.291089444400015</v>
      </c>
      <c r="D21" s="6">
        <f t="shared" si="2"/>
        <v>47.149689450479997</v>
      </c>
      <c r="E21" s="9">
        <f t="shared" si="0"/>
        <v>-13.025324377523544</v>
      </c>
      <c r="I21" s="26" t="s">
        <v>74</v>
      </c>
      <c r="J21" s="20" t="s">
        <v>41</v>
      </c>
      <c r="K21" s="2">
        <v>99.76</v>
      </c>
      <c r="L21" s="2">
        <v>1.7232999999999998E-2</v>
      </c>
      <c r="M21" s="2">
        <v>-728840</v>
      </c>
      <c r="N21" s="2">
        <v>1.1069999999999999E-4</v>
      </c>
      <c r="O21">
        <v>0</v>
      </c>
      <c r="P21" s="22">
        <v>0.99009000000000003</v>
      </c>
      <c r="Q21" s="23">
        <v>1.6944999999999999</v>
      </c>
    </row>
    <row r="22" spans="1:17" x14ac:dyDescent="0.25">
      <c r="A22">
        <v>105</v>
      </c>
      <c r="B22" s="6">
        <f t="shared" si="4"/>
        <v>20.73337837324263</v>
      </c>
      <c r="C22" s="6">
        <f>B22+2*'BH4 from LiBH4'!D22</f>
        <v>55.686951114548762</v>
      </c>
      <c r="D22" s="6">
        <f t="shared" si="2"/>
        <v>49.515383182419498</v>
      </c>
      <c r="E22" s="9">
        <f t="shared" si="0"/>
        <v>-12.463940568515055</v>
      </c>
      <c r="I22" s="26" t="s">
        <v>75</v>
      </c>
      <c r="J22" s="20"/>
      <c r="K22" s="2">
        <v>6.2027000000000001</v>
      </c>
      <c r="L22" s="2">
        <v>2.8244999999999999E-2</v>
      </c>
      <c r="M22" s="2">
        <v>63993</v>
      </c>
      <c r="N22" s="2">
        <v>3.3602000000000001E-5</v>
      </c>
      <c r="O22">
        <v>0</v>
      </c>
      <c r="P22" s="22"/>
      <c r="Q22" s="23"/>
    </row>
    <row r="23" spans="1:17" x14ac:dyDescent="0.25">
      <c r="A23">
        <v>110</v>
      </c>
      <c r="B23" s="6">
        <f t="shared" si="4"/>
        <v>21.105440254545449</v>
      </c>
      <c r="C23" s="6">
        <f>B23+2*'BH4 from LiBH4'!D23</f>
        <v>57.429366213554012</v>
      </c>
      <c r="D23" s="6">
        <f t="shared" si="2"/>
        <v>51.718699935107438</v>
      </c>
      <c r="E23" s="9">
        <f t="shared" si="0"/>
        <v>-11.041782344900142</v>
      </c>
    </row>
    <row r="24" spans="1:17" x14ac:dyDescent="0.25">
      <c r="A24">
        <v>115</v>
      </c>
      <c r="B24" s="6">
        <f t="shared" si="4"/>
        <v>21.441400088468804</v>
      </c>
      <c r="C24" s="6">
        <f>B24+2*'BH4 from LiBH4'!D24</f>
        <v>60.864391361701529</v>
      </c>
      <c r="D24" s="6">
        <f t="shared" ref="D24:D45" si="5">$K$19+$L$19*A24+$M$19/A24^2+$N$19*A24^2+$O$19*A24^3</f>
        <v>54.892504044999988</v>
      </c>
      <c r="E24" s="9">
        <f t="shared" si="0"/>
        <v>-10.879240108641945</v>
      </c>
      <c r="J24" s="19" t="s">
        <v>62</v>
      </c>
      <c r="K24" s="19"/>
      <c r="L24" s="19"/>
    </row>
    <row r="25" spans="1:17" x14ac:dyDescent="0.25">
      <c r="A25">
        <v>120</v>
      </c>
      <c r="B25" s="6">
        <f t="shared" si="4"/>
        <v>21.746401288888887</v>
      </c>
      <c r="C25" s="6">
        <f>B25+2*'BH4 from LiBH4'!D25</f>
        <v>64.149613893055587</v>
      </c>
      <c r="D25" s="6">
        <f t="shared" si="5"/>
        <v>57.418027859999995</v>
      </c>
      <c r="E25" s="9">
        <f t="shared" si="0"/>
        <v>-11.723819650282904</v>
      </c>
    </row>
    <row r="26" spans="1:17" x14ac:dyDescent="0.25">
      <c r="A26">
        <v>125</v>
      </c>
      <c r="B26" s="6">
        <f t="shared" si="4"/>
        <v>22.024614999999997</v>
      </c>
      <c r="C26" s="6">
        <f>B26+2*'BH4 from LiBH4'!D26</f>
        <v>67.494709933999886</v>
      </c>
      <c r="D26" s="6">
        <f t="shared" si="5"/>
        <v>59.877118174999993</v>
      </c>
      <c r="E26" s="9">
        <f t="shared" si="0"/>
        <v>-12.722041392734235</v>
      </c>
    </row>
    <row r="27" spans="1:17" x14ac:dyDescent="0.25">
      <c r="A27">
        <v>130</v>
      </c>
      <c r="B27" s="6">
        <f t="shared" si="4"/>
        <v>22.279460026035498</v>
      </c>
      <c r="C27" s="6">
        <f>B27+2*'BH4 from LiBH4'!D27</f>
        <v>70.700212169585754</v>
      </c>
      <c r="D27" s="6">
        <f t="shared" si="5"/>
        <v>62.269774990000002</v>
      </c>
      <c r="E27" s="9">
        <f t="shared" si="0"/>
        <v>-13.538570166568947</v>
      </c>
    </row>
    <row r="28" spans="1:17" x14ac:dyDescent="0.25">
      <c r="A28">
        <v>135</v>
      </c>
      <c r="B28" s="6">
        <f t="shared" si="4"/>
        <v>22.513766835665294</v>
      </c>
      <c r="C28" s="6">
        <f>B28+2*'BH4 from LiBH4'!D28</f>
        <v>73.520965386598036</v>
      </c>
      <c r="D28" s="6">
        <f t="shared" si="5"/>
        <v>64.595998304999995</v>
      </c>
      <c r="E28" s="9">
        <f t="shared" si="0"/>
        <v>-13.816594395611673</v>
      </c>
    </row>
    <row r="29" spans="1:17" x14ac:dyDescent="0.25">
      <c r="A29">
        <v>140</v>
      </c>
      <c r="B29" s="6">
        <f t="shared" si="4"/>
        <v>22.729901322448981</v>
      </c>
      <c r="C29" s="6">
        <f>B29+2*'BH4 from LiBH4'!D29</f>
        <v>76.019991747347021</v>
      </c>
      <c r="D29" s="6">
        <f t="shared" si="5"/>
        <v>66.85578812</v>
      </c>
      <c r="E29" s="9">
        <f t="shared" si="0"/>
        <v>-13.707419933331902</v>
      </c>
      <c r="I29" t="s">
        <v>123</v>
      </c>
      <c r="L29" s="18" t="s">
        <v>1</v>
      </c>
      <c r="M29" s="18"/>
      <c r="N29" s="18"/>
    </row>
    <row r="30" spans="1:17" x14ac:dyDescent="0.25">
      <c r="A30">
        <v>145</v>
      </c>
      <c r="B30" s="6">
        <f t="shared" si="4"/>
        <v>22.929859224019022</v>
      </c>
      <c r="C30" s="6">
        <f>B30+2*'BH4 from LiBH4'!D30</f>
        <v>78.271623364696808</v>
      </c>
      <c r="D30" s="6">
        <f t="shared" si="5"/>
        <v>69.049144435000002</v>
      </c>
      <c r="E30" s="9">
        <f t="shared" si="0"/>
        <v>-13.356398555203628</v>
      </c>
      <c r="I30" s="26" t="s">
        <v>73</v>
      </c>
      <c r="J30" t="s">
        <v>3</v>
      </c>
      <c r="K30" t="s">
        <v>4</v>
      </c>
      <c r="L30" t="s">
        <v>5</v>
      </c>
      <c r="M30" t="s">
        <v>6</v>
      </c>
    </row>
    <row r="31" spans="1:17" x14ac:dyDescent="0.25">
      <c r="A31">
        <v>150</v>
      </c>
      <c r="B31" s="6">
        <f t="shared" si="4"/>
        <v>23.115338888888886</v>
      </c>
      <c r="C31" s="6">
        <f>B31+2*'BH4 from LiBH4'!D31</f>
        <v>80.35927894444454</v>
      </c>
      <c r="D31" s="6">
        <f t="shared" si="5"/>
        <v>71.176067250000017</v>
      </c>
      <c r="E31" s="9">
        <f t="shared" si="0"/>
        <v>-12.902106071959912</v>
      </c>
      <c r="I31" t="s">
        <v>107</v>
      </c>
      <c r="J31" s="2">
        <f>J7+2*('BH4 from LiBH4'!M12-'BH4 from LiBH4'!M7)</f>
        <v>-151.51897599999998</v>
      </c>
      <c r="K31" s="2">
        <f>K7+2*('BH4 from LiBH4'!M13/1000-'BH4 from LiBH4'!N7)</f>
        <v>1.5133477239999999</v>
      </c>
      <c r="L31" s="2">
        <f>L7+2*('BH4 from LiBH4'!M15*10^(-6)-'BH4 from LiBH4'!O7)</f>
        <v>-1.9171437919999999E-3</v>
      </c>
      <c r="M31" s="2">
        <f>M7+2*('BH4 from LiBH4'!M14*10^5-'BH4 from LiBH4'!P7)</f>
        <v>1080776</v>
      </c>
      <c r="N31" s="1"/>
    </row>
    <row r="32" spans="1:17" x14ac:dyDescent="0.25">
      <c r="A32">
        <v>155</v>
      </c>
      <c r="B32" s="6">
        <f t="shared" si="4"/>
        <v>23.287797885119666</v>
      </c>
      <c r="C32" s="6">
        <f>B32+2*'BH4 from LiBH4'!D32</f>
        <v>82.373734132559917</v>
      </c>
      <c r="D32" s="6">
        <f t="shared" si="5"/>
        <v>73.236556564999987</v>
      </c>
      <c r="E32" s="9">
        <f t="shared" si="0"/>
        <v>-12.476252292733573</v>
      </c>
    </row>
    <row r="33" spans="1:5" x14ac:dyDescent="0.25">
      <c r="A33">
        <v>160</v>
      </c>
      <c r="B33" s="6">
        <f t="shared" si="4"/>
        <v>23.448497425000003</v>
      </c>
      <c r="C33" s="6">
        <f>B33+2*'BH4 from LiBH4'!D33</f>
        <v>84.411764138750215</v>
      </c>
      <c r="D33" s="6">
        <f t="shared" si="5"/>
        <v>75.230612380000025</v>
      </c>
      <c r="E33" s="9">
        <f t="shared" si="0"/>
        <v>-12.204010399882094</v>
      </c>
    </row>
    <row r="34" spans="1:5" x14ac:dyDescent="0.25">
      <c r="A34">
        <v>165</v>
      </c>
      <c r="B34" s="6">
        <f t="shared" si="4"/>
        <v>23.598537513131308</v>
      </c>
      <c r="C34" s="6">
        <f>B34+2*'BH4 from LiBH4'!D34</f>
        <v>86.575069802268288</v>
      </c>
      <c r="D34" s="6">
        <f t="shared" si="5"/>
        <v>77.158234695000019</v>
      </c>
      <c r="E34" s="9">
        <f t="shared" si="0"/>
        <v>-12.20457562889071</v>
      </c>
    </row>
    <row r="35" spans="1:5" x14ac:dyDescent="0.25">
      <c r="A35">
        <v>170</v>
      </c>
      <c r="B35" s="6">
        <f t="shared" si="4"/>
        <v>23.738884967474046</v>
      </c>
      <c r="C35" s="6">
        <f>B35+2*'BH4 from LiBH4'!D35</f>
        <v>88.969421421245684</v>
      </c>
      <c r="D35" s="6">
        <f t="shared" si="5"/>
        <v>79.019423509999996</v>
      </c>
      <c r="E35" s="9">
        <f t="shared" si="0"/>
        <v>-12.591838144689206</v>
      </c>
    </row>
    <row r="36" spans="1:5" x14ac:dyDescent="0.25">
      <c r="A36">
        <v>175</v>
      </c>
      <c r="B36" s="6">
        <f t="shared" si="4"/>
        <v>23.870395918367343</v>
      </c>
      <c r="C36" s="6">
        <f>B36+2*'BH4 from LiBH4'!D36</f>
        <v>90.706391398673475</v>
      </c>
      <c r="D36" s="6">
        <f t="shared" si="5"/>
        <v>80.814178824999999</v>
      </c>
      <c r="E36" s="9">
        <f t="shared" si="0"/>
        <v>-12.240689341278443</v>
      </c>
    </row>
    <row r="37" spans="1:5" x14ac:dyDescent="0.25">
      <c r="A37">
        <v>180</v>
      </c>
      <c r="B37" s="6">
        <f t="shared" si="4"/>
        <v>23.993833995061728</v>
      </c>
      <c r="C37" s="6">
        <f>B37+2*'BH4 from LiBH4'!D37</f>
        <v>92.632081258814821</v>
      </c>
      <c r="D37" s="6">
        <f t="shared" si="5"/>
        <v>82.54250064</v>
      </c>
      <c r="E37" s="9">
        <f t="shared" si="0"/>
        <v>-12.223497641317426</v>
      </c>
    </row>
    <row r="38" spans="1:5" x14ac:dyDescent="0.25">
      <c r="A38">
        <v>185</v>
      </c>
      <c r="B38" s="6">
        <f t="shared" si="4"/>
        <v>24.109885119211103</v>
      </c>
      <c r="C38" s="6">
        <f>B38+2*'BH4 from LiBH4'!D38</f>
        <v>94.521219278548585</v>
      </c>
      <c r="D38" s="6">
        <f t="shared" si="5"/>
        <v>84.204388955000013</v>
      </c>
      <c r="E38" s="9">
        <f t="shared" si="0"/>
        <v>-12.252128958577241</v>
      </c>
    </row>
    <row r="39" spans="1:5" x14ac:dyDescent="0.25">
      <c r="A39">
        <v>190</v>
      </c>
      <c r="B39" s="6">
        <f t="shared" si="4"/>
        <v>24.219169609972298</v>
      </c>
      <c r="C39" s="6">
        <f>B39+2*'BH4 from LiBH4'!D39</f>
        <v>96.386451276310268</v>
      </c>
      <c r="D39" s="6">
        <f t="shared" si="5"/>
        <v>85.79984377000001</v>
      </c>
      <c r="E39" s="9">
        <f t="shared" si="0"/>
        <v>-12.338725854430839</v>
      </c>
    </row>
    <row r="40" spans="1:5" x14ac:dyDescent="0.25">
      <c r="A40">
        <v>195</v>
      </c>
      <c r="B40" s="6">
        <f t="shared" si="4"/>
        <v>24.32225214490467</v>
      </c>
      <c r="C40" s="6">
        <f>B40+2*'BH4 from LiBH4'!D40</f>
        <v>98.23846160752862</v>
      </c>
      <c r="D40" s="6">
        <f t="shared" si="5"/>
        <v>87.328865085000018</v>
      </c>
      <c r="E40" s="9">
        <f t="shared" si="0"/>
        <v>-12.492543572975485</v>
      </c>
    </row>
    <row r="41" spans="1:5" x14ac:dyDescent="0.25">
      <c r="A41">
        <v>200</v>
      </c>
      <c r="B41" s="6">
        <f t="shared" si="4"/>
        <v>24.419650000000001</v>
      </c>
      <c r="C41" s="6">
        <f>B41+2*'BH4 from LiBH4'!D41</f>
        <v>100.08626364000004</v>
      </c>
      <c r="D41" s="6">
        <f t="shared" si="5"/>
        <v>88.79145290000001</v>
      </c>
      <c r="E41" s="9">
        <f t="shared" si="0"/>
        <v>-12.720605836600777</v>
      </c>
    </row>
    <row r="42" spans="1:5" x14ac:dyDescent="0.25">
      <c r="A42">
        <v>205</v>
      </c>
      <c r="B42" s="6">
        <f t="shared" si="4"/>
        <v>24.511839900416419</v>
      </c>
      <c r="C42" s="6">
        <f>B42+2*'BH4 from LiBH4'!D42</f>
        <v>101.9374412541636</v>
      </c>
      <c r="D42" s="6">
        <f t="shared" si="5"/>
        <v>90.187607215000014</v>
      </c>
      <c r="E42" s="9">
        <f t="shared" si="0"/>
        <v>-13.028213522898913</v>
      </c>
    </row>
    <row r="43" spans="1:5" x14ac:dyDescent="0.25">
      <c r="A43">
        <v>210</v>
      </c>
      <c r="B43" s="6">
        <f t="shared" si="4"/>
        <v>24.599263743310658</v>
      </c>
      <c r="C43" s="6">
        <f>B43+2*'BH4 from LiBH4'!D43</f>
        <v>103.79835058288437</v>
      </c>
      <c r="D43" s="6">
        <f t="shared" si="5"/>
        <v>91.517328030000016</v>
      </c>
      <c r="E43" s="9">
        <f t="shared" si="0"/>
        <v>-13.419341251810311</v>
      </c>
    </row>
    <row r="44" spans="1:5" x14ac:dyDescent="0.25">
      <c r="A44">
        <v>215</v>
      </c>
      <c r="B44" s="6">
        <f t="shared" si="4"/>
        <v>24.682333400108163</v>
      </c>
      <c r="C44" s="6">
        <f>B44+2*'BH4 from LiBH4'!D44</f>
        <v>105.67428929981993</v>
      </c>
      <c r="D44" s="6">
        <f t="shared" si="5"/>
        <v>92.780615345000001</v>
      </c>
      <c r="E44" s="9">
        <f t="shared" si="0"/>
        <v>-13.896948092956121</v>
      </c>
    </row>
    <row r="45" spans="1:5" x14ac:dyDescent="0.25">
      <c r="A45">
        <v>220</v>
      </c>
      <c r="B45" s="6">
        <f t="shared" si="4"/>
        <v>24.761434763636359</v>
      </c>
      <c r="C45" s="6">
        <f>B45+2*'BH4 from LiBH4'!D45</f>
        <v>107.56963928790083</v>
      </c>
      <c r="D45" s="6">
        <f t="shared" si="5"/>
        <v>93.977469159999998</v>
      </c>
      <c r="E45" s="9">
        <f t="shared" si="0"/>
        <v>-14.463222141851547</v>
      </c>
    </row>
    <row r="46" spans="1:5" x14ac:dyDescent="0.25">
      <c r="A46">
        <v>225</v>
      </c>
      <c r="B46" s="6">
        <f t="shared" si="4"/>
        <v>24.83693117283951</v>
      </c>
      <c r="C46" s="6">
        <f>B46+2*'BH4 from LiBH4'!D46</f>
        <v>109.48798736648149</v>
      </c>
      <c r="D46" s="6">
        <f t="shared" ref="D46:D78" si="6">$K$21+$L$21*A46+$M$21/A46^2+$N$21*A46^2+$O$21*A46^3</f>
        <v>94.844772993827164</v>
      </c>
      <c r="E46" s="9">
        <f t="shared" si="0"/>
        <v>-15.439136929145647</v>
      </c>
    </row>
    <row r="47" spans="1:5" x14ac:dyDescent="0.25">
      <c r="A47">
        <v>230</v>
      </c>
      <c r="B47" s="6">
        <f t="shared" si="4"/>
        <v>24.909166322117198</v>
      </c>
      <c r="C47" s="6">
        <f>B47+2*'BH4 from LiBH4'!D47</f>
        <v>111.43222785057851</v>
      </c>
      <c r="D47" s="6">
        <f t="shared" si="6"/>
        <v>95.80192623818526</v>
      </c>
      <c r="E47" s="9">
        <f t="shared" si="0"/>
        <v>-16.315226870838472</v>
      </c>
    </row>
    <row r="48" spans="1:5" x14ac:dyDescent="0.25">
      <c r="A48">
        <v>235</v>
      </c>
      <c r="B48" s="6">
        <f t="shared" si="4"/>
        <v>24.978466742055232</v>
      </c>
      <c r="C48" s="6">
        <f>B48+2*'BH4 from LiBH4'!D48</f>
        <v>113.40465000094299</v>
      </c>
      <c r="D48" s="6">
        <f t="shared" si="6"/>
        <v>96.725516506337712</v>
      </c>
      <c r="E48" s="9">
        <f t="shared" si="0"/>
        <v>-17.243778164278318</v>
      </c>
    </row>
    <row r="49" spans="1:6" x14ac:dyDescent="0.25">
      <c r="A49">
        <v>240</v>
      </c>
      <c r="B49" s="6">
        <f t="shared" si="4"/>
        <v>25.045143922222216</v>
      </c>
      <c r="C49" s="6">
        <f>B49+2*'BH4 from LiBH4'!D49</f>
        <v>115.40701285633335</v>
      </c>
      <c r="D49" s="6">
        <f t="shared" si="6"/>
        <v>97.618767777777776</v>
      </c>
      <c r="E49" s="9">
        <f t="shared" si="0"/>
        <v>-18.222156951467834</v>
      </c>
    </row>
    <row r="50" spans="1:6" x14ac:dyDescent="0.25">
      <c r="A50">
        <v>245</v>
      </c>
      <c r="B50" s="6">
        <f t="shared" si="4"/>
        <v>25.109496133860894</v>
      </c>
      <c r="C50" s="6">
        <f>B50+2*'BH4 from LiBH4'!D50</f>
        <v>117.44060948654769</v>
      </c>
      <c r="D50" s="6">
        <f t="shared" si="6"/>
        <v>98.484578447521884</v>
      </c>
      <c r="E50" s="9">
        <f t="shared" si="0"/>
        <v>-19.247715061426231</v>
      </c>
    </row>
    <row r="51" spans="1:6" x14ac:dyDescent="0.25">
      <c r="A51">
        <v>250</v>
      </c>
      <c r="B51" s="6">
        <f t="shared" si="4"/>
        <v>25.171809999999994</v>
      </c>
      <c r="C51" s="6">
        <f>B51+2*'BH4 from LiBH4'!D51</f>
        <v>119.50632234160007</v>
      </c>
      <c r="D51" s="6">
        <f t="shared" si="6"/>
        <v>99.32556000000001</v>
      </c>
      <c r="E51" s="9">
        <f t="shared" si="0"/>
        <v>-20.317793669222763</v>
      </c>
    </row>
    <row r="52" spans="1:6" x14ac:dyDescent="0.25">
      <c r="A52">
        <v>255</v>
      </c>
      <c r="B52" s="6">
        <f t="shared" si="4"/>
        <v>25.232361852210687</v>
      </c>
      <c r="C52" s="6">
        <f>B52+2*'BH4 from LiBH4'!D52</f>
        <v>121.60467107973822</v>
      </c>
      <c r="D52" s="6">
        <f t="shared" si="6"/>
        <v>100.14407042772011</v>
      </c>
      <c r="E52" s="9">
        <f t="shared" si="0"/>
        <v>-21.429726753025779</v>
      </c>
    </row>
    <row r="53" spans="1:6" x14ac:dyDescent="0.25">
      <c r="A53">
        <v>260</v>
      </c>
      <c r="B53" s="6">
        <f t="shared" si="4"/>
        <v>25.291418906508873</v>
      </c>
      <c r="C53" s="6">
        <f>B53+2*'BH4 from LiBH4'!D53</f>
        <v>123.73585402004733</v>
      </c>
      <c r="D53" s="6">
        <f t="shared" si="6"/>
        <v>100.94224319526629</v>
      </c>
      <c r="E53" s="9">
        <f t="shared" si="0"/>
        <v>-22.580844355408534</v>
      </c>
    </row>
    <row r="54" spans="1:6" x14ac:dyDescent="0.25">
      <c r="A54">
        <v>265</v>
      </c>
      <c r="B54" s="6">
        <f t="shared" si="4"/>
        <v>25.349240285439652</v>
      </c>
      <c r="C54" s="6">
        <f>B54+2*'BH4 from LiBH4'!D54</f>
        <v>125.89978417270098</v>
      </c>
      <c r="D54" s="6">
        <f t="shared" si="6"/>
        <v>101.72201241456034</v>
      </c>
      <c r="E54" s="9">
        <f t="shared" si="0"/>
        <v>-23.768475656582531</v>
      </c>
    </row>
    <row r="55" spans="1:6" x14ac:dyDescent="0.25">
      <c r="A55">
        <v>270</v>
      </c>
      <c r="B55" s="6">
        <f t="shared" si="4"/>
        <v>25.40607790891632</v>
      </c>
      <c r="C55" s="6">
        <f>B55+2*'BH4 from LiBH4'!D55</f>
        <v>128.09612064258445</v>
      </c>
      <c r="D55" s="6">
        <f t="shared" si="6"/>
        <v>102.48513478737999</v>
      </c>
      <c r="E55" s="9">
        <f t="shared" si="0"/>
        <v>-24.989951867983685</v>
      </c>
    </row>
    <row r="56" spans="1:6" x14ac:dyDescent="0.25">
      <c r="A56">
        <v>275</v>
      </c>
      <c r="B56" s="6">
        <f t="shared" si="4"/>
        <v>25.462177272727274</v>
      </c>
      <c r="C56" s="6">
        <f>B56+2*'BH4 from LiBH4'!D56</f>
        <v>130.32429607301657</v>
      </c>
      <c r="D56" s="6">
        <f t="shared" si="6"/>
        <v>103.23320878099173</v>
      </c>
      <c r="E56" s="9">
        <f t="shared" si="0"/>
        <v>-26.242608954932635</v>
      </c>
    </row>
    <row r="57" spans="1:6" x14ac:dyDescent="0.25">
      <c r="A57">
        <v>280</v>
      </c>
      <c r="B57" s="6">
        <f t="shared" si="4"/>
        <v>25.517778130612243</v>
      </c>
      <c r="C57" s="6">
        <f>B57+2*'BH4 from LiBH4'!D57</f>
        <v>132.58354069012245</v>
      </c>
      <c r="D57" s="6">
        <f t="shared" si="6"/>
        <v>103.96769142857141</v>
      </c>
      <c r="E57" s="9">
        <f t="shared" si="0"/>
        <v>-27.523790197083375</v>
      </c>
    </row>
    <row r="58" spans="1:6" x14ac:dyDescent="0.25">
      <c r="A58">
        <v>285</v>
      </c>
      <c r="B58" s="6">
        <f t="shared" si="4"/>
        <v>25.573115093321018</v>
      </c>
      <c r="C58" s="6">
        <f>B58+2*'BH4 from LiBH4'!D58</f>
        <v>134.87290342069346</v>
      </c>
      <c r="D58" s="6">
        <f t="shared" si="6"/>
        <v>104.68991308479532</v>
      </c>
      <c r="E58" s="9">
        <f t="shared" si="0"/>
        <v>-28.830848595175478</v>
      </c>
    </row>
    <row r="59" spans="1:6" x14ac:dyDescent="0.25">
      <c r="A59">
        <v>290</v>
      </c>
      <c r="B59" s="6">
        <f t="shared" si="4"/>
        <v>25.628418156004752</v>
      </c>
      <c r="C59" s="6">
        <f>B59+2*'BH4 from LiBH4'!D59</f>
        <v>137.19127048364808</v>
      </c>
      <c r="D59" s="6">
        <f t="shared" si="6"/>
        <v>105.40109041617123</v>
      </c>
      <c r="E59" s="9">
        <f t="shared" si="0"/>
        <v>-30.161149132285853</v>
      </c>
    </row>
    <row r="60" spans="1:6" x14ac:dyDescent="0.25">
      <c r="A60">
        <v>295</v>
      </c>
      <c r="B60" s="6">
        <f t="shared" si="4"/>
        <v>25.683913163573685</v>
      </c>
      <c r="C60" s="6">
        <f>B60+2*'BH4 from LiBH4'!D60</f>
        <v>139.53738179470011</v>
      </c>
      <c r="D60" s="6">
        <f t="shared" si="6"/>
        <v>106.10233786340133</v>
      </c>
      <c r="E60" s="9">
        <f t="shared" si="0"/>
        <v>-31.512070897385737</v>
      </c>
    </row>
    <row r="61" spans="1:6" x14ac:dyDescent="0.25">
      <c r="A61">
        <v>298.14999999999998</v>
      </c>
      <c r="B61" s="6">
        <f t="shared" si="4"/>
        <v>25.719073692231568</v>
      </c>
      <c r="C61" s="6">
        <f>B61+2*'BH4 from LiBH4'!D61</f>
        <v>141.1571461702332</v>
      </c>
      <c r="D61" s="6">
        <f t="shared" si="6"/>
        <v>106.53948899699499</v>
      </c>
      <c r="E61" s="9">
        <f t="shared" si="0"/>
        <v>-32.492794455035003</v>
      </c>
    </row>
    <row r="62" spans="1:6" x14ac:dyDescent="0.25">
      <c r="A62">
        <v>300</v>
      </c>
      <c r="B62" s="6">
        <f>$J$7+$K$7*A62+$L$7*A62^2+$M$7/A62^2+$N$7*A62^3+$O$7/A62</f>
        <v>25.79961777777778</v>
      </c>
      <c r="C62" s="6">
        <f>B62+2*'BH4 from LiBH4'!D62</f>
        <v>141.9510221422222</v>
      </c>
      <c r="D62" s="6">
        <f t="shared" si="6"/>
        <v>106.79467777777778</v>
      </c>
      <c r="E62" s="9">
        <f t="shared" si="0"/>
        <v>-32.919565933425083</v>
      </c>
      <c r="F62" s="6"/>
    </row>
    <row r="63" spans="1:6" x14ac:dyDescent="0.25">
      <c r="A63">
        <v>305</v>
      </c>
      <c r="B63" s="6">
        <f t="shared" ref="B63:B78" si="7">$J$7+$K$7*A63+$L$7*A63^2+$M$7/A63^2+$N$7*A63^3+$O$7/A63</f>
        <v>25.852514711609786</v>
      </c>
      <c r="C63" s="6">
        <f>B63+2*'BH4 from LiBH4'!D63</f>
        <v>143.32790272937203</v>
      </c>
      <c r="D63" s="6">
        <f t="shared" si="6"/>
        <v>107.47904940405805</v>
      </c>
      <c r="E63" s="9">
        <f t="shared" si="0"/>
        <v>-33.35427092450675</v>
      </c>
      <c r="F63" s="6"/>
    </row>
    <row r="64" spans="1:6" x14ac:dyDescent="0.25">
      <c r="A64">
        <v>310</v>
      </c>
      <c r="B64" s="6">
        <f t="shared" si="7"/>
        <v>25.907214355463058</v>
      </c>
      <c r="C64" s="6">
        <f>B64+2*'BH4 from LiBH4'!D64</f>
        <v>144.6276683950851</v>
      </c>
      <c r="D64" s="6">
        <f t="shared" si="6"/>
        <v>108.15631685744017</v>
      </c>
      <c r="E64" s="9">
        <f t="shared" si="0"/>
        <v>-33.720962951907346</v>
      </c>
      <c r="F64" s="6"/>
    </row>
    <row r="65" spans="1:6" x14ac:dyDescent="0.25">
      <c r="A65">
        <v>315</v>
      </c>
      <c r="B65" s="6">
        <f t="shared" si="7"/>
        <v>25.963612726102298</v>
      </c>
      <c r="C65" s="6">
        <f>B65+2*'BH4 from LiBH4'!D65</f>
        <v>145.84913865002198</v>
      </c>
      <c r="D65" s="6">
        <f t="shared" si="6"/>
        <v>108.82727622134038</v>
      </c>
      <c r="E65" s="9">
        <f t="shared" si="0"/>
        <v>-34.018918523132008</v>
      </c>
      <c r="F65" s="6"/>
    </row>
    <row r="66" spans="1:6" x14ac:dyDescent="0.25">
      <c r="A66">
        <v>320</v>
      </c>
      <c r="B66" s="6">
        <f t="shared" si="7"/>
        <v>26.021613900000002</v>
      </c>
      <c r="C66" s="6">
        <f>B66+2*'BH4 from LiBH4'!D66</f>
        <v>146.99122450419998</v>
      </c>
      <c r="D66" s="6">
        <f t="shared" si="6"/>
        <v>109.49266187500001</v>
      </c>
      <c r="E66" s="9">
        <f t="shared" si="0"/>
        <v>-34.247557769679041</v>
      </c>
      <c r="F66" s="6"/>
    </row>
    <row r="67" spans="1:6" x14ac:dyDescent="0.25">
      <c r="A67">
        <v>325</v>
      </c>
      <c r="B67" s="6">
        <f t="shared" si="7"/>
        <v>26.081129275147926</v>
      </c>
      <c r="C67" s="6">
        <f>B67+2*'BH4 from LiBH4'!D67</f>
        <v>148.05292008656801</v>
      </c>
      <c r="D67" s="6">
        <f t="shared" si="6"/>
        <v>110.15315214497042</v>
      </c>
      <c r="E67" s="9">
        <f t="shared" si="0"/>
        <v>-34.406430686357879</v>
      </c>
      <c r="F67" s="6"/>
    </row>
    <row r="68" spans="1:6" x14ac:dyDescent="0.25">
      <c r="A68">
        <v>330</v>
      </c>
      <c r="B68" s="6">
        <f t="shared" si="7"/>
        <v>26.142076910560149</v>
      </c>
      <c r="C68" s="6">
        <f>B68+2*'BH4 from LiBH4'!D68</f>
        <v>149.03329514659026</v>
      </c>
      <c r="D68" s="6">
        <f t="shared" si="6"/>
        <v>110.80937436179983</v>
      </c>
      <c r="E68" s="9">
        <f t="shared" ref="E68:E78" si="8">(D68-C68)/D68*100</f>
        <v>-34.495204945374795</v>
      </c>
      <c r="F68" s="6"/>
    </row>
    <row r="69" spans="1:6" x14ac:dyDescent="0.25">
      <c r="A69">
        <v>335</v>
      </c>
      <c r="B69" s="6">
        <f t="shared" si="7"/>
        <v>26.204380934261529</v>
      </c>
      <c r="C69" s="6">
        <f>B69+2*'BH4 from LiBH4'!D69</f>
        <v>149.9314883333235</v>
      </c>
      <c r="D69" s="6">
        <f t="shared" si="6"/>
        <v>111.46190939240367</v>
      </c>
      <c r="E69" s="9">
        <f t="shared" si="8"/>
        <v>-34.513655068914154</v>
      </c>
      <c r="F69" s="6"/>
    </row>
    <row r="70" spans="1:6" x14ac:dyDescent="0.25">
      <c r="A70">
        <v>340</v>
      </c>
      <c r="B70" s="6">
        <f t="shared" si="7"/>
        <v>26.267971011764708</v>
      </c>
      <c r="C70" s="6">
        <f>B70+2*'BH4 from LiBH4'!D70</f>
        <v>150.74670116120134</v>
      </c>
      <c r="D70" s="6">
        <f t="shared" si="6"/>
        <v>112.11129570934256</v>
      </c>
      <c r="E70" s="9">
        <f t="shared" si="8"/>
        <v>-34.461652777632814</v>
      </c>
      <c r="F70" s="6"/>
    </row>
    <row r="71" spans="1:6" x14ac:dyDescent="0.25">
      <c r="A71">
        <v>345</v>
      </c>
      <c r="B71" s="6">
        <f t="shared" si="7"/>
        <v>26.332781868073937</v>
      </c>
      <c r="C71" s="6">
        <f>B71+2*'BH4 from LiBH4'!D71</f>
        <v>151.47819258349281</v>
      </c>
      <c r="D71" s="6">
        <f t="shared" si="6"/>
        <v>112.75803305030456</v>
      </c>
      <c r="E71" s="9">
        <f t="shared" si="8"/>
        <v>-34.339158360375166</v>
      </c>
      <c r="F71" s="6"/>
    </row>
    <row r="72" spans="1:6" x14ac:dyDescent="0.25">
      <c r="A72">
        <v>350</v>
      </c>
      <c r="B72" s="6">
        <f t="shared" si="7"/>
        <v>26.398752857142856</v>
      </c>
      <c r="C72" s="6">
        <f>B72+2*'BH4 from LiBH4'!D72</f>
        <v>152.12527410448973</v>
      </c>
      <c r="D72" s="6">
        <f t="shared" si="6"/>
        <v>113.40258571428572</v>
      </c>
      <c r="E72" s="9">
        <f t="shared" si="8"/>
        <v>-34.14621293359626</v>
      </c>
      <c r="F72" s="6"/>
    </row>
    <row r="73" spans="1:6" x14ac:dyDescent="0.25">
      <c r="A73">
        <v>355</v>
      </c>
      <c r="B73" s="6">
        <f t="shared" si="7"/>
        <v>26.465827573477483</v>
      </c>
      <c r="C73" s="6">
        <f>B73+2*'BH4 from LiBH4'!D73</f>
        <v>152.68730537015693</v>
      </c>
      <c r="D73" s="6">
        <f t="shared" si="6"/>
        <v>114.04538553511209</v>
      </c>
      <c r="E73" s="9">
        <f t="shared" si="8"/>
        <v>-33.882931478317325</v>
      </c>
      <c r="F73" s="6"/>
    </row>
    <row r="74" spans="1:6" x14ac:dyDescent="0.25">
      <c r="A74">
        <v>360</v>
      </c>
      <c r="B74" s="6">
        <f t="shared" si="7"/>
        <v>26.533953501234567</v>
      </c>
      <c r="C74" s="6">
        <f>B74+2*'BH4 from LiBH4'!D74</f>
        <v>153.16369018445431</v>
      </c>
      <c r="D74" s="6">
        <f t="shared" si="6"/>
        <v>114.68683456790124</v>
      </c>
      <c r="E74" s="9">
        <f t="shared" si="8"/>
        <v>-33.549496558624206</v>
      </c>
      <c r="F74" s="6"/>
    </row>
    <row r="75" spans="1:6" x14ac:dyDescent="0.25">
      <c r="A75">
        <v>365</v>
      </c>
      <c r="B75" s="6">
        <f t="shared" si="7"/>
        <v>26.603081696734847</v>
      </c>
      <c r="C75" s="6">
        <f>B75+2*'BH4 from LiBH4'!D75</f>
        <v>153.553872905009</v>
      </c>
      <c r="D75" s="6">
        <f t="shared" si="6"/>
        <v>115.32730751970352</v>
      </c>
      <c r="E75" s="9">
        <f t="shared" si="8"/>
        <v>-33.146152639325699</v>
      </c>
      <c r="F75" s="6"/>
    </row>
    <row r="76" spans="1:6" x14ac:dyDescent="0.25">
      <c r="A76">
        <v>370</v>
      </c>
      <c r="B76" s="6">
        <f t="shared" si="7"/>
        <v>26.673166500803504</v>
      </c>
      <c r="C76" s="6">
        <f>B76+2*'BH4 from LiBH4'!D76</f>
        <v>153.85733517740599</v>
      </c>
      <c r="D76" s="6">
        <f t="shared" si="6"/>
        <v>115.96715395178964</v>
      </c>
      <c r="E76" s="9">
        <f t="shared" si="8"/>
        <v>-32.673200931850246</v>
      </c>
      <c r="F76" s="6"/>
    </row>
    <row r="77" spans="1:6" x14ac:dyDescent="0.25">
      <c r="A77">
        <v>375</v>
      </c>
      <c r="B77" s="6">
        <f t="shared" si="7"/>
        <v>26.744165277777782</v>
      </c>
      <c r="C77" s="6">
        <f>B77+2*'BH4 from LiBH4'!D77</f>
        <v>154.07359297222223</v>
      </c>
      <c r="D77" s="6">
        <f t="shared" si="6"/>
        <v>116.60670027777778</v>
      </c>
      <c r="E77" s="9">
        <f t="shared" si="8"/>
        <v>-32.130994707158074</v>
      </c>
      <c r="F77" s="6"/>
    </row>
    <row r="78" spans="1:6" x14ac:dyDescent="0.25">
      <c r="A78">
        <v>380</v>
      </c>
      <c r="B78" s="6">
        <f t="shared" si="7"/>
        <v>26.816038178393352</v>
      </c>
      <c r="C78" s="6">
        <f>B78+2*'BH4 from LiBH4'!D78</f>
        <v>154.20219389315011</v>
      </c>
      <c r="D78" s="6">
        <f t="shared" si="6"/>
        <v>117.24625157894737</v>
      </c>
      <c r="E78" s="9">
        <f t="shared" si="8"/>
        <v>-31.519935022671991</v>
      </c>
      <c r="F78" s="6"/>
    </row>
  </sheetData>
  <mergeCells count="19">
    <mergeCell ref="Q19:Q20"/>
    <mergeCell ref="P21:P22"/>
    <mergeCell ref="Q21:Q22"/>
    <mergeCell ref="J24:L24"/>
    <mergeCell ref="L29:N29"/>
    <mergeCell ref="J19:J20"/>
    <mergeCell ref="P19:P20"/>
    <mergeCell ref="J21:J22"/>
    <mergeCell ref="J15:J16"/>
    <mergeCell ref="P15:P16"/>
    <mergeCell ref="J17:J18"/>
    <mergeCell ref="P17:P18"/>
    <mergeCell ref="J1:L1"/>
    <mergeCell ref="M1:R1"/>
    <mergeCell ref="J13:J14"/>
    <mergeCell ref="P13:P14"/>
    <mergeCell ref="Q13:Q14"/>
    <mergeCell ref="Q15:Q16"/>
    <mergeCell ref="Q17:Q18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87FA7-68D9-4312-8093-7756FF7FEBA1}">
  <dimension ref="A1:R78"/>
  <sheetViews>
    <sheetView topLeftCell="A7" workbookViewId="0">
      <selection activeCell="E1" sqref="E1"/>
    </sheetView>
  </sheetViews>
  <sheetFormatPr baseColWidth="10" defaultColWidth="11.42578125" defaultRowHeight="15" x14ac:dyDescent="0.25"/>
  <cols>
    <col min="1" max="1" width="7" bestFit="1" customWidth="1"/>
    <col min="2" max="2" width="15.28515625" bestFit="1" customWidth="1"/>
    <col min="3" max="3" width="28" bestFit="1" customWidth="1"/>
    <col min="4" max="4" width="26.5703125" bestFit="1" customWidth="1"/>
    <col min="5" max="5" width="13.85546875" bestFit="1" customWidth="1"/>
  </cols>
  <sheetData>
    <row r="1" spans="1:18" x14ac:dyDescent="0.25">
      <c r="A1" t="s">
        <v>9</v>
      </c>
      <c r="B1" t="s">
        <v>21</v>
      </c>
      <c r="C1" t="s">
        <v>129</v>
      </c>
      <c r="D1" t="s">
        <v>128</v>
      </c>
      <c r="E1" t="s">
        <v>136</v>
      </c>
      <c r="I1" t="s">
        <v>23</v>
      </c>
      <c r="J1" s="18" t="s">
        <v>1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18" x14ac:dyDescent="0.25">
      <c r="A2">
        <v>5</v>
      </c>
      <c r="B2" s="6">
        <f>$J$3+$K$3*A2+$L$3*A2^2+$M$3/A2^2+$N$3*A2^3+$O$3/A2</f>
        <v>9.4687500000000008E-2</v>
      </c>
      <c r="D2" s="6">
        <f>$K$14+$L$14*A2+$M$14/A2^2+$N$14*A2^2+$O$14*A2^3</f>
        <v>0.13435953</v>
      </c>
      <c r="E2" s="9">
        <f>(D2-C2)/D2*100</f>
        <v>100</v>
      </c>
      <c r="I2" s="26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</row>
    <row r="3" spans="1:18" x14ac:dyDescent="0.25">
      <c r="A3">
        <v>10</v>
      </c>
      <c r="B3" s="6">
        <f>$J$4+$K$4*A3+$L$4*A3^2+$M$4/A3^2+$N$4*A3^3+$O$4/A3</f>
        <v>0.76477000000000006</v>
      </c>
      <c r="D3" s="6">
        <f>$K$16+$L$16*A3+$M$16/A3^2+$N$16*A3^2+$O$16*A3^3</f>
        <v>1.0941418809999996</v>
      </c>
      <c r="E3" s="9">
        <f t="shared" ref="E3:E67" si="0">(D3-C3)/D3*100</f>
        <v>100</v>
      </c>
      <c r="I3" s="40" t="s">
        <v>102</v>
      </c>
      <c r="J3">
        <v>0</v>
      </c>
      <c r="K3" s="2">
        <v>3.64E-3</v>
      </c>
      <c r="L3">
        <v>0</v>
      </c>
      <c r="M3">
        <v>0</v>
      </c>
      <c r="N3" s="2">
        <v>6.1189999999999997E-4</v>
      </c>
    </row>
    <row r="4" spans="1:18" x14ac:dyDescent="0.25">
      <c r="A4">
        <v>15</v>
      </c>
      <c r="B4" s="6">
        <f t="shared" ref="B4:B5" si="1">$J$4+$K$4*A4+$L$4*A4^2+$M$4/A4^2+$N$4*A4^3+$O$4/A4</f>
        <v>2.3661977777777783</v>
      </c>
      <c r="C4" s="6">
        <f>B4+2*'BH4 from LiBH4'!D4</f>
        <v>3.3876194515555555</v>
      </c>
      <c r="D4" s="6">
        <f>$K$16+$L$16*A4+$M$16/A4^2+$N$16*A4^2+$O$16*A4^3</f>
        <v>3.2417245510000012</v>
      </c>
      <c r="E4" s="9">
        <f t="shared" si="0"/>
        <v>-4.5005335357857268</v>
      </c>
      <c r="I4" s="40" t="s">
        <v>112</v>
      </c>
      <c r="J4" s="2">
        <v>-5.3199999999999997E-2</v>
      </c>
      <c r="K4" s="2">
        <v>-8.8840000000000002E-2</v>
      </c>
      <c r="L4" s="2">
        <v>1.6580000000000001E-2</v>
      </c>
      <c r="M4" s="2">
        <v>4.8369999999999997</v>
      </c>
      <c r="N4">
        <v>0</v>
      </c>
    </row>
    <row r="5" spans="1:18" x14ac:dyDescent="0.25">
      <c r="A5">
        <v>20</v>
      </c>
      <c r="B5" s="6">
        <f t="shared" si="1"/>
        <v>4.8140925000000001</v>
      </c>
      <c r="C5" s="6">
        <f>B5+2*'BH4 from LiBH4'!D5</f>
        <v>6.2930598149999977</v>
      </c>
      <c r="D5" s="6">
        <f>$K$16+$L$16*A5+$M$16/A5^2+$N$16*A5^2+$O$16*A5^3</f>
        <v>6.1959600154999999</v>
      </c>
      <c r="E5" s="9">
        <f t="shared" si="0"/>
        <v>-1.5671469676545688</v>
      </c>
      <c r="I5" s="40" t="s">
        <v>113</v>
      </c>
      <c r="J5" s="2">
        <v>16.849</v>
      </c>
      <c r="K5" s="2">
        <v>-2.468</v>
      </c>
      <c r="L5" s="2">
        <v>0.1278</v>
      </c>
      <c r="M5">
        <v>0</v>
      </c>
      <c r="N5" s="2">
        <v>-1.7279999999999999E-3</v>
      </c>
    </row>
    <row r="6" spans="1:18" x14ac:dyDescent="0.25">
      <c r="A6">
        <v>25</v>
      </c>
      <c r="B6" s="6">
        <f>$J$5+$K$5*A6+$L$5*A6^2+$M$5/A6^2+$N$5*A6^3+$O$5/A6</f>
        <v>8.0240000000000009</v>
      </c>
      <c r="C6" s="6">
        <f>B6+2*'BH4 from LiBH4'!D6</f>
        <v>10.43162467248</v>
      </c>
      <c r="D6" s="6">
        <f t="shared" ref="D6:D23" si="2">$K$18+$L$18*A6+$M$18/A6^2+$N$18*A6^2+$O$18*A6^3</f>
        <v>9.5295494986400033</v>
      </c>
      <c r="E6" s="9">
        <f t="shared" si="0"/>
        <v>-9.46608414142489</v>
      </c>
      <c r="I6" s="40" t="s">
        <v>114</v>
      </c>
      <c r="J6" s="2">
        <v>1.4450000000000001</v>
      </c>
      <c r="K6" s="2">
        <v>0.59389999999999998</v>
      </c>
      <c r="L6" s="2">
        <v>-5.6499999999999996E-3</v>
      </c>
      <c r="M6" s="2">
        <v>-3120</v>
      </c>
      <c r="N6" s="2">
        <v>1.9510000000000001E-5</v>
      </c>
    </row>
    <row r="7" spans="1:18" x14ac:dyDescent="0.25">
      <c r="A7">
        <v>30</v>
      </c>
      <c r="B7" s="6">
        <f>$J$5+$K$5*A7+$L$5*A7^2+$M$5/A7^2+$N$5*A7^3+$O$5/A7</f>
        <v>11.173000000000009</v>
      </c>
      <c r="C7" s="6">
        <f>B7+2*'BH4 from LiBH4'!D7</f>
        <v>14.732769574888895</v>
      </c>
      <c r="D7" s="6">
        <f t="shared" si="2"/>
        <v>13.120299999888887</v>
      </c>
      <c r="E7" s="9">
        <f t="shared" si="0"/>
        <v>-12.289883425025824</v>
      </c>
      <c r="I7" s="40" t="s">
        <v>77</v>
      </c>
      <c r="J7" s="2">
        <v>17.609000000000002</v>
      </c>
      <c r="K7" s="2">
        <v>8.795E-2</v>
      </c>
      <c r="L7" s="2">
        <v>-3.2604999999999998E-4</v>
      </c>
      <c r="M7">
        <v>0</v>
      </c>
      <c r="N7" s="2">
        <v>4.5250000000000001E-7</v>
      </c>
    </row>
    <row r="8" spans="1:18" x14ac:dyDescent="0.25">
      <c r="A8">
        <v>35</v>
      </c>
      <c r="B8" s="6">
        <f>$J$6+$K$6*A8+$L$6*A8^2+$M$6/A8^2+$N$6*A8^3+$O$6/A8</f>
        <v>13.599802474489795</v>
      </c>
      <c r="C8" s="6">
        <f>B8+2*'BH4 from LiBH4'!D8</f>
        <v>18.613632122979588</v>
      </c>
      <c r="D8" s="6">
        <f t="shared" si="2"/>
        <v>16.809173578693876</v>
      </c>
      <c r="E8" s="9">
        <f t="shared" si="0"/>
        <v>-10.734962881059879</v>
      </c>
      <c r="I8" s="40" t="s">
        <v>115</v>
      </c>
      <c r="J8" s="2">
        <v>25.029</v>
      </c>
      <c r="K8" s="2">
        <v>8.744E-3</v>
      </c>
      <c r="L8" s="2">
        <v>-2.0320000000000002E-6</v>
      </c>
      <c r="M8" s="2">
        <v>-56900</v>
      </c>
      <c r="N8">
        <v>0</v>
      </c>
    </row>
    <row r="9" spans="1:18" x14ac:dyDescent="0.25">
      <c r="A9">
        <v>40</v>
      </c>
      <c r="B9" s="6">
        <f t="shared" ref="B9:B21" si="3">$J$6+$K$6*A9+$L$6*A9^2+$M$6/A9^2+$N$6*A9^3+$O$6/A9</f>
        <v>15.459640000000002</v>
      </c>
      <c r="C9" s="6">
        <f>B9+2*'BH4 from LiBH4'!D9</f>
        <v>22.206696424249998</v>
      </c>
      <c r="D9" s="6">
        <f t="shared" si="2"/>
        <v>20.547740398062501</v>
      </c>
      <c r="E9" s="9">
        <f t="shared" si="0"/>
        <v>-8.0736664667221696</v>
      </c>
    </row>
    <row r="10" spans="1:18" x14ac:dyDescent="0.25">
      <c r="A10">
        <v>45</v>
      </c>
      <c r="B10" s="6">
        <f t="shared" si="3"/>
        <v>16.96635800925926</v>
      </c>
      <c r="C10" s="6">
        <f>B10+2*'BH4 from LiBH4'!D10</f>
        <v>25.667855537209874</v>
      </c>
      <c r="D10" s="6">
        <f t="shared" si="2"/>
        <v>24.308790401061728</v>
      </c>
      <c r="E10" s="9">
        <f t="shared" si="0"/>
        <v>-5.5908381853865787</v>
      </c>
    </row>
    <row r="11" spans="1:18" x14ac:dyDescent="0.25">
      <c r="A11">
        <v>50</v>
      </c>
      <c r="B11" s="6">
        <f t="shared" si="3"/>
        <v>18.205750000000002</v>
      </c>
      <c r="C11" s="6">
        <f>B11+2*'BH4 from LiBH4'!D11</f>
        <v>29.009709299119994</v>
      </c>
      <c r="D11" s="6">
        <f t="shared" si="2"/>
        <v>28.074300487160002</v>
      </c>
      <c r="E11" s="9">
        <f t="shared" si="0"/>
        <v>-3.3319042531008316</v>
      </c>
      <c r="I11" s="19"/>
      <c r="J11" s="19"/>
    </row>
    <row r="12" spans="1:18" x14ac:dyDescent="0.25">
      <c r="A12">
        <v>55</v>
      </c>
      <c r="B12" s="6">
        <f t="shared" si="3"/>
        <v>19.23282129132231</v>
      </c>
      <c r="C12" s="6">
        <f>B12+2*'BH4 from LiBH4'!D12</f>
        <v>32.206731421702479</v>
      </c>
      <c r="D12" s="6">
        <f t="shared" si="2"/>
        <v>31.830670633851241</v>
      </c>
      <c r="E12" s="9">
        <f t="shared" si="0"/>
        <v>-1.1814416107567169</v>
      </c>
      <c r="I12" t="s">
        <v>30</v>
      </c>
      <c r="J12" t="s">
        <v>69</v>
      </c>
    </row>
    <row r="13" spans="1:18" x14ac:dyDescent="0.25">
      <c r="A13">
        <v>60</v>
      </c>
      <c r="B13" s="6">
        <f t="shared" si="3"/>
        <v>20.086493333333333</v>
      </c>
      <c r="C13" s="6">
        <f>B13+2*'BH4 from LiBH4'!D13</f>
        <v>35.21347837455555</v>
      </c>
      <c r="D13" s="6">
        <f t="shared" si="2"/>
        <v>35.566611452472216</v>
      </c>
      <c r="E13" s="9">
        <f t="shared" si="0"/>
        <v>0.99287804908983113</v>
      </c>
      <c r="I13" s="7"/>
      <c r="J13" s="26" t="s">
        <v>73</v>
      </c>
      <c r="K13" s="27" t="s">
        <v>3</v>
      </c>
      <c r="L13" s="27" t="s">
        <v>4</v>
      </c>
      <c r="M13" s="27" t="s">
        <v>5</v>
      </c>
      <c r="N13" s="27" t="s">
        <v>6</v>
      </c>
      <c r="O13" s="27" t="s">
        <v>7</v>
      </c>
      <c r="P13" s="27" t="s">
        <v>24</v>
      </c>
      <c r="Q13" s="27" t="s">
        <v>25</v>
      </c>
    </row>
    <row r="14" spans="1:18" x14ac:dyDescent="0.25">
      <c r="A14">
        <v>65</v>
      </c>
      <c r="B14" s="6">
        <f t="shared" si="3"/>
        <v>20.796722211538459</v>
      </c>
      <c r="C14" s="6">
        <f>B14+2*'BH4 from LiBH4'!D14</f>
        <v>38.076769543538468</v>
      </c>
      <c r="D14" s="6">
        <f t="shared" si="2"/>
        <v>39.272121532698229</v>
      </c>
      <c r="E14" s="9">
        <f t="shared" si="0"/>
        <v>3.0437672896395549</v>
      </c>
      <c r="I14" s="26" t="s">
        <v>74</v>
      </c>
      <c r="J14" s="31" t="s">
        <v>26</v>
      </c>
      <c r="K14" s="26">
        <v>0</v>
      </c>
      <c r="L14" s="29">
        <v>8.4968100000000003E-4</v>
      </c>
      <c r="M14" s="26">
        <v>0</v>
      </c>
      <c r="N14" s="26">
        <v>0</v>
      </c>
      <c r="O14" s="29">
        <v>1.0408889999999999E-3</v>
      </c>
      <c r="P14" s="32">
        <v>0.99979670139999999</v>
      </c>
      <c r="Q14" s="33">
        <v>5.0949559999999999E-4</v>
      </c>
    </row>
    <row r="15" spans="1:18" x14ac:dyDescent="0.25">
      <c r="A15">
        <v>70</v>
      </c>
      <c r="B15" s="6">
        <f t="shared" si="3"/>
        <v>21.388195306122451</v>
      </c>
      <c r="C15" s="6">
        <f>B15+2*'BH4 from LiBH4'!D15</f>
        <v>41.039849477061253</v>
      </c>
      <c r="D15" s="6">
        <f t="shared" si="2"/>
        <v>42.937956374673462</v>
      </c>
      <c r="E15" s="9">
        <f t="shared" si="0"/>
        <v>4.4205804324953597</v>
      </c>
      <c r="I15" s="26" t="s">
        <v>75</v>
      </c>
      <c r="J15" s="31"/>
      <c r="K15" s="26">
        <v>0</v>
      </c>
      <c r="L15" s="29">
        <v>7.1675300000000001E-5</v>
      </c>
      <c r="M15" s="26">
        <v>0</v>
      </c>
      <c r="N15" s="26">
        <v>0</v>
      </c>
      <c r="O15" s="29">
        <v>4.3464200000000001E-6</v>
      </c>
      <c r="P15" s="32"/>
      <c r="Q15" s="33"/>
    </row>
    <row r="16" spans="1:18" x14ac:dyDescent="0.25">
      <c r="A16">
        <v>75</v>
      </c>
      <c r="B16" s="6">
        <f t="shared" si="3"/>
        <v>21.882364583333334</v>
      </c>
      <c r="C16" s="6">
        <f>B16+2*'BH4 from LiBH4'!D16</f>
        <v>43.896514828933348</v>
      </c>
      <c r="D16" s="6">
        <f t="shared" si="2"/>
        <v>46.555336283182221</v>
      </c>
      <c r="E16" s="9">
        <f t="shared" si="0"/>
        <v>5.7110992348461522</v>
      </c>
      <c r="I16" s="26" t="s">
        <v>74</v>
      </c>
      <c r="J16" s="34" t="s">
        <v>27</v>
      </c>
      <c r="K16" s="29">
        <v>1.5375111269999999</v>
      </c>
      <c r="L16" s="29">
        <v>-0.44876305999999999</v>
      </c>
      <c r="M16" s="29">
        <v>-6.8433245999999999</v>
      </c>
      <c r="N16" s="29">
        <v>4.8126846000000001E-2</v>
      </c>
      <c r="O16" s="29">
        <v>-6.9999000000000005E-4</v>
      </c>
      <c r="P16" s="35">
        <v>0.99998242500000001</v>
      </c>
      <c r="Q16" s="33">
        <v>5.3598834000000003E-3</v>
      </c>
    </row>
    <row r="17" spans="1:17" x14ac:dyDescent="0.25">
      <c r="A17">
        <v>80</v>
      </c>
      <c r="B17" s="6">
        <f t="shared" si="3"/>
        <v>22.298620000000003</v>
      </c>
      <c r="C17" s="6">
        <f>B17+2*'BH4 from LiBH4'!D17</f>
        <v>46.635430482875023</v>
      </c>
      <c r="D17" s="6">
        <f t="shared" si="2"/>
        <v>50.115777794515623</v>
      </c>
      <c r="E17" s="9">
        <f t="shared" si="0"/>
        <v>6.9446139814704582</v>
      </c>
      <c r="I17" s="26" t="s">
        <v>75</v>
      </c>
      <c r="J17" s="34"/>
      <c r="K17" s="29">
        <v>7.7341247000000002E-2</v>
      </c>
      <c r="L17" s="29">
        <v>1.6529414999999999E-2</v>
      </c>
      <c r="M17" s="29">
        <v>0.57012656799999994</v>
      </c>
      <c r="N17" s="29">
        <v>1.2556690000000001E-3</v>
      </c>
      <c r="O17" s="29">
        <v>3.2324199999999998E-5</v>
      </c>
      <c r="P17" s="35"/>
      <c r="Q17" s="33"/>
    </row>
    <row r="18" spans="1:17" x14ac:dyDescent="0.25">
      <c r="A18">
        <v>85</v>
      </c>
      <c r="B18" s="6">
        <f t="shared" si="3"/>
        <v>22.654994839965397</v>
      </c>
      <c r="C18" s="6">
        <f>B18+2*'BH4 from LiBH4'!D18</f>
        <v>49.256252025474055</v>
      </c>
      <c r="D18" s="6">
        <f t="shared" si="2"/>
        <v>53.610992346733568</v>
      </c>
      <c r="E18" s="9">
        <f t="shared" si="0"/>
        <v>8.122849681824329</v>
      </c>
      <c r="I18" s="26" t="s">
        <v>74</v>
      </c>
      <c r="J18" s="34" t="s">
        <v>28</v>
      </c>
      <c r="K18" s="29">
        <v>-9.7972076999999995</v>
      </c>
      <c r="L18" s="29">
        <v>0.72192352100000001</v>
      </c>
      <c r="M18" s="29">
        <v>448.22409290000002</v>
      </c>
      <c r="N18" s="29">
        <v>1.1584169999999999E-3</v>
      </c>
      <c r="O18" s="29">
        <v>-1.04E-5</v>
      </c>
      <c r="P18" s="35">
        <v>0.99998685480000005</v>
      </c>
      <c r="Q18" s="33">
        <v>8.4253670200000005E-2</v>
      </c>
    </row>
    <row r="19" spans="1:17" x14ac:dyDescent="0.25">
      <c r="A19">
        <v>90</v>
      </c>
      <c r="B19" s="6">
        <f t="shared" si="3"/>
        <v>22.968604814814817</v>
      </c>
      <c r="C19" s="6">
        <f>B19+2*'BH4 from LiBH4'!D19</f>
        <v>51.766068495703742</v>
      </c>
      <c r="D19" s="6">
        <f t="shared" si="2"/>
        <v>57.032823197765431</v>
      </c>
      <c r="E19" s="9">
        <f t="shared" si="0"/>
        <v>9.2346028247608185</v>
      </c>
      <c r="I19" s="26" t="s">
        <v>75</v>
      </c>
      <c r="J19" s="34"/>
      <c r="K19" s="29">
        <v>0.32933333599999998</v>
      </c>
      <c r="L19" s="29">
        <v>1.4263553999999999E-2</v>
      </c>
      <c r="M19" s="29">
        <v>37.558282730000002</v>
      </c>
      <c r="N19" s="29">
        <v>1.97383E-4</v>
      </c>
      <c r="O19" s="29">
        <v>8.5920799999999997E-7</v>
      </c>
      <c r="P19" s="35"/>
      <c r="Q19" s="33"/>
    </row>
    <row r="20" spans="1:17" x14ac:dyDescent="0.25">
      <c r="A20">
        <v>95</v>
      </c>
      <c r="B20" s="6">
        <f t="shared" si="3"/>
        <v>23.255929878808871</v>
      </c>
      <c r="C20" s="6">
        <f>B20+2*'BH4 from LiBH4'!D20</f>
        <v>54.177119340869844</v>
      </c>
      <c r="D20" s="6">
        <f t="shared" si="2"/>
        <v>60.373204939434892</v>
      </c>
      <c r="E20" s="9">
        <f t="shared" si="0"/>
        <v>10.262972795267087</v>
      </c>
      <c r="I20" s="26" t="s">
        <v>74</v>
      </c>
      <c r="J20" s="34" t="s">
        <v>29</v>
      </c>
      <c r="K20" s="29">
        <v>66.755002070000003</v>
      </c>
      <c r="L20" s="29">
        <v>0.197325098</v>
      </c>
      <c r="M20" s="29">
        <v>-220277.889</v>
      </c>
      <c r="N20" s="29">
        <v>-5.8992E-5</v>
      </c>
      <c r="O20" s="26">
        <v>0</v>
      </c>
      <c r="P20" s="32">
        <v>0.99710757299999997</v>
      </c>
      <c r="Q20" s="33">
        <v>1.2210991546000001</v>
      </c>
    </row>
    <row r="21" spans="1:17" x14ac:dyDescent="0.25">
      <c r="A21">
        <v>100</v>
      </c>
      <c r="B21" s="6">
        <f t="shared" si="3"/>
        <v>23.533000000000008</v>
      </c>
      <c r="C21" s="6">
        <f>B21+2*'BH4 from LiBH4'!D21</f>
        <v>56.505289444400027</v>
      </c>
      <c r="D21" s="6">
        <f t="shared" si="2"/>
        <v>63.62413680929</v>
      </c>
      <c r="E21" s="9">
        <f t="shared" si="0"/>
        <v>11.188909935593065</v>
      </c>
      <c r="I21" s="26" t="s">
        <v>75</v>
      </c>
      <c r="J21" s="34"/>
      <c r="K21" s="29">
        <v>2.3514429219999999</v>
      </c>
      <c r="L21" s="29">
        <v>1.1426715E-2</v>
      </c>
      <c r="M21" s="29">
        <v>16677.45163</v>
      </c>
      <c r="N21" s="29">
        <v>1.40579E-5</v>
      </c>
      <c r="O21" s="26">
        <v>0</v>
      </c>
      <c r="P21" s="32"/>
      <c r="Q21" s="33"/>
    </row>
    <row r="22" spans="1:17" x14ac:dyDescent="0.25">
      <c r="A22">
        <v>105</v>
      </c>
      <c r="B22" s="6">
        <f>$J$7+$K$7*A22+$L$7*A22^2+$M$7/A22^2+$N$7*A22^3+$O$7/A22</f>
        <v>23.772874062500001</v>
      </c>
      <c r="C22" s="6">
        <f>B22+2*'BH4 from LiBH4'!D22</f>
        <v>58.726446803806134</v>
      </c>
      <c r="D22" s="6">
        <f t="shared" si="2"/>
        <v>66.777664676521539</v>
      </c>
      <c r="E22" s="9">
        <f t="shared" si="0"/>
        <v>12.056752675788236</v>
      </c>
      <c r="I22" s="7"/>
      <c r="J22" s="14"/>
    </row>
    <row r="23" spans="1:17" x14ac:dyDescent="0.25">
      <c r="A23">
        <v>110</v>
      </c>
      <c r="B23" s="6">
        <f t="shared" ref="B23:B61" si="4">$J$7+$K$7*A23+$L$7*A23^2+$M$7/A23^2+$N$7*A23^3+$O$7/A23</f>
        <v>23.940572500000002</v>
      </c>
      <c r="C23" s="6">
        <f>B23+2*'BH4 from LiBH4'!D23</f>
        <v>60.264498459008564</v>
      </c>
      <c r="D23" s="6">
        <f t="shared" si="2"/>
        <v>69.82586862346281</v>
      </c>
      <c r="E23" s="9">
        <f t="shared" si="0"/>
        <v>13.693163225815489</v>
      </c>
      <c r="I23" s="7"/>
      <c r="J23" s="19" t="s">
        <v>61</v>
      </c>
      <c r="K23" s="19"/>
      <c r="L23" s="19"/>
    </row>
    <row r="24" spans="1:17" x14ac:dyDescent="0.25">
      <c r="A24">
        <v>115</v>
      </c>
      <c r="B24" s="6">
        <f t="shared" si="4"/>
        <v>24.099434687500004</v>
      </c>
      <c r="C24" s="6">
        <f>B24+2*'BH4 from LiBH4'!D24</f>
        <v>63.522425960732733</v>
      </c>
      <c r="D24" s="6">
        <f t="shared" ref="D24:D55" si="5">$K$20+$L$20*A24+$M$20/A24^2+$N$20*A24^2+$O$20*A24^3</f>
        <v>72.011046058714555</v>
      </c>
      <c r="E24" s="9">
        <f t="shared" si="0"/>
        <v>11.787941659756735</v>
      </c>
    </row>
    <row r="25" spans="1:17" x14ac:dyDescent="0.25">
      <c r="A25">
        <v>120</v>
      </c>
      <c r="B25" s="6">
        <f t="shared" si="4"/>
        <v>24.249800000000004</v>
      </c>
      <c r="C25" s="6">
        <f>B25+2*'BH4 from LiBH4'!D25</f>
        <v>66.653012604166705</v>
      </c>
      <c r="D25" s="6">
        <f t="shared" si="5"/>
        <v>74.287453404999994</v>
      </c>
      <c r="E25" s="9">
        <f t="shared" si="0"/>
        <v>10.276891252701692</v>
      </c>
    </row>
    <row r="26" spans="1:17" x14ac:dyDescent="0.25">
      <c r="A26">
        <v>125</v>
      </c>
      <c r="B26" s="6">
        <f t="shared" si="4"/>
        <v>24.392007812500001</v>
      </c>
      <c r="C26" s="6">
        <f>B26+2*'BH4 from LiBH4'!D26</f>
        <v>69.862102746499886</v>
      </c>
      <c r="D26" s="6">
        <f t="shared" si="5"/>
        <v>76.40110442400001</v>
      </c>
      <c r="E26" s="9">
        <f t="shared" si="0"/>
        <v>8.5587789951450173</v>
      </c>
    </row>
    <row r="27" spans="1:17" x14ac:dyDescent="0.25">
      <c r="A27">
        <v>130</v>
      </c>
      <c r="B27" s="6">
        <f t="shared" si="4"/>
        <v>24.526397500000005</v>
      </c>
      <c r="C27" s="6">
        <f>B27+2*'BH4 from LiBH4'!D27</f>
        <v>72.947149643550262</v>
      </c>
      <c r="D27" s="6">
        <f t="shared" si="5"/>
        <v>78.376105394615379</v>
      </c>
      <c r="E27" s="9">
        <f t="shared" si="0"/>
        <v>6.9267995950180241</v>
      </c>
    </row>
    <row r="28" spans="1:17" x14ac:dyDescent="0.25">
      <c r="A28">
        <v>135</v>
      </c>
      <c r="B28" s="6">
        <f t="shared" si="4"/>
        <v>24.653308437499998</v>
      </c>
      <c r="C28" s="6">
        <f>B28+2*'BH4 from LiBH4'!D28</f>
        <v>75.660506988432743</v>
      </c>
      <c r="D28" s="6">
        <f t="shared" si="5"/>
        <v>80.232182828395068</v>
      </c>
      <c r="E28" s="9">
        <f t="shared" si="0"/>
        <v>5.6980574113762703</v>
      </c>
    </row>
    <row r="29" spans="1:17" x14ac:dyDescent="0.25">
      <c r="A29">
        <v>140</v>
      </c>
      <c r="B29" s="6">
        <f t="shared" si="4"/>
        <v>24.773080000000004</v>
      </c>
      <c r="C29" s="6">
        <f>B29+2*'BH4 from LiBH4'!D29</f>
        <v>78.063170424898047</v>
      </c>
      <c r="D29" s="6">
        <f t="shared" si="5"/>
        <v>81.985604783877548</v>
      </c>
      <c r="E29" s="9">
        <f t="shared" si="0"/>
        <v>4.7842964253534994</v>
      </c>
    </row>
    <row r="30" spans="1:17" x14ac:dyDescent="0.25">
      <c r="A30">
        <v>145</v>
      </c>
      <c r="B30" s="6">
        <f t="shared" si="4"/>
        <v>24.886051562500001</v>
      </c>
      <c r="C30" s="6">
        <f>B30+2*'BH4 from LiBH4'!D30</f>
        <v>80.227815703177782</v>
      </c>
      <c r="D30" s="6">
        <f t="shared" si="5"/>
        <v>83.649883754673013</v>
      </c>
      <c r="E30" s="9">
        <f t="shared" si="0"/>
        <v>4.090941789628082</v>
      </c>
    </row>
    <row r="31" spans="1:17" x14ac:dyDescent="0.25">
      <c r="A31">
        <v>150</v>
      </c>
      <c r="B31" s="6">
        <f t="shared" si="4"/>
        <v>24.992562500000005</v>
      </c>
      <c r="C31" s="6">
        <f>B31+2*'BH4 from LiBH4'!D31</f>
        <v>82.23650255555566</v>
      </c>
      <c r="D31" s="6">
        <f t="shared" si="5"/>
        <v>85.236318370000006</v>
      </c>
      <c r="E31" s="9">
        <f t="shared" si="0"/>
        <v>3.5194103544248923</v>
      </c>
    </row>
    <row r="32" spans="1:17" x14ac:dyDescent="0.25">
      <c r="A32">
        <v>155</v>
      </c>
      <c r="B32" s="6">
        <f t="shared" si="4"/>
        <v>25.0929521875</v>
      </c>
      <c r="C32" s="6">
        <f>B32+2*'BH4 from LiBH4'!D32</f>
        <v>84.178888434940262</v>
      </c>
      <c r="D32" s="6">
        <f t="shared" si="5"/>
        <v>86.754414808595214</v>
      </c>
      <c r="E32" s="9">
        <f t="shared" si="0"/>
        <v>2.9687553991774274</v>
      </c>
    </row>
    <row r="33" spans="1:5" x14ac:dyDescent="0.25">
      <c r="A33">
        <v>160</v>
      </c>
      <c r="B33" s="6">
        <f t="shared" si="4"/>
        <v>25.187560000000001</v>
      </c>
      <c r="C33" s="6">
        <f>B33+2*'BH4 from LiBH4'!D33</f>
        <v>86.15082671375022</v>
      </c>
      <c r="D33" s="6">
        <f t="shared" si="5"/>
        <v>88.212217510937506</v>
      </c>
      <c r="E33" s="9">
        <f t="shared" si="0"/>
        <v>2.3368540723190554</v>
      </c>
    </row>
    <row r="34" spans="1:5" x14ac:dyDescent="0.25">
      <c r="A34">
        <v>165</v>
      </c>
      <c r="B34" s="6">
        <f t="shared" si="4"/>
        <v>25.276725312500002</v>
      </c>
      <c r="C34" s="6">
        <f>B34+2*'BH4 from LiBH4'!D34</f>
        <v>88.253257601636989</v>
      </c>
      <c r="D34" s="6">
        <f t="shared" si="5"/>
        <v>89.616570833388437</v>
      </c>
      <c r="E34" s="9">
        <f t="shared" si="0"/>
        <v>1.5212735982568064</v>
      </c>
    </row>
    <row r="35" spans="1:5" x14ac:dyDescent="0.25">
      <c r="A35">
        <v>170</v>
      </c>
      <c r="B35" s="6">
        <f t="shared" si="4"/>
        <v>25.360787500000008</v>
      </c>
      <c r="C35" s="6">
        <f>B35+2*'BH4 from LiBH4'!D35</f>
        <v>90.591323953771649</v>
      </c>
      <c r="D35" s="6">
        <f t="shared" si="5"/>
        <v>90.973327646262973</v>
      </c>
      <c r="E35" s="9">
        <f t="shared" si="0"/>
        <v>0.41990735347913372</v>
      </c>
    </row>
    <row r="36" spans="1:5" x14ac:dyDescent="0.25">
      <c r="A36">
        <v>175</v>
      </c>
      <c r="B36" s="6">
        <f t="shared" si="4"/>
        <v>25.440085937500001</v>
      </c>
      <c r="C36" s="6">
        <f>B36+2*'BH4 from LiBH4'!D36</f>
        <v>92.276081417806139</v>
      </c>
      <c r="D36" s="6">
        <f t="shared" si="5"/>
        <v>92.287516824081635</v>
      </c>
      <c r="E36" s="9">
        <f t="shared" si="0"/>
        <v>1.2391065085534496E-2</v>
      </c>
    </row>
    <row r="37" spans="1:5" x14ac:dyDescent="0.25">
      <c r="A37">
        <v>180</v>
      </c>
      <c r="B37" s="6">
        <f t="shared" si="4"/>
        <v>25.514959999999999</v>
      </c>
      <c r="C37" s="6">
        <f>B37+2*'BH4 from LiBH4'!D37</f>
        <v>94.153207263753103</v>
      </c>
      <c r="D37" s="6">
        <f t="shared" si="5"/>
        <v>93.563478632222214</v>
      </c>
      <c r="E37" s="9">
        <f t="shared" si="0"/>
        <v>-0.63029788989460789</v>
      </c>
    </row>
    <row r="38" spans="1:5" x14ac:dyDescent="0.25">
      <c r="A38">
        <v>185</v>
      </c>
      <c r="B38" s="6">
        <f t="shared" si="4"/>
        <v>25.5857490625</v>
      </c>
      <c r="C38" s="6">
        <f>B38+2*'BH4 from LiBH4'!D38</f>
        <v>95.997083221837485</v>
      </c>
      <c r="D38" s="6">
        <f t="shared" si="5"/>
        <v>94.804974854638431</v>
      </c>
      <c r="E38" s="9">
        <f t="shared" si="0"/>
        <v>-1.2574322908970523</v>
      </c>
    </row>
    <row r="39" spans="1:5" x14ac:dyDescent="0.25">
      <c r="A39">
        <v>190</v>
      </c>
      <c r="B39" s="6">
        <f t="shared" si="4"/>
        <v>25.652792500000004</v>
      </c>
      <c r="C39" s="6">
        <f>B39+2*'BH4 from LiBH4'!D39</f>
        <v>97.820074166337974</v>
      </c>
      <c r="D39" s="6">
        <f t="shared" si="5"/>
        <v>96.015278908282554</v>
      </c>
      <c r="E39" s="9">
        <f t="shared" si="0"/>
        <v>-1.8796958969201454</v>
      </c>
    </row>
    <row r="40" spans="1:5" x14ac:dyDescent="0.25">
      <c r="A40">
        <v>195</v>
      </c>
      <c r="B40" s="6">
        <f t="shared" si="4"/>
        <v>25.7164296875</v>
      </c>
      <c r="C40" s="6">
        <f>B40+2*'BH4 from LiBH4'!D40</f>
        <v>99.63263915012395</v>
      </c>
      <c r="D40" s="6">
        <f t="shared" si="5"/>
        <v>97.19724999538461</v>
      </c>
      <c r="E40" s="9">
        <f t="shared" si="0"/>
        <v>-2.5056152873203552</v>
      </c>
    </row>
    <row r="41" spans="1:5" x14ac:dyDescent="0.25">
      <c r="A41">
        <v>200</v>
      </c>
      <c r="B41" s="6">
        <f t="shared" si="4"/>
        <v>25.776999999999997</v>
      </c>
      <c r="C41" s="6">
        <f>B41+2*'BH4 from LiBH4'!D41</f>
        <v>101.44361364000004</v>
      </c>
      <c r="D41" s="6">
        <f t="shared" si="5"/>
        <v>98.353394444999992</v>
      </c>
      <c r="E41" s="9">
        <f t="shared" si="0"/>
        <v>-3.141954797226771</v>
      </c>
    </row>
    <row r="42" spans="1:5" x14ac:dyDescent="0.25">
      <c r="A42">
        <v>205</v>
      </c>
      <c r="B42" s="6">
        <f t="shared" si="4"/>
        <v>25.834842812500003</v>
      </c>
      <c r="C42" s="6">
        <f>B42+2*'BH4 from LiBH4'!D42</f>
        <v>103.26044416624718</v>
      </c>
      <c r="D42" s="6">
        <f t="shared" si="5"/>
        <v>99.485916712171331</v>
      </c>
      <c r="E42" s="9">
        <f t="shared" si="0"/>
        <v>-3.794031938205046</v>
      </c>
    </row>
    <row r="43" spans="1:5" x14ac:dyDescent="0.25">
      <c r="A43">
        <v>210</v>
      </c>
      <c r="B43" s="6">
        <f t="shared" si="4"/>
        <v>25.890297500000006</v>
      </c>
      <c r="C43" s="6">
        <f>B43+2*'BH4 from LiBH4'!D43</f>
        <v>105.08938433957371</v>
      </c>
      <c r="D43" s="6">
        <f t="shared" si="5"/>
        <v>100.59676198061226</v>
      </c>
      <c r="E43" s="9">
        <f t="shared" si="0"/>
        <v>-4.4659711411260998</v>
      </c>
    </row>
    <row r="44" spans="1:5" x14ac:dyDescent="0.25">
      <c r="A44">
        <v>215</v>
      </c>
      <c r="B44" s="6">
        <f t="shared" si="4"/>
        <v>25.943703437500005</v>
      </c>
      <c r="C44" s="6">
        <f>B44+2*'BH4 from LiBH4'!D44</f>
        <v>106.93565933721177</v>
      </c>
      <c r="D44" s="6">
        <f t="shared" si="5"/>
        <v>101.68765191241752</v>
      </c>
      <c r="E44" s="9">
        <f t="shared" si="0"/>
        <v>-5.1609092412855642</v>
      </c>
    </row>
    <row r="45" spans="1:5" x14ac:dyDescent="0.25">
      <c r="A45">
        <v>220</v>
      </c>
      <c r="B45" s="6">
        <f t="shared" si="4"/>
        <v>25.9954</v>
      </c>
      <c r="C45" s="6">
        <f>B45+2*'BH4 from LiBH4'!D45</f>
        <v>108.80360452426447</v>
      </c>
      <c r="D45" s="6">
        <f t="shared" si="5"/>
        <v>102.76011477628099</v>
      </c>
      <c r="E45" s="9">
        <f t="shared" si="0"/>
        <v>-5.8811629017160652</v>
      </c>
    </row>
    <row r="46" spans="1:5" x14ac:dyDescent="0.25">
      <c r="A46">
        <v>225</v>
      </c>
      <c r="B46" s="6">
        <f t="shared" si="4"/>
        <v>26.045726562500001</v>
      </c>
      <c r="C46" s="6">
        <f>B46+2*'BH4 from LiBH4'!D46</f>
        <v>110.69678275614197</v>
      </c>
      <c r="D46" s="6">
        <f t="shared" si="5"/>
        <v>103.81551094222222</v>
      </c>
      <c r="E46" s="9">
        <f t="shared" si="0"/>
        <v>-6.6283657918415253</v>
      </c>
    </row>
    <row r="47" spans="1:5" x14ac:dyDescent="0.25">
      <c r="A47">
        <v>230</v>
      </c>
      <c r="B47" s="6">
        <f t="shared" si="4"/>
        <v>26.095022500000006</v>
      </c>
      <c r="C47" s="6">
        <f>B47+2*'BH4 from LiBH4'!D47</f>
        <v>112.61808402846131</v>
      </c>
      <c r="D47" s="6">
        <f t="shared" si="5"/>
        <v>104.85505453967865</v>
      </c>
      <c r="E47" s="9">
        <f t="shared" si="0"/>
        <v>-7.403581565870077</v>
      </c>
    </row>
    <row r="48" spans="1:5" x14ac:dyDescent="0.25">
      <c r="A48">
        <v>235</v>
      </c>
      <c r="B48" s="6">
        <f t="shared" si="4"/>
        <v>26.143627187500002</v>
      </c>
      <c r="C48" s="6">
        <f>B48+2*'BH4 from LiBH4'!D48</f>
        <v>114.56981044638776</v>
      </c>
      <c r="D48" s="6">
        <f t="shared" si="5"/>
        <v>105.87983192489816</v>
      </c>
      <c r="E48" s="9">
        <f t="shared" si="0"/>
        <v>-8.207397351795489</v>
      </c>
    </row>
    <row r="49" spans="1:5" x14ac:dyDescent="0.25">
      <c r="A49">
        <v>240</v>
      </c>
      <c r="B49" s="6">
        <f t="shared" si="4"/>
        <v>26.191879999999998</v>
      </c>
      <c r="C49" s="6">
        <f>B49+2*'BH4 from LiBH4'!D49</f>
        <v>116.55374893411113</v>
      </c>
      <c r="D49" s="6">
        <f t="shared" si="5"/>
        <v>106.89081748375001</v>
      </c>
      <c r="E49" s="9">
        <f t="shared" si="0"/>
        <v>-9.0400014499188508</v>
      </c>
    </row>
    <row r="50" spans="1:5" x14ac:dyDescent="0.25">
      <c r="A50">
        <v>245</v>
      </c>
      <c r="B50" s="6">
        <f t="shared" si="4"/>
        <v>26.240120312500004</v>
      </c>
      <c r="C50" s="6">
        <f>B50+2*'BH4 from LiBH4'!D50</f>
        <v>118.57123366518681</v>
      </c>
      <c r="D50" s="6">
        <f t="shared" si="5"/>
        <v>107.8888872004498</v>
      </c>
      <c r="E50" s="9">
        <f t="shared" si="0"/>
        <v>-9.901248165522345</v>
      </c>
    </row>
    <row r="51" spans="1:5" x14ac:dyDescent="0.25">
      <c r="A51">
        <v>250</v>
      </c>
      <c r="B51" s="6">
        <f t="shared" si="4"/>
        <v>26.288687500000005</v>
      </c>
      <c r="C51" s="6">
        <f>B51+2*'BH4 from LiBH4'!D51</f>
        <v>120.62319984160008</v>
      </c>
      <c r="D51" s="6">
        <f t="shared" si="5"/>
        <v>108.874830346</v>
      </c>
      <c r="E51" s="9">
        <f t="shared" si="0"/>
        <v>-10.79071210330636</v>
      </c>
    </row>
    <row r="52" spans="1:5" x14ac:dyDescent="0.25">
      <c r="A52">
        <v>255</v>
      </c>
      <c r="B52" s="6">
        <f t="shared" si="4"/>
        <v>26.337920937500002</v>
      </c>
      <c r="C52" s="6">
        <f>B52+2*'BH4 from LiBH4'!D52</f>
        <v>122.71023016502754</v>
      </c>
      <c r="D52" s="6">
        <f t="shared" si="5"/>
        <v>109.8493595783391</v>
      </c>
      <c r="E52" s="9">
        <f t="shared" si="0"/>
        <v>-11.707733787484397</v>
      </c>
    </row>
    <row r="53" spans="1:5" x14ac:dyDescent="0.25">
      <c r="A53">
        <v>260</v>
      </c>
      <c r="B53" s="6">
        <f t="shared" si="4"/>
        <v>26.388160000000003</v>
      </c>
      <c r="C53" s="6">
        <f>B53+2*'BH4 from LiBH4'!D53</f>
        <v>124.83259511353846</v>
      </c>
      <c r="D53" s="6">
        <f t="shared" si="5"/>
        <v>110.81311969615386</v>
      </c>
      <c r="E53" s="9">
        <f t="shared" si="0"/>
        <v>-12.651458108774092</v>
      </c>
    </row>
    <row r="54" spans="1:5" x14ac:dyDescent="0.25">
      <c r="A54">
        <v>265</v>
      </c>
      <c r="B54" s="6">
        <f t="shared" si="4"/>
        <v>26.439744062500004</v>
      </c>
      <c r="C54" s="6">
        <f>B54+2*'BH4 from LiBH4'!D54</f>
        <v>126.99028794976132</v>
      </c>
      <c r="D54" s="6">
        <f t="shared" si="5"/>
        <v>111.76669524761837</v>
      </c>
      <c r="E54" s="9">
        <f t="shared" si="0"/>
        <v>-13.620866814049734</v>
      </c>
    </row>
    <row r="55" spans="1:5" x14ac:dyDescent="0.25">
      <c r="A55">
        <v>270</v>
      </c>
      <c r="B55" s="6">
        <f t="shared" si="4"/>
        <v>26.493012500000006</v>
      </c>
      <c r="C55" s="6">
        <f>B55+2*'BH4 from LiBH4'!D55</f>
        <v>129.18305523366814</v>
      </c>
      <c r="D55" s="6">
        <f t="shared" si="5"/>
        <v>112.71061716209877</v>
      </c>
      <c r="E55" s="9">
        <f t="shared" si="0"/>
        <v>-14.614806028325575</v>
      </c>
    </row>
    <row r="56" spans="1:5" x14ac:dyDescent="0.25">
      <c r="A56">
        <v>275</v>
      </c>
      <c r="B56" s="6">
        <f t="shared" si="4"/>
        <v>26.548304687500007</v>
      </c>
      <c r="C56" s="6">
        <f>B56+2*'BH4 from LiBH4'!D56</f>
        <v>131.41042348778927</v>
      </c>
      <c r="D56" s="6">
        <f t="shared" ref="D56:D78" si="6">$K$20+$L$20*A56+$M$20/A56^2+$N$20*A56^2+$O$20*A56^3</f>
        <v>113.64536854561983</v>
      </c>
      <c r="E56" s="9">
        <f t="shared" si="0"/>
        <v>-15.632009618621762</v>
      </c>
    </row>
    <row r="57" spans="1:5" x14ac:dyDescent="0.25">
      <c r="A57">
        <v>280</v>
      </c>
      <c r="B57" s="6">
        <f t="shared" si="4"/>
        <v>26.60596</v>
      </c>
      <c r="C57" s="6">
        <f>B57+2*'BH4 from LiBH4'!D57</f>
        <v>133.67172255951019</v>
      </c>
      <c r="D57" s="6">
        <f t="shared" si="6"/>
        <v>114.57138975846939</v>
      </c>
      <c r="E57" s="9">
        <f t="shared" si="0"/>
        <v>-16.671119064983543</v>
      </c>
    </row>
    <row r="58" spans="1:5" x14ac:dyDescent="0.25">
      <c r="A58">
        <v>285</v>
      </c>
      <c r="B58" s="6">
        <f t="shared" si="4"/>
        <v>26.666317812500004</v>
      </c>
      <c r="C58" s="6">
        <f>B58+2*'BH4 from LiBH4'!D58</f>
        <v>135.96610613987247</v>
      </c>
      <c r="D58" s="6">
        <f t="shared" si="6"/>
        <v>115.48908287479226</v>
      </c>
      <c r="E58" s="9">
        <f t="shared" si="0"/>
        <v>-17.73070038774177</v>
      </c>
    </row>
    <row r="59" spans="1:5" x14ac:dyDescent="0.25">
      <c r="A59">
        <v>290</v>
      </c>
      <c r="B59" s="6">
        <f t="shared" si="4"/>
        <v>26.729717500000007</v>
      </c>
      <c r="C59" s="6">
        <f>B59+2*'BH4 from LiBH4'!D59</f>
        <v>138.29256982764335</v>
      </c>
      <c r="D59" s="6">
        <f t="shared" si="6"/>
        <v>116.39881560866826</v>
      </c>
      <c r="E59" s="9">
        <f t="shared" si="0"/>
        <v>-18.809258586085349</v>
      </c>
    </row>
    <row r="60" spans="1:5" x14ac:dyDescent="0.25">
      <c r="A60">
        <v>295</v>
      </c>
      <c r="B60" s="6">
        <f t="shared" si="4"/>
        <v>26.796498437500006</v>
      </c>
      <c r="C60" s="6">
        <f>B60+2*'BH4 from LiBH4'!D60</f>
        <v>140.64996706862644</v>
      </c>
      <c r="D60" s="6">
        <f t="shared" si="6"/>
        <v>117.30092477839126</v>
      </c>
      <c r="E60" s="9">
        <f t="shared" si="0"/>
        <v>-19.905249966568419</v>
      </c>
    </row>
    <row r="61" spans="1:5" x14ac:dyDescent="0.25">
      <c r="A61">
        <v>298.14999999999998</v>
      </c>
      <c r="B61" s="6">
        <f t="shared" si="4"/>
        <v>26.840459291939695</v>
      </c>
      <c r="C61" s="6">
        <f>B61+2*'BH4 from LiBH4'!D61</f>
        <v>142.27853176994131</v>
      </c>
      <c r="D61" s="6">
        <f t="shared" si="6"/>
        <v>117.86547939306688</v>
      </c>
      <c r="E61" s="9">
        <f t="shared" si="0"/>
        <v>-20.712639954112351</v>
      </c>
    </row>
    <row r="62" spans="1:5" x14ac:dyDescent="0.25">
      <c r="A62">
        <v>300</v>
      </c>
      <c r="B62" s="6">
        <f>$J$8+$K$8*A62+$L$8*A62^2+$M$8/A62^2+$N$8*A62^3+$O$8/A62</f>
        <v>26.837097777777778</v>
      </c>
      <c r="C62" s="6">
        <f>B62+2*'BH4 from LiBH4'!D62</f>
        <v>142.98850214222222</v>
      </c>
      <c r="D62" s="6">
        <f t="shared" si="6"/>
        <v>118.19571936999999</v>
      </c>
      <c r="E62" s="9">
        <f t="shared" si="0"/>
        <v>-20.976041183531251</v>
      </c>
    </row>
    <row r="63" spans="1:5" x14ac:dyDescent="0.25">
      <c r="A63">
        <v>305</v>
      </c>
      <c r="B63" s="6">
        <f t="shared" ref="B63:B78" si="7">$J$8+$K$8*A63+$L$8*A63^2+$M$8/A63^2+$N$8*A63^3+$O$8/A63</f>
        <v>26.895229668691211</v>
      </c>
      <c r="C63" s="6">
        <f>B63+2*'BH4 from LiBH4'!D63</f>
        <v>144.37061768645344</v>
      </c>
      <c r="D63" s="6">
        <f t="shared" si="6"/>
        <v>119.08348325217953</v>
      </c>
      <c r="E63" s="9">
        <f t="shared" si="0"/>
        <v>-21.234795744699625</v>
      </c>
    </row>
    <row r="64" spans="1:5" x14ac:dyDescent="0.25">
      <c r="A64">
        <v>310</v>
      </c>
      <c r="B64" s="6">
        <f t="shared" si="7"/>
        <v>26.952273228720085</v>
      </c>
      <c r="C64" s="6">
        <f>B64+2*'BH4 from LiBH4'!D64</f>
        <v>145.67272726834213</v>
      </c>
      <c r="D64" s="6">
        <f t="shared" si="6"/>
        <v>119.96447758714882</v>
      </c>
      <c r="E64" s="9">
        <f t="shared" si="0"/>
        <v>-21.429885077870171</v>
      </c>
    </row>
    <row r="65" spans="1:5" x14ac:dyDescent="0.25">
      <c r="A65">
        <v>315</v>
      </c>
      <c r="B65" s="6">
        <f t="shared" si="7"/>
        <v>27.00829060750819</v>
      </c>
      <c r="C65" s="6">
        <f>B65+2*'BH4 from LiBH4'!D65</f>
        <v>146.89381653142789</v>
      </c>
      <c r="D65" s="6">
        <f t="shared" si="6"/>
        <v>120.83894297582766</v>
      </c>
      <c r="E65" s="9">
        <f t="shared" si="0"/>
        <v>-21.561652985339485</v>
      </c>
    </row>
    <row r="66" spans="1:5" x14ac:dyDescent="0.25">
      <c r="A66">
        <v>320</v>
      </c>
      <c r="B66" s="6">
        <f t="shared" si="7"/>
        <v>27.063339137499998</v>
      </c>
      <c r="C66" s="6">
        <f>B66+2*'BH4 from LiBH4'!D66</f>
        <v>148.03294974169998</v>
      </c>
      <c r="D66" s="6">
        <f t="shared" si="6"/>
        <v>121.70710137023437</v>
      </c>
      <c r="E66" s="9">
        <f t="shared" si="0"/>
        <v>-21.630494913671541</v>
      </c>
    </row>
    <row r="67" spans="1:5" x14ac:dyDescent="0.25">
      <c r="A67">
        <v>325</v>
      </c>
      <c r="B67" s="6">
        <f t="shared" si="7"/>
        <v>27.11747177514793</v>
      </c>
      <c r="C67" s="6">
        <f>B67+2*'BH4 from LiBH4'!D67</f>
        <v>149.08926258656803</v>
      </c>
      <c r="D67" s="6">
        <f t="shared" si="6"/>
        <v>122.56915778153848</v>
      </c>
      <c r="E67" s="9">
        <f t="shared" si="0"/>
        <v>-21.636849991494383</v>
      </c>
    </row>
    <row r="68" spans="1:5" x14ac:dyDescent="0.25">
      <c r="A68">
        <v>330</v>
      </c>
      <c r="B68" s="6">
        <f t="shared" si="7"/>
        <v>27.170737495684115</v>
      </c>
      <c r="C68" s="6">
        <f>B68+2*'BH4 from LiBH4'!D68</f>
        <v>150.06195573171422</v>
      </c>
      <c r="D68" s="6">
        <f t="shared" si="6"/>
        <v>123.42530180834713</v>
      </c>
      <c r="E68" s="9">
        <f t="shared" ref="E68:E78" si="8">(D68-C68)/D68*100</f>
        <v>-21.581194076987607</v>
      </c>
    </row>
    <row r="69" spans="1:5" x14ac:dyDescent="0.25">
      <c r="A69">
        <v>335</v>
      </c>
      <c r="B69" s="6">
        <f t="shared" si="7"/>
        <v>27.223181646959233</v>
      </c>
      <c r="C69" s="6">
        <f>B69+2*'BH4 from LiBH4'!D69</f>
        <v>150.9502890460212</v>
      </c>
      <c r="D69" s="6">
        <f t="shared" si="6"/>
        <v>124.27570900652708</v>
      </c>
      <c r="E69" s="9">
        <f t="shared" si="8"/>
        <v>-21.464033681830085</v>
      </c>
    </row>
    <row r="70" spans="1:5" x14ac:dyDescent="0.25">
      <c r="A70">
        <v>340</v>
      </c>
      <c r="B70" s="6">
        <f t="shared" si="7"/>
        <v>27.274846267128027</v>
      </c>
      <c r="C70" s="6">
        <f>B70+2*'BH4 from LiBH4'!D70</f>
        <v>151.75357641656467</v>
      </c>
      <c r="D70" s="6">
        <f t="shared" si="6"/>
        <v>125.12054211906576</v>
      </c>
      <c r="E70" s="9">
        <f t="shared" si="8"/>
        <v>-21.285900657427369</v>
      </c>
    </row>
    <row r="71" spans="1:5" x14ac:dyDescent="0.25">
      <c r="A71">
        <v>345</v>
      </c>
      <c r="B71" s="6">
        <f t="shared" si="7"/>
        <v>27.325770370342365</v>
      </c>
      <c r="C71" s="6">
        <f>B71+2*'BH4 from LiBH4'!D71</f>
        <v>152.47118108576123</v>
      </c>
      <c r="D71" s="6">
        <f t="shared" si="6"/>
        <v>125.95995218207939</v>
      </c>
      <c r="E71" s="9">
        <f t="shared" si="8"/>
        <v>-21.047347545320562</v>
      </c>
    </row>
    <row r="72" spans="1:5" x14ac:dyDescent="0.25">
      <c r="A72">
        <v>350</v>
      </c>
      <c r="B72" s="6">
        <f t="shared" si="7"/>
        <v>27.375990204081631</v>
      </c>
      <c r="C72" s="6">
        <f>B72+2*'BH4 from LiBH4'!D72</f>
        <v>153.10251145142851</v>
      </c>
      <c r="D72" s="6">
        <f t="shared" si="6"/>
        <v>126.79407952102042</v>
      </c>
      <c r="E72" s="9">
        <f t="shared" si="8"/>
        <v>-20.748943507292527</v>
      </c>
    </row>
    <row r="73" spans="1:5" x14ac:dyDescent="0.25">
      <c r="A73">
        <v>355</v>
      </c>
      <c r="B73" s="6">
        <f t="shared" si="7"/>
        <v>27.425539481293391</v>
      </c>
      <c r="C73" s="6">
        <f>B73+2*'BH4 from LiBH4'!D73</f>
        <v>153.64701727797285</v>
      </c>
      <c r="D73" s="6">
        <f t="shared" si="6"/>
        <v>127.62305464936719</v>
      </c>
      <c r="E73" s="9">
        <f t="shared" si="8"/>
        <v>-20.391270762249146</v>
      </c>
    </row>
    <row r="74" spans="1:5" x14ac:dyDescent="0.25">
      <c r="A74">
        <v>360</v>
      </c>
      <c r="B74" s="6">
        <f t="shared" si="7"/>
        <v>27.474449590123456</v>
      </c>
      <c r="C74" s="6">
        <f>B74+2*'BH4 from LiBH4'!D74</f>
        <v>154.1041862733432</v>
      </c>
      <c r="D74" s="6">
        <f t="shared" si="6"/>
        <v>128.44699908055554</v>
      </c>
      <c r="E74" s="9">
        <f t="shared" si="8"/>
        <v>-19.974921466788611</v>
      </c>
    </row>
    <row r="75" spans="1:5" x14ac:dyDescent="0.25">
      <c r="A75">
        <v>365</v>
      </c>
      <c r="B75" s="6">
        <f t="shared" si="7"/>
        <v>27.522749783674236</v>
      </c>
      <c r="C75" s="6">
        <f>B75+2*'BH4 from LiBH4'!D75</f>
        <v>154.4735409919484</v>
      </c>
      <c r="D75" s="6">
        <f t="shared" si="6"/>
        <v>129.26602606259337</v>
      </c>
      <c r="E75" s="9">
        <f t="shared" si="8"/>
        <v>-19.500494984775823</v>
      </c>
    </row>
    <row r="76" spans="1:5" x14ac:dyDescent="0.25">
      <c r="A76">
        <v>370</v>
      </c>
      <c r="B76" s="6">
        <f t="shared" si="7"/>
        <v>27.570467351935719</v>
      </c>
      <c r="C76" s="6">
        <f>B76+2*'BH4 from LiBH4'!D76</f>
        <v>154.75463602853819</v>
      </c>
      <c r="D76" s="6">
        <f t="shared" si="6"/>
        <v>130.08024124365963</v>
      </c>
      <c r="E76" s="9">
        <f t="shared" si="8"/>
        <v>-18.968595498419894</v>
      </c>
    </row>
    <row r="77" spans="1:5" x14ac:dyDescent="0.25">
      <c r="A77">
        <v>375</v>
      </c>
      <c r="B77" s="6">
        <f t="shared" si="7"/>
        <v>27.617627777777777</v>
      </c>
      <c r="C77" s="6">
        <f>B77+2*'BH4 from LiBH4'!D77</f>
        <v>154.94705547222222</v>
      </c>
      <c r="D77" s="6">
        <f t="shared" si="6"/>
        <v>130.88974327599999</v>
      </c>
      <c r="E77" s="9">
        <f t="shared" si="8"/>
        <v>-18.379829919517757</v>
      </c>
    </row>
    <row r="78" spans="1:5" x14ac:dyDescent="0.25">
      <c r="A78">
        <v>380</v>
      </c>
      <c r="B78" s="6">
        <f t="shared" si="7"/>
        <v>27.664254878670359</v>
      </c>
      <c r="C78" s="6">
        <f>B78+2*'BH4 from LiBH4'!D78</f>
        <v>155.05041059342713</v>
      </c>
      <c r="D78" s="6">
        <f t="shared" si="6"/>
        <v>131.69462436457067</v>
      </c>
      <c r="E78" s="9">
        <f t="shared" si="8"/>
        <v>-17.734806064825058</v>
      </c>
    </row>
  </sheetData>
  <mergeCells count="16">
    <mergeCell ref="J16:J17"/>
    <mergeCell ref="P16:P17"/>
    <mergeCell ref="Q16:Q17"/>
    <mergeCell ref="J23:L23"/>
    <mergeCell ref="J18:J19"/>
    <mergeCell ref="P18:P19"/>
    <mergeCell ref="Q18:Q19"/>
    <mergeCell ref="J20:J21"/>
    <mergeCell ref="P20:P21"/>
    <mergeCell ref="Q20:Q21"/>
    <mergeCell ref="J1:L1"/>
    <mergeCell ref="M1:R1"/>
    <mergeCell ref="I11:J11"/>
    <mergeCell ref="J14:J15"/>
    <mergeCell ref="P14:P15"/>
    <mergeCell ref="Q14:Q15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D7BE8-FD0C-4FD6-92E8-BD519AFE5259}">
  <dimension ref="A1:S78"/>
  <sheetViews>
    <sheetView workbookViewId="0">
      <selection activeCell="E1" sqref="E1"/>
    </sheetView>
  </sheetViews>
  <sheetFormatPr baseColWidth="10" defaultColWidth="11.42578125" defaultRowHeight="15" x14ac:dyDescent="0.25"/>
  <cols>
    <col min="1" max="1" width="7" bestFit="1" customWidth="1"/>
    <col min="2" max="2" width="15.7109375" bestFit="1" customWidth="1"/>
    <col min="3" max="3" width="28.42578125" bestFit="1" customWidth="1"/>
    <col min="4" max="4" width="27" bestFit="1" customWidth="1"/>
    <col min="5" max="5" width="13.85546875" bestFit="1" customWidth="1"/>
    <col min="9" max="9" width="12.85546875" bestFit="1" customWidth="1"/>
    <col min="11" max="16" width="11.5703125" bestFit="1" customWidth="1"/>
    <col min="17" max="17" width="12.7109375" bestFit="1" customWidth="1"/>
  </cols>
  <sheetData>
    <row r="1" spans="1:19" x14ac:dyDescent="0.25">
      <c r="A1" t="s">
        <v>9</v>
      </c>
      <c r="B1" t="s">
        <v>31</v>
      </c>
      <c r="C1" t="s">
        <v>130</v>
      </c>
      <c r="D1" t="s">
        <v>131</v>
      </c>
      <c r="E1" t="s">
        <v>136</v>
      </c>
      <c r="I1" t="s">
        <v>54</v>
      </c>
      <c r="J1" s="18" t="s">
        <v>1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19" x14ac:dyDescent="0.25">
      <c r="A2">
        <v>5</v>
      </c>
      <c r="B2" s="6">
        <f>$J$4+$K$4*A2+$L$4*A2^2+$M$4/A2^2+$N$4*A2^3+$O$4/A2</f>
        <v>0.24602000000000029</v>
      </c>
      <c r="D2" s="6">
        <f>$J$13+$K$13*A2+$M$13/A2^2+$L$13*A2^2+$N$13*A2^3+$O$13/A2+$P$13*A2^5</f>
        <v>0.18017075625000001</v>
      </c>
      <c r="E2" s="9">
        <f>(D2-C2)/D2*100</f>
        <v>100</v>
      </c>
      <c r="I2" s="26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</row>
    <row r="3" spans="1:19" x14ac:dyDescent="0.25">
      <c r="A3">
        <v>10</v>
      </c>
      <c r="B3" s="6">
        <f>$J$4+$K$4*A3+$L$4*A3^2+$M$4/A3^2+$N$4*A3^3+$O$4/A3</f>
        <v>1.8788800000000014</v>
      </c>
      <c r="D3" s="6">
        <f>$J$13+$K$13*A3+$M$13/A3^2+$L$13*A3^2+$N$13*A3^3+$O$13/A3+$P$13*A3^5</f>
        <v>1.4094641999999999</v>
      </c>
      <c r="E3" s="9">
        <f t="shared" ref="E3:E67" si="0">(D3-C3)/D3*100</f>
        <v>100</v>
      </c>
      <c r="I3" s="40" t="s">
        <v>108</v>
      </c>
      <c r="J3">
        <v>0</v>
      </c>
      <c r="K3" s="2">
        <v>2.7000000000000001E-3</v>
      </c>
      <c r="L3">
        <v>0</v>
      </c>
      <c r="M3">
        <v>0</v>
      </c>
      <c r="N3" s="2">
        <v>1.4400000000000001E-3</v>
      </c>
    </row>
    <row r="4" spans="1:19" x14ac:dyDescent="0.25">
      <c r="A4">
        <v>15</v>
      </c>
      <c r="B4" s="6">
        <f t="shared" ref="B4:B5" si="1">$J$4+$K$4*A4+$L$4*A4^2+$M$4/A4^2+$N$4*A4^3+$O$4/A4</f>
        <v>5.2932244444444461</v>
      </c>
      <c r="C4" s="6">
        <f>B4+2*'BH4 from LiBH4'!D4</f>
        <v>6.3146461182222229</v>
      </c>
      <c r="D4" s="6">
        <f>$J$13+$K$13*A4+$M$13/A4^2+$L$13*A4^2+$N$13*A4^3+$O$13/A4+$P$13*A4^5</f>
        <v>4.5774937687500001</v>
      </c>
      <c r="E4" s="9">
        <f t="shared" si="0"/>
        <v>-37.949857219501922</v>
      </c>
      <c r="I4" s="40" t="s">
        <v>109</v>
      </c>
      <c r="J4" s="2">
        <v>3.0179999999999998</v>
      </c>
      <c r="K4" s="2">
        <v>-0.90969999999999995</v>
      </c>
      <c r="L4" s="2">
        <v>0.1004</v>
      </c>
      <c r="M4" s="2">
        <v>-12.212</v>
      </c>
      <c r="N4" s="2">
        <v>-1.9599999999999999E-3</v>
      </c>
    </row>
    <row r="5" spans="1:19" x14ac:dyDescent="0.25">
      <c r="A5">
        <v>20</v>
      </c>
      <c r="B5" s="6">
        <f t="shared" si="1"/>
        <v>9.2734700000000068</v>
      </c>
      <c r="C5" s="6">
        <f>B5+2*'BH4 from LiBH4'!D5</f>
        <v>10.752437315000005</v>
      </c>
      <c r="D5" s="6">
        <f>$J$14+$K$14*A5+$M$14/A5^2+$L$14*A5^2+$N$14*A5^3+$O$14/A5+$P$14*A5^5</f>
        <v>7.8986609289999992</v>
      </c>
      <c r="E5" s="9">
        <f t="shared" si="0"/>
        <v>-36.129875831513949</v>
      </c>
      <c r="I5" s="40" t="s">
        <v>110</v>
      </c>
      <c r="J5" s="2">
        <v>-1.988</v>
      </c>
      <c r="K5" s="2">
        <v>0.9022</v>
      </c>
      <c r="L5" s="2">
        <v>-1.142E-2</v>
      </c>
      <c r="M5" s="2">
        <v>-1061</v>
      </c>
      <c r="N5" s="2">
        <v>5.1709999999999998E-5</v>
      </c>
    </row>
    <row r="6" spans="1:19" x14ac:dyDescent="0.25">
      <c r="A6">
        <v>25</v>
      </c>
      <c r="B6" s="6">
        <f>$J$5+$K$5*A6+$L$5*A6^2+$M$5/A6^2+$N$5*A6^3+$O$5/A6</f>
        <v>12.539868750000002</v>
      </c>
      <c r="C6" s="6">
        <f>B6+2*'BH4 from LiBH4'!D6</f>
        <v>14.947493422480001</v>
      </c>
      <c r="D6" s="6">
        <f>$J$14+$K$14*A6+$M$14/A6^2+$L$14*A6^2+$N$14*A6^3+$O$14/A6+$P$14*A6^5</f>
        <v>10.731750528999997</v>
      </c>
      <c r="E6" s="9">
        <f t="shared" si="0"/>
        <v>-39.282900604966201</v>
      </c>
      <c r="I6" s="40" t="s">
        <v>104</v>
      </c>
      <c r="J6" s="2">
        <v>23.231000000000002</v>
      </c>
      <c r="K6" s="2">
        <v>2.5690000000000001E-2</v>
      </c>
      <c r="L6" s="2">
        <v>-7.3269999999999995E-5</v>
      </c>
      <c r="M6" s="2">
        <v>-9324</v>
      </c>
      <c r="N6" s="2">
        <v>1.448E-7</v>
      </c>
    </row>
    <row r="7" spans="1:19" x14ac:dyDescent="0.25">
      <c r="A7">
        <v>30</v>
      </c>
      <c r="B7" s="6">
        <f>$J$5+$K$5*A7+$L$5*A7^2+$M$5/A7^2+$N$5*A7^3+$O$5/A7</f>
        <v>15.01728111111111</v>
      </c>
      <c r="C7" s="6">
        <f>B7+2*'BH4 from LiBH4'!D7</f>
        <v>18.577050685999996</v>
      </c>
      <c r="D7" s="6">
        <f>$J$14+$K$14*A7+$M$14/A7^2+$L$14*A7^2+$N$14*A7^3+$O$14/A7+$P$14*A7^5</f>
        <v>13.597249129</v>
      </c>
      <c r="E7" s="9">
        <f t="shared" si="0"/>
        <v>-36.623595771141339</v>
      </c>
      <c r="I7" s="40" t="s">
        <v>111</v>
      </c>
      <c r="J7" s="2">
        <v>23.059000000000001</v>
      </c>
      <c r="K7" s="2">
        <v>1.6941000000000001E-2</v>
      </c>
      <c r="L7">
        <v>0</v>
      </c>
      <c r="M7">
        <v>0</v>
      </c>
      <c r="N7">
        <v>0</v>
      </c>
    </row>
    <row r="8" spans="1:19" x14ac:dyDescent="0.25">
      <c r="A8">
        <v>35</v>
      </c>
      <c r="B8" s="6">
        <f t="shared" ref="B8:B17" si="2">$J$5+$K$5*A8+$L$5*A8^2+$M$5/A8^2+$N$5*A8^3+$O$5/A8</f>
        <v>16.950443801020409</v>
      </c>
      <c r="C8" s="6">
        <f>B8+2*'BH4 from LiBH4'!D8</f>
        <v>21.964273449510202</v>
      </c>
      <c r="D8" s="6">
        <f>$J$14+$K$14*A8+$M$14/A8^2+$L$14*A8^2+$N$14*A8^3+$O$14/A8+$P$14*A8^5</f>
        <v>16.495156728999998</v>
      </c>
      <c r="E8" s="9">
        <f t="shared" si="0"/>
        <v>-33.155894244369286</v>
      </c>
    </row>
    <row r="9" spans="1:19" x14ac:dyDescent="0.25">
      <c r="A9">
        <v>40</v>
      </c>
      <c r="B9" s="6">
        <f t="shared" si="2"/>
        <v>18.474315000000001</v>
      </c>
      <c r="C9" s="6">
        <f>B9+2*'BH4 from LiBH4'!D9</f>
        <v>25.221371424249998</v>
      </c>
      <c r="D9" s="6">
        <f>$J$14+$K$14*A9+$M$14/A9^2+$L$14*A9^2+$N$14*A9^3+$O$14/A9+$P$14*A9^5</f>
        <v>19.425473328999999</v>
      </c>
      <c r="E9" s="9">
        <f t="shared" si="0"/>
        <v>-29.836586203525805</v>
      </c>
    </row>
    <row r="10" spans="1:19" x14ac:dyDescent="0.25">
      <c r="A10">
        <v>45</v>
      </c>
      <c r="B10" s="6">
        <f t="shared" si="2"/>
        <v>19.673623132716045</v>
      </c>
      <c r="C10" s="6">
        <f>B10+2*'BH4 from LiBH4'!D10</f>
        <v>28.37512066066666</v>
      </c>
      <c r="D10" s="6">
        <f>$J$14+$K$14*A10+$M$14/A10^2+$L$14*A10^2+$N$14*A10^3+$O$14/A10+$P$14*A10^5</f>
        <v>22.388198928999998</v>
      </c>
      <c r="E10" s="9">
        <f t="shared" si="0"/>
        <v>-26.741417434484433</v>
      </c>
    </row>
    <row r="11" spans="1:19" x14ac:dyDescent="0.25">
      <c r="A11">
        <v>50</v>
      </c>
      <c r="B11" s="6">
        <f t="shared" si="2"/>
        <v>20.611349999999998</v>
      </c>
      <c r="C11" s="6">
        <f>B11+2*'BH4 from LiBH4'!D11</f>
        <v>31.41530929911999</v>
      </c>
      <c r="D11" s="6">
        <f>$J$14+$K$14*A11+$M$14/A11^2+$L$14*A11^2+$N$14*A11^3+$O$14/A11+$P$14*A11^5</f>
        <v>25.383333528999998</v>
      </c>
      <c r="E11" s="9">
        <f t="shared" si="0"/>
        <v>-23.763528786432126</v>
      </c>
      <c r="I11" t="s">
        <v>32</v>
      </c>
      <c r="J11" t="s">
        <v>70</v>
      </c>
    </row>
    <row r="12" spans="1:19" x14ac:dyDescent="0.25">
      <c r="A12">
        <v>55</v>
      </c>
      <c r="B12" s="6">
        <f t="shared" si="2"/>
        <v>21.340007448347112</v>
      </c>
      <c r="C12" s="6">
        <f>B12+2*'BH4 from LiBH4'!D12</f>
        <v>34.313917578727285</v>
      </c>
      <c r="D12" s="6">
        <f>$J$15+$K$15*A12+$M$15/A12^2+$L$15*A12^2+$N$15*A12^3+$O$15/A12+$P$15*A12^5</f>
        <v>27.729208786487611</v>
      </c>
      <c r="E12" s="9">
        <f t="shared" si="0"/>
        <v>-23.746471970914619</v>
      </c>
      <c r="I12" s="26" t="s">
        <v>73</v>
      </c>
      <c r="J12" s="27" t="s">
        <v>3</v>
      </c>
      <c r="K12" s="27" t="s">
        <v>4</v>
      </c>
      <c r="L12" s="27" t="s">
        <v>5</v>
      </c>
      <c r="M12" s="27" t="s">
        <v>6</v>
      </c>
      <c r="N12" s="27" t="s">
        <v>7</v>
      </c>
      <c r="O12" s="27" t="s">
        <v>8</v>
      </c>
      <c r="P12" s="27" t="s">
        <v>56</v>
      </c>
      <c r="R12" s="26"/>
      <c r="S12" s="26"/>
    </row>
    <row r="13" spans="1:19" x14ac:dyDescent="0.25">
      <c r="A13">
        <v>60</v>
      </c>
      <c r="B13" s="6">
        <f t="shared" si="2"/>
        <v>21.906637777777775</v>
      </c>
      <c r="C13" s="6">
        <f>B13+2*'BH4 from LiBH4'!D13</f>
        <v>37.033622818999987</v>
      </c>
      <c r="D13" s="6">
        <f>$J$15+$K$15*A13+$M$15/A13^2+$L$15*A13^2+$N$15*A13^3+$O$15/A13+$P$15*A13^5</f>
        <v>31.051513027222231</v>
      </c>
      <c r="E13" s="9">
        <f t="shared" si="0"/>
        <v>-19.265115315100303</v>
      </c>
      <c r="I13" s="30" t="s">
        <v>33</v>
      </c>
      <c r="J13" s="26">
        <v>0</v>
      </c>
      <c r="K13" s="26">
        <v>0</v>
      </c>
      <c r="L13" s="26">
        <v>0</v>
      </c>
      <c r="M13" s="26">
        <v>0</v>
      </c>
      <c r="N13" s="29">
        <v>1.4519999999999999E-3</v>
      </c>
      <c r="O13" s="26">
        <v>0</v>
      </c>
      <c r="P13" s="29">
        <v>-4.2535800000000004E-7</v>
      </c>
      <c r="R13" s="26"/>
      <c r="S13" s="26"/>
    </row>
    <row r="14" spans="1:19" x14ac:dyDescent="0.25">
      <c r="A14">
        <v>65</v>
      </c>
      <c r="B14" s="6">
        <f t="shared" si="2"/>
        <v>22.355234489644975</v>
      </c>
      <c r="C14" s="6">
        <f>B14+2*'BH4 from LiBH4'!D14</f>
        <v>39.63528182164498</v>
      </c>
      <c r="D14" s="6">
        <f>$J$15+$K$15*A14+$M$15/A14^2+$L$15*A14^2+$N$15*A14^3+$O$15/A14+$P$15*A14^5</f>
        <v>34.467267137958586</v>
      </c>
      <c r="E14" s="9">
        <f t="shared" si="0"/>
        <v>-14.993978672579155</v>
      </c>
      <c r="I14" s="30" t="s">
        <v>35</v>
      </c>
      <c r="J14" s="29">
        <v>-3.1096074709999999</v>
      </c>
      <c r="K14" s="29">
        <v>0.53744981999999997</v>
      </c>
      <c r="L14" s="29">
        <v>6.4817999999999994E-4</v>
      </c>
      <c r="M14" s="26">
        <v>0</v>
      </c>
      <c r="N14" s="26">
        <v>0</v>
      </c>
      <c r="O14" s="26">
        <v>0</v>
      </c>
      <c r="P14" s="26">
        <v>0</v>
      </c>
      <c r="R14" s="26"/>
      <c r="S14" s="26"/>
    </row>
    <row r="15" spans="1:19" x14ac:dyDescent="0.25">
      <c r="A15">
        <v>70</v>
      </c>
      <c r="B15" s="6">
        <f t="shared" si="2"/>
        <v>22.727999387755105</v>
      </c>
      <c r="C15" s="6">
        <f>B15+2*'BH4 from LiBH4'!D15</f>
        <v>42.379653558693903</v>
      </c>
      <c r="D15" s="6">
        <f>$J$15+$K$15*A15+$M$15/A15^2+$L$15*A15^2+$N$15*A15^3+$O$15/A15+$P$15*A15^5</f>
        <v>37.916759834693892</v>
      </c>
      <c r="E15" s="9">
        <f t="shared" si="0"/>
        <v>-11.770240240613749</v>
      </c>
      <c r="I15" s="30" t="s">
        <v>36</v>
      </c>
      <c r="J15" s="29">
        <v>-67.248578679999994</v>
      </c>
      <c r="K15" s="29">
        <v>1.5981887400000001</v>
      </c>
      <c r="L15" s="29">
        <v>-5.4507119999999999E-3</v>
      </c>
      <c r="M15" s="29">
        <v>1707.71261</v>
      </c>
      <c r="N15" s="29">
        <v>7.4415599999999998E-6</v>
      </c>
      <c r="O15" s="29">
        <v>1196.975336</v>
      </c>
      <c r="P15" s="41">
        <v>0</v>
      </c>
      <c r="R15" s="26"/>
      <c r="S15" s="26"/>
    </row>
    <row r="16" spans="1:19" x14ac:dyDescent="0.25">
      <c r="A16">
        <v>75</v>
      </c>
      <c r="B16" s="6">
        <f t="shared" si="2"/>
        <v>23.066034027777786</v>
      </c>
      <c r="C16" s="6">
        <f>B16+2*'BH4 from LiBH4'!D16</f>
        <v>45.080184273377803</v>
      </c>
      <c r="D16" s="6">
        <f>$J$15+$K$15*A16+$M$15/A16^2+$L$15*A16^2+$N$15*A16^3+$O$15/A16+$P$15*A16^5</f>
        <v>41.357994444555572</v>
      </c>
      <c r="E16" s="9">
        <f t="shared" si="0"/>
        <v>-8.9999282576726234</v>
      </c>
      <c r="I16" s="30" t="s">
        <v>34</v>
      </c>
      <c r="J16" s="29">
        <v>56.435523799999999</v>
      </c>
      <c r="K16" s="29">
        <v>0.26896614000000002</v>
      </c>
      <c r="L16" s="29">
        <v>-1.0951559999999999E-4</v>
      </c>
      <c r="M16" s="29">
        <v>-256370.7452</v>
      </c>
      <c r="N16" s="41">
        <v>0</v>
      </c>
      <c r="O16" s="41">
        <v>0</v>
      </c>
      <c r="P16" s="41">
        <v>0</v>
      </c>
      <c r="R16" s="26"/>
      <c r="S16" s="26"/>
    </row>
    <row r="17" spans="1:17" x14ac:dyDescent="0.25">
      <c r="A17">
        <v>80</v>
      </c>
      <c r="B17" s="6">
        <f t="shared" si="2"/>
        <v>23.40973875000001</v>
      </c>
      <c r="C17" s="6">
        <f>B17+2*'BH4 from LiBH4'!D17</f>
        <v>47.746549232875026</v>
      </c>
      <c r="D17" s="6">
        <f>$J$15+$K$15*A17+$M$15/A17^2+$L$15*A17^2+$N$15*A17^3+$O$15/A17+$P$15*A17^5</f>
        <v>44.761064235312517</v>
      </c>
      <c r="E17" s="9">
        <f t="shared" si="0"/>
        <v>-6.66982577060182</v>
      </c>
      <c r="O17" s="13"/>
      <c r="P17" s="12"/>
    </row>
    <row r="18" spans="1:17" x14ac:dyDescent="0.25">
      <c r="A18">
        <v>85</v>
      </c>
      <c r="B18" s="6">
        <f t="shared" ref="B18:B61" si="3">$J$6+$K$6*A18+$L$6*A18^2+$M$6/A18^2+$N$6*A18^3+$O$6/A18</f>
        <v>23.683680518858132</v>
      </c>
      <c r="C18" s="6">
        <f>B18+2*'BH4 from LiBH4'!D18</f>
        <v>50.28493770436679</v>
      </c>
      <c r="D18" s="6">
        <f>$J$15+$K$15*A18+$M$15/A18^2+$L$15*A18^2+$N$15*A18^3+$O$15/A18+$P$15*A18^5</f>
        <v>48.104542438391015</v>
      </c>
      <c r="E18" s="9">
        <f t="shared" si="0"/>
        <v>-4.5326182423796579</v>
      </c>
      <c r="I18" s="19" t="s">
        <v>63</v>
      </c>
      <c r="J18" s="19"/>
      <c r="K18" s="19"/>
      <c r="L18" s="19"/>
      <c r="O18" s="13"/>
      <c r="P18" s="12"/>
    </row>
    <row r="19" spans="1:17" x14ac:dyDescent="0.25">
      <c r="A19">
        <v>90</v>
      </c>
      <c r="B19" s="6">
        <f t="shared" si="3"/>
        <v>23.904061088888891</v>
      </c>
      <c r="C19" s="6">
        <f>B19+2*'BH4 from LiBH4'!D19</f>
        <v>52.701524769777819</v>
      </c>
      <c r="D19" s="6">
        <f>$J$15+$K$15*A19+$M$15/A19^2+$L$15*A19^2+$N$15*A19^3+$O$15/A19+$P$15*A19^5</f>
        <v>51.37309263283953</v>
      </c>
      <c r="E19" s="9">
        <f t="shared" si="0"/>
        <v>-2.5858519876008161</v>
      </c>
    </row>
    <row r="20" spans="1:17" x14ac:dyDescent="0.25">
      <c r="A20">
        <v>95</v>
      </c>
      <c r="B20" s="6">
        <f t="shared" si="3"/>
        <v>24.101305956094187</v>
      </c>
      <c r="C20" s="6">
        <f>B20+2*'BH4 from LiBH4'!D20</f>
        <v>55.02249541815516</v>
      </c>
      <c r="D20" s="6">
        <f>$J$15+$K$15*A20+$M$15/A20^2+$L$15*A20^2+$N$15*A20^3+$O$15/A20+$P$15*A20^5</f>
        <v>54.555843937742409</v>
      </c>
      <c r="E20" s="9">
        <f t="shared" si="0"/>
        <v>-0.85536479088341066</v>
      </c>
    </row>
    <row r="21" spans="1:17" x14ac:dyDescent="0.25">
      <c r="A21">
        <v>100</v>
      </c>
      <c r="B21" s="6">
        <f t="shared" si="3"/>
        <v>24.279699999999998</v>
      </c>
      <c r="C21" s="6">
        <f>B21+2*'BH4 from LiBH4'!D21</f>
        <v>57.251989444400017</v>
      </c>
      <c r="D21" s="6">
        <f>$J$15+$K$15*A21+$M$15/A21^2+$L$15*A21^2+$N$15*A21^3+$O$15/A21+$P$15*A21^5</f>
        <v>57.645259941000027</v>
      </c>
      <c r="E21" s="9">
        <f t="shared" si="0"/>
        <v>0.68222521158291749</v>
      </c>
    </row>
    <row r="22" spans="1:17" x14ac:dyDescent="0.25">
      <c r="A22">
        <v>105</v>
      </c>
      <c r="B22" s="6">
        <f t="shared" si="3"/>
        <v>24.442558064285716</v>
      </c>
      <c r="C22" s="6">
        <f>B22+2*'BH4 from LiBH4'!D22</f>
        <v>59.396130805591852</v>
      </c>
      <c r="D22" s="6">
        <f>$J$15+$K$15*A22+$M$15/A22^2+$L$15*A22^2+$N$15*A22^3+$O$15/A22+$P$15*A22^5</f>
        <v>60.636334787562383</v>
      </c>
      <c r="E22" s="9">
        <f t="shared" si="0"/>
        <v>2.0453148863887454</v>
      </c>
    </row>
    <row r="23" spans="1:17" x14ac:dyDescent="0.25">
      <c r="A23">
        <v>110</v>
      </c>
      <c r="B23" s="6">
        <f t="shared" si="3"/>
        <v>24.592483287603311</v>
      </c>
      <c r="C23" s="6">
        <f>B23+2*'BH4 from LiBH4'!D23</f>
        <v>60.916409246611877</v>
      </c>
      <c r="D23" s="6">
        <f>$J$15+$K$15*A23+$M$15/A23^2+$L$15*A23^2+$N$15*A23^3+$O$15/A23+$P$15*A23^5</f>
        <v>63.526011117190087</v>
      </c>
      <c r="E23" s="9">
        <f t="shared" si="0"/>
        <v>4.1079265401445202</v>
      </c>
    </row>
    <row r="24" spans="1:17" x14ac:dyDescent="0.25">
      <c r="A24">
        <v>115</v>
      </c>
      <c r="B24" s="6">
        <f t="shared" si="3"/>
        <v>24.73154859461248</v>
      </c>
      <c r="C24" s="6">
        <f>B24+2*'BH4 from LiBH4'!D24</f>
        <v>64.154539867845202</v>
      </c>
      <c r="D24" s="6">
        <f>$J$15+$K$15*A24+$M$15/A24^2+$L$15*A24^2+$N$15*A24^3+$O$15/A24+$P$15*A24^5</f>
        <v>66.31275157517014</v>
      </c>
      <c r="E24" s="9">
        <f t="shared" si="0"/>
        <v>3.2545953169782948</v>
      </c>
    </row>
    <row r="25" spans="1:17" x14ac:dyDescent="0.25">
      <c r="A25">
        <v>120</v>
      </c>
      <c r="B25" s="6">
        <f t="shared" si="3"/>
        <v>24.861426399999999</v>
      </c>
      <c r="C25" s="6">
        <f>B25+2*'BH4 from LiBH4'!D25</f>
        <v>67.264639004166696</v>
      </c>
      <c r="D25" s="6">
        <f>$J$15+$K$15*A25+$M$15/A25^2+$L$15*A25^2+$N$15*A25^3+$O$15/A25+$P$15*A25^5</f>
        <v>68.996218620138904</v>
      </c>
      <c r="E25" s="9">
        <f t="shared" si="0"/>
        <v>2.5096732119559775</v>
      </c>
    </row>
    <row r="26" spans="1:17" x14ac:dyDescent="0.25">
      <c r="A26">
        <v>125</v>
      </c>
      <c r="B26" s="6">
        <f t="shared" si="3"/>
        <v>24.98348275</v>
      </c>
      <c r="C26" s="6">
        <f>B26+2*'BH4 from LiBH4'!D26</f>
        <v>70.453577683999896</v>
      </c>
      <c r="D26" s="6">
        <f>$J$15+$K$15*A26+$M$15/A26^2+$L$15*A26^2+$N$15*A26^3+$O$15/A26+$P$15*A26^5</f>
        <v>71.577031990040027</v>
      </c>
      <c r="E26" s="9">
        <f t="shared" si="0"/>
        <v>1.569573751250904</v>
      </c>
    </row>
    <row r="27" spans="1:17" x14ac:dyDescent="0.25">
      <c r="A27">
        <v>130</v>
      </c>
      <c r="B27" s="6">
        <f t="shared" si="3"/>
        <v>25.098846623668639</v>
      </c>
      <c r="C27" s="6">
        <f>B27+2*'BH4 from LiBH4'!D27</f>
        <v>73.519598767218895</v>
      </c>
      <c r="D27" s="6">
        <f>$J$15+$K$15*A27+$M$15/A27^2+$L$15*A27^2+$N$15*A27^3+$O$15/A27+$P$15*A27^5</f>
        <v>74.056582708047358</v>
      </c>
      <c r="E27" s="9">
        <f t="shared" si="0"/>
        <v>0.72509954036822166</v>
      </c>
    </row>
    <row r="28" spans="1:17" x14ac:dyDescent="0.25">
      <c r="A28">
        <v>135</v>
      </c>
      <c r="B28" s="6">
        <f t="shared" si="3"/>
        <v>25.208461611728399</v>
      </c>
      <c r="C28" s="6">
        <f>B28+2*'BH4 from LiBH4'!D28</f>
        <v>76.215660162661138</v>
      </c>
      <c r="D28" s="6">
        <f>$J$15+$K$15*A28+$M$15/A28^2+$L$15*A28^2+$N$15*A28^3+$O$15/A28+$P$15*A28^5</f>
        <v>76.436888827496617</v>
      </c>
      <c r="E28" s="9">
        <f t="shared" si="0"/>
        <v>0.2894265690676523</v>
      </c>
    </row>
    <row r="29" spans="1:17" x14ac:dyDescent="0.25">
      <c r="A29">
        <v>140</v>
      </c>
      <c r="B29" s="6">
        <f t="shared" si="3"/>
        <v>25.313124914285716</v>
      </c>
      <c r="C29" s="6">
        <f>B29+2*'BH4 from LiBH4'!D29</f>
        <v>78.603215339183748</v>
      </c>
      <c r="D29" s="6">
        <f>$J$15+$K$15*A29+$M$15/A29^2+$L$15*A29^2+$N$15*A29^3+$O$15/A29+$P$15*A29^5</f>
        <v>78.720482382959219</v>
      </c>
      <c r="E29" s="9">
        <f t="shared" si="0"/>
        <v>0.14896636837791458</v>
      </c>
      <c r="I29" s="7"/>
      <c r="J29" s="14"/>
      <c r="K29" s="2"/>
      <c r="L29" s="2"/>
      <c r="M29" s="2"/>
      <c r="N29" s="2"/>
      <c r="O29" s="2"/>
      <c r="P29" s="11"/>
      <c r="Q29" s="12"/>
    </row>
    <row r="30" spans="1:17" x14ac:dyDescent="0.25">
      <c r="A30">
        <v>145</v>
      </c>
      <c r="B30" s="6">
        <f t="shared" si="3"/>
        <v>25.41351709292509</v>
      </c>
      <c r="C30" s="6">
        <f>B30+2*'BH4 from LiBH4'!D30</f>
        <v>80.755281233602872</v>
      </c>
      <c r="D30" s="6">
        <f>$J$15+$K$15*A30+$M$15/A30^2+$L$15*A30^2+$N$15*A30^3+$O$15/A30+$P$15*A30^5</f>
        <v>80.910319946343677</v>
      </c>
      <c r="E30" s="9">
        <f t="shared" si="0"/>
        <v>0.19161797017193796</v>
      </c>
      <c r="I30" s="7"/>
      <c r="J30" s="14"/>
      <c r="O30" s="2"/>
    </row>
    <row r="31" spans="1:17" x14ac:dyDescent="0.25">
      <c r="A31">
        <v>150</v>
      </c>
      <c r="B31" s="6">
        <f t="shared" si="3"/>
        <v>25.510225000000002</v>
      </c>
      <c r="C31" s="6">
        <f>B31+2*'BH4 from LiBH4'!D31</f>
        <v>82.75416505555566</v>
      </c>
      <c r="D31" s="6">
        <f>$J$15+$K$15*A31+$M$15/A31^2+$L$15*A31^2+$N$15*A31^3+$O$15/A31+$P$15*A31^5</f>
        <v>83.009711231555599</v>
      </c>
      <c r="E31" s="9">
        <f t="shared" si="0"/>
        <v>0.30785093961728505</v>
      </c>
      <c r="I31" s="7"/>
      <c r="J31" s="14"/>
      <c r="O31" s="2"/>
    </row>
    <row r="32" spans="1:17" x14ac:dyDescent="0.25">
      <c r="A32">
        <v>155</v>
      </c>
      <c r="B32" s="6">
        <f t="shared" si="3"/>
        <v>25.60375961638918</v>
      </c>
      <c r="C32" s="6">
        <f>B32+2*'BH4 from LiBH4'!D32</f>
        <v>84.689695863829442</v>
      </c>
      <c r="D32" s="6">
        <f>$J$15+$K$15*A32+$M$15/A32^2+$L$15*A32^2+$N$15*A32^3+$O$15/A32+$P$15*A32^5</f>
        <v>85.02226163732054</v>
      </c>
      <c r="E32" s="9">
        <f t="shared" si="0"/>
        <v>0.3911514079803281</v>
      </c>
      <c r="O32" s="2"/>
    </row>
    <row r="33" spans="1:15" x14ac:dyDescent="0.25">
      <c r="A33">
        <v>160</v>
      </c>
      <c r="B33" s="6">
        <f t="shared" si="3"/>
        <v>25.694570049999999</v>
      </c>
      <c r="C33" s="6">
        <f>B33+2*'BH4 from LiBH4'!D33</f>
        <v>86.657836763750211</v>
      </c>
      <c r="D33" s="6">
        <f>$J$15+$K$15*A33+$M$15/A33^2+$L$15*A33^2+$N$15*A33^3+$O$15/A33+$P$15*A33^5</f>
        <v>86.951825653828166</v>
      </c>
      <c r="E33" s="9">
        <f t="shared" si="0"/>
        <v>0.33810548296982401</v>
      </c>
      <c r="O33" s="2"/>
    </row>
    <row r="34" spans="1:15" x14ac:dyDescent="0.25">
      <c r="A34">
        <v>165</v>
      </c>
      <c r="B34" s="6">
        <f t="shared" si="3"/>
        <v>25.783054611157027</v>
      </c>
      <c r="C34" s="6">
        <f>B34+2*'BH4 from LiBH4'!D34</f>
        <v>88.759586900294011</v>
      </c>
      <c r="D34" s="6">
        <f>$J$15+$K$15*A34+$M$15/A34^2+$L$15*A34^2+$N$15*A34^3+$O$15/A34+$P$15*A34^5</f>
        <v>88.802468810114846</v>
      </c>
      <c r="E34" s="9">
        <f t="shared" si="0"/>
        <v>4.8289096458037549E-2</v>
      </c>
      <c r="O34" s="2"/>
    </row>
    <row r="35" spans="1:15" x14ac:dyDescent="0.25">
      <c r="A35">
        <v>170</v>
      </c>
      <c r="B35" s="6">
        <f t="shared" si="3"/>
        <v>25.869569642214536</v>
      </c>
      <c r="C35" s="6">
        <f>B35+2*'BH4 from LiBH4'!D35</f>
        <v>91.100106095986177</v>
      </c>
      <c r="D35" s="6">
        <f>$J$15+$K$15*A35+$M$15/A35^2+$L$15*A35^2+$N$15*A35^3+$O$15/A35+$P$15*A35^5</f>
        <v>90.578436389965447</v>
      </c>
      <c r="E35" s="9">
        <f t="shared" si="0"/>
        <v>-0.57593145434173454</v>
      </c>
      <c r="O35" s="2"/>
    </row>
    <row r="36" spans="1:15" x14ac:dyDescent="0.25">
      <c r="A36">
        <v>175</v>
      </c>
      <c r="B36" s="6">
        <f t="shared" si="3"/>
        <v>25.954436607142863</v>
      </c>
      <c r="C36" s="6">
        <f>B36+2*'BH4 from LiBH4'!D36</f>
        <v>92.790432087449005</v>
      </c>
      <c r="D36" s="6">
        <f>$J$15+$K$15*A36+$M$15/A36^2+$L$15*A36^2+$N$15*A36^3+$O$15/A36+$P$15*A36^5</f>
        <v>92.28412755226536</v>
      </c>
      <c r="E36" s="9">
        <f t="shared" si="0"/>
        <v>-0.5486366384044733</v>
      </c>
    </row>
    <row r="37" spans="1:15" x14ac:dyDescent="0.25">
      <c r="A37">
        <v>180</v>
      </c>
      <c r="B37" s="6">
        <f t="shared" si="3"/>
        <v>26.037947822222229</v>
      </c>
      <c r="C37" s="6">
        <f>B37+2*'BH4 from LiBH4'!D37</f>
        <v>94.676195085975337</v>
      </c>
      <c r="D37" s="6">
        <f>$J$15+$K$15*A37+$M$15/A37^2+$L$15*A37^2+$N$15*A37^3+$O$15/A37+$P$15*A37^5</f>
        <v>93.924073797098814</v>
      </c>
      <c r="E37" s="9">
        <f t="shared" si="0"/>
        <v>-0.80077583783397976</v>
      </c>
    </row>
    <row r="38" spans="1:15" x14ac:dyDescent="0.25">
      <c r="A38">
        <v>185</v>
      </c>
      <c r="B38" s="6">
        <f t="shared" si="3"/>
        <v>26.120371117567569</v>
      </c>
      <c r="C38" s="6">
        <f>B38+2*'BH4 from LiBH4'!D38</f>
        <v>96.531705276905058</v>
      </c>
      <c r="D38" s="6">
        <f>$J$15+$K$15*A38+$M$15/A38^2+$L$15*A38^2+$N$15*A38^3+$O$15/A38+$P$15*A38^5</f>
        <v>95.502920949448566</v>
      </c>
      <c r="E38" s="9">
        <f t="shared" si="0"/>
        <v>-1.0772281279240101</v>
      </c>
    </row>
    <row r="39" spans="1:15" x14ac:dyDescent="0.25">
      <c r="A39">
        <v>190</v>
      </c>
      <c r="B39" s="6">
        <f t="shared" si="3"/>
        <v>26.201953651523546</v>
      </c>
      <c r="C39" s="6">
        <f>B39+2*'BH4 from LiBH4'!D39</f>
        <v>98.369235317861524</v>
      </c>
      <c r="D39" s="6">
        <f>$J$15+$K$15*A39+$M$15/A39^2+$L$15*A39^2+$N$15*A39^3+$O$15/A39+$P$15*A39^5</f>
        <v>97.025414007922507</v>
      </c>
      <c r="E39" s="9">
        <f t="shared" si="0"/>
        <v>-1.3850199184198158</v>
      </c>
    </row>
    <row r="40" spans="1:15" x14ac:dyDescent="0.25">
      <c r="A40">
        <v>195</v>
      </c>
      <c r="B40" s="6">
        <f t="shared" si="3"/>
        <v>26.282925049408284</v>
      </c>
      <c r="C40" s="6">
        <f>B40+2*'BH4 from LiBH4'!D40</f>
        <v>100.19913451203223</v>
      </c>
      <c r="D40" s="6">
        <f>$J$15+$K$15*A40+$M$15/A40^2+$L$15*A40^2+$N$15*A40^3+$O$15/A40+$P$15*A40^5</f>
        <v>98.496384340713405</v>
      </c>
      <c r="E40" s="9">
        <f t="shared" si="0"/>
        <v>-1.7287438343206223</v>
      </c>
    </row>
    <row r="41" spans="1:15" x14ac:dyDescent="0.25">
      <c r="A41">
        <v>200</v>
      </c>
      <c r="B41" s="6">
        <f t="shared" si="3"/>
        <v>26.363500000000002</v>
      </c>
      <c r="C41" s="6">
        <f>B41+2*'BH4 from LiBH4'!D41</f>
        <v>102.03011364000004</v>
      </c>
      <c r="D41" s="6">
        <f>$J$15+$K$15*A41+$M$15/A41^2+$L$15*A41^2+$N$15*A41^3+$O$15/A41+$P$15*A41^5</f>
        <v>99.920738815250061</v>
      </c>
      <c r="E41" s="9">
        <f t="shared" si="0"/>
        <v>-2.1110480664580931</v>
      </c>
    </row>
    <row r="42" spans="1:15" x14ac:dyDescent="0.25">
      <c r="A42">
        <v>205</v>
      </c>
      <c r="B42" s="6">
        <f t="shared" si="3"/>
        <v>26.443880414247474</v>
      </c>
      <c r="C42" s="6">
        <f>B42+2*'BH4 from LiBH4'!D42</f>
        <v>103.86948176799466</v>
      </c>
      <c r="D42" s="6">
        <f>$J$15+$K$15*A42+$M$15/A42^2+$L$15*A42^2+$N$15*A42^3+$O$15/A42+$P$15*A42^5</f>
        <v>101.30345052921777</v>
      </c>
      <c r="E42" s="9">
        <f t="shared" si="0"/>
        <v>-2.5330146459688425</v>
      </c>
    </row>
    <row r="43" spans="1:15" x14ac:dyDescent="0.25">
      <c r="A43">
        <v>210</v>
      </c>
      <c r="B43" s="6">
        <f t="shared" si="3"/>
        <v>26.524257228571429</v>
      </c>
      <c r="C43" s="6">
        <f>B43+2*'BH4 from LiBH4'!D43</f>
        <v>105.72334406814514</v>
      </c>
      <c r="D43" s="6">
        <f>$J$15+$K$15*A43+$M$15/A43^2+$L$15*A43^2+$N$15*A43^3+$O$15/A43+$P$15*A43^5</f>
        <v>102.64955087433114</v>
      </c>
      <c r="E43" s="9">
        <f t="shared" si="0"/>
        <v>-2.994453621698836</v>
      </c>
    </row>
    <row r="44" spans="1:15" x14ac:dyDescent="0.25">
      <c r="A44">
        <v>215</v>
      </c>
      <c r="B44" s="6">
        <f t="shared" si="3"/>
        <v>26.604811918090864</v>
      </c>
      <c r="C44" s="6">
        <f>B44+2*'BH4 from LiBH4'!D44</f>
        <v>107.59676781780263</v>
      </c>
      <c r="D44" s="6">
        <f>$J$15+$K$15*A44+$M$15/A44^2+$L$15*A44^2+$N$15*A44^3+$O$15/A44+$P$15*A44^5</f>
        <v>103.96412271452949</v>
      </c>
      <c r="E44" s="9">
        <f t="shared" si="0"/>
        <v>-3.4941333687274549</v>
      </c>
    </row>
    <row r="45" spans="1:15" x14ac:dyDescent="0.25">
      <c r="A45">
        <v>220</v>
      </c>
      <c r="B45" s="6">
        <f t="shared" si="3"/>
        <v>26.68571777190083</v>
      </c>
      <c r="C45" s="6">
        <f>B45+2*'BH4 from LiBH4'!D45</f>
        <v>109.49392229616529</v>
      </c>
      <c r="D45" s="6">
        <f>$J$15+$K$15*A45+$M$15/A45^2+$L$15*A45^2+$N$15*A45^3+$O$15/A45+$P$15*A45^5</f>
        <v>105.25229450020665</v>
      </c>
      <c r="E45" s="9">
        <f t="shared" si="0"/>
        <v>-4.0299623073303374</v>
      </c>
    </row>
    <row r="46" spans="1:15" x14ac:dyDescent="0.25">
      <c r="A46">
        <v>225</v>
      </c>
      <c r="B46" s="6">
        <f t="shared" si="3"/>
        <v>26.767140972222226</v>
      </c>
      <c r="C46" s="6">
        <f>B46+2*'BH4 from LiBH4'!D46</f>
        <v>111.4181971658642</v>
      </c>
      <c r="D46" s="6">
        <f>$J$15+$K$15*A46+$M$15/A46^2+$L$15*A46^2+$N$15*A46^3+$O$15/A46+$P$15*A46^5</f>
        <v>106.51923517198766</v>
      </c>
      <c r="E46" s="9">
        <f t="shared" si="0"/>
        <v>-4.5991336550310358</v>
      </c>
    </row>
    <row r="47" spans="1:15" x14ac:dyDescent="0.25">
      <c r="A47">
        <v>230</v>
      </c>
      <c r="B47" s="6">
        <f t="shared" si="3"/>
        <v>26.849241511153117</v>
      </c>
      <c r="C47" s="6">
        <f>B47+2*'BH4 from LiBH4'!D47</f>
        <v>113.37230303961442</v>
      </c>
      <c r="D47" s="6">
        <f>$J$15+$K$15*A47+$M$15/A47^2+$L$15*A47^2+$N$15*A47^3+$O$15/A47+$P$15*A47^5</f>
        <v>107.77014973319473</v>
      </c>
      <c r="E47" s="9">
        <f t="shared" si="0"/>
        <v>-5.1982421109081489</v>
      </c>
    </row>
    <row r="48" spans="1:15" x14ac:dyDescent="0.25">
      <c r="A48">
        <v>235</v>
      </c>
      <c r="B48" s="6">
        <f t="shared" si="3"/>
        <v>26.932173972363064</v>
      </c>
      <c r="C48" s="6">
        <f>B48+2*'BH4 from LiBH4'!D48</f>
        <v>115.35835723125082</v>
      </c>
      <c r="D48" s="6">
        <f>$J$15+$K$15*A48+$M$15/A48^2+$L$15*A48^2+$N$15*A48^3+$O$15/A48+$P$15*A48^5</f>
        <v>109.0102753908307</v>
      </c>
      <c r="E48" s="9">
        <f t="shared" si="0"/>
        <v>-5.8233793260869833</v>
      </c>
    </row>
    <row r="49" spans="1:5" x14ac:dyDescent="0.25">
      <c r="A49">
        <v>240</v>
      </c>
      <c r="B49" s="6">
        <f t="shared" si="3"/>
        <v>27.016088200000002</v>
      </c>
      <c r="C49" s="6">
        <f>B49+2*'BH4 from LiBH4'!D49</f>
        <v>117.37795713411113</v>
      </c>
      <c r="D49" s="6">
        <f>$J$15+$K$15*A49+$M$15/A49^2+$L$15*A49^2+$N$15*A49^3+$O$15/A49+$P$15*A49^5</f>
        <v>110.24487818170142</v>
      </c>
      <c r="E49" s="9">
        <f t="shared" si="0"/>
        <v>-6.4702134648407279</v>
      </c>
    </row>
    <row r="50" spans="1:5" x14ac:dyDescent="0.25">
      <c r="A50">
        <v>245</v>
      </c>
      <c r="B50" s="6">
        <f t="shared" si="3"/>
        <v>27.101129873032072</v>
      </c>
      <c r="C50" s="6">
        <f>B50+2*'BH4 from LiBH4'!D50</f>
        <v>119.43224322571888</v>
      </c>
      <c r="D50" s="6">
        <f>$J$15+$K$15*A50+$M$15/A50^2+$L$15*A50^2+$N$15*A50^3+$O$15/A50+$P$15*A50^5</f>
        <v>111.47925001398377</v>
      </c>
      <c r="E50" s="9">
        <f t="shared" si="0"/>
        <v>-7.1340569753900338</v>
      </c>
    </row>
    <row r="51" spans="1:5" x14ac:dyDescent="0.25">
      <c r="A51">
        <v>250</v>
      </c>
      <c r="B51" s="6">
        <f t="shared" si="3"/>
        <v>27.187441</v>
      </c>
      <c r="C51" s="6">
        <f>B51+2*'BH4 from LiBH4'!D51</f>
        <v>121.52195334160007</v>
      </c>
      <c r="D51" s="6">
        <f>$J$15+$K$15*A51+$M$15/A51^2+$L$15*A51^2+$N$15*A51^3+$O$15/A51+$P$15*A51^5</f>
        <v>112.71870606576005</v>
      </c>
      <c r="E51" s="9">
        <f t="shared" si="0"/>
        <v>-7.8099257728386373</v>
      </c>
    </row>
    <row r="52" spans="1:5" x14ac:dyDescent="0.25">
      <c r="A52">
        <v>255</v>
      </c>
      <c r="B52" s="6">
        <f t="shared" si="3"/>
        <v>27.275160346539796</v>
      </c>
      <c r="C52" s="6">
        <f>B52+2*'BH4 from LiBH4'!D52</f>
        <v>123.64746957406733</v>
      </c>
      <c r="D52" s="6">
        <f>$J$15+$K$15*A52+$M$15/A52^2+$L$15*A52^2+$N$15*A52^3+$O$15/A52+$P$15*A52^5</f>
        <v>113.96858249125914</v>
      </c>
      <c r="E52" s="9">
        <f t="shared" si="0"/>
        <v>-8.4925923190722443</v>
      </c>
    </row>
    <row r="53" spans="1:5" x14ac:dyDescent="0.25">
      <c r="A53">
        <v>260</v>
      </c>
      <c r="B53" s="6">
        <f t="shared" si="3"/>
        <v>27.364423805917163</v>
      </c>
      <c r="C53" s="6">
        <f>B53+2*'BH4 from LiBH4'!D53</f>
        <v>125.80885891945562</v>
      </c>
      <c r="D53" s="6">
        <f>$J$16+$K$16*A53+$M$16/A53^2+$L$16*A53^2+$N$16*A53^3+$O$16/A53+$P$16*A53^5</f>
        <v>115.17099899502959</v>
      </c>
      <c r="E53" s="9">
        <f t="shared" si="0"/>
        <v>-9.2365786675907184</v>
      </c>
    </row>
    <row r="54" spans="1:5" x14ac:dyDescent="0.25">
      <c r="A54">
        <v>265</v>
      </c>
      <c r="B54" s="6">
        <f t="shared" si="3"/>
        <v>27.45536472109292</v>
      </c>
      <c r="C54" s="6">
        <f>B54+2*'BH4 from LiBH4'!D54</f>
        <v>128.00590860835425</v>
      </c>
      <c r="D54" s="6">
        <f>$J$16+$K$16*A54+$M$16/A54^2+$L$16*A54^2+$N$16*A54^3+$O$16/A54+$P$16*A54^5</f>
        <v>116.37011308117124</v>
      </c>
      <c r="E54" s="9">
        <f t="shared" si="0"/>
        <v>-9.9989552464099862</v>
      </c>
    </row>
    <row r="55" spans="1:5" x14ac:dyDescent="0.25">
      <c r="A55">
        <v>270</v>
      </c>
      <c r="B55" s="6">
        <f t="shared" si="3"/>
        <v>27.5481141654321</v>
      </c>
      <c r="C55" s="6">
        <f>B55+2*'BH4 from LiBH4'!D55</f>
        <v>130.23815689910023</v>
      </c>
      <c r="D55" s="6">
        <f>$J$16+$K$16*A55+$M$16/A55^2+$L$16*A55^2+$N$16*A55^3+$O$16/A55+$P$16*A55^5</f>
        <v>117.5559488840055</v>
      </c>
      <c r="E55" s="9">
        <f t="shared" si="0"/>
        <v>-10.788231591417365</v>
      </c>
    </row>
    <row r="56" spans="1:5" x14ac:dyDescent="0.25">
      <c r="A56">
        <v>275</v>
      </c>
      <c r="B56" s="6">
        <f t="shared" si="3"/>
        <v>27.642801188016531</v>
      </c>
      <c r="C56" s="6">
        <f>B56+2*'BH4 from LiBH4'!D56</f>
        <v>132.5049199883058</v>
      </c>
      <c r="D56" s="6">
        <f>$J$16+$K$16*A56+$M$16/A56^2+$L$16*A56^2+$N$16*A56^3+$O$16/A56+$P$16*A56^5</f>
        <v>118.72906866719008</v>
      </c>
      <c r="E56" s="9">
        <f t="shared" si="0"/>
        <v>-11.602762049562493</v>
      </c>
    </row>
    <row r="57" spans="1:5" x14ac:dyDescent="0.25">
      <c r="A57">
        <v>280</v>
      </c>
      <c r="B57" s="6">
        <f t="shared" si="3"/>
        <v>27.739553028571432</v>
      </c>
      <c r="C57" s="6">
        <f>B57+2*'BH4 from LiBH4'!D57</f>
        <v>134.80531558808161</v>
      </c>
      <c r="D57" s="6">
        <f>$J$16+$K$16*A57+$M$16/A57^2+$L$16*A57^2+$N$16*A57^3+$O$16/A57+$P$16*A57^5</f>
        <v>119.88998494469386</v>
      </c>
      <c r="E57" s="9">
        <f t="shared" si="0"/>
        <v>-12.440847874214263</v>
      </c>
    </row>
    <row r="58" spans="1:5" x14ac:dyDescent="0.25">
      <c r="A58">
        <v>285</v>
      </c>
      <c r="B58" s="6">
        <f t="shared" si="3"/>
        <v>27.838495306232691</v>
      </c>
      <c r="C58" s="6">
        <f>B58+2*'BH4 from LiBH4'!D58</f>
        <v>137.13828363360514</v>
      </c>
      <c r="D58" s="6">
        <f>$J$16+$K$16*A58+$M$16/A58^2+$L$16*A58^2+$N$16*A58^3+$O$16/A58+$P$16*A58^5</f>
        <v>121.03916567110188</v>
      </c>
      <c r="E58" s="9">
        <f t="shared" si="0"/>
        <v>-13.300750937303366</v>
      </c>
    </row>
    <row r="59" spans="1:5" x14ac:dyDescent="0.25">
      <c r="A59">
        <v>290</v>
      </c>
      <c r="B59" s="6">
        <f t="shared" si="3"/>
        <v>27.939752185731273</v>
      </c>
      <c r="C59" s="6">
        <f>B59+2*'BH4 from LiBH4'!D59</f>
        <v>139.50260451337462</v>
      </c>
      <c r="D59" s="6">
        <f>$J$16+$K$16*A59+$M$16/A59^2+$L$16*A59^2+$N$16*A59^3+$O$16/A59+$P$16*A59^5</f>
        <v>122.17703881098694</v>
      </c>
      <c r="E59" s="9">
        <f t="shared" si="0"/>
        <v>-14.18070520533</v>
      </c>
    </row>
    <row r="60" spans="1:5" x14ac:dyDescent="0.25">
      <c r="A60">
        <v>295</v>
      </c>
      <c r="B60" s="6">
        <f t="shared" si="3"/>
        <v>28.04344652403045</v>
      </c>
      <c r="C60" s="6">
        <f>B60+2*'BH4 from LiBH4'!D60</f>
        <v>141.89691515515688</v>
      </c>
      <c r="D60" s="6">
        <f>$J$16+$K$16*A60+$M$16/A60^2+$L$16*A60^2+$N$16*A60^3+$O$16/A60+$P$16*A60^5</f>
        <v>123.30399637081587</v>
      </c>
      <c r="E60" s="9">
        <f t="shared" si="0"/>
        <v>-15.078926337817922</v>
      </c>
    </row>
    <row r="61" spans="1:5" x14ac:dyDescent="0.25">
      <c r="A61">
        <v>298.14999999999998</v>
      </c>
      <c r="B61" s="6">
        <f t="shared" si="3"/>
        <v>28.110080286505646</v>
      </c>
      <c r="C61" s="6">
        <f>B61+2*'BH4 from LiBH4'!D61</f>
        <v>143.54815276450728</v>
      </c>
      <c r="D61" s="6">
        <f>$J$16+$K$16*A61+$M$16/A61^2+$L$16*A61^2+$N$16*A61^3+$O$16/A61+$P$16*A61^5</f>
        <v>124.00853815058483</v>
      </c>
      <c r="E61" s="9">
        <f t="shared" si="0"/>
        <v>-15.756668778883032</v>
      </c>
    </row>
    <row r="62" spans="1:5" x14ac:dyDescent="0.25">
      <c r="A62">
        <v>300</v>
      </c>
      <c r="B62" s="6">
        <f>$J$7+$K$7*A62+$L$7*A62^2+$M$7/A62^2+$N$7*A62^3+$O$7/A62</f>
        <v>28.141300000000001</v>
      </c>
      <c r="C62" s="6">
        <f>B62+2*'BH4 from LiBH4'!D62</f>
        <v>144.29270436444443</v>
      </c>
      <c r="D62" s="6">
        <f>$J$16+$K$16*A62+$M$16/A62^2+$L$16*A62^2+$N$16*A62^3+$O$16/A62+$P$16*A62^5</f>
        <v>124.42039796444445</v>
      </c>
      <c r="E62" s="9">
        <f t="shared" si="0"/>
        <v>-15.971903904116175</v>
      </c>
    </row>
    <row r="63" spans="1:5" x14ac:dyDescent="0.25">
      <c r="A63">
        <v>305</v>
      </c>
      <c r="B63" s="6">
        <f t="shared" ref="B63:B78" si="4">$J$7+$K$7*A63+$L$7*A63^2+$M$7/A63^2+$N$7*A63^3+$O$7/A63</f>
        <v>28.226005000000001</v>
      </c>
      <c r="C63" s="6">
        <f>B63+2*'BH4 from LiBH4'!D63</f>
        <v>145.70139301776226</v>
      </c>
      <c r="D63" s="6">
        <f>$J$16+$K$16*A63+$M$16/A63^2+$L$16*A63^2+$N$16*A63^3+$O$16/A63+$P$16*A63^5</f>
        <v>125.52657397285942</v>
      </c>
      <c r="E63" s="9">
        <f t="shared" si="0"/>
        <v>-16.07214982961688</v>
      </c>
    </row>
    <row r="64" spans="1:5" x14ac:dyDescent="0.25">
      <c r="A64">
        <v>310</v>
      </c>
      <c r="B64" s="6">
        <f t="shared" si="4"/>
        <v>28.31071</v>
      </c>
      <c r="C64" s="6">
        <f>B64+2*'BH4 from LiBH4'!D64</f>
        <v>147.03116403962204</v>
      </c>
      <c r="D64" s="6">
        <f>$J$16+$K$16*A64+$M$16/A64^2+$L$16*A64^2+$N$16*A64^3+$O$16/A64+$P$16*A64^5</f>
        <v>126.62282835009366</v>
      </c>
      <c r="E64" s="9">
        <f t="shared" si="0"/>
        <v>-16.117422075822152</v>
      </c>
    </row>
    <row r="65" spans="1:5" x14ac:dyDescent="0.25">
      <c r="A65">
        <v>315</v>
      </c>
      <c r="B65" s="6">
        <f t="shared" si="4"/>
        <v>28.395415</v>
      </c>
      <c r="C65" s="6">
        <f>B65+2*'BH4 from LiBH4'!D65</f>
        <v>148.28094092391967</v>
      </c>
      <c r="D65" s="6">
        <f>$J$16+$K$16*A65+$M$16/A65^2+$L$16*A65^2+$N$16*A65^3+$O$16/A65+$P$16*A65^5</f>
        <v>127.7094411198816</v>
      </c>
      <c r="E65" s="9">
        <f t="shared" si="0"/>
        <v>-16.108049353005534</v>
      </c>
    </row>
    <row r="66" spans="1:5" x14ac:dyDescent="0.25">
      <c r="A66">
        <v>320</v>
      </c>
      <c r="B66" s="6">
        <f t="shared" si="4"/>
        <v>28.480119999999999</v>
      </c>
      <c r="C66" s="6">
        <f>B66+2*'BH4 from LiBH4'!D66</f>
        <v>149.44973060419997</v>
      </c>
      <c r="D66" s="6">
        <f>$J$16+$K$16*A66+$M$16/A66^2+$L$16*A66^2+$N$16*A66^3+$O$16/A66+$P$16*A66^5</f>
        <v>128.78667060140626</v>
      </c>
      <c r="E66" s="9">
        <f t="shared" si="0"/>
        <v>-16.044408871121238</v>
      </c>
    </row>
    <row r="67" spans="1:5" x14ac:dyDescent="0.25">
      <c r="A67">
        <v>325</v>
      </c>
      <c r="B67" s="6">
        <f t="shared" si="4"/>
        <v>28.564825000000003</v>
      </c>
      <c r="C67" s="6">
        <f>B67+2*'BH4 from LiBH4'!D67</f>
        <v>150.53661581142009</v>
      </c>
      <c r="D67" s="6">
        <f>$J$16+$K$16*A67+$M$16/A67^2+$L$16*A67^2+$N$16*A67^3+$O$16/A67+$P$16*A67^5</f>
        <v>129.85475539721892</v>
      </c>
      <c r="E67" s="9">
        <f t="shared" si="0"/>
        <v>-15.926918002299134</v>
      </c>
    </row>
    <row r="68" spans="1:5" x14ac:dyDescent="0.25">
      <c r="A68">
        <v>330</v>
      </c>
      <c r="B68" s="6">
        <f t="shared" si="4"/>
        <v>28.649530000000002</v>
      </c>
      <c r="C68" s="6">
        <f>B68+2*'BH4 from LiBH4'!D68</f>
        <v>151.54074823603011</v>
      </c>
      <c r="D68" s="6">
        <f>$J$16+$K$16*A68+$M$16/A68^2+$L$16*A68^2+$N$16*A68^3+$O$16/A68+$P$16*A68^5</f>
        <v>130.91391617193753</v>
      </c>
      <c r="E68" s="9">
        <f t="shared" ref="E68:E78" si="5">(D68-C68)/D68*100</f>
        <v>-15.756027065145664</v>
      </c>
    </row>
    <row r="69" spans="1:5" x14ac:dyDescent="0.25">
      <c r="A69">
        <v>335</v>
      </c>
      <c r="B69" s="6">
        <f t="shared" si="4"/>
        <v>28.734235000000002</v>
      </c>
      <c r="C69" s="6">
        <f>B69+2*'BH4 from LiBH4'!D69</f>
        <v>152.46134239906198</v>
      </c>
      <c r="D69" s="6">
        <f>$J$16+$K$16*A69+$M$16/A69^2+$L$16*A69^2+$N$16*A69^3+$O$16/A69+$P$16*A69^5</f>
        <v>131.96435724651593</v>
      </c>
      <c r="E69" s="9">
        <f t="shared" si="5"/>
        <v>-15.532213076487514</v>
      </c>
    </row>
    <row r="70" spans="1:5" x14ac:dyDescent="0.25">
      <c r="A70">
        <v>340</v>
      </c>
      <c r="B70" s="6">
        <f t="shared" si="4"/>
        <v>28.818940000000001</v>
      </c>
      <c r="C70" s="6">
        <f>B70+2*'BH4 from LiBH4'!D70</f>
        <v>153.29767014943664</v>
      </c>
      <c r="D70" s="6">
        <f>$J$16+$K$16*A70+$M$16/A70^2+$L$16*A70^2+$N$16*A70^3+$O$16/A70+$P$16*A70^5</f>
        <v>133.00626802961941</v>
      </c>
      <c r="E70" s="9">
        <f t="shared" si="5"/>
        <v>-15.255974338967624</v>
      </c>
    </row>
    <row r="71" spans="1:5" x14ac:dyDescent="0.25">
      <c r="A71">
        <v>345</v>
      </c>
      <c r="B71" s="6">
        <f t="shared" si="4"/>
        <v>28.903645000000001</v>
      </c>
      <c r="C71" s="6">
        <f>B71+2*'BH4 from LiBH4'!D71</f>
        <v>154.04905571541889</v>
      </c>
      <c r="D71" s="6">
        <f>$J$16+$K$16*A71+$M$16/A71^2+$L$16*A71^2+$N$16*A71^3+$O$16/A71+$P$16*A71^5</f>
        <v>134.03982430485405</v>
      </c>
      <c r="E71" s="9">
        <f t="shared" si="5"/>
        <v>-14.927825752036764</v>
      </c>
    </row>
    <row r="72" spans="1:5" x14ac:dyDescent="0.25">
      <c r="A72">
        <v>350</v>
      </c>
      <c r="B72" s="6">
        <f t="shared" si="4"/>
        <v>28.988350000000001</v>
      </c>
      <c r="C72" s="6">
        <f>B72+2*'BH4 from LiBH4'!D72</f>
        <v>154.71487124734688</v>
      </c>
      <c r="D72" s="6">
        <f>$J$16+$K$16*A72+$M$16/A72^2+$L$16*A72^2+$N$16*A72^3+$O$16/A72+$P$16*A72^5</f>
        <v>135.06518939020407</v>
      </c>
      <c r="E72" s="9">
        <f t="shared" si="5"/>
        <v>-14.548294750007548</v>
      </c>
    </row>
    <row r="73" spans="1:5" x14ac:dyDescent="0.25">
      <c r="A73">
        <v>355</v>
      </c>
      <c r="B73" s="6">
        <f t="shared" si="4"/>
        <v>29.073055000000004</v>
      </c>
      <c r="C73" s="6">
        <f>B73+2*'BH4 from LiBH4'!D73</f>
        <v>155.29453279667948</v>
      </c>
      <c r="D73" s="6">
        <f>$J$16+$K$16*A73+$M$16/A73^2+$L$16*A73^2+$N$16*A73^3+$O$16/A73+$P$16*A73^5</f>
        <v>136.08251518397341</v>
      </c>
      <c r="E73" s="9">
        <f t="shared" si="5"/>
        <v>-14.117917784465439</v>
      </c>
    </row>
    <row r="74" spans="1:5" x14ac:dyDescent="0.25">
      <c r="A74">
        <v>360</v>
      </c>
      <c r="B74" s="6">
        <f t="shared" si="4"/>
        <v>29.157760000000003</v>
      </c>
      <c r="C74" s="6">
        <f>B74+2*'BH4 from LiBH4'!D74</f>
        <v>155.78749668321976</v>
      </c>
      <c r="D74" s="6">
        <f>$J$16+$K$16*A74+$M$16/A74^2+$L$16*A74^2+$N$16*A74^3+$O$16/A74+$P$16*A74^5</f>
        <v>137.09194310975309</v>
      </c>
      <c r="E74" s="9">
        <f t="shared" si="5"/>
        <v>-13.63723727987383</v>
      </c>
    </row>
    <row r="75" spans="1:5" x14ac:dyDescent="0.25">
      <c r="A75">
        <v>365</v>
      </c>
      <c r="B75" s="6">
        <f t="shared" si="4"/>
        <v>29.242465000000003</v>
      </c>
      <c r="C75" s="6">
        <f>B75+2*'BH4 from LiBH4'!D75</f>
        <v>156.19325620827416</v>
      </c>
      <c r="D75" s="6">
        <f>$J$16+$K$16*A75+$M$16/A75^2+$L$16*A75^2+$N$16*A75^3+$O$16/A75+$P$16*A75^5</f>
        <v>138.09360497140366</v>
      </c>
      <c r="E75" s="9">
        <f t="shared" si="5"/>
        <v>-13.106799001024388</v>
      </c>
    </row>
    <row r="76" spans="1:5" x14ac:dyDescent="0.25">
      <c r="A76">
        <v>370</v>
      </c>
      <c r="B76" s="6">
        <f t="shared" si="4"/>
        <v>29.327170000000002</v>
      </c>
      <c r="C76" s="6">
        <f>B76+2*'BH4 from LiBH4'!D76</f>
        <v>156.51133867660249</v>
      </c>
      <c r="D76" s="6">
        <f>$J$16+$K$16*A76+$M$16/A76^2+$L$16*A76^2+$N$16*A76^3+$O$16/A76+$P$16*A76^5</f>
        <v>139.08762372771369</v>
      </c>
      <c r="E76" s="9">
        <f t="shared" si="5"/>
        <v>-12.52714977933516</v>
      </c>
    </row>
    <row r="77" spans="1:5" x14ac:dyDescent="0.25">
      <c r="A77">
        <v>375</v>
      </c>
      <c r="B77" s="6">
        <f t="shared" si="4"/>
        <v>29.411875000000002</v>
      </c>
      <c r="C77" s="6">
        <f>B77+2*'BH4 from LiBH4'!D77</f>
        <v>156.74130269444444</v>
      </c>
      <c r="D77" s="6">
        <f>$J$16+$K$16*A77+$M$16/A77^2+$L$16*A77^2+$N$16*A77^3+$O$16/A77+$P$16*A77^5</f>
        <v>140.07411419524445</v>
      </c>
      <c r="E77" s="9">
        <f t="shared" si="5"/>
        <v>-11.898835552133621</v>
      </c>
    </row>
    <row r="78" spans="1:5" x14ac:dyDescent="0.25">
      <c r="A78">
        <v>380</v>
      </c>
      <c r="B78" s="6">
        <f t="shared" si="4"/>
        <v>29.496580000000002</v>
      </c>
      <c r="C78" s="6">
        <f>B78+2*'BH4 from LiBH4'!D78</f>
        <v>156.88273571475676</v>
      </c>
      <c r="D78" s="6">
        <f>$J$16+$K$16*A78+$M$16/A78^2+$L$16*A78^2+$N$16*A78^3+$O$16/A78+$P$16*A78^5</f>
        <v>141.0531836868698</v>
      </c>
      <c r="E78" s="9">
        <f t="shared" si="5"/>
        <v>-11.222399675166272</v>
      </c>
    </row>
  </sheetData>
  <mergeCells count="3">
    <mergeCell ref="I18:L18"/>
    <mergeCell ref="J1:L1"/>
    <mergeCell ref="M1:R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1B83-56FC-4F5D-A2B6-B44402DFC13D}">
  <dimension ref="A1:U112"/>
  <sheetViews>
    <sheetView workbookViewId="0">
      <selection activeCell="F23" sqref="F23"/>
    </sheetView>
  </sheetViews>
  <sheetFormatPr baseColWidth="10" defaultColWidth="11.42578125" defaultRowHeight="15" x14ac:dyDescent="0.25"/>
  <cols>
    <col min="1" max="1" width="7" bestFit="1" customWidth="1"/>
    <col min="2" max="2" width="15.28515625" bestFit="1" customWidth="1"/>
    <col min="3" max="3" width="21.42578125" bestFit="1" customWidth="1"/>
    <col min="4" max="4" width="17.140625" bestFit="1" customWidth="1"/>
    <col min="13" max="14" width="11.5703125" bestFit="1" customWidth="1"/>
    <col min="15" max="15" width="12.7109375" bestFit="1" customWidth="1"/>
    <col min="16" max="16" width="11.5703125" bestFit="1" customWidth="1"/>
  </cols>
  <sheetData>
    <row r="1" spans="1:21" x14ac:dyDescent="0.25">
      <c r="A1" t="s">
        <v>9</v>
      </c>
      <c r="B1" t="s">
        <v>21</v>
      </c>
      <c r="C1" t="s">
        <v>132</v>
      </c>
      <c r="D1" t="s">
        <v>12</v>
      </c>
      <c r="L1" t="s">
        <v>23</v>
      </c>
      <c r="M1" s="18" t="s">
        <v>65</v>
      </c>
      <c r="N1" s="18"/>
      <c r="O1" s="18"/>
      <c r="P1" s="18" t="s">
        <v>22</v>
      </c>
      <c r="Q1" s="18"/>
      <c r="R1" s="18"/>
      <c r="S1" s="18"/>
      <c r="T1" s="18"/>
      <c r="U1" s="18"/>
    </row>
    <row r="2" spans="1:21" x14ac:dyDescent="0.25">
      <c r="A2">
        <v>5</v>
      </c>
      <c r="B2" s="6">
        <f>$M$3+$N$3*A2+$O$3*A2^2+$P$3/A2^2+$Q$3*A2^3+$R$3/A2</f>
        <v>9.4687500000000008E-2</v>
      </c>
      <c r="C2" s="6">
        <f>$N$14+$O$14*A2+$P$14/A2^2+$Q$14*A2^2+$R$14*A2^3</f>
        <v>0.13435953</v>
      </c>
      <c r="D2" s="6">
        <f>(C2-B2)/2</f>
        <v>1.9836014999999999E-2</v>
      </c>
      <c r="L2" s="26" t="s">
        <v>73</v>
      </c>
      <c r="M2" t="s">
        <v>3</v>
      </c>
      <c r="N2" t="s">
        <v>4</v>
      </c>
      <c r="O2" t="s">
        <v>5</v>
      </c>
      <c r="P2" t="s">
        <v>6</v>
      </c>
      <c r="Q2" t="s">
        <v>7</v>
      </c>
    </row>
    <row r="3" spans="1:21" x14ac:dyDescent="0.25">
      <c r="A3">
        <v>10</v>
      </c>
      <c r="B3" s="6">
        <f>$M$4+$N$4*A3+$O$4*A3^2+$P$4/A3^2+$Q$4*A3^3+$R$4/A3</f>
        <v>0.76477000000000006</v>
      </c>
      <c r="C3" s="6">
        <f>$N$16+$O$16*A3+$P$16/A3^2+$Q$16*A3^2+$R$16*A3^3</f>
        <v>1.0941418809999996</v>
      </c>
      <c r="D3" s="6">
        <f t="shared" ref="D3:D67" si="0">(C3-B3)/2</f>
        <v>0.16468594049999979</v>
      </c>
      <c r="L3" s="40" t="s">
        <v>102</v>
      </c>
      <c r="M3">
        <v>0</v>
      </c>
      <c r="N3" s="2">
        <v>3.64E-3</v>
      </c>
      <c r="O3">
        <v>0</v>
      </c>
      <c r="P3">
        <v>0</v>
      </c>
      <c r="Q3" s="2">
        <v>6.1189999999999997E-4</v>
      </c>
    </row>
    <row r="4" spans="1:21" x14ac:dyDescent="0.25">
      <c r="A4">
        <v>15</v>
      </c>
      <c r="B4" s="6">
        <f>$M$4+$N$4*A4+$O$4*A4^2+$P$4/A4^2+$Q$4*A4^3+$R$4/A4</f>
        <v>2.3661977777777783</v>
      </c>
      <c r="C4" s="6">
        <f>$N$16+$O$16*A4+$P$16/A4^2+$Q$16*A4^2+$R$16*A4^3</f>
        <v>3.2417245510000012</v>
      </c>
      <c r="D4" s="6">
        <f t="shared" si="0"/>
        <v>0.43776338661111147</v>
      </c>
      <c r="L4" s="40" t="s">
        <v>112</v>
      </c>
      <c r="M4" s="2">
        <v>-5.3199999999999997E-2</v>
      </c>
      <c r="N4" s="2">
        <v>-8.8840000000000002E-2</v>
      </c>
      <c r="O4" s="2">
        <v>1.6580000000000001E-2</v>
      </c>
      <c r="P4" s="2">
        <v>4.8369999999999997</v>
      </c>
      <c r="Q4">
        <v>0</v>
      </c>
    </row>
    <row r="5" spans="1:21" x14ac:dyDescent="0.25">
      <c r="A5">
        <v>20</v>
      </c>
      <c r="B5" s="6">
        <f>$M$4+$N$4*A5+$O$4*A5^2+$P$4/A5^2+$Q$4*A5^3+$R$4/A5</f>
        <v>4.8140925000000001</v>
      </c>
      <c r="C5" s="6">
        <f>$N$16+$O$16*A5+$P$16/A5^2+$Q$16*A5^2+$R$16*A5^3</f>
        <v>6.1959600154999999</v>
      </c>
      <c r="D5" s="6">
        <f t="shared" si="0"/>
        <v>0.69093375774999988</v>
      </c>
      <c r="L5" s="40" t="s">
        <v>113</v>
      </c>
      <c r="M5" s="2">
        <v>16.849</v>
      </c>
      <c r="N5" s="2">
        <v>-2.468</v>
      </c>
      <c r="O5" s="2">
        <v>0.1278</v>
      </c>
      <c r="P5">
        <v>0</v>
      </c>
      <c r="Q5" s="2">
        <v>-1.7279999999999999E-3</v>
      </c>
    </row>
    <row r="6" spans="1:21" x14ac:dyDescent="0.25">
      <c r="A6">
        <v>25</v>
      </c>
      <c r="B6" s="6">
        <f>$M$5+$N$5*A6+$O$5*A6^2+$P$5/A6^2+$Q$5*A6^3+$R$5/A6</f>
        <v>8.0240000000000009</v>
      </c>
      <c r="C6" s="6">
        <f t="shared" ref="C6:C23" si="1">$N$18+$O$18*A6+$P$18/A6^2+$Q$18*A6^2+$R$18*A6^3</f>
        <v>9.5295494986400033</v>
      </c>
      <c r="D6" s="6">
        <f t="shared" si="0"/>
        <v>0.75277474932000121</v>
      </c>
      <c r="L6" s="40" t="s">
        <v>114</v>
      </c>
      <c r="M6" s="2">
        <v>1.4450000000000001</v>
      </c>
      <c r="N6" s="2">
        <v>0.59389999999999998</v>
      </c>
      <c r="O6" s="2">
        <v>-5.6499999999999996E-3</v>
      </c>
      <c r="P6" s="2">
        <v>-3120</v>
      </c>
      <c r="Q6" s="2">
        <v>1.9510000000000001E-5</v>
      </c>
    </row>
    <row r="7" spans="1:21" x14ac:dyDescent="0.25">
      <c r="A7">
        <v>30</v>
      </c>
      <c r="B7" s="6">
        <f>$M$5+$N$5*A7+$O$5*A7^2+$P$5/A7^2+$Q$5*A7^3+$R$5/A7</f>
        <v>11.173000000000009</v>
      </c>
      <c r="C7" s="6">
        <f t="shared" si="1"/>
        <v>13.120299999888887</v>
      </c>
      <c r="D7" s="6">
        <f t="shared" si="0"/>
        <v>0.97364999994443924</v>
      </c>
      <c r="L7" s="40" t="s">
        <v>77</v>
      </c>
      <c r="M7" s="2">
        <v>17.609000000000002</v>
      </c>
      <c r="N7" s="2">
        <v>8.795E-2</v>
      </c>
      <c r="O7" s="2">
        <v>-3.2604999999999998E-4</v>
      </c>
      <c r="P7">
        <v>0</v>
      </c>
      <c r="Q7" s="2">
        <v>4.5250000000000001E-7</v>
      </c>
    </row>
    <row r="8" spans="1:21" x14ac:dyDescent="0.25">
      <c r="A8">
        <v>35</v>
      </c>
      <c r="B8" s="6">
        <f t="shared" ref="B8:B21" si="2">$M$6+$N$6*A8+$O$6*A8^2+$P$6/A8^2+$Q$6*A8^3+$R$6/A8</f>
        <v>13.599802474489795</v>
      </c>
      <c r="C8" s="6">
        <f t="shared" si="1"/>
        <v>16.809173578693876</v>
      </c>
      <c r="D8" s="6">
        <f t="shared" si="0"/>
        <v>1.6046855521020404</v>
      </c>
      <c r="L8" s="40" t="s">
        <v>115</v>
      </c>
      <c r="M8" s="2">
        <v>25.029</v>
      </c>
      <c r="N8" s="2">
        <v>8.744E-3</v>
      </c>
      <c r="O8" s="2">
        <v>-2.0320000000000002E-6</v>
      </c>
      <c r="P8" s="2">
        <v>-56900</v>
      </c>
      <c r="Q8">
        <v>0</v>
      </c>
    </row>
    <row r="9" spans="1:21" x14ac:dyDescent="0.25">
      <c r="A9">
        <v>40</v>
      </c>
      <c r="B9" s="6">
        <f t="shared" si="2"/>
        <v>15.459640000000002</v>
      </c>
      <c r="C9" s="6">
        <f t="shared" si="1"/>
        <v>20.547740398062501</v>
      </c>
      <c r="D9" s="6">
        <f t="shared" si="0"/>
        <v>2.5440501990312496</v>
      </c>
    </row>
    <row r="10" spans="1:21" x14ac:dyDescent="0.25">
      <c r="A10">
        <v>45</v>
      </c>
      <c r="B10" s="6">
        <f t="shared" si="2"/>
        <v>16.96635800925926</v>
      </c>
      <c r="C10" s="6">
        <f t="shared" si="1"/>
        <v>24.308790401061728</v>
      </c>
      <c r="D10" s="6">
        <f t="shared" si="0"/>
        <v>3.6712161959012342</v>
      </c>
    </row>
    <row r="11" spans="1:21" x14ac:dyDescent="0.25">
      <c r="A11">
        <v>50</v>
      </c>
      <c r="B11" s="6">
        <f t="shared" si="2"/>
        <v>18.205750000000002</v>
      </c>
      <c r="C11" s="6">
        <f t="shared" si="1"/>
        <v>28.074300487160002</v>
      </c>
      <c r="D11" s="6">
        <f t="shared" si="0"/>
        <v>4.9342752435800001</v>
      </c>
    </row>
    <row r="12" spans="1:21" x14ac:dyDescent="0.25">
      <c r="A12">
        <v>55</v>
      </c>
      <c r="B12" s="6">
        <f t="shared" si="2"/>
        <v>19.23282129132231</v>
      </c>
      <c r="C12" s="6">
        <f t="shared" si="1"/>
        <v>31.830670633851241</v>
      </c>
      <c r="D12" s="6">
        <f t="shared" si="0"/>
        <v>6.2989246712644658</v>
      </c>
      <c r="L12" t="s">
        <v>30</v>
      </c>
      <c r="M12" t="s">
        <v>69</v>
      </c>
    </row>
    <row r="13" spans="1:21" x14ac:dyDescent="0.25">
      <c r="A13">
        <v>60</v>
      </c>
      <c r="B13" s="6">
        <f t="shared" si="2"/>
        <v>20.086493333333333</v>
      </c>
      <c r="C13" s="6">
        <f t="shared" si="1"/>
        <v>35.566611452472216</v>
      </c>
      <c r="D13" s="6">
        <f t="shared" si="0"/>
        <v>7.7400590595694414</v>
      </c>
      <c r="L13" s="7"/>
      <c r="M13" s="26" t="s">
        <v>73</v>
      </c>
      <c r="N13" s="27" t="s">
        <v>3</v>
      </c>
      <c r="O13" s="27" t="s">
        <v>4</v>
      </c>
      <c r="P13" s="27" t="s">
        <v>5</v>
      </c>
      <c r="Q13" s="27" t="s">
        <v>6</v>
      </c>
      <c r="R13" s="27" t="s">
        <v>7</v>
      </c>
      <c r="S13" s="27" t="s">
        <v>24</v>
      </c>
      <c r="T13" s="27" t="s">
        <v>25</v>
      </c>
    </row>
    <row r="14" spans="1:21" x14ac:dyDescent="0.25">
      <c r="A14">
        <v>65</v>
      </c>
      <c r="B14" s="6">
        <f t="shared" si="2"/>
        <v>20.796722211538459</v>
      </c>
      <c r="C14" s="6">
        <f t="shared" si="1"/>
        <v>39.272121532698229</v>
      </c>
      <c r="D14" s="6">
        <f t="shared" si="0"/>
        <v>9.2376996605798851</v>
      </c>
      <c r="L14" s="26" t="s">
        <v>74</v>
      </c>
      <c r="M14" s="31" t="s">
        <v>26</v>
      </c>
      <c r="N14" s="26">
        <v>0</v>
      </c>
      <c r="O14" s="29">
        <v>8.4968100000000003E-4</v>
      </c>
      <c r="P14" s="26">
        <v>0</v>
      </c>
      <c r="Q14" s="26">
        <v>0</v>
      </c>
      <c r="R14" s="29">
        <v>1.0408889999999999E-3</v>
      </c>
      <c r="S14" s="32">
        <v>0.99979670139999999</v>
      </c>
      <c r="T14" s="33">
        <v>5.0949559999999999E-4</v>
      </c>
    </row>
    <row r="15" spans="1:21" x14ac:dyDescent="0.25">
      <c r="A15">
        <v>70</v>
      </c>
      <c r="B15" s="6">
        <f t="shared" si="2"/>
        <v>21.388195306122451</v>
      </c>
      <c r="C15" s="6">
        <f t="shared" si="1"/>
        <v>42.937956374673462</v>
      </c>
      <c r="D15" s="6">
        <f t="shared" si="0"/>
        <v>10.774880534275505</v>
      </c>
      <c r="L15" s="26" t="s">
        <v>75</v>
      </c>
      <c r="M15" s="31"/>
      <c r="N15" s="26">
        <v>0</v>
      </c>
      <c r="O15" s="29">
        <v>7.1675300000000001E-5</v>
      </c>
      <c r="P15" s="26">
        <v>0</v>
      </c>
      <c r="Q15" s="26">
        <v>0</v>
      </c>
      <c r="R15" s="29">
        <v>4.3464200000000001E-6</v>
      </c>
      <c r="S15" s="32"/>
      <c r="T15" s="33"/>
    </row>
    <row r="16" spans="1:21" x14ac:dyDescent="0.25">
      <c r="A16">
        <v>75</v>
      </c>
      <c r="B16" s="6">
        <f t="shared" si="2"/>
        <v>21.882364583333334</v>
      </c>
      <c r="C16" s="6">
        <f t="shared" si="1"/>
        <v>46.555336283182221</v>
      </c>
      <c r="D16" s="6">
        <f t="shared" si="0"/>
        <v>12.336485849924443</v>
      </c>
      <c r="L16" s="26" t="s">
        <v>74</v>
      </c>
      <c r="M16" s="34" t="s">
        <v>27</v>
      </c>
      <c r="N16" s="29">
        <v>1.5375111269999999</v>
      </c>
      <c r="O16" s="29">
        <v>-0.44876305999999999</v>
      </c>
      <c r="P16" s="29">
        <v>-6.8433245999999999</v>
      </c>
      <c r="Q16" s="29">
        <v>4.8126846000000001E-2</v>
      </c>
      <c r="R16" s="29">
        <v>-6.9999000000000005E-4</v>
      </c>
      <c r="S16" s="35">
        <v>0.99998242500000001</v>
      </c>
      <c r="T16" s="33">
        <v>5.3598834000000003E-3</v>
      </c>
    </row>
    <row r="17" spans="1:20" x14ac:dyDescent="0.25">
      <c r="A17">
        <v>80</v>
      </c>
      <c r="B17" s="6">
        <f t="shared" si="2"/>
        <v>22.298620000000003</v>
      </c>
      <c r="C17" s="6">
        <f t="shared" si="1"/>
        <v>50.115777794515623</v>
      </c>
      <c r="D17" s="6">
        <f t="shared" si="0"/>
        <v>13.90857889725781</v>
      </c>
      <c r="L17" s="26" t="s">
        <v>75</v>
      </c>
      <c r="M17" s="34"/>
      <c r="N17" s="29">
        <v>7.7341247000000002E-2</v>
      </c>
      <c r="O17" s="29">
        <v>1.6529414999999999E-2</v>
      </c>
      <c r="P17" s="29">
        <v>0.57012656799999994</v>
      </c>
      <c r="Q17" s="29">
        <v>1.2556690000000001E-3</v>
      </c>
      <c r="R17" s="29">
        <v>3.2324199999999998E-5</v>
      </c>
      <c r="S17" s="35"/>
      <c r="T17" s="33"/>
    </row>
    <row r="18" spans="1:20" x14ac:dyDescent="0.25">
      <c r="A18">
        <v>85</v>
      </c>
      <c r="B18" s="6">
        <f t="shared" si="2"/>
        <v>22.654994839965397</v>
      </c>
      <c r="C18" s="6">
        <f t="shared" si="1"/>
        <v>53.610992346733568</v>
      </c>
      <c r="D18" s="6">
        <f t="shared" si="0"/>
        <v>15.477998753384085</v>
      </c>
      <c r="L18" s="26" t="s">
        <v>74</v>
      </c>
      <c r="M18" s="34" t="s">
        <v>28</v>
      </c>
      <c r="N18" s="29">
        <v>-9.7972076999999995</v>
      </c>
      <c r="O18" s="29">
        <v>0.72192352100000001</v>
      </c>
      <c r="P18" s="29">
        <v>448.22409290000002</v>
      </c>
      <c r="Q18" s="29">
        <v>1.1584169999999999E-3</v>
      </c>
      <c r="R18" s="29">
        <v>-1.04E-5</v>
      </c>
      <c r="S18" s="35">
        <v>0.99998685480000005</v>
      </c>
      <c r="T18" s="33">
        <v>8.4253670200000005E-2</v>
      </c>
    </row>
    <row r="19" spans="1:20" x14ac:dyDescent="0.25">
      <c r="A19">
        <v>90</v>
      </c>
      <c r="B19" s="6">
        <f t="shared" si="2"/>
        <v>22.968604814814817</v>
      </c>
      <c r="C19" s="6">
        <f t="shared" si="1"/>
        <v>57.032823197765431</v>
      </c>
      <c r="D19" s="6">
        <f t="shared" si="0"/>
        <v>17.032109191475307</v>
      </c>
      <c r="L19" s="26" t="s">
        <v>75</v>
      </c>
      <c r="M19" s="34"/>
      <c r="N19" s="29">
        <v>0.32933333599999998</v>
      </c>
      <c r="O19" s="29">
        <v>1.4263553999999999E-2</v>
      </c>
      <c r="P19" s="29">
        <v>37.558282730000002</v>
      </c>
      <c r="Q19" s="29">
        <v>1.97383E-4</v>
      </c>
      <c r="R19" s="29">
        <v>8.5920799999999997E-7</v>
      </c>
      <c r="S19" s="35"/>
      <c r="T19" s="33"/>
    </row>
    <row r="20" spans="1:20" x14ac:dyDescent="0.25">
      <c r="A20">
        <v>95</v>
      </c>
      <c r="B20" s="6">
        <f t="shared" si="2"/>
        <v>23.255929878808871</v>
      </c>
      <c r="C20" s="6">
        <f t="shared" si="1"/>
        <v>60.373204939434892</v>
      </c>
      <c r="D20" s="6">
        <f t="shared" si="0"/>
        <v>18.55863753031301</v>
      </c>
      <c r="L20" s="26" t="s">
        <v>74</v>
      </c>
      <c r="M20" s="34" t="s">
        <v>29</v>
      </c>
      <c r="N20" s="29">
        <v>66.755002070000003</v>
      </c>
      <c r="O20" s="29">
        <v>0.197325098</v>
      </c>
      <c r="P20" s="29">
        <v>-220277.889</v>
      </c>
      <c r="Q20" s="29">
        <v>-5.8992E-5</v>
      </c>
      <c r="R20" s="26">
        <v>0</v>
      </c>
      <c r="S20" s="32">
        <v>0.99710757299999997</v>
      </c>
      <c r="T20" s="33">
        <v>1.2210991546000001</v>
      </c>
    </row>
    <row r="21" spans="1:20" x14ac:dyDescent="0.25">
      <c r="A21">
        <v>100</v>
      </c>
      <c r="B21" s="6">
        <f t="shared" si="2"/>
        <v>23.533000000000008</v>
      </c>
      <c r="C21" s="6">
        <f t="shared" si="1"/>
        <v>63.62413680929</v>
      </c>
      <c r="D21" s="6">
        <f t="shared" si="0"/>
        <v>20.045568404644996</v>
      </c>
      <c r="L21" s="26" t="s">
        <v>75</v>
      </c>
      <c r="M21" s="34"/>
      <c r="N21" s="29">
        <v>2.3514429219999999</v>
      </c>
      <c r="O21" s="29">
        <v>1.1426715E-2</v>
      </c>
      <c r="P21" s="29">
        <v>16677.45163</v>
      </c>
      <c r="Q21" s="29">
        <v>1.40579E-5</v>
      </c>
      <c r="R21" s="26">
        <v>0</v>
      </c>
      <c r="S21" s="32"/>
      <c r="T21" s="33"/>
    </row>
    <row r="22" spans="1:20" x14ac:dyDescent="0.25">
      <c r="A22">
        <v>105</v>
      </c>
      <c r="B22" s="6">
        <f t="shared" ref="B22:B61" si="3">$M$7+$N$7*A22+$O$7*A22^2+$P$7/A22^2+$Q$7*A22^3+$R$7/A22</f>
        <v>23.772874062500001</v>
      </c>
      <c r="C22" s="6">
        <f t="shared" si="1"/>
        <v>66.777664676521539</v>
      </c>
      <c r="D22" s="6">
        <f t="shared" si="0"/>
        <v>21.502395307010769</v>
      </c>
      <c r="S22" s="3"/>
      <c r="T22" s="5"/>
    </row>
    <row r="23" spans="1:20" x14ac:dyDescent="0.25">
      <c r="A23">
        <v>110</v>
      </c>
      <c r="B23" s="6">
        <f t="shared" si="3"/>
        <v>23.940572500000002</v>
      </c>
      <c r="C23" s="6">
        <f t="shared" si="1"/>
        <v>69.82586862346281</v>
      </c>
      <c r="D23" s="6">
        <f t="shared" si="0"/>
        <v>22.942648061731404</v>
      </c>
      <c r="M23" s="19" t="s">
        <v>61</v>
      </c>
      <c r="N23" s="19"/>
      <c r="O23" s="19"/>
    </row>
    <row r="24" spans="1:20" x14ac:dyDescent="0.25">
      <c r="A24">
        <v>115</v>
      </c>
      <c r="B24" s="6">
        <f t="shared" si="3"/>
        <v>24.099434687500004</v>
      </c>
      <c r="C24" s="6">
        <f t="shared" ref="C24:C55" si="4">$N$20+$O$20*A24+$P$20/A24^2+$Q$20*A24^2+$R$20*A24^3</f>
        <v>72.011046058714555</v>
      </c>
      <c r="D24" s="6">
        <f t="shared" si="0"/>
        <v>23.955805685607274</v>
      </c>
    </row>
    <row r="25" spans="1:20" x14ac:dyDescent="0.25">
      <c r="A25">
        <v>120</v>
      </c>
      <c r="B25" s="6">
        <f t="shared" si="3"/>
        <v>24.249800000000004</v>
      </c>
      <c r="C25" s="6">
        <f t="shared" si="4"/>
        <v>74.287453404999994</v>
      </c>
      <c r="D25" s="6">
        <f t="shared" si="0"/>
        <v>25.018826702499993</v>
      </c>
    </row>
    <row r="26" spans="1:20" x14ac:dyDescent="0.25">
      <c r="A26">
        <v>125</v>
      </c>
      <c r="B26" s="6">
        <f t="shared" si="3"/>
        <v>24.392007812500001</v>
      </c>
      <c r="C26" s="6">
        <f t="shared" si="4"/>
        <v>76.40110442400001</v>
      </c>
      <c r="D26" s="6">
        <f t="shared" si="0"/>
        <v>26.004548305750006</v>
      </c>
      <c r="L26" t="s">
        <v>64</v>
      </c>
      <c r="M26" s="18" t="s">
        <v>61</v>
      </c>
      <c r="N26" s="18"/>
      <c r="O26" s="18"/>
    </row>
    <row r="27" spans="1:20" x14ac:dyDescent="0.25">
      <c r="A27">
        <v>130</v>
      </c>
      <c r="B27" s="6">
        <f t="shared" si="3"/>
        <v>24.526397500000005</v>
      </c>
      <c r="C27" s="6">
        <f t="shared" si="4"/>
        <v>78.376105394615379</v>
      </c>
      <c r="D27" s="6">
        <f t="shared" si="0"/>
        <v>26.924853947307689</v>
      </c>
      <c r="L27" s="26" t="s">
        <v>73</v>
      </c>
      <c r="M27" t="s">
        <v>3</v>
      </c>
      <c r="N27" t="s">
        <v>4</v>
      </c>
      <c r="O27" t="s">
        <v>5</v>
      </c>
      <c r="P27" t="s">
        <v>6</v>
      </c>
      <c r="Q27" t="s">
        <v>7</v>
      </c>
    </row>
    <row r="28" spans="1:20" x14ac:dyDescent="0.25">
      <c r="A28">
        <v>135</v>
      </c>
      <c r="B28" s="6">
        <f t="shared" si="3"/>
        <v>24.653308437499998</v>
      </c>
      <c r="C28" s="6">
        <f t="shared" si="4"/>
        <v>80.232182828395068</v>
      </c>
      <c r="D28" s="6">
        <f t="shared" si="0"/>
        <v>27.789437195447533</v>
      </c>
      <c r="L28" s="40" t="s">
        <v>102</v>
      </c>
      <c r="M28">
        <v>0</v>
      </c>
      <c r="N28" s="2">
        <f>O14-N3</f>
        <v>-2.7903189999999999E-3</v>
      </c>
      <c r="O28">
        <v>0</v>
      </c>
      <c r="P28">
        <v>0</v>
      </c>
      <c r="Q28" s="2">
        <f>R14-Q3</f>
        <v>4.2898899999999995E-4</v>
      </c>
    </row>
    <row r="29" spans="1:20" x14ac:dyDescent="0.25">
      <c r="A29">
        <v>140</v>
      </c>
      <c r="B29" s="6">
        <f t="shared" si="3"/>
        <v>24.773080000000004</v>
      </c>
      <c r="C29" s="6">
        <f t="shared" si="4"/>
        <v>81.985604783877548</v>
      </c>
      <c r="D29" s="6">
        <f t="shared" si="0"/>
        <v>28.60626239193877</v>
      </c>
      <c r="L29" s="40" t="s">
        <v>112</v>
      </c>
      <c r="M29" s="2">
        <f>N16-M4</f>
        <v>1.5907111269999998</v>
      </c>
      <c r="N29" s="2">
        <f t="shared" ref="N29:Q29" si="5">O16-N4</f>
        <v>-0.35992305999999996</v>
      </c>
      <c r="O29" s="2">
        <f>P16-P4</f>
        <v>-11.680324599999999</v>
      </c>
      <c r="P29" s="2">
        <f>Q16-O4</f>
        <v>3.1546846000000003E-2</v>
      </c>
      <c r="Q29" s="2">
        <f t="shared" si="5"/>
        <v>-6.9999000000000005E-4</v>
      </c>
    </row>
    <row r="30" spans="1:20" x14ac:dyDescent="0.25">
      <c r="A30">
        <v>145</v>
      </c>
      <c r="B30" s="6">
        <f t="shared" si="3"/>
        <v>24.886051562500001</v>
      </c>
      <c r="C30" s="6">
        <f t="shared" si="4"/>
        <v>83.649883754673013</v>
      </c>
      <c r="D30" s="6">
        <f t="shared" si="0"/>
        <v>29.381916096086506</v>
      </c>
      <c r="L30" s="40" t="s">
        <v>113</v>
      </c>
      <c r="M30" s="2">
        <f>N18-M5</f>
        <v>-26.646207699999998</v>
      </c>
      <c r="N30" s="2">
        <f t="shared" ref="N30:Q30" si="6">O18-N5</f>
        <v>3.1899235209999999</v>
      </c>
      <c r="O30" s="2">
        <f>P18-P5</f>
        <v>448.22409290000002</v>
      </c>
      <c r="P30" s="2">
        <f>Q18-O5</f>
        <v>-0.126641583</v>
      </c>
      <c r="Q30" s="2">
        <f t="shared" si="6"/>
        <v>1.7175999999999999E-3</v>
      </c>
    </row>
    <row r="31" spans="1:20" x14ac:dyDescent="0.25">
      <c r="A31">
        <v>150</v>
      </c>
      <c r="B31" s="6">
        <f t="shared" si="3"/>
        <v>24.992562500000005</v>
      </c>
      <c r="C31" s="6">
        <f t="shared" si="4"/>
        <v>85.236318370000006</v>
      </c>
      <c r="D31" s="6">
        <f t="shared" si="0"/>
        <v>30.121877935000001</v>
      </c>
      <c r="L31" s="40" t="s">
        <v>114</v>
      </c>
      <c r="M31" s="2">
        <f>N18-M6</f>
        <v>-11.2422077</v>
      </c>
      <c r="N31" s="2">
        <f t="shared" ref="N31:Q31" si="7">O18-N6</f>
        <v>0.12802352100000003</v>
      </c>
      <c r="O31" s="2">
        <f>P18-P6</f>
        <v>3568.2240929</v>
      </c>
      <c r="P31" s="2">
        <f>Q18-O6</f>
        <v>6.8084169999999998E-3</v>
      </c>
      <c r="Q31" s="2">
        <f t="shared" si="7"/>
        <v>-2.9910000000000003E-5</v>
      </c>
    </row>
    <row r="32" spans="1:20" x14ac:dyDescent="0.25">
      <c r="A32">
        <v>155</v>
      </c>
      <c r="B32" s="6">
        <f t="shared" si="3"/>
        <v>25.0929521875</v>
      </c>
      <c r="C32" s="6">
        <f t="shared" si="4"/>
        <v>86.754414808595214</v>
      </c>
      <c r="D32" s="6">
        <f t="shared" si="0"/>
        <v>30.830731310547606</v>
      </c>
      <c r="L32" s="40" t="s">
        <v>116</v>
      </c>
      <c r="M32" s="2">
        <f>N18-M7</f>
        <v>-27.406207700000003</v>
      </c>
      <c r="N32" s="2">
        <f t="shared" ref="N32:Q32" si="8">O18-N7</f>
        <v>0.63397352100000004</v>
      </c>
      <c r="O32" s="2">
        <f>P18-P7</f>
        <v>448.22409290000002</v>
      </c>
      <c r="P32" s="2">
        <f>Q18-O7</f>
        <v>1.4844669999999999E-3</v>
      </c>
      <c r="Q32" s="2">
        <f t="shared" si="8"/>
        <v>-1.08525E-5</v>
      </c>
      <c r="S32" s="3"/>
      <c r="T32" s="5"/>
    </row>
    <row r="33" spans="1:17" x14ac:dyDescent="0.25">
      <c r="A33">
        <v>160</v>
      </c>
      <c r="B33" s="6">
        <f t="shared" si="3"/>
        <v>25.187560000000001</v>
      </c>
      <c r="C33" s="6">
        <f t="shared" si="4"/>
        <v>88.212217510937506</v>
      </c>
      <c r="D33" s="6">
        <f t="shared" si="0"/>
        <v>31.512328755468751</v>
      </c>
      <c r="L33" s="40" t="s">
        <v>117</v>
      </c>
      <c r="M33" s="2">
        <f>N20-M7</f>
        <v>49.146002070000002</v>
      </c>
      <c r="N33" s="2">
        <f t="shared" ref="N33:Q33" si="9">O20-N7</f>
        <v>0.109375098</v>
      </c>
      <c r="O33" s="2">
        <f>P20-P7</f>
        <v>-220277.889</v>
      </c>
      <c r="P33" s="2">
        <f>Q20-O7</f>
        <v>2.6705799999999998E-4</v>
      </c>
      <c r="Q33" s="2">
        <f t="shared" si="9"/>
        <v>-4.5250000000000001E-7</v>
      </c>
    </row>
    <row r="34" spans="1:17" x14ac:dyDescent="0.25">
      <c r="A34">
        <v>165</v>
      </c>
      <c r="B34" s="6">
        <f t="shared" si="3"/>
        <v>25.276725312500002</v>
      </c>
      <c r="C34" s="6">
        <f t="shared" si="4"/>
        <v>89.616570833388437</v>
      </c>
      <c r="D34" s="6">
        <f t="shared" si="0"/>
        <v>32.169922760444216</v>
      </c>
      <c r="L34" s="40" t="s">
        <v>118</v>
      </c>
      <c r="M34" s="2">
        <f>N20-M8</f>
        <v>41.726002070000007</v>
      </c>
      <c r="N34" s="2">
        <f t="shared" ref="N34:Q34" si="10">O20-N8</f>
        <v>0.188581098</v>
      </c>
      <c r="O34" s="2">
        <f>P20-P8</f>
        <v>-163377.889</v>
      </c>
      <c r="P34" s="2">
        <f>Q20-O8</f>
        <v>-5.6959999999999997E-5</v>
      </c>
      <c r="Q34" s="39">
        <f t="shared" si="10"/>
        <v>0</v>
      </c>
    </row>
    <row r="35" spans="1:17" x14ac:dyDescent="0.25">
      <c r="A35">
        <v>170</v>
      </c>
      <c r="B35" s="6">
        <f t="shared" si="3"/>
        <v>25.360787500000008</v>
      </c>
      <c r="C35" s="6">
        <f t="shared" si="4"/>
        <v>90.973327646262973</v>
      </c>
      <c r="D35" s="6">
        <f t="shared" si="0"/>
        <v>32.806270073131486</v>
      </c>
    </row>
    <row r="36" spans="1:17" x14ac:dyDescent="0.25">
      <c r="A36">
        <v>175</v>
      </c>
      <c r="B36" s="6">
        <f t="shared" si="3"/>
        <v>25.440085937500001</v>
      </c>
      <c r="C36" s="6">
        <f t="shared" si="4"/>
        <v>92.287516824081635</v>
      </c>
      <c r="D36" s="6">
        <f t="shared" si="0"/>
        <v>33.423715443290817</v>
      </c>
    </row>
    <row r="37" spans="1:17" x14ac:dyDescent="0.25">
      <c r="A37">
        <v>180</v>
      </c>
      <c r="B37" s="6">
        <f t="shared" si="3"/>
        <v>25.514959999999999</v>
      </c>
      <c r="C37" s="6">
        <f t="shared" si="4"/>
        <v>93.563478632222214</v>
      </c>
      <c r="D37" s="6">
        <f t="shared" si="0"/>
        <v>34.024259316111106</v>
      </c>
    </row>
    <row r="38" spans="1:17" x14ac:dyDescent="0.25">
      <c r="A38">
        <v>185</v>
      </c>
      <c r="B38" s="6">
        <f t="shared" si="3"/>
        <v>25.5857490625</v>
      </c>
      <c r="C38" s="6">
        <f t="shared" si="4"/>
        <v>94.804974854638431</v>
      </c>
      <c r="D38" s="6">
        <f t="shared" si="0"/>
        <v>34.609612896069216</v>
      </c>
    </row>
    <row r="39" spans="1:17" x14ac:dyDescent="0.25">
      <c r="A39">
        <v>190</v>
      </c>
      <c r="B39" s="6">
        <f t="shared" si="3"/>
        <v>25.652792500000004</v>
      </c>
      <c r="C39" s="6">
        <f t="shared" si="4"/>
        <v>96.015278908282554</v>
      </c>
      <c r="D39" s="6">
        <f t="shared" si="0"/>
        <v>35.181243204141275</v>
      </c>
    </row>
    <row r="40" spans="1:17" x14ac:dyDescent="0.25">
      <c r="A40">
        <v>195</v>
      </c>
      <c r="B40" s="6">
        <f t="shared" si="3"/>
        <v>25.7164296875</v>
      </c>
      <c r="C40" s="6">
        <f t="shared" si="4"/>
        <v>97.19724999538461</v>
      </c>
      <c r="D40" s="6">
        <f t="shared" si="0"/>
        <v>35.740410153942307</v>
      </c>
    </row>
    <row r="41" spans="1:17" x14ac:dyDescent="0.25">
      <c r="A41">
        <v>200</v>
      </c>
      <c r="B41" s="6">
        <f t="shared" si="3"/>
        <v>25.776999999999997</v>
      </c>
      <c r="C41" s="6">
        <f t="shared" si="4"/>
        <v>98.353394444999992</v>
      </c>
      <c r="D41" s="6">
        <f t="shared" si="0"/>
        <v>36.288197222499996</v>
      </c>
    </row>
    <row r="42" spans="1:17" x14ac:dyDescent="0.25">
      <c r="A42">
        <v>205</v>
      </c>
      <c r="B42" s="6">
        <f t="shared" si="3"/>
        <v>25.834842812500003</v>
      </c>
      <c r="C42" s="6">
        <f t="shared" si="4"/>
        <v>99.485916712171331</v>
      </c>
      <c r="D42" s="6">
        <f t="shared" si="0"/>
        <v>36.825536949835666</v>
      </c>
    </row>
    <row r="43" spans="1:17" x14ac:dyDescent="0.25">
      <c r="A43">
        <v>210</v>
      </c>
      <c r="B43" s="6">
        <f t="shared" si="3"/>
        <v>25.890297500000006</v>
      </c>
      <c r="C43" s="6">
        <f t="shared" si="4"/>
        <v>100.59676198061226</v>
      </c>
      <c r="D43" s="6">
        <f t="shared" si="0"/>
        <v>37.353232240306127</v>
      </c>
    </row>
    <row r="44" spans="1:17" x14ac:dyDescent="0.25">
      <c r="A44">
        <v>215</v>
      </c>
      <c r="B44" s="6">
        <f t="shared" si="3"/>
        <v>25.943703437500005</v>
      </c>
      <c r="C44" s="6">
        <f t="shared" si="4"/>
        <v>101.68765191241752</v>
      </c>
      <c r="D44" s="6">
        <f t="shared" si="0"/>
        <v>37.871974237458758</v>
      </c>
    </row>
    <row r="45" spans="1:17" x14ac:dyDescent="0.25">
      <c r="A45">
        <v>220</v>
      </c>
      <c r="B45" s="6">
        <f t="shared" si="3"/>
        <v>25.9954</v>
      </c>
      <c r="C45" s="6">
        <f t="shared" si="4"/>
        <v>102.76011477628099</v>
      </c>
      <c r="D45" s="6">
        <f t="shared" si="0"/>
        <v>38.382357388140491</v>
      </c>
    </row>
    <row r="46" spans="1:17" x14ac:dyDescent="0.25">
      <c r="A46">
        <v>225</v>
      </c>
      <c r="B46" s="6">
        <f t="shared" si="3"/>
        <v>26.045726562500001</v>
      </c>
      <c r="C46" s="6">
        <f t="shared" si="4"/>
        <v>103.81551094222222</v>
      </c>
      <c r="D46" s="6">
        <f t="shared" si="0"/>
        <v>38.884892189861105</v>
      </c>
    </row>
    <row r="47" spans="1:17" x14ac:dyDescent="0.25">
      <c r="A47">
        <v>230</v>
      </c>
      <c r="B47" s="6">
        <f t="shared" si="3"/>
        <v>26.095022500000006</v>
      </c>
      <c r="C47" s="6">
        <f t="shared" si="4"/>
        <v>104.85505453967865</v>
      </c>
      <c r="D47" s="6">
        <f t="shared" si="0"/>
        <v>39.380016019839317</v>
      </c>
    </row>
    <row r="48" spans="1:17" x14ac:dyDescent="0.25">
      <c r="A48">
        <v>235</v>
      </c>
      <c r="B48" s="6">
        <f t="shared" si="3"/>
        <v>26.143627187500002</v>
      </c>
      <c r="C48" s="6">
        <f t="shared" si="4"/>
        <v>105.87983192489816</v>
      </c>
      <c r="D48" s="6">
        <f t="shared" si="0"/>
        <v>39.868102368699077</v>
      </c>
    </row>
    <row r="49" spans="1:4" x14ac:dyDescent="0.25">
      <c r="A49">
        <v>240</v>
      </c>
      <c r="B49" s="6">
        <f t="shared" si="3"/>
        <v>26.191879999999998</v>
      </c>
      <c r="C49" s="6">
        <f t="shared" si="4"/>
        <v>106.89081748375001</v>
      </c>
      <c r="D49" s="6">
        <f t="shared" si="0"/>
        <v>40.349468741875008</v>
      </c>
    </row>
    <row r="50" spans="1:4" x14ac:dyDescent="0.25">
      <c r="A50">
        <v>245</v>
      </c>
      <c r="B50" s="6">
        <f t="shared" si="3"/>
        <v>26.240120312500004</v>
      </c>
      <c r="C50" s="6">
        <f t="shared" si="4"/>
        <v>107.8888872004498</v>
      </c>
      <c r="D50" s="6">
        <f t="shared" si="0"/>
        <v>40.824383443974895</v>
      </c>
    </row>
    <row r="51" spans="1:4" x14ac:dyDescent="0.25">
      <c r="A51">
        <v>250</v>
      </c>
      <c r="B51" s="6">
        <f t="shared" si="3"/>
        <v>26.288687500000005</v>
      </c>
      <c r="C51" s="6">
        <f t="shared" si="4"/>
        <v>108.874830346</v>
      </c>
      <c r="D51" s="6">
        <f t="shared" si="0"/>
        <v>41.293071422999994</v>
      </c>
    </row>
    <row r="52" spans="1:4" x14ac:dyDescent="0.25">
      <c r="A52">
        <v>255</v>
      </c>
      <c r="B52" s="6">
        <f t="shared" si="3"/>
        <v>26.337920937500002</v>
      </c>
      <c r="C52" s="6">
        <f t="shared" si="4"/>
        <v>109.8493595783391</v>
      </c>
      <c r="D52" s="6">
        <f t="shared" si="0"/>
        <v>41.755719320419551</v>
      </c>
    </row>
    <row r="53" spans="1:4" x14ac:dyDescent="0.25">
      <c r="A53">
        <v>260</v>
      </c>
      <c r="B53" s="6">
        <f t="shared" si="3"/>
        <v>26.388160000000003</v>
      </c>
      <c r="C53" s="6">
        <f t="shared" si="4"/>
        <v>110.81311969615386</v>
      </c>
      <c r="D53" s="6">
        <f t="shared" si="0"/>
        <v>42.212479848076931</v>
      </c>
    </row>
    <row r="54" spans="1:4" x14ac:dyDescent="0.25">
      <c r="A54">
        <v>265</v>
      </c>
      <c r="B54" s="6">
        <f t="shared" si="3"/>
        <v>26.439744062500004</v>
      </c>
      <c r="C54" s="6">
        <f t="shared" si="4"/>
        <v>111.76669524761837</v>
      </c>
      <c r="D54" s="6">
        <f t="shared" si="0"/>
        <v>42.66347559255918</v>
      </c>
    </row>
    <row r="55" spans="1:4" x14ac:dyDescent="0.25">
      <c r="A55">
        <v>270</v>
      </c>
      <c r="B55" s="6">
        <f t="shared" si="3"/>
        <v>26.493012500000006</v>
      </c>
      <c r="C55" s="6">
        <f t="shared" si="4"/>
        <v>112.71061716209877</v>
      </c>
      <c r="D55" s="6">
        <f t="shared" si="0"/>
        <v>43.108802331049382</v>
      </c>
    </row>
    <row r="56" spans="1:4" x14ac:dyDescent="0.25">
      <c r="A56">
        <v>275</v>
      </c>
      <c r="B56" s="6">
        <f t="shared" si="3"/>
        <v>26.548304687500007</v>
      </c>
      <c r="C56" s="6">
        <f t="shared" ref="C56:C87" si="11">$N$20+$O$20*A56+$P$20/A56^2+$Q$20*A56^2+$R$20*A56^3</f>
        <v>113.64536854561983</v>
      </c>
      <c r="D56" s="6">
        <f t="shared" si="0"/>
        <v>43.548531929059912</v>
      </c>
    </row>
    <row r="57" spans="1:4" x14ac:dyDescent="0.25">
      <c r="A57">
        <v>280</v>
      </c>
      <c r="B57" s="6">
        <f t="shared" si="3"/>
        <v>26.60596</v>
      </c>
      <c r="C57" s="6">
        <f t="shared" si="11"/>
        <v>114.57138975846939</v>
      </c>
      <c r="D57" s="6">
        <f t="shared" si="0"/>
        <v>43.982714879234699</v>
      </c>
    </row>
    <row r="58" spans="1:4" x14ac:dyDescent="0.25">
      <c r="A58">
        <v>285</v>
      </c>
      <c r="B58" s="6">
        <f t="shared" si="3"/>
        <v>26.666317812500004</v>
      </c>
      <c r="C58" s="6">
        <f t="shared" si="11"/>
        <v>115.48908287479226</v>
      </c>
      <c r="D58" s="6">
        <f t="shared" si="0"/>
        <v>44.411382531146131</v>
      </c>
    </row>
    <row r="59" spans="1:4" x14ac:dyDescent="0.25">
      <c r="A59">
        <v>290</v>
      </c>
      <c r="B59" s="6">
        <f t="shared" si="3"/>
        <v>26.729717500000007</v>
      </c>
      <c r="C59" s="6">
        <f t="shared" si="11"/>
        <v>116.39881560866826</v>
      </c>
      <c r="D59" s="6">
        <f t="shared" si="0"/>
        <v>44.834549054334126</v>
      </c>
    </row>
    <row r="60" spans="1:4" x14ac:dyDescent="0.25">
      <c r="A60">
        <v>295</v>
      </c>
      <c r="B60" s="6">
        <f t="shared" si="3"/>
        <v>26.796498437500006</v>
      </c>
      <c r="C60" s="6">
        <f t="shared" si="11"/>
        <v>117.30092477839126</v>
      </c>
      <c r="D60" s="6">
        <f t="shared" si="0"/>
        <v>45.252213170445629</v>
      </c>
    </row>
    <row r="61" spans="1:4" x14ac:dyDescent="0.25">
      <c r="A61">
        <v>298.14999999999998</v>
      </c>
      <c r="B61" s="6">
        <f t="shared" si="3"/>
        <v>26.840459291939695</v>
      </c>
      <c r="C61" s="6">
        <f t="shared" si="11"/>
        <v>117.86547939306688</v>
      </c>
      <c r="D61" s="6">
        <f t="shared" si="0"/>
        <v>45.512510050563591</v>
      </c>
    </row>
    <row r="62" spans="1:4" x14ac:dyDescent="0.25">
      <c r="A62">
        <v>300</v>
      </c>
      <c r="B62" s="6">
        <f t="shared" ref="B62:B93" si="12">$M$8+$N$8*A62+$O$8*A62^2+$P$8/A62^2+$Q$8*A62^3+$R$8/A62</f>
        <v>26.837097777777778</v>
      </c>
      <c r="C62" s="6">
        <f t="shared" si="11"/>
        <v>118.19571936999999</v>
      </c>
      <c r="D62" s="6">
        <f t="shared" si="0"/>
        <v>45.67931079611111</v>
      </c>
    </row>
    <row r="63" spans="1:4" x14ac:dyDescent="0.25">
      <c r="A63">
        <v>305</v>
      </c>
      <c r="B63" s="6">
        <f t="shared" si="12"/>
        <v>26.895229668691211</v>
      </c>
      <c r="C63" s="6">
        <f t="shared" si="11"/>
        <v>119.08348325217953</v>
      </c>
      <c r="D63" s="6">
        <f t="shared" si="0"/>
        <v>46.094126791744159</v>
      </c>
    </row>
    <row r="64" spans="1:4" x14ac:dyDescent="0.25">
      <c r="A64">
        <v>310</v>
      </c>
      <c r="B64" s="6">
        <f t="shared" si="12"/>
        <v>26.952273228720085</v>
      </c>
      <c r="C64" s="6">
        <f t="shared" si="11"/>
        <v>119.96447758714882</v>
      </c>
      <c r="D64" s="6">
        <f t="shared" si="0"/>
        <v>46.506102179214366</v>
      </c>
    </row>
    <row r="65" spans="1:4" x14ac:dyDescent="0.25">
      <c r="A65">
        <v>315</v>
      </c>
      <c r="B65" s="6">
        <f t="shared" si="12"/>
        <v>27.00829060750819</v>
      </c>
      <c r="C65" s="6">
        <f t="shared" si="11"/>
        <v>120.83894297582766</v>
      </c>
      <c r="D65" s="6">
        <f t="shared" si="0"/>
        <v>46.915326184159738</v>
      </c>
    </row>
    <row r="66" spans="1:4" x14ac:dyDescent="0.25">
      <c r="A66">
        <v>320</v>
      </c>
      <c r="B66" s="6">
        <f t="shared" si="12"/>
        <v>27.063339137499998</v>
      </c>
      <c r="C66" s="6">
        <f t="shared" si="11"/>
        <v>121.70710137023437</v>
      </c>
      <c r="D66" s="6">
        <f t="shared" si="0"/>
        <v>47.321881116367187</v>
      </c>
    </row>
    <row r="67" spans="1:4" x14ac:dyDescent="0.25">
      <c r="A67">
        <v>325</v>
      </c>
      <c r="B67" s="6">
        <f t="shared" si="12"/>
        <v>27.11747177514793</v>
      </c>
      <c r="C67" s="6">
        <f t="shared" si="11"/>
        <v>122.56915778153848</v>
      </c>
      <c r="D67" s="6">
        <f t="shared" si="0"/>
        <v>47.725843003195273</v>
      </c>
    </row>
    <row r="68" spans="1:4" x14ac:dyDescent="0.25">
      <c r="A68">
        <v>330</v>
      </c>
      <c r="B68" s="6">
        <f t="shared" si="12"/>
        <v>27.170737495684115</v>
      </c>
      <c r="C68" s="6">
        <f t="shared" si="11"/>
        <v>123.42530180834713</v>
      </c>
      <c r="D68" s="6">
        <f t="shared" ref="D68:D112" si="13">(C68-B68)/2</f>
        <v>48.127282156331503</v>
      </c>
    </row>
    <row r="69" spans="1:4" x14ac:dyDescent="0.25">
      <c r="A69">
        <v>335</v>
      </c>
      <c r="B69" s="6">
        <f t="shared" si="12"/>
        <v>27.223181646959233</v>
      </c>
      <c r="C69" s="6">
        <f t="shared" si="11"/>
        <v>124.27570900652708</v>
      </c>
      <c r="D69" s="6">
        <f t="shared" si="13"/>
        <v>48.526263679783924</v>
      </c>
    </row>
    <row r="70" spans="1:4" x14ac:dyDescent="0.25">
      <c r="A70">
        <v>340</v>
      </c>
      <c r="B70" s="6">
        <f t="shared" si="12"/>
        <v>27.274846267128027</v>
      </c>
      <c r="C70" s="6">
        <f t="shared" si="11"/>
        <v>125.12054211906576</v>
      </c>
      <c r="D70" s="6">
        <f t="shared" si="13"/>
        <v>48.922847925968867</v>
      </c>
    </row>
    <row r="71" spans="1:4" x14ac:dyDescent="0.25">
      <c r="A71">
        <v>345</v>
      </c>
      <c r="B71" s="6">
        <f t="shared" si="12"/>
        <v>27.325770370342365</v>
      </c>
      <c r="C71" s="6">
        <f t="shared" si="11"/>
        <v>125.95995218207939</v>
      </c>
      <c r="D71" s="6">
        <f t="shared" si="13"/>
        <v>49.317090905868511</v>
      </c>
    </row>
    <row r="72" spans="1:4" x14ac:dyDescent="0.25">
      <c r="A72">
        <v>350</v>
      </c>
      <c r="B72" s="6">
        <f t="shared" si="12"/>
        <v>27.375990204081631</v>
      </c>
      <c r="C72" s="6">
        <f t="shared" si="11"/>
        <v>126.79407952102042</v>
      </c>
      <c r="D72" s="6">
        <f t="shared" si="13"/>
        <v>49.709044658469395</v>
      </c>
    </row>
    <row r="73" spans="1:4" x14ac:dyDescent="0.25">
      <c r="A73">
        <v>355</v>
      </c>
      <c r="B73" s="6">
        <f t="shared" si="12"/>
        <v>27.425539481293391</v>
      </c>
      <c r="C73" s="6">
        <f t="shared" si="11"/>
        <v>127.62305464936719</v>
      </c>
      <c r="D73" s="6">
        <f t="shared" si="13"/>
        <v>50.098757584036903</v>
      </c>
    </row>
    <row r="74" spans="1:4" x14ac:dyDescent="0.25">
      <c r="A74">
        <v>360</v>
      </c>
      <c r="B74" s="6">
        <f t="shared" si="12"/>
        <v>27.474449590123456</v>
      </c>
      <c r="C74" s="6">
        <f t="shared" si="11"/>
        <v>128.44699908055554</v>
      </c>
      <c r="D74" s="6">
        <f t="shared" si="13"/>
        <v>50.486274745216043</v>
      </c>
    </row>
    <row r="75" spans="1:4" x14ac:dyDescent="0.25">
      <c r="A75">
        <v>365</v>
      </c>
      <c r="B75" s="6">
        <f t="shared" si="12"/>
        <v>27.522749783674236</v>
      </c>
      <c r="C75" s="6">
        <f t="shared" si="11"/>
        <v>129.26602606259337</v>
      </c>
      <c r="D75" s="6">
        <f t="shared" si="13"/>
        <v>50.871638139459563</v>
      </c>
    </row>
    <row r="76" spans="1:4" x14ac:dyDescent="0.25">
      <c r="A76">
        <v>370</v>
      </c>
      <c r="B76" s="6">
        <f t="shared" si="12"/>
        <v>27.570467351935719</v>
      </c>
      <c r="C76" s="6">
        <f t="shared" si="11"/>
        <v>130.08024124365963</v>
      </c>
      <c r="D76" s="6">
        <f t="shared" si="13"/>
        <v>51.254886945861955</v>
      </c>
    </row>
    <row r="77" spans="1:4" x14ac:dyDescent="0.25">
      <c r="A77">
        <v>375</v>
      </c>
      <c r="B77" s="6">
        <f t="shared" si="12"/>
        <v>27.617627777777777</v>
      </c>
      <c r="C77" s="6">
        <f t="shared" si="11"/>
        <v>130.88974327599999</v>
      </c>
      <c r="D77" s="6">
        <f t="shared" si="13"/>
        <v>51.636057749111103</v>
      </c>
    </row>
    <row r="78" spans="1:4" x14ac:dyDescent="0.25">
      <c r="A78">
        <v>380</v>
      </c>
      <c r="B78" s="6">
        <f t="shared" si="12"/>
        <v>27.664254878670359</v>
      </c>
      <c r="C78" s="6">
        <f t="shared" si="11"/>
        <v>131.69462436457067</v>
      </c>
      <c r="D78" s="6">
        <f t="shared" si="13"/>
        <v>52.015184742950154</v>
      </c>
    </row>
    <row r="79" spans="1:4" x14ac:dyDescent="0.25">
      <c r="A79">
        <v>385</v>
      </c>
      <c r="B79" s="6">
        <f t="shared" si="12"/>
        <v>27.710370935604654</v>
      </c>
      <c r="C79" s="6">
        <f t="shared" si="11"/>
        <v>132.49497076613258</v>
      </c>
      <c r="D79" s="6">
        <f t="shared" si="13"/>
        <v>52.392299915263962</v>
      </c>
    </row>
    <row r="80" spans="1:4" x14ac:dyDescent="0.25">
      <c r="A80">
        <v>390</v>
      </c>
      <c r="B80" s="6">
        <f t="shared" si="12"/>
        <v>27.755996810519395</v>
      </c>
      <c r="C80" s="6">
        <f t="shared" si="11"/>
        <v>133.29086324384616</v>
      </c>
      <c r="D80" s="6">
        <f t="shared" si="13"/>
        <v>52.767433216663385</v>
      </c>
    </row>
    <row r="81" spans="1:4" x14ac:dyDescent="0.25">
      <c r="A81">
        <v>395</v>
      </c>
      <c r="B81" s="6">
        <f t="shared" si="12"/>
        <v>27.801152053388883</v>
      </c>
      <c r="C81" s="6">
        <f t="shared" si="11"/>
        <v>134.08237748184268</v>
      </c>
      <c r="D81" s="6">
        <f t="shared" si="13"/>
        <v>53.140612714226904</v>
      </c>
    </row>
    <row r="82" spans="1:4" x14ac:dyDescent="0.25">
      <c r="A82">
        <v>400</v>
      </c>
      <c r="B82" s="6">
        <f t="shared" si="12"/>
        <v>27.845855</v>
      </c>
      <c r="C82" s="6">
        <f t="shared" si="11"/>
        <v>134.86958446375002</v>
      </c>
      <c r="D82" s="6">
        <f t="shared" si="13"/>
        <v>53.511864731875008</v>
      </c>
    </row>
    <row r="83" spans="1:4" x14ac:dyDescent="0.25">
      <c r="A83">
        <v>405</v>
      </c>
      <c r="B83" s="6">
        <f t="shared" si="12"/>
        <v>27.890122861332113</v>
      </c>
      <c r="C83" s="6">
        <f t="shared" si="11"/>
        <v>135.65255081871055</v>
      </c>
      <c r="D83" s="6">
        <f t="shared" si="13"/>
        <v>53.881213978689217</v>
      </c>
    </row>
    <row r="84" spans="1:4" x14ac:dyDescent="0.25">
      <c r="A84">
        <v>410</v>
      </c>
      <c r="B84" s="6">
        <f t="shared" si="12"/>
        <v>27.933971805353952</v>
      </c>
      <c r="C84" s="6">
        <f t="shared" si="11"/>
        <v>136.4313391380428</v>
      </c>
      <c r="D84" s="6">
        <f t="shared" si="13"/>
        <v>54.248683666344427</v>
      </c>
    </row>
    <row r="85" spans="1:4" x14ac:dyDescent="0.25">
      <c r="A85">
        <v>415</v>
      </c>
      <c r="B85" s="6">
        <f t="shared" si="12"/>
        <v>27.977417031964002</v>
      </c>
      <c r="C85" s="6">
        <f t="shared" si="11"/>
        <v>137.20600826535929</v>
      </c>
      <c r="D85" s="6">
        <f t="shared" si="13"/>
        <v>54.614295616697646</v>
      </c>
    </row>
    <row r="86" spans="1:4" x14ac:dyDescent="0.25">
      <c r="A86">
        <v>420</v>
      </c>
      <c r="B86" s="6">
        <f t="shared" si="12"/>
        <v>28.020472841723354</v>
      </c>
      <c r="C86" s="6">
        <f t="shared" si="11"/>
        <v>137.97661356265309</v>
      </c>
      <c r="D86" s="6">
        <f t="shared" si="13"/>
        <v>54.978070360464869</v>
      </c>
    </row>
    <row r="87" spans="1:4" x14ac:dyDescent="0.25">
      <c r="A87">
        <v>425</v>
      </c>
      <c r="B87" s="6">
        <f t="shared" si="12"/>
        <v>28.06315269896194</v>
      </c>
      <c r="C87" s="6">
        <f t="shared" si="11"/>
        <v>138.74320715460209</v>
      </c>
      <c r="D87" s="6">
        <f t="shared" si="13"/>
        <v>55.340027227820073</v>
      </c>
    </row>
    <row r="88" spans="1:4" x14ac:dyDescent="0.25">
      <c r="A88">
        <v>430</v>
      </c>
      <c r="B88" s="6">
        <f t="shared" si="12"/>
        <v>28.105469289778259</v>
      </c>
      <c r="C88" s="6">
        <f t="shared" ref="C88:C112" si="14">$N$20+$O$20*A88+$P$20/A88^2+$Q$20*A88^2+$R$20*A88^3</f>
        <v>139.50583815310441</v>
      </c>
      <c r="D88" s="6">
        <f t="shared" si="13"/>
        <v>55.700184431663075</v>
      </c>
    </row>
    <row r="89" spans="1:4" x14ac:dyDescent="0.25">
      <c r="A89">
        <v>435</v>
      </c>
      <c r="B89" s="6">
        <f t="shared" si="12"/>
        <v>28.147434575399657</v>
      </c>
      <c r="C89" s="6">
        <f t="shared" si="14"/>
        <v>140.26455286385257</v>
      </c>
      <c r="D89" s="6">
        <f t="shared" si="13"/>
        <v>56.058559144226457</v>
      </c>
    </row>
    <row r="90" spans="1:4" x14ac:dyDescent="0.25">
      <c r="A90">
        <v>440</v>
      </c>
      <c r="B90" s="6">
        <f t="shared" si="12"/>
        <v>28.189059841322312</v>
      </c>
      <c r="C90" s="6">
        <f t="shared" si="14"/>
        <v>141.01939497657028</v>
      </c>
      <c r="D90" s="6">
        <f t="shared" si="13"/>
        <v>56.415167567623982</v>
      </c>
    </row>
    <row r="91" spans="1:4" x14ac:dyDescent="0.25">
      <c r="A91">
        <v>445</v>
      </c>
      <c r="B91" s="6">
        <f t="shared" si="12"/>
        <v>28.230355742608257</v>
      </c>
      <c r="C91" s="6">
        <f t="shared" si="14"/>
        <v>141.77040574037119</v>
      </c>
      <c r="D91" s="6">
        <f t="shared" si="13"/>
        <v>56.770024998881468</v>
      </c>
    </row>
    <row r="92" spans="1:4" x14ac:dyDescent="0.25">
      <c r="A92">
        <v>450</v>
      </c>
      <c r="B92" s="6">
        <f t="shared" si="12"/>
        <v>28.27133234567901</v>
      </c>
      <c r="C92" s="6">
        <f t="shared" si="14"/>
        <v>142.51762412555556</v>
      </c>
      <c r="D92" s="6">
        <f t="shared" si="13"/>
        <v>57.123145889938272</v>
      </c>
    </row>
    <row r="93" spans="1:4" x14ac:dyDescent="0.25">
      <c r="A93">
        <v>455</v>
      </c>
      <c r="B93" s="6">
        <f t="shared" si="12"/>
        <v>28.311999166912209</v>
      </c>
      <c r="C93" s="6">
        <f t="shared" si="14"/>
        <v>143.26108697302982</v>
      </c>
      <c r="D93" s="6">
        <f t="shared" si="13"/>
        <v>57.474543903058802</v>
      </c>
    </row>
    <row r="94" spans="1:4" x14ac:dyDescent="0.25">
      <c r="A94">
        <v>460</v>
      </c>
      <c r="B94" s="6">
        <f t="shared" ref="B94:B112" si="15">$M$8+$N$8*A94+$O$8*A94^2+$P$8/A94^2+$Q$8*A94^3+$R$8/A94</f>
        <v>28.352365208317579</v>
      </c>
      <c r="C94" s="6">
        <f t="shared" si="14"/>
        <v>144.00082913241965</v>
      </c>
      <c r="D94" s="6">
        <f t="shared" si="13"/>
        <v>57.824231962051037</v>
      </c>
    </row>
    <row r="95" spans="1:4" x14ac:dyDescent="0.25">
      <c r="A95">
        <v>465</v>
      </c>
      <c r="B95" s="6">
        <f t="shared" si="15"/>
        <v>28.392438990542257</v>
      </c>
      <c r="C95" s="6">
        <f t="shared" si="14"/>
        <v>144.73688358984393</v>
      </c>
      <c r="D95" s="6">
        <f t="shared" si="13"/>
        <v>58.172222299650834</v>
      </c>
    </row>
    <row r="96" spans="1:4" x14ac:dyDescent="0.25">
      <c r="A96">
        <v>470</v>
      </c>
      <c r="B96" s="6">
        <f t="shared" si="15"/>
        <v>28.432228583431417</v>
      </c>
      <c r="C96" s="6">
        <f t="shared" si="14"/>
        <v>145.46928158622455</v>
      </c>
      <c r="D96" s="6">
        <f t="shared" si="13"/>
        <v>58.518526501396565</v>
      </c>
    </row>
    <row r="97" spans="1:4" x14ac:dyDescent="0.25">
      <c r="A97">
        <v>475</v>
      </c>
      <c r="B97" s="6">
        <f t="shared" si="15"/>
        <v>28.471741634349033</v>
      </c>
      <c r="C97" s="6">
        <f t="shared" si="14"/>
        <v>146.19805272692523</v>
      </c>
      <c r="D97" s="6">
        <f t="shared" si="13"/>
        <v>58.863155546288098</v>
      </c>
    </row>
    <row r="98" spans="1:4" x14ac:dyDescent="0.25">
      <c r="A98">
        <v>480</v>
      </c>
      <c r="B98" s="6">
        <f t="shared" si="15"/>
        <v>28.510985394444443</v>
      </c>
      <c r="C98" s="6">
        <f t="shared" si="14"/>
        <v>146.9232250834375</v>
      </c>
      <c r="D98" s="6">
        <f t="shared" si="13"/>
        <v>59.206119844496527</v>
      </c>
    </row>
    <row r="99" spans="1:4" x14ac:dyDescent="0.25">
      <c r="A99">
        <v>485</v>
      </c>
      <c r="B99" s="6">
        <f t="shared" si="15"/>
        <v>28.549966743033266</v>
      </c>
      <c r="C99" s="6">
        <f t="shared" si="14"/>
        <v>147.64482528776705</v>
      </c>
      <c r="D99" s="6">
        <f t="shared" si="13"/>
        <v>59.547429272366891</v>
      </c>
    </row>
    <row r="100" spans="1:4" x14ac:dyDescent="0.25">
      <c r="A100">
        <v>490</v>
      </c>
      <c r="B100" s="6">
        <f t="shared" si="15"/>
        <v>28.588692210245732</v>
      </c>
      <c r="C100" s="6">
        <f t="shared" si="14"/>
        <v>148.36287862011247</v>
      </c>
      <c r="D100" s="6">
        <f t="shared" si="13"/>
        <v>59.887093204933365</v>
      </c>
    </row>
    <row r="101" spans="1:4" x14ac:dyDescent="0.25">
      <c r="A101">
        <v>495</v>
      </c>
      <c r="B101" s="6">
        <f t="shared" si="15"/>
        <v>28.627167998081827</v>
      </c>
      <c r="C101" s="6">
        <f t="shared" si="14"/>
        <v>149.07740909037651</v>
      </c>
      <c r="D101" s="6">
        <f t="shared" si="13"/>
        <v>60.225120546147338</v>
      </c>
    </row>
    <row r="102" spans="1:4" x14ac:dyDescent="0.25">
      <c r="A102">
        <v>500</v>
      </c>
      <c r="B102" s="6">
        <f t="shared" si="15"/>
        <v>28.665400000000002</v>
      </c>
      <c r="C102" s="6">
        <f t="shared" si="14"/>
        <v>149.788439514</v>
      </c>
      <c r="D102" s="6">
        <f t="shared" si="13"/>
        <v>60.561519756999999</v>
      </c>
    </row>
    <row r="103" spans="1:4" x14ac:dyDescent="0.25">
      <c r="A103">
        <v>505</v>
      </c>
      <c r="B103" s="6">
        <f t="shared" si="15"/>
        <v>28.703393819154986</v>
      </c>
      <c r="C103" s="6">
        <f t="shared" si="14"/>
        <v>150.4959915825664</v>
      </c>
      <c r="D103" s="6">
        <f t="shared" si="13"/>
        <v>60.896298881705711</v>
      </c>
    </row>
    <row r="104" spans="1:4" x14ac:dyDescent="0.25">
      <c r="A104">
        <v>510</v>
      </c>
      <c r="B104" s="6">
        <f t="shared" si="15"/>
        <v>28.741154785390236</v>
      </c>
      <c r="C104" s="6">
        <f t="shared" si="14"/>
        <v>151.20008592958476</v>
      </c>
      <c r="D104" s="6">
        <f t="shared" si="13"/>
        <v>61.229465572097261</v>
      </c>
    </row>
    <row r="105" spans="1:4" x14ac:dyDescent="0.25">
      <c r="A105">
        <v>515</v>
      </c>
      <c r="B105" s="6">
        <f t="shared" si="15"/>
        <v>28.778687971081158</v>
      </c>
      <c r="C105" s="6">
        <f t="shared" si="14"/>
        <v>151.90074219182389</v>
      </c>
      <c r="D105" s="6">
        <f t="shared" si="13"/>
        <v>61.56102711037137</v>
      </c>
    </row>
    <row r="106" spans="1:4" x14ac:dyDescent="0.25">
      <c r="A106">
        <v>520</v>
      </c>
      <c r="B106" s="6">
        <f t="shared" si="15"/>
        <v>28.815998205917158</v>
      </c>
      <c r="C106" s="6">
        <f t="shared" si="14"/>
        <v>152.59797906653847</v>
      </c>
      <c r="D106" s="6">
        <f t="shared" si="13"/>
        <v>61.890990430310659</v>
      </c>
    </row>
    <row r="107" spans="1:4" x14ac:dyDescent="0.25">
      <c r="A107">
        <v>525</v>
      </c>
      <c r="B107" s="6">
        <f t="shared" si="15"/>
        <v>28.853090090702946</v>
      </c>
      <c r="C107" s="6">
        <f t="shared" si="14"/>
        <v>153.29181436489796</v>
      </c>
      <c r="D107" s="6">
        <f t="shared" si="13"/>
        <v>62.219362137097505</v>
      </c>
    </row>
    <row r="108" spans="1:4" x14ac:dyDescent="0.25">
      <c r="A108">
        <v>530</v>
      </c>
      <c r="B108" s="6">
        <f t="shared" si="15"/>
        <v>28.889968010252758</v>
      </c>
      <c r="C108" s="6">
        <f t="shared" si="14"/>
        <v>153.9822650619046</v>
      </c>
      <c r="D108" s="6">
        <f t="shared" si="13"/>
        <v>62.54614852582592</v>
      </c>
    </row>
    <row r="109" spans="1:4" x14ac:dyDescent="0.25">
      <c r="A109">
        <v>535</v>
      </c>
      <c r="B109" s="6">
        <f t="shared" si="15"/>
        <v>28.926636145445016</v>
      </c>
      <c r="C109" s="6">
        <f t="shared" si="14"/>
        <v>154.66934734306056</v>
      </c>
      <c r="D109" s="6">
        <f t="shared" si="13"/>
        <v>62.871355598807774</v>
      </c>
    </row>
    <row r="110" spans="1:4" x14ac:dyDescent="0.25">
      <c r="A110">
        <v>540</v>
      </c>
      <c r="B110" s="6">
        <f t="shared" si="15"/>
        <v>28.963098484499312</v>
      </c>
      <c r="C110" s="6">
        <f t="shared" si="14"/>
        <v>155.35307664802471</v>
      </c>
      <c r="D110" s="6">
        <f t="shared" si="13"/>
        <v>63.194989081762699</v>
      </c>
    </row>
    <row r="111" spans="1:4" x14ac:dyDescent="0.25">
      <c r="A111">
        <v>545</v>
      </c>
      <c r="B111" s="6">
        <f t="shared" si="15"/>
        <v>28.999358833532529</v>
      </c>
      <c r="C111" s="6">
        <f t="shared" si="14"/>
        <v>156.03346771147883</v>
      </c>
      <c r="D111" s="6">
        <f t="shared" si="13"/>
        <v>63.517054438973155</v>
      </c>
    </row>
    <row r="112" spans="1:4" x14ac:dyDescent="0.25">
      <c r="A112">
        <v>550</v>
      </c>
      <c r="B112" s="6">
        <f t="shared" si="15"/>
        <v>29.035420826446281</v>
      </c>
      <c r="C112" s="6">
        <f t="shared" si="14"/>
        <v>156.71053460140496</v>
      </c>
      <c r="D112" s="6">
        <f t="shared" si="13"/>
        <v>63.837556887479337</v>
      </c>
    </row>
  </sheetData>
  <mergeCells count="16">
    <mergeCell ref="M26:O26"/>
    <mergeCell ref="M20:M21"/>
    <mergeCell ref="S20:S21"/>
    <mergeCell ref="T20:T21"/>
    <mergeCell ref="M23:O23"/>
    <mergeCell ref="M16:M17"/>
    <mergeCell ref="S16:S17"/>
    <mergeCell ref="T16:T17"/>
    <mergeCell ref="M18:M19"/>
    <mergeCell ref="S18:S19"/>
    <mergeCell ref="T18:T19"/>
    <mergeCell ref="M1:O1"/>
    <mergeCell ref="P1:U1"/>
    <mergeCell ref="M14:M15"/>
    <mergeCell ref="S14:S15"/>
    <mergeCell ref="T14:T15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9502-A34F-45BE-9B1B-42447C77E6FE}">
  <dimension ref="A1:X112"/>
  <sheetViews>
    <sheetView topLeftCell="D4" workbookViewId="0">
      <selection activeCell="I11" sqref="I11:K11"/>
    </sheetView>
  </sheetViews>
  <sheetFormatPr baseColWidth="10" defaultColWidth="11.42578125" defaultRowHeight="15" x14ac:dyDescent="0.25"/>
  <cols>
    <col min="1" max="1" width="7" bestFit="1" customWidth="1"/>
    <col min="2" max="2" width="15.85546875" bestFit="1" customWidth="1"/>
    <col min="3" max="3" width="28.85546875" bestFit="1" customWidth="1"/>
    <col min="4" max="4" width="26" bestFit="1" customWidth="1"/>
    <col min="5" max="5" width="13.85546875" bestFit="1" customWidth="1"/>
  </cols>
  <sheetData>
    <row r="1" spans="1:24" x14ac:dyDescent="0.25">
      <c r="A1" t="s">
        <v>9</v>
      </c>
      <c r="B1" t="s">
        <v>51</v>
      </c>
      <c r="C1" t="s">
        <v>140</v>
      </c>
      <c r="D1" t="s">
        <v>133</v>
      </c>
      <c r="E1" t="s">
        <v>136</v>
      </c>
      <c r="I1" t="s">
        <v>50</v>
      </c>
      <c r="J1" s="18" t="s">
        <v>52</v>
      </c>
      <c r="K1" s="18"/>
      <c r="L1" s="18"/>
      <c r="M1" s="18" t="s">
        <v>22</v>
      </c>
      <c r="N1" s="18"/>
      <c r="O1" s="18"/>
      <c r="P1" s="18"/>
      <c r="Q1" s="18"/>
      <c r="R1" s="18"/>
    </row>
    <row r="2" spans="1:24" x14ac:dyDescent="0.25">
      <c r="A2">
        <v>5</v>
      </c>
      <c r="B2" s="6">
        <f>$J$3+$K$3*A2+$L$3*A2^2+$M$3/A2^2+$N$3*A2^3+$O$3*A2^5</f>
        <v>9.3232812499999989E-4</v>
      </c>
      <c r="C2" s="6">
        <f>B2+2*'BH4 from Sr(BH4)2'!D2</f>
        <v>4.0604358124999997E-2</v>
      </c>
      <c r="D2" s="6">
        <f>$J$14+$K$14*A2+$L$14/A2^2+$M$14*A2^2+$N$14*A2^3+$O$14*A2^5</f>
        <v>4.060435812499999E-2</v>
      </c>
      <c r="E2" s="9">
        <f>(C2-D2)/C2*100</f>
        <v>1.7089037296306796E-14</v>
      </c>
      <c r="I2" s="26" t="s">
        <v>73</v>
      </c>
      <c r="J2" t="s">
        <v>3</v>
      </c>
      <c r="K2" t="s">
        <v>4</v>
      </c>
      <c r="L2" t="s">
        <v>5</v>
      </c>
      <c r="M2" t="s">
        <v>6</v>
      </c>
      <c r="N2" t="s">
        <v>7</v>
      </c>
      <c r="O2" t="s">
        <v>8</v>
      </c>
    </row>
    <row r="3" spans="1:24" x14ac:dyDescent="0.25">
      <c r="A3">
        <v>10</v>
      </c>
      <c r="B3" s="6">
        <f t="shared" ref="B3:B7" si="0">$J$3+$K$3*A3+$L$3*A3^2+$M$3/A3^2+$N$3*A3^3+$O$3*A3^5</f>
        <v>2.3304999999999997E-3</v>
      </c>
      <c r="C3" s="6">
        <f>B3+2*'BH4 from Sr(BH4)2'!D3</f>
        <v>0.3317023809999996</v>
      </c>
      <c r="D3" s="6">
        <f>$J$15+$K$15*A3+$L$15/A3^2+$M$15*A3^2+$N$15*A3^3+$O$15*A3^5</f>
        <v>0.33170238100000043</v>
      </c>
      <c r="E3" s="9">
        <f t="shared" ref="E3:E66" si="1">(C3-D3)/C3*100</f>
        <v>-2.5102842673561288E-13</v>
      </c>
      <c r="I3" s="40" t="s">
        <v>82</v>
      </c>
      <c r="J3">
        <v>0</v>
      </c>
      <c r="K3" s="2">
        <v>1.7139999999999999E-4</v>
      </c>
      <c r="L3">
        <v>0</v>
      </c>
      <c r="M3">
        <v>0</v>
      </c>
      <c r="N3" s="2">
        <v>5.9800000000000003E-7</v>
      </c>
      <c r="O3" s="2">
        <v>1.8500000000000001E-10</v>
      </c>
    </row>
    <row r="4" spans="1:24" x14ac:dyDescent="0.25">
      <c r="A4">
        <v>15</v>
      </c>
      <c r="B4" s="6">
        <f t="shared" si="0"/>
        <v>4.729734375E-3</v>
      </c>
      <c r="C4" s="6">
        <f>B4+2*'BH4 from Sr(BH4)2'!D4</f>
        <v>0.88025650759722296</v>
      </c>
      <c r="D4" s="6">
        <f>$J$15+$K$15*A4+$L$15/A4^2+$M$15*A4^2+$N$15*A4^3+$O$15*A4^5</f>
        <v>0.88025650759722252</v>
      </c>
      <c r="E4" s="9">
        <f t="shared" si="1"/>
        <v>5.0449977480116915E-14</v>
      </c>
      <c r="I4" s="40" t="s">
        <v>83</v>
      </c>
      <c r="J4" s="2">
        <v>-0.99077000000000004</v>
      </c>
      <c r="K4" s="2">
        <v>9.7344E-2</v>
      </c>
      <c r="L4" s="2">
        <v>-3.1855999999999998E-3</v>
      </c>
      <c r="M4">
        <v>0</v>
      </c>
      <c r="N4" s="2">
        <v>3.5676999999999997E-5</v>
      </c>
      <c r="O4">
        <v>0</v>
      </c>
    </row>
    <row r="5" spans="1:24" x14ac:dyDescent="0.25">
      <c r="A5">
        <v>20</v>
      </c>
      <c r="B5" s="6">
        <f t="shared" si="0"/>
        <v>8.8040000000000011E-3</v>
      </c>
      <c r="C5" s="6">
        <f>B5+2*'BH4 from Sr(BH4)2'!D5</f>
        <v>1.3906715154999998</v>
      </c>
      <c r="D5" s="6">
        <f>$J$15+$K$15*A5+$L$15/A5^2+$M$15*A5^2+$N$15*A5^3+$O$15*A5^5</f>
        <v>1.3906715155000018</v>
      </c>
      <c r="E5" s="9">
        <f t="shared" si="1"/>
        <v>-1.4370046571398853E-13</v>
      </c>
      <c r="I5" s="40" t="s">
        <v>84</v>
      </c>
      <c r="J5" s="2">
        <v>2.9460000000000002</v>
      </c>
      <c r="K5" s="2">
        <v>-8.0640000000000003E-2</v>
      </c>
      <c r="L5" s="2">
        <v>7.0520000000000001E-4</v>
      </c>
      <c r="M5" s="2">
        <v>-1215</v>
      </c>
      <c r="N5">
        <v>0</v>
      </c>
      <c r="O5">
        <v>0</v>
      </c>
    </row>
    <row r="6" spans="1:24" x14ac:dyDescent="0.25">
      <c r="A6">
        <v>25</v>
      </c>
      <c r="B6" s="6">
        <f t="shared" si="0"/>
        <v>1.5435390625000002E-2</v>
      </c>
      <c r="C6" s="6">
        <f>B6+2*'BH4 from Sr(BH4)2'!D6</f>
        <v>1.5209848892650024</v>
      </c>
      <c r="D6" s="6">
        <f>$J$16+$K$16*A6+$L$16/A6^2+$M$16*A6^2+$N$16*A6^3+$O$16*A6^5</f>
        <v>1.5209848892650064</v>
      </c>
      <c r="E6" s="9">
        <f t="shared" si="1"/>
        <v>-2.6277729100793173E-13</v>
      </c>
      <c r="I6" s="40" t="s">
        <v>77</v>
      </c>
      <c r="J6" s="2">
        <v>-15.195</v>
      </c>
      <c r="K6" s="2">
        <v>0.15759999999999999</v>
      </c>
      <c r="L6" s="2">
        <v>-1.7640000000000001E-4</v>
      </c>
      <c r="M6" s="2">
        <v>29370</v>
      </c>
      <c r="N6">
        <v>0</v>
      </c>
      <c r="O6">
        <v>0</v>
      </c>
    </row>
    <row r="7" spans="1:24" x14ac:dyDescent="0.25">
      <c r="A7">
        <v>30</v>
      </c>
      <c r="B7" s="6">
        <f t="shared" si="0"/>
        <v>2.5783500000000001E-2</v>
      </c>
      <c r="C7" s="6">
        <f>B7+2*'BH4 from Sr(BH4)2'!D7</f>
        <v>1.9730834998888784</v>
      </c>
      <c r="D7" s="6">
        <f>$J$16+$K$16*A7+$L$16/A7^2+$M$16*A7^2+$N$16*A7^3+$O$16*A7^5</f>
        <v>1.9730834998889106</v>
      </c>
      <c r="E7" s="9">
        <f t="shared" si="1"/>
        <v>-1.6317843474917713E-12</v>
      </c>
      <c r="I7" s="40" t="s">
        <v>119</v>
      </c>
      <c r="J7" s="2">
        <v>21.204999999999998</v>
      </c>
      <c r="K7" s="2">
        <v>5.6940000000000003E-3</v>
      </c>
      <c r="L7" s="2">
        <v>9.6200000000000006E-7</v>
      </c>
      <c r="M7" s="2">
        <v>-587400</v>
      </c>
      <c r="N7">
        <v>0</v>
      </c>
      <c r="O7">
        <v>0</v>
      </c>
    </row>
    <row r="8" spans="1:24" x14ac:dyDescent="0.25">
      <c r="A8">
        <v>35</v>
      </c>
      <c r="B8" s="6">
        <f>$J$4+$K$4*A8+$L$4*A8^2+$M$4/A8^2+$N$4*A8^3+$O$4*A8^5</f>
        <v>4.3561374999999902E-2</v>
      </c>
      <c r="C8" s="6">
        <f>B8+2*'BH4 from Sr(BH4)2'!D8</f>
        <v>3.2529324792040808</v>
      </c>
      <c r="D8" s="6">
        <f>$J$17+$K$17*A8+$L$17/A8^2+$M$17*A8^2+$N$17*A8^3+$O$17*A8^5</f>
        <v>3.2529324792040821</v>
      </c>
      <c r="E8" s="9">
        <f t="shared" si="1"/>
        <v>-4.0955895582442699E-14</v>
      </c>
    </row>
    <row r="9" spans="1:24" x14ac:dyDescent="0.25">
      <c r="A9">
        <v>40</v>
      </c>
      <c r="B9" s="6">
        <f>$J$4+$K$4*A9+$L$4*A9^2+$M$4/A9^2+$N$4*A9^3+$O$4*A9^5</f>
        <v>8.9358000000000715E-2</v>
      </c>
      <c r="C9" s="6">
        <f>B9+2*'BH4 from Sr(BH4)2'!D9</f>
        <v>5.1774583980625</v>
      </c>
      <c r="D9" s="6">
        <f>$J$17+$K$17*A9+$L$17/A9^2+$M$17*A9^2+$N$17*A9^3+$O$17*A9^5</f>
        <v>5.1774583980625</v>
      </c>
      <c r="E9" s="9">
        <f t="shared" si="1"/>
        <v>0</v>
      </c>
    </row>
    <row r="10" spans="1:24" x14ac:dyDescent="0.25">
      <c r="A10">
        <v>45</v>
      </c>
      <c r="B10" s="6">
        <f>$J$5+$K$5*A10+$L$5*A10^2+$M$5/A10^2+$N$5*A10^3+$O$5*A10^5</f>
        <v>0.1452300000000003</v>
      </c>
      <c r="C10" s="6">
        <f>B10+2*'BH4 from Sr(BH4)2'!D10</f>
        <v>7.487662391802469</v>
      </c>
      <c r="D10" s="6">
        <f>$J$18+$K$18*A10+$L$18/A10^2+$M$18*A10^2+$N$18*A10^3+$O$18*A10^5</f>
        <v>7.4876623918024716</v>
      </c>
      <c r="E10" s="9">
        <f t="shared" si="1"/>
        <v>-3.558567573796493E-14</v>
      </c>
    </row>
    <row r="11" spans="1:24" x14ac:dyDescent="0.25">
      <c r="A11">
        <v>50</v>
      </c>
      <c r="B11" s="6">
        <f t="shared" ref="B11:B21" si="2">$J$5+$K$5*A11+$L$5*A11^2+$M$5/A11^2+$N$5*A11^3+$O$5*A11^5</f>
        <v>0.19100000000000028</v>
      </c>
      <c r="C11" s="6">
        <f>B11+2*'BH4 from Sr(BH4)2'!D11</f>
        <v>10.059550487160001</v>
      </c>
      <c r="D11" s="6">
        <f>$J$18+$K$18*A11+$L$18/A11^2+$M$18*A11^2+$N$18*A11^3+$O$18*A11^5</f>
        <v>10.059550487160003</v>
      </c>
      <c r="E11" s="9">
        <f t="shared" si="1"/>
        <v>-1.7658411692128692E-14</v>
      </c>
      <c r="I11" s="42" t="s">
        <v>141</v>
      </c>
      <c r="J11" s="42"/>
      <c r="K11" s="42"/>
    </row>
    <row r="12" spans="1:24" x14ac:dyDescent="0.25">
      <c r="A12">
        <v>55</v>
      </c>
      <c r="B12" s="6">
        <f t="shared" si="2"/>
        <v>0.24237710743801688</v>
      </c>
      <c r="C12" s="6">
        <f>B12+2*'BH4 from Sr(BH4)2'!D12</f>
        <v>12.840226449966949</v>
      </c>
      <c r="D12" s="6">
        <f>$J$18+$K$18*A12+$L$18/A12^2+$M$18*A12^2+$N$18*A12^3+$O$18*A12^5</f>
        <v>12.840226449966945</v>
      </c>
      <c r="E12" s="9">
        <f t="shared" si="1"/>
        <v>2.7668621676135982E-14</v>
      </c>
      <c r="I12" s="18" t="s">
        <v>62</v>
      </c>
      <c r="J12" s="18"/>
      <c r="K12" s="18"/>
    </row>
    <row r="13" spans="1:24" x14ac:dyDescent="0.25">
      <c r="A13">
        <v>60</v>
      </c>
      <c r="B13" s="6">
        <f t="shared" si="2"/>
        <v>0.30882000000000021</v>
      </c>
      <c r="C13" s="6">
        <f>B13+2*'BH4 from Sr(BH4)2'!D13</f>
        <v>15.788938119138884</v>
      </c>
      <c r="D13" s="6">
        <f>$J$18+$K$18*A13+$L$18/A13^2+$M$18*A13^2+$N$18*A13^3+$O$18*A13^5</f>
        <v>15.788938119138891</v>
      </c>
      <c r="E13" s="9">
        <f t="shared" si="1"/>
        <v>-4.5002566378976512E-14</v>
      </c>
      <c r="I13" s="26" t="s">
        <v>73</v>
      </c>
      <c r="J13" t="s">
        <v>3</v>
      </c>
      <c r="K13" t="s">
        <v>4</v>
      </c>
      <c r="L13" t="s">
        <v>5</v>
      </c>
      <c r="M13" t="s">
        <v>6</v>
      </c>
      <c r="N13" t="s">
        <v>7</v>
      </c>
      <c r="O13" t="s">
        <v>8</v>
      </c>
    </row>
    <row r="14" spans="1:24" x14ac:dyDescent="0.25">
      <c r="A14">
        <v>65</v>
      </c>
      <c r="B14" s="6">
        <f t="shared" si="2"/>
        <v>0.39629603550295878</v>
      </c>
      <c r="C14" s="6">
        <f>B14+2*'BH4 from Sr(BH4)2'!D14</f>
        <v>18.87169535666273</v>
      </c>
      <c r="D14" s="6">
        <f>$J$18+$K$18*A14+$L$18/A14^2+$M$18*A14^2+$N$18*A14^3+$O$18*A14^5</f>
        <v>18.871695356662727</v>
      </c>
      <c r="E14" s="9">
        <f t="shared" si="1"/>
        <v>1.8825620123982135E-14</v>
      </c>
      <c r="I14" s="40" t="s">
        <v>102</v>
      </c>
      <c r="J14">
        <v>0</v>
      </c>
      <c r="K14" s="2">
        <f>K3+'BH4 from Sr(BH4)2'!N28</f>
        <v>-2.6189189999999999E-3</v>
      </c>
      <c r="L14">
        <v>0</v>
      </c>
      <c r="M14">
        <v>0</v>
      </c>
      <c r="N14" s="2">
        <f>N3+'BH4 from Sr(BH4)2'!Q28</f>
        <v>4.2958699999999994E-4</v>
      </c>
      <c r="O14" s="2">
        <f>O3</f>
        <v>1.8500000000000001E-10</v>
      </c>
    </row>
    <row r="15" spans="1:24" x14ac:dyDescent="0.25">
      <c r="A15">
        <v>70</v>
      </c>
      <c r="B15" s="6">
        <f t="shared" si="2"/>
        <v>0.50872081632653088</v>
      </c>
      <c r="C15" s="6">
        <f>B15+2*'BH4 from Sr(BH4)2'!D15</f>
        <v>22.058481884877541</v>
      </c>
      <c r="D15" s="6">
        <f>$J$18+$K$18*A15+$L$18/A15^2+$M$18*A15^2+$N$18*A15^3+$O$18*A15^5</f>
        <v>22.058481884877551</v>
      </c>
      <c r="E15" s="9">
        <f t="shared" si="1"/>
        <v>-4.8317654369987808E-14</v>
      </c>
      <c r="I15" s="40" t="s">
        <v>112</v>
      </c>
      <c r="J15" s="2">
        <f>J3+'BH4 from Sr(BH4)2'!M29</f>
        <v>1.5907111269999998</v>
      </c>
      <c r="K15" s="2">
        <f>K3+'BH4 from Sr(BH4)2'!N29</f>
        <v>-0.35975165999999997</v>
      </c>
      <c r="L15" s="2">
        <f>M3+'BH4 from Sr(BH4)2'!O29</f>
        <v>-11.680324599999999</v>
      </c>
      <c r="M15" s="2">
        <f>L3+'BH4 from Sr(BH4)2'!P29</f>
        <v>3.1546846000000003E-2</v>
      </c>
      <c r="N15" s="2">
        <f>N3+'BH4 from Sr(BH4)2'!Q29</f>
        <v>-6.9939200000000007E-4</v>
      </c>
      <c r="O15" s="2">
        <f>O3+'BH4 from Sr(BH4)2'!R29</f>
        <v>1.8500000000000001E-10</v>
      </c>
      <c r="X15" s="2"/>
    </row>
    <row r="16" spans="1:24" x14ac:dyDescent="0.25">
      <c r="A16">
        <v>75</v>
      </c>
      <c r="B16" s="6">
        <f t="shared" si="2"/>
        <v>0.64875000000000038</v>
      </c>
      <c r="C16" s="6">
        <f>B16+2*'BH4 from Sr(BH4)2'!D16</f>
        <v>25.321721699848887</v>
      </c>
      <c r="D16" s="6">
        <f>$J$18+$K$18*A16+$L$18/A16^2+$M$18*A16^2+$N$18*A16^3+$O$18*A16^5</f>
        <v>25.321721699848894</v>
      </c>
      <c r="E16" s="9">
        <f t="shared" si="1"/>
        <v>-2.8060601256996694E-14</v>
      </c>
      <c r="I16" s="40" t="s">
        <v>113</v>
      </c>
      <c r="J16" s="2">
        <f>J3+'BH4 from Sr(BH4)2'!M30</f>
        <v>-26.646207699999998</v>
      </c>
      <c r="K16" s="2">
        <f>K3+'BH4 from Sr(BH4)2'!N30</f>
        <v>3.190094921</v>
      </c>
      <c r="L16" s="2">
        <f>M3+'BH4 from Sr(BH4)2'!O30</f>
        <v>448.22409290000002</v>
      </c>
      <c r="M16" s="2">
        <f>L3+'BH4 from Sr(BH4)2'!P30</f>
        <v>-0.126641583</v>
      </c>
      <c r="N16" s="2">
        <f>N3+'BH4 from Sr(BH4)2'!Q30</f>
        <v>1.718198E-3</v>
      </c>
      <c r="O16" s="2">
        <f>O3+'BH4 from Sr(BH4)2'!R30</f>
        <v>1.8500000000000001E-10</v>
      </c>
    </row>
    <row r="17" spans="1:23" x14ac:dyDescent="0.25">
      <c r="A17">
        <v>80</v>
      </c>
      <c r="B17" s="6">
        <f t="shared" si="2"/>
        <v>0.81823625000000011</v>
      </c>
      <c r="C17" s="6">
        <f>B17+2*'BH4 from Sr(BH4)2'!D17</f>
        <v>28.635394044515621</v>
      </c>
      <c r="D17" s="6">
        <f>$J$18+$K$18*A17+$L$18/A17^2+$M$18*A17^2+$N$18*A17^3+$O$18*A17^5</f>
        <v>28.635394044515628</v>
      </c>
      <c r="E17" s="9">
        <f t="shared" si="1"/>
        <v>-2.481344362349316E-14</v>
      </c>
      <c r="I17" s="40" t="s">
        <v>83</v>
      </c>
      <c r="J17" s="2">
        <f>J4+'BH4 from Sr(BH4)2'!M31</f>
        <v>-12.232977699999999</v>
      </c>
      <c r="K17" s="2">
        <f>K4+'BH4 from Sr(BH4)2'!N31</f>
        <v>0.22536752100000002</v>
      </c>
      <c r="L17" s="2">
        <f>M4+'BH4 from Sr(BH4)2'!O31</f>
        <v>3568.2240929</v>
      </c>
      <c r="M17" s="2">
        <f>L4+'BH4 from Sr(BH4)2'!P31</f>
        <v>3.622817E-3</v>
      </c>
      <c r="N17" s="2">
        <f>N4+'BH4 from Sr(BH4)2'!Q31</f>
        <v>5.7669999999999941E-6</v>
      </c>
      <c r="O17">
        <f>O4+'BH4 from Sr(BH4)2'!R31</f>
        <v>0</v>
      </c>
    </row>
    <row r="18" spans="1:23" x14ac:dyDescent="0.25">
      <c r="A18">
        <v>85</v>
      </c>
      <c r="B18" s="6">
        <f t="shared" si="2"/>
        <v>1.0185039100346021</v>
      </c>
      <c r="C18" s="6">
        <f>B18+2*'BH4 from Sr(BH4)2'!D18</f>
        <v>31.974501416802774</v>
      </c>
      <c r="D18" s="6">
        <f>$J$18+$K$18*A18+$L$18/A18^2+$M$18*A18^2+$N$18*A18^3+$O$18*A18^5</f>
        <v>31.974501416802774</v>
      </c>
      <c r="E18" s="9">
        <f t="shared" si="1"/>
        <v>0</v>
      </c>
      <c r="I18" s="40" t="s">
        <v>84</v>
      </c>
      <c r="J18" s="2">
        <f>J5+'BH4 from Sr(BH4)2'!M31</f>
        <v>-8.2962077000000001</v>
      </c>
      <c r="K18" s="2">
        <f>K5+'BH4 from Sr(BH4)2'!N31</f>
        <v>4.7383521000000026E-2</v>
      </c>
      <c r="L18" s="2">
        <f>M5+'BH4 from Sr(BH4)2'!O31</f>
        <v>2353.2240929</v>
      </c>
      <c r="M18" s="2">
        <f>L5+'BH4 from Sr(BH4)2'!P31</f>
        <v>7.5136170000000002E-3</v>
      </c>
      <c r="N18" s="2">
        <f>N5+'BH4 from Sr(BH4)2'!Q31</f>
        <v>-2.9910000000000003E-5</v>
      </c>
      <c r="O18">
        <f>O5+'BH4 from Sr(BH4)2'!R31</f>
        <v>0</v>
      </c>
    </row>
    <row r="19" spans="1:23" x14ac:dyDescent="0.25">
      <c r="A19">
        <v>90</v>
      </c>
      <c r="B19" s="6">
        <f t="shared" si="2"/>
        <v>1.2505200000000003</v>
      </c>
      <c r="C19" s="6">
        <f>B19+2*'BH4 from Sr(BH4)2'!D19</f>
        <v>35.314738382950615</v>
      </c>
      <c r="D19" s="6">
        <f>$J$18+$K$18*A19+$L$18/A19^2+$M$18*A19^2+$N$18*A19^3+$O$18*A19^5</f>
        <v>35.314738382950623</v>
      </c>
      <c r="E19" s="9">
        <f t="shared" si="1"/>
        <v>-2.0120288816952945E-14</v>
      </c>
      <c r="I19" s="40" t="s">
        <v>116</v>
      </c>
      <c r="J19" s="2">
        <f>J6+'BH4 from Sr(BH4)2'!M32</f>
        <v>-42.601207700000003</v>
      </c>
      <c r="K19" s="2">
        <f>K6+'BH4 from Sr(BH4)2'!N32</f>
        <v>0.791573521</v>
      </c>
      <c r="L19" s="2">
        <f>M6+'BH4 from Sr(BH4)2'!O32</f>
        <v>29818.2240929</v>
      </c>
      <c r="M19" s="2">
        <f>L6+'BH4 from Sr(BH4)2'!P32</f>
        <v>1.308067E-3</v>
      </c>
      <c r="N19" s="2">
        <f>N6+'BH4 from Sr(BH4)2'!Q32</f>
        <v>-1.08525E-5</v>
      </c>
      <c r="O19">
        <f>O6+'BH4 from Sr(BH4)2'!R32</f>
        <v>0</v>
      </c>
    </row>
    <row r="20" spans="1:23" x14ac:dyDescent="0.25">
      <c r="A20">
        <v>95</v>
      </c>
      <c r="B20" s="6">
        <f t="shared" si="2"/>
        <v>1.5150039612188366</v>
      </c>
      <c r="C20" s="6">
        <f>B20+2*'BH4 from Sr(BH4)2'!D20</f>
        <v>38.632279021844859</v>
      </c>
      <c r="D20" s="6">
        <f>$J$18+$K$18*A20+$L$18/A20^2+$M$18*A20^2+$N$18*A20^3+$O$18*A20^5</f>
        <v>38.63227902184488</v>
      </c>
      <c r="E20" s="9">
        <f t="shared" si="1"/>
        <v>-5.5177386922344351E-14</v>
      </c>
      <c r="I20" s="40" t="s">
        <v>117</v>
      </c>
      <c r="J20" s="2">
        <f>J6+'BH4 from Sr(BH4)2'!M33</f>
        <v>33.951002070000001</v>
      </c>
      <c r="K20" s="2">
        <f>K6+'BH4 from Sr(BH4)2'!N33</f>
        <v>0.26697509799999997</v>
      </c>
      <c r="L20" s="2">
        <f>M6+'BH4 from Sr(BH4)2'!O33</f>
        <v>-190907.889</v>
      </c>
      <c r="M20" s="2">
        <f>L6+'BH4 from Sr(BH4)2'!P33</f>
        <v>9.0657999999999971E-5</v>
      </c>
      <c r="N20" s="2">
        <f>N6+'BH4 from Sr(BH4)2'!Q33</f>
        <v>-4.5250000000000001E-7</v>
      </c>
      <c r="O20">
        <f>O6+'BH4 from Sr(BH4)2'!R33</f>
        <v>0</v>
      </c>
    </row>
    <row r="21" spans="1:23" x14ac:dyDescent="0.25">
      <c r="A21">
        <v>100</v>
      </c>
      <c r="B21" s="6">
        <f t="shared" si="2"/>
        <v>1.8125000000000002</v>
      </c>
      <c r="C21" s="6">
        <f>B21+2*'BH4 from Sr(BH4)2'!D21</f>
        <v>41.903636809289992</v>
      </c>
      <c r="D21" s="6">
        <f>$J$18+$K$18*A21+$L$18/A21^2+$M$18*A21^2+$N$18*A21^3+$O$18*A21^5</f>
        <v>41.903636809290013</v>
      </c>
      <c r="E21" s="9">
        <f t="shared" si="1"/>
        <v>-5.0869766196706846E-14</v>
      </c>
      <c r="I21" s="40" t="s">
        <v>118</v>
      </c>
      <c r="J21" s="2">
        <f>J7+'BH4 from Sr(BH4)2'!M34</f>
        <v>62.931002070000005</v>
      </c>
      <c r="K21" s="2">
        <f>K7+'BH4 from Sr(BH4)2'!N34</f>
        <v>0.19427509800000001</v>
      </c>
      <c r="L21" s="2">
        <f>M7+'BH4 from Sr(BH4)2'!O34</f>
        <v>-750777.88899999997</v>
      </c>
      <c r="M21" s="2">
        <f>L7+'BH4 from Sr(BH4)2'!P34</f>
        <v>-5.5997999999999995E-5</v>
      </c>
      <c r="N21">
        <f>N7+'BH4 from Sr(BH4)2'!Q34</f>
        <v>0</v>
      </c>
      <c r="O21">
        <f>O7+'BH4 from Sr(BH4)2'!R34</f>
        <v>0</v>
      </c>
      <c r="P21" s="8"/>
    </row>
    <row r="22" spans="1:23" x14ac:dyDescent="0.25">
      <c r="A22">
        <v>105</v>
      </c>
      <c r="B22" s="6">
        <f>$J$6+$K$6*A22+$L$6*A22^2+$M$6/A22^2+$N$6*A22^3+$O$6*A22^5</f>
        <v>2.0721355782312907</v>
      </c>
      <c r="C22" s="6">
        <f>B22+2*'BH4 from Sr(BH4)2'!D22</f>
        <v>45.076926192252827</v>
      </c>
      <c r="D22" s="6">
        <f>$J$19+$K$19*A22+$L$19/A22^2+$M$19*A22^2+$N$19*A22^3+$O$19*A22^5</f>
        <v>45.076926192252834</v>
      </c>
      <c r="E22" s="9">
        <f t="shared" si="1"/>
        <v>-1.5762892366033111E-14</v>
      </c>
      <c r="I22" s="7"/>
      <c r="J22" s="10"/>
      <c r="L22" s="2"/>
      <c r="O22" s="2"/>
      <c r="P22" s="11"/>
      <c r="Q22" s="12"/>
    </row>
    <row r="23" spans="1:23" x14ac:dyDescent="0.25">
      <c r="A23">
        <v>110</v>
      </c>
      <c r="B23" s="6">
        <f t="shared" ref="B23:B61" si="3">$J$6+$K$6*A23+$L$6*A23^2+$M$6/A23^2+$N$6*A23^3+$O$6*A23^5</f>
        <v>2.4338327272727254</v>
      </c>
      <c r="C23" s="6">
        <f>B23+2*'BH4 from Sr(BH4)2'!D23</f>
        <v>48.319128850735531</v>
      </c>
      <c r="D23" s="6">
        <f>$J$19+$K$19*A23+$L$19/A23^2+$M$19*A23^2+$N$19*A23^3+$O$19*A23^5</f>
        <v>48.319128850735545</v>
      </c>
      <c r="E23" s="9">
        <f t="shared" si="1"/>
        <v>-2.9410411680022832E-14</v>
      </c>
      <c r="I23" s="7"/>
      <c r="J23" s="10"/>
      <c r="L23" s="2"/>
      <c r="O23" s="2"/>
      <c r="P23" s="11"/>
      <c r="Q23" s="12"/>
    </row>
    <row r="24" spans="1:23" x14ac:dyDescent="0.25">
      <c r="A24">
        <v>115</v>
      </c>
      <c r="B24" s="6">
        <f t="shared" si="3"/>
        <v>2.8169039508506604</v>
      </c>
      <c r="C24" s="6">
        <f>B24+2*'BH4 from Sr(BH4)2'!D24</f>
        <v>50.728515322065206</v>
      </c>
      <c r="D24" s="6">
        <f>$J$20+$K$20*A24+$L$20/A24^2+$M$20*A24^2+$N$20*A24^3+$O$20*A24^5</f>
        <v>50.728515322065221</v>
      </c>
      <c r="E24" s="9">
        <f t="shared" si="1"/>
        <v>-2.8013543516856599E-14</v>
      </c>
      <c r="I24" s="7"/>
      <c r="J24" s="14"/>
      <c r="K24" s="2"/>
      <c r="L24" s="2"/>
      <c r="M24" s="2"/>
      <c r="N24" s="2"/>
      <c r="O24" s="2"/>
      <c r="P24" s="13"/>
      <c r="Q24" s="12"/>
      <c r="S24" s="18"/>
      <c r="T24" s="18"/>
      <c r="U24" s="18"/>
    </row>
    <row r="25" spans="1:23" x14ac:dyDescent="0.25">
      <c r="A25">
        <v>120</v>
      </c>
      <c r="B25" s="6">
        <f t="shared" si="3"/>
        <v>3.2164233333333319</v>
      </c>
      <c r="C25" s="6">
        <f>B25+2*'BH4 from Sr(BH4)2'!D25</f>
        <v>53.254076738333318</v>
      </c>
      <c r="D25" s="6">
        <f>$J$20+$K$20*A25+$L$20/A25^2+$M$20*A25^2+$N$20*A25^3+$O$20*A25^5</f>
        <v>53.254076738333332</v>
      </c>
      <c r="E25" s="9">
        <f t="shared" si="1"/>
        <v>-2.6685008145062358E-14</v>
      </c>
      <c r="I25" s="7"/>
      <c r="J25" s="14"/>
      <c r="K25" s="2"/>
      <c r="L25" s="2"/>
      <c r="M25" s="2"/>
      <c r="N25" s="2"/>
      <c r="O25" s="2"/>
      <c r="P25" s="13"/>
      <c r="Q25" s="12"/>
    </row>
    <row r="26" spans="1:23" x14ac:dyDescent="0.25">
      <c r="A26">
        <v>125</v>
      </c>
      <c r="B26" s="6">
        <f t="shared" si="3"/>
        <v>3.6284299999999989</v>
      </c>
      <c r="C26" s="6">
        <f>B26+2*'BH4 from Sr(BH4)2'!D26</f>
        <v>55.637526611500014</v>
      </c>
      <c r="D26" s="6">
        <f>$J$20+$K$20*A26+$L$20/A26^2+$M$20*A26^2+$N$20*A26^3+$O$20*A26^5</f>
        <v>55.6375266115</v>
      </c>
      <c r="E26" s="9">
        <f t="shared" si="1"/>
        <v>2.5541852020906854E-14</v>
      </c>
      <c r="I26" s="7"/>
      <c r="J26" s="14"/>
      <c r="K26" s="2"/>
      <c r="L26" s="2"/>
      <c r="M26" s="2"/>
      <c r="N26" s="2"/>
      <c r="O26" s="2"/>
      <c r="P26" s="13"/>
      <c r="Q26" s="12"/>
      <c r="T26" s="2"/>
      <c r="W26" s="2"/>
    </row>
    <row r="27" spans="1:23" x14ac:dyDescent="0.25">
      <c r="A27">
        <v>130</v>
      </c>
      <c r="B27" s="6">
        <f t="shared" si="3"/>
        <v>4.0497098224852062</v>
      </c>
      <c r="C27" s="6">
        <f>B27+2*'BH4 from Sr(BH4)2'!D27</f>
        <v>57.899417717100583</v>
      </c>
      <c r="D27" s="6">
        <f>$J$20+$K$20*A27+$L$20/A27^2+$M$20*A27^2+$N$20*A27^3+$O$20*A27^5</f>
        <v>57.89941771710059</v>
      </c>
      <c r="E27" s="9">
        <f t="shared" si="1"/>
        <v>-1.2272018679563361E-14</v>
      </c>
      <c r="I27" s="7"/>
      <c r="J27" s="14"/>
      <c r="K27" s="2"/>
      <c r="L27" s="2"/>
      <c r="M27" s="2"/>
      <c r="N27" s="2"/>
      <c r="O27" s="2"/>
      <c r="P27" s="13"/>
      <c r="Q27" s="12"/>
      <c r="S27" s="2"/>
      <c r="T27" s="2"/>
      <c r="U27" s="2"/>
      <c r="V27" s="2"/>
      <c r="W27" s="2"/>
    </row>
    <row r="28" spans="1:23" x14ac:dyDescent="0.25">
      <c r="A28">
        <v>135</v>
      </c>
      <c r="B28" s="6">
        <f t="shared" si="3"/>
        <v>4.4776326337448555</v>
      </c>
      <c r="C28" s="6">
        <f>B28+2*'BH4 from Sr(BH4)2'!D28</f>
        <v>60.05650702463992</v>
      </c>
      <c r="D28" s="6">
        <f>$J$20+$K$20*A28+$L$20/A28^2+$M$20*A28^2+$N$20*A28^3+$O$20*A28^5</f>
        <v>60.05650702463992</v>
      </c>
      <c r="E28" s="9">
        <f t="shared" si="1"/>
        <v>0</v>
      </c>
      <c r="I28" s="7"/>
      <c r="J28" s="14"/>
      <c r="K28" s="2"/>
      <c r="L28" s="2"/>
      <c r="M28" s="2"/>
      <c r="N28" s="2"/>
      <c r="P28" s="11"/>
      <c r="Q28" s="12"/>
      <c r="S28" s="2"/>
      <c r="T28" s="2"/>
      <c r="U28" s="2"/>
      <c r="V28" s="2"/>
      <c r="W28" s="2"/>
    </row>
    <row r="29" spans="1:23" x14ac:dyDescent="0.25">
      <c r="A29">
        <v>140</v>
      </c>
      <c r="B29" s="6">
        <f t="shared" si="3"/>
        <v>4.9100293877551016</v>
      </c>
      <c r="C29" s="6">
        <f>B29+2*'BH4 from Sr(BH4)2'!D29</f>
        <v>62.122554171632643</v>
      </c>
      <c r="D29" s="6">
        <f>$J$20+$K$20*A29+$L$20/A29^2+$M$20*A29^2+$N$20*A29^3+$O$20*A29^5</f>
        <v>62.12255417163265</v>
      </c>
      <c r="E29" s="9">
        <f t="shared" si="1"/>
        <v>-1.1437757916344E-14</v>
      </c>
      <c r="I29" s="7"/>
      <c r="J29" s="14"/>
      <c r="K29" s="2"/>
      <c r="L29" s="2"/>
      <c r="M29" s="2"/>
      <c r="N29" s="2"/>
      <c r="P29" s="11"/>
      <c r="Q29" s="12"/>
      <c r="S29" s="2"/>
      <c r="T29" s="2"/>
      <c r="U29" s="2"/>
      <c r="V29" s="2"/>
      <c r="W29" s="2"/>
    </row>
    <row r="30" spans="1:23" x14ac:dyDescent="0.25">
      <c r="A30">
        <v>145</v>
      </c>
      <c r="B30" s="6">
        <f t="shared" si="3"/>
        <v>5.345098442330559</v>
      </c>
      <c r="C30" s="6">
        <f>B30+2*'BH4 from Sr(BH4)2'!D30</f>
        <v>64.108930634503565</v>
      </c>
      <c r="D30" s="6">
        <f>$J$20+$K$20*A30+$L$20/A30^2+$M$20*A30^2+$N$20*A30^3+$O$20*A30^5</f>
        <v>64.108930634503565</v>
      </c>
      <c r="E30" s="9">
        <f t="shared" si="1"/>
        <v>0</v>
      </c>
      <c r="I30" s="7"/>
      <c r="J30" s="14"/>
      <c r="S30" s="2"/>
      <c r="T30" s="2"/>
      <c r="U30" s="2"/>
      <c r="V30" s="2"/>
      <c r="W30" s="2"/>
    </row>
    <row r="31" spans="1:23" x14ac:dyDescent="0.25">
      <c r="A31">
        <v>150</v>
      </c>
      <c r="B31" s="6">
        <f t="shared" si="3"/>
        <v>5.7813333333333299</v>
      </c>
      <c r="C31" s="6">
        <f>B31+2*'BH4 from Sr(BH4)2'!D31</f>
        <v>66.025089203333337</v>
      </c>
      <c r="D31" s="6">
        <f>$J$20+$K$20*A31+$L$20/A31^2+$M$20*A31^2+$N$20*A31^3+$O$20*A31^5</f>
        <v>66.025089203333337</v>
      </c>
      <c r="E31" s="9">
        <f t="shared" si="1"/>
        <v>0</v>
      </c>
      <c r="I31" s="7"/>
      <c r="J31" s="14"/>
      <c r="S31" s="2"/>
      <c r="T31" s="2"/>
      <c r="U31" s="2"/>
      <c r="V31" s="2"/>
      <c r="W31" s="2"/>
    </row>
    <row r="32" spans="1:23" x14ac:dyDescent="0.25">
      <c r="A32">
        <v>155</v>
      </c>
      <c r="B32" s="6">
        <f t="shared" si="3"/>
        <v>6.2174665868886549</v>
      </c>
      <c r="C32" s="6">
        <f>B32+2*'BH4 from Sr(BH4)2'!D32</f>
        <v>67.878929207983873</v>
      </c>
      <c r="D32" s="6">
        <f>$J$20+$K$20*A32+$L$20/A32^2+$M$20*A32^2+$N$20*A32^3+$O$20*A32^5</f>
        <v>67.878929207983859</v>
      </c>
      <c r="E32" s="9">
        <f t="shared" si="1"/>
        <v>2.0935590589031466E-14</v>
      </c>
      <c r="S32" s="2"/>
      <c r="T32" s="2"/>
      <c r="U32" s="2"/>
      <c r="V32" s="2"/>
      <c r="W32" s="2"/>
    </row>
    <row r="33" spans="1:5" x14ac:dyDescent="0.25">
      <c r="A33">
        <v>160</v>
      </c>
      <c r="B33" s="6">
        <f t="shared" si="3"/>
        <v>6.6524256249999976</v>
      </c>
      <c r="C33" s="6">
        <f>B33+2*'BH4 from Sr(BH4)2'!D33</f>
        <v>69.677083135937494</v>
      </c>
      <c r="D33" s="6">
        <f>$J$20+$K$20*A33+$L$20/A33^2+$M$20*A33^2+$N$20*A33^3+$O$20*A33^5</f>
        <v>69.677083135937494</v>
      </c>
      <c r="E33" s="9">
        <f t="shared" si="1"/>
        <v>0</v>
      </c>
    </row>
    <row r="34" spans="1:5" x14ac:dyDescent="0.25">
      <c r="A34">
        <v>165</v>
      </c>
      <c r="B34" s="6">
        <f t="shared" si="3"/>
        <v>7.0852978787878769</v>
      </c>
      <c r="C34" s="6">
        <f>B34+2*'BH4 from Sr(BH4)2'!D34</f>
        <v>71.425143399676301</v>
      </c>
      <c r="D34" s="6">
        <f>$J$20+$K$20*A34+$L$20/A34^2+$M$20*A34^2+$N$20*A34^3+$O$20*A34^5</f>
        <v>71.425143399676287</v>
      </c>
      <c r="E34" s="9">
        <f t="shared" si="1"/>
        <v>1.9896151465432561E-14</v>
      </c>
    </row>
    <row r="35" spans="1:5" x14ac:dyDescent="0.25">
      <c r="A35">
        <v>170</v>
      </c>
      <c r="B35" s="6">
        <f t="shared" si="3"/>
        <v>7.5153029757785443</v>
      </c>
      <c r="C35" s="6">
        <f>B35+2*'BH4 from Sr(BH4)2'!D35</f>
        <v>73.127843122041511</v>
      </c>
      <c r="D35" s="6">
        <f>$J$20+$K$20*A35+$L$20/A35^2+$M$20*A35^2+$N$20*A35^3+$O$20*A35^5</f>
        <v>73.127843122041497</v>
      </c>
      <c r="E35" s="9">
        <f t="shared" si="1"/>
        <v>1.9432891917085272E-14</v>
      </c>
    </row>
    <row r="36" spans="1:5" x14ac:dyDescent="0.25">
      <c r="A36">
        <v>175</v>
      </c>
      <c r="B36" s="6">
        <f t="shared" si="3"/>
        <v>7.9417704081632632</v>
      </c>
      <c r="C36" s="6">
        <f>B36+2*'BH4 from Sr(BH4)2'!D36</f>
        <v>74.789201294744899</v>
      </c>
      <c r="D36" s="6">
        <f>$J$20+$K$20*A36+$L$20/A36^2+$M$20*A36^2+$N$20*A36^3+$O$20*A36^5</f>
        <v>74.789201294744885</v>
      </c>
      <c r="E36" s="9">
        <f t="shared" si="1"/>
        <v>1.9001212032198204E-14</v>
      </c>
    </row>
    <row r="37" spans="1:5" x14ac:dyDescent="0.25">
      <c r="A37">
        <v>180</v>
      </c>
      <c r="B37" s="6">
        <f t="shared" si="3"/>
        <v>8.3641214814814795</v>
      </c>
      <c r="C37" s="6">
        <f>B37+2*'BH4 from Sr(BH4)2'!D37</f>
        <v>76.412640113703688</v>
      </c>
      <c r="D37" s="6">
        <f>$J$20+$K$20*A37+$L$20/A37^2+$M$20*A37^2+$N$20*A37^3+$O$20*A37^5</f>
        <v>76.412640113703702</v>
      </c>
      <c r="E37" s="9">
        <f t="shared" si="1"/>
        <v>-1.8597518282388803E-14</v>
      </c>
    </row>
    <row r="38" spans="1:5" x14ac:dyDescent="0.25">
      <c r="A38">
        <v>185</v>
      </c>
      <c r="B38" s="6">
        <f t="shared" si="3"/>
        <v>8.7818546311176018</v>
      </c>
      <c r="C38" s="6">
        <f>B38+2*'BH4 from Sr(BH4)2'!D38</f>
        <v>78.001080423256028</v>
      </c>
      <c r="D38" s="6">
        <f>$J$20+$K$20*A38+$L$20/A38^2+$M$20*A38^2+$N$20*A38^3+$O$20*A38^5</f>
        <v>78.001080423256013</v>
      </c>
      <c r="E38" s="9">
        <f t="shared" si="1"/>
        <v>1.8218792147608554E-14</v>
      </c>
    </row>
    <row r="39" spans="1:5" x14ac:dyDescent="0.25">
      <c r="A39">
        <v>190</v>
      </c>
      <c r="B39" s="6">
        <f t="shared" si="3"/>
        <v>9.1945334072022149</v>
      </c>
      <c r="C39" s="6">
        <f>B39+2*'BH4 from Sr(BH4)2'!D39</f>
        <v>79.557019815484765</v>
      </c>
      <c r="D39" s="6">
        <f>$J$20+$K$20*A39+$L$20/A39^2+$M$20*A39^2+$N$20*A39^3+$O$20*A39^5</f>
        <v>79.557019815484765</v>
      </c>
      <c r="E39" s="9">
        <f t="shared" si="1"/>
        <v>0</v>
      </c>
    </row>
    <row r="40" spans="1:5" x14ac:dyDescent="0.25">
      <c r="A40">
        <v>195</v>
      </c>
      <c r="B40" s="6">
        <f t="shared" si="3"/>
        <v>9.6017765877712034</v>
      </c>
      <c r="C40" s="6">
        <f>B40+2*'BH4 from Sr(BH4)2'!D40</f>
        <v>81.082596895655811</v>
      </c>
      <c r="D40" s="6">
        <f>$J$20+$K$20*A40+$L$20/A40^2+$M$20*A40^2+$N$20*A40^3+$O$20*A40^5</f>
        <v>81.082596895655826</v>
      </c>
      <c r="E40" s="9">
        <f t="shared" si="1"/>
        <v>-1.7526393158682099E-14</v>
      </c>
    </row>
    <row r="41" spans="1:5" x14ac:dyDescent="0.25">
      <c r="A41">
        <v>200</v>
      </c>
      <c r="B41" s="6">
        <f t="shared" si="3"/>
        <v>10.003249999999998</v>
      </c>
      <c r="C41" s="6">
        <f>B41+2*'BH4 from Sr(BH4)2'!D41</f>
        <v>82.579644444999985</v>
      </c>
      <c r="D41" s="6">
        <f>$J$20+$K$20*A41+$L$20/A41^2+$M$20*A41^2+$N$20*A41^3+$O$20*A41^5</f>
        <v>82.579644444999985</v>
      </c>
      <c r="E41" s="9">
        <f t="shared" si="1"/>
        <v>0</v>
      </c>
    </row>
    <row r="42" spans="1:5" x14ac:dyDescent="0.25">
      <c r="A42">
        <v>205</v>
      </c>
      <c r="B42" s="6">
        <f t="shared" si="3"/>
        <v>10.39865972040452</v>
      </c>
      <c r="C42" s="6">
        <f>B42+2*'BH4 from Sr(BH4)2'!D42</f>
        <v>84.049733620075855</v>
      </c>
      <c r="D42" s="6">
        <f>$J$20+$K$20*A42+$L$20/A42^2+$M$20*A42^2+$N$20*A42^3+$O$20*A42^5</f>
        <v>84.049733620075841</v>
      </c>
      <c r="E42" s="9">
        <f t="shared" si="1"/>
        <v>1.6907673710708398E-14</v>
      </c>
    </row>
    <row r="43" spans="1:5" x14ac:dyDescent="0.25">
      <c r="A43">
        <v>210</v>
      </c>
      <c r="B43" s="6">
        <f t="shared" si="3"/>
        <v>10.787746394557818</v>
      </c>
      <c r="C43" s="6">
        <f>B43+2*'BH4 from Sr(BH4)2'!D43</f>
        <v>85.494210875170069</v>
      </c>
      <c r="D43" s="6">
        <f>$J$20+$K$20*A43+$L$20/A43^2+$M$20*A43^2+$N$20*A43^3+$O$20*A43^5</f>
        <v>85.494210875170069</v>
      </c>
      <c r="E43" s="9">
        <f t="shared" si="1"/>
        <v>0</v>
      </c>
    </row>
    <row r="44" spans="1:5" x14ac:dyDescent="0.25">
      <c r="A44">
        <v>215</v>
      </c>
      <c r="B44" s="6">
        <f t="shared" si="3"/>
        <v>11.170280470524608</v>
      </c>
      <c r="C44" s="6">
        <f>B44+2*'BH4 from Sr(BH4)2'!D44</f>
        <v>86.914228945442119</v>
      </c>
      <c r="D44" s="6">
        <f>$J$20+$K$20*A44+$L$20/A44^2+$M$20*A44^2+$N$20*A44^3+$O$20*A44^5</f>
        <v>86.914228945442133</v>
      </c>
      <c r="E44" s="9">
        <f t="shared" si="1"/>
        <v>-1.6350435236700373E-14</v>
      </c>
    </row>
    <row r="45" spans="1:5" x14ac:dyDescent="0.25">
      <c r="A45">
        <v>220</v>
      </c>
      <c r="B45" s="6">
        <f t="shared" si="3"/>
        <v>11.546058181818179</v>
      </c>
      <c r="C45" s="6">
        <f>B45+2*'BH4 from Sr(BH4)2'!D45</f>
        <v>88.310772958099164</v>
      </c>
      <c r="D45" s="6">
        <f>$J$20+$K$20*A45+$L$20/A45^2+$M$20*A45^2+$N$20*A45^3+$O$20*A45^5</f>
        <v>88.310772958099164</v>
      </c>
      <c r="E45" s="9">
        <f t="shared" si="1"/>
        <v>0</v>
      </c>
    </row>
    <row r="46" spans="1:5" x14ac:dyDescent="0.25">
      <c r="A46">
        <v>225</v>
      </c>
      <c r="B46" s="6">
        <f t="shared" si="3"/>
        <v>11.914898148148147</v>
      </c>
      <c r="C46" s="6">
        <f>B46+2*'BH4 from Sr(BH4)2'!D46</f>
        <v>89.684682527870365</v>
      </c>
      <c r="D46" s="6">
        <f>$J$20+$K$20*A46+$L$20/A46^2+$M$20*A46^2+$N$20*A46^3+$O$20*A46^5</f>
        <v>89.684682527870365</v>
      </c>
      <c r="E46" s="9">
        <f t="shared" si="1"/>
        <v>0</v>
      </c>
    </row>
    <row r="47" spans="1:5" x14ac:dyDescent="0.25">
      <c r="A47">
        <v>230</v>
      </c>
      <c r="B47" s="6">
        <f t="shared" si="3"/>
        <v>12.276638487712663</v>
      </c>
      <c r="C47" s="6">
        <f>B47+2*'BH4 from Sr(BH4)2'!D47</f>
        <v>91.036670527391294</v>
      </c>
      <c r="D47" s="6">
        <f>$J$20+$K$20*A47+$L$20/A47^2+$M$20*A47^2+$N$20*A47^3+$O$20*A47^5</f>
        <v>91.036670527391294</v>
      </c>
      <c r="E47" s="9">
        <f t="shared" si="1"/>
        <v>0</v>
      </c>
    </row>
    <row r="48" spans="1:5" x14ac:dyDescent="0.25">
      <c r="A48">
        <v>235</v>
      </c>
      <c r="B48" s="6">
        <f t="shared" si="3"/>
        <v>12.631134354911719</v>
      </c>
      <c r="C48" s="6">
        <f>B48+2*'BH4 from Sr(BH4)2'!D48</f>
        <v>92.367339092309876</v>
      </c>
      <c r="D48" s="6">
        <f>$J$20+$K$20*A48+$L$20/A48^2+$M$20*A48^2+$N$20*A48^3+$O$20*A48^5</f>
        <v>92.367339092309876</v>
      </c>
      <c r="E48" s="9">
        <f t="shared" si="1"/>
        <v>0</v>
      </c>
    </row>
    <row r="49" spans="1:5" x14ac:dyDescent="0.25">
      <c r="A49">
        <v>240</v>
      </c>
      <c r="B49" s="6">
        <f t="shared" si="3"/>
        <v>12.97825583333333</v>
      </c>
      <c r="C49" s="6">
        <f>B49+2*'BH4 from Sr(BH4)2'!D49</f>
        <v>93.677193317083351</v>
      </c>
      <c r="D49" s="6">
        <f>$J$20+$K$20*A49+$L$20/A49^2+$M$20*A49^2+$N$20*A49^3+$O$20*A49^5</f>
        <v>93.677193317083336</v>
      </c>
      <c r="E49" s="9">
        <f t="shared" si="1"/>
        <v>1.5170026141902412E-14</v>
      </c>
    </row>
    <row r="50" spans="1:5" x14ac:dyDescent="0.25">
      <c r="A50">
        <v>245</v>
      </c>
      <c r="B50" s="6">
        <f t="shared" si="3"/>
        <v>13.317886126613907</v>
      </c>
      <c r="C50" s="6">
        <f>B50+2*'BH4 from Sr(BH4)2'!D50</f>
        <v>94.96665301456369</v>
      </c>
      <c r="D50" s="6">
        <f>$J$20+$K$20*A50+$L$20/A50^2+$M$20*A50^2+$N$20*A50^3+$O$20*A50^5</f>
        <v>94.966653014563718</v>
      </c>
      <c r="E50" s="9">
        <f t="shared" si="1"/>
        <v>-2.9928094260672082E-14</v>
      </c>
    </row>
    <row r="51" spans="1:5" x14ac:dyDescent="0.25">
      <c r="A51">
        <v>250</v>
      </c>
      <c r="B51" s="6">
        <f t="shared" si="3"/>
        <v>13.649919999999998</v>
      </c>
      <c r="C51" s="6">
        <f>B51+2*'BH4 from Sr(BH4)2'!D51</f>
        <v>96.236062845999982</v>
      </c>
      <c r="D51" s="6">
        <f>$J$20+$K$20*A51+$L$20/A51^2+$M$20*A51^2+$N$20*A51^3+$O$20*A51^5</f>
        <v>96.236062845999982</v>
      </c>
      <c r="E51" s="9">
        <f t="shared" si="1"/>
        <v>0</v>
      </c>
    </row>
    <row r="52" spans="1:5" x14ac:dyDescent="0.25">
      <c r="A52">
        <v>255</v>
      </c>
      <c r="B52" s="6">
        <f t="shared" si="3"/>
        <v>13.974262433679348</v>
      </c>
      <c r="C52" s="6">
        <f>B52+2*'BH4 from Sr(BH4)2'!D52</f>
        <v>97.485701074518445</v>
      </c>
      <c r="D52" s="6">
        <f>$J$20+$K$20*A52+$L$20/A52^2+$M$20*A52^2+$N$20*A52^3+$O$20*A52^5</f>
        <v>97.485701074518445</v>
      </c>
      <c r="E52" s="9">
        <f t="shared" si="1"/>
        <v>0</v>
      </c>
    </row>
    <row r="53" spans="1:5" x14ac:dyDescent="0.25">
      <c r="A53">
        <v>260</v>
      </c>
      <c r="B53" s="6">
        <f t="shared" si="3"/>
        <v>14.290827455621301</v>
      </c>
      <c r="C53" s="6">
        <f>B53+2*'BH4 from Sr(BH4)2'!D53</f>
        <v>98.71578715177516</v>
      </c>
      <c r="D53" s="6">
        <f>$J$20+$K$20*A53+$L$20/A53^2+$M$20*A53^2+$N$20*A53^3+$O$20*A53^5</f>
        <v>98.715787151775132</v>
      </c>
      <c r="E53" s="9">
        <f t="shared" si="1"/>
        <v>2.8791452968617605E-14</v>
      </c>
    </row>
    <row r="54" spans="1:5" x14ac:dyDescent="0.25">
      <c r="A54">
        <v>265</v>
      </c>
      <c r="B54" s="6">
        <f t="shared" si="3"/>
        <v>14.599537127091486</v>
      </c>
      <c r="C54" s="6">
        <f>B54+2*'BH4 from Sr(BH4)2'!D54</f>
        <v>99.926488312209841</v>
      </c>
      <c r="D54" s="6">
        <f>$J$20+$K$20*A54+$L$20/A54^2+$M$20*A54^2+$N$20*A54^3+$O$20*A54^5</f>
        <v>99.926488312209855</v>
      </c>
      <c r="E54" s="9">
        <f t="shared" si="1"/>
        <v>-1.4221309039502796E-14</v>
      </c>
    </row>
    <row r="55" spans="1:5" x14ac:dyDescent="0.25">
      <c r="A55">
        <v>270</v>
      </c>
      <c r="B55" s="6">
        <f t="shared" si="3"/>
        <v>14.900320658436213</v>
      </c>
      <c r="C55" s="6">
        <f>B55+2*'BH4 from Sr(BH4)2'!D55</f>
        <v>101.11792532053498</v>
      </c>
      <c r="D55" s="6">
        <f>$J$20+$K$20*A55+$L$20/A55^2+$M$20*A55^2+$N$20*A55^3+$O$20*A55^5</f>
        <v>101.11792532053497</v>
      </c>
      <c r="E55" s="9">
        <f t="shared" si="1"/>
        <v>1.4053744348645245E-14</v>
      </c>
    </row>
    <row r="56" spans="1:5" x14ac:dyDescent="0.25">
      <c r="A56">
        <v>275</v>
      </c>
      <c r="B56" s="6">
        <f t="shared" si="3"/>
        <v>15.193113636363631</v>
      </c>
      <c r="C56" s="6">
        <f>B56+2*'BH4 from Sr(BH4)2'!D56</f>
        <v>102.29017749448346</v>
      </c>
      <c r="D56" s="6">
        <f>$J$20+$K$20*A56+$L$20/A56^2+$M$20*A56^2+$N$20*A56^3+$O$20*A56^5</f>
        <v>102.29017749448346</v>
      </c>
      <c r="E56" s="9">
        <f t="shared" si="1"/>
        <v>0</v>
      </c>
    </row>
    <row r="57" spans="1:5" x14ac:dyDescent="0.25">
      <c r="A57">
        <v>280</v>
      </c>
      <c r="B57" s="6">
        <f t="shared" si="3"/>
        <v>15.477857346938775</v>
      </c>
      <c r="C57" s="6">
        <f>B57+2*'BH4 from Sr(BH4)2'!D57</f>
        <v>103.44328710540817</v>
      </c>
      <c r="D57" s="6">
        <f>$J$20+$K$20*A57+$L$20/A57^2+$M$20*A57^2+$N$20*A57^3+$O$20*A57^5</f>
        <v>103.44328710540816</v>
      </c>
      <c r="E57" s="9">
        <f t="shared" si="1"/>
        <v>1.3737822059657885E-14</v>
      </c>
    </row>
    <row r="58" spans="1:5" x14ac:dyDescent="0.25">
      <c r="A58">
        <v>285</v>
      </c>
      <c r="B58" s="6">
        <f t="shared" si="3"/>
        <v>15.754498180978759</v>
      </c>
      <c r="C58" s="6">
        <f>B58+2*'BH4 from Sr(BH4)2'!D58</f>
        <v>104.57726324327102</v>
      </c>
      <c r="D58" s="6">
        <f>$J$20+$K$20*A58+$L$20/A58^2+$M$20*A58^2+$N$20*A58^3+$O$20*A58^5</f>
        <v>104.57726324327099</v>
      </c>
      <c r="E58" s="9">
        <f t="shared" si="1"/>
        <v>2.7177713920748246E-14</v>
      </c>
    </row>
    <row r="59" spans="1:5" x14ac:dyDescent="0.25">
      <c r="A59">
        <v>290</v>
      </c>
      <c r="B59" s="6">
        <f t="shared" si="3"/>
        <v>16.02298711058264</v>
      </c>
      <c r="C59" s="6">
        <f>B59+2*'BH4 from Sr(BH4)2'!D59</f>
        <v>105.69208521925088</v>
      </c>
      <c r="D59" s="6">
        <f>$J$20+$K$20*A59+$L$20/A59^2+$M$20*A59^2+$N$20*A59^3+$O$20*A59^5</f>
        <v>105.69208521925087</v>
      </c>
      <c r="E59" s="9">
        <f t="shared" si="1"/>
        <v>1.3445524029280502E-14</v>
      </c>
    </row>
    <row r="60" spans="1:5" x14ac:dyDescent="0.25">
      <c r="A60">
        <v>295</v>
      </c>
      <c r="B60" s="6">
        <f t="shared" si="3"/>
        <v>16.28327922723355</v>
      </c>
      <c r="C60" s="6">
        <f>B60+2*'BH4 from Sr(BH4)2'!D60</f>
        <v>106.78770556812481</v>
      </c>
      <c r="D60" s="6">
        <f>$J$20+$K$20*A60+$L$20/A60^2+$M$20*A60^2+$N$20*A60^3+$O$20*A60^5</f>
        <v>106.78770556812481</v>
      </c>
      <c r="E60" s="9">
        <f t="shared" si="1"/>
        <v>0</v>
      </c>
    </row>
    <row r="61" spans="1:5" x14ac:dyDescent="0.25">
      <c r="A61">
        <v>298.14999999999998</v>
      </c>
      <c r="B61" s="6">
        <f t="shared" si="3"/>
        <v>16.443035919789416</v>
      </c>
      <c r="C61" s="6">
        <f>B61+2*'BH4 from Sr(BH4)2'!D61</f>
        <v>107.46805602091661</v>
      </c>
      <c r="D61" s="6">
        <f>$J$20+$K$20*A61+$L$20/A61^2+$M$20*A61^2+$N$20*A61^3+$O$20*A61^5</f>
        <v>107.46805602091661</v>
      </c>
      <c r="E61" s="9">
        <f t="shared" si="1"/>
        <v>0</v>
      </c>
    </row>
    <row r="62" spans="1:5" x14ac:dyDescent="0.25">
      <c r="A62">
        <v>300</v>
      </c>
      <c r="B62" s="6">
        <f>$J$7+$K$7*A62+$L$7*A62^2+$M$7/A62^2+$N$7*A62^3+$O$7*A62^5</f>
        <v>16.473113333333334</v>
      </c>
      <c r="C62" s="6">
        <f>B62+2*'BH4 from Sr(BH4)2'!D62</f>
        <v>107.83173492555555</v>
      </c>
      <c r="D62" s="6">
        <f>$J$21+$K$21*A62+$L$21/A62^2+$M$21*A62^2+$N$21*A62^3+$O$21*A62^5</f>
        <v>107.83173492555555</v>
      </c>
      <c r="E62" s="9">
        <f t="shared" si="1"/>
        <v>0</v>
      </c>
    </row>
    <row r="63" spans="1:5" x14ac:dyDescent="0.25">
      <c r="A63">
        <v>305</v>
      </c>
      <c r="B63" s="6">
        <f t="shared" ref="B63:B112" si="4">$J$7+$K$7*A63+$L$7*A63^2+$M$7/A63^2+$N$7*A63^3+$O$7*A63^5</f>
        <v>16.71672844559258</v>
      </c>
      <c r="C63" s="6">
        <f>B63+2*'BH4 from Sr(BH4)2'!D63</f>
        <v>108.9049820290809</v>
      </c>
      <c r="D63" s="6">
        <f>$J$21+$K$21*A63+$L$21/A63^2+$M$21*A63^2+$N$21*A63^3+$O$21*A63^5</f>
        <v>108.9049820290809</v>
      </c>
      <c r="E63" s="9">
        <f t="shared" si="1"/>
        <v>0</v>
      </c>
    </row>
    <row r="64" spans="1:5" x14ac:dyDescent="0.25">
      <c r="A64">
        <v>310</v>
      </c>
      <c r="B64" s="6">
        <f t="shared" si="4"/>
        <v>16.950205265556708</v>
      </c>
      <c r="C64" s="6">
        <f>B64+2*'BH4 from Sr(BH4)2'!D64</f>
        <v>109.96240962398544</v>
      </c>
      <c r="D64" s="6">
        <f>$J$21+$K$21*A64+$L$21/A64^2+$M$21*A64^2+$N$21*A64^3+$O$21*A64^5</f>
        <v>109.96240962398544</v>
      </c>
      <c r="E64" s="9">
        <f t="shared" si="1"/>
        <v>0</v>
      </c>
    </row>
    <row r="65" spans="1:5" x14ac:dyDescent="0.25">
      <c r="A65">
        <v>315</v>
      </c>
      <c r="B65" s="6">
        <f t="shared" si="4"/>
        <v>17.17418538726379</v>
      </c>
      <c r="C65" s="6">
        <f>B65+2*'BH4 from Sr(BH4)2'!D65</f>
        <v>111.00483775558327</v>
      </c>
      <c r="D65" s="6">
        <f>$J$21+$K$21*A65+$L$21/A65^2+$M$21*A65^2+$N$21*A65^3+$O$21*A65^5</f>
        <v>111.00483775558327</v>
      </c>
      <c r="E65" s="9">
        <f t="shared" si="1"/>
        <v>0</v>
      </c>
    </row>
    <row r="66" spans="1:5" x14ac:dyDescent="0.25">
      <c r="A66">
        <v>320</v>
      </c>
      <c r="B66" s="6">
        <f t="shared" si="4"/>
        <v>17.389260674999999</v>
      </c>
      <c r="C66" s="6">
        <f>B66+2*'BH4 from Sr(BH4)2'!D66</f>
        <v>112.03302290773438</v>
      </c>
      <c r="D66" s="6">
        <f>$J$21+$K$21*A66+$L$21/A66^2+$M$21*A66^2+$N$21*A66^3+$O$21*A66^5</f>
        <v>112.03302290773438</v>
      </c>
      <c r="E66" s="9">
        <f t="shared" si="1"/>
        <v>0</v>
      </c>
    </row>
    <row r="67" spans="1:5" x14ac:dyDescent="0.25">
      <c r="A67">
        <v>325</v>
      </c>
      <c r="B67" s="6">
        <f t="shared" si="4"/>
        <v>17.595977818047334</v>
      </c>
      <c r="C67" s="6">
        <f>B67+2*'BH4 from Sr(BH4)2'!D67</f>
        <v>113.04766382443788</v>
      </c>
      <c r="D67" s="6">
        <f>$J$21+$K$21*A67+$L$21/A67^2+$M$21*A67^2+$N$21*A67^3+$O$21*A67^5</f>
        <v>113.04766382443788</v>
      </c>
      <c r="E67" s="9">
        <f t="shared" ref="E67:E112" si="5">(C67-D67)/C67*100</f>
        <v>0</v>
      </c>
    </row>
    <row r="68" spans="1:5" x14ac:dyDescent="0.25">
      <c r="A68">
        <v>330</v>
      </c>
      <c r="B68" s="6">
        <f t="shared" si="4"/>
        <v>17.794842406060603</v>
      </c>
      <c r="C68" s="6">
        <f>B68+2*'BH4 from Sr(BH4)2'!D68</f>
        <v>114.04940671872362</v>
      </c>
      <c r="D68" s="6">
        <f>$J$21+$K$21*A68+$L$21/A68^2+$M$21*A68^2+$N$21*A68^3+$O$21*A68^5</f>
        <v>114.0494067187236</v>
      </c>
      <c r="E68" s="9">
        <f t="shared" si="5"/>
        <v>1.2460261849717271E-14</v>
      </c>
    </row>
    <row r="69" spans="1:5" x14ac:dyDescent="0.25">
      <c r="A69">
        <v>335</v>
      </c>
      <c r="B69" s="6">
        <f t="shared" si="4"/>
        <v>17.986322581877921</v>
      </c>
      <c r="C69" s="6">
        <f>B69+2*'BH4 from Sr(BH4)2'!D69</f>
        <v>115.03884994144576</v>
      </c>
      <c r="D69" s="6">
        <f>$J$21+$K$21*A69+$L$21/A69^2+$M$21*A69^2+$N$21*A69^3+$O$21*A69^5</f>
        <v>115.03884994144576</v>
      </c>
      <c r="E69" s="9">
        <f t="shared" si="5"/>
        <v>0</v>
      </c>
    </row>
    <row r="70" spans="1:5" x14ac:dyDescent="0.25">
      <c r="A70">
        <v>340</v>
      </c>
      <c r="B70" s="6">
        <f t="shared" si="4"/>
        <v>18.170852321107265</v>
      </c>
      <c r="C70" s="6">
        <f>B70+2*'BH4 from Sr(BH4)2'!D70</f>
        <v>116.016548173045</v>
      </c>
      <c r="D70" s="6">
        <f>$J$21+$K$21*A70+$L$21/A70^2+$M$21*A70^2+$N$21*A70^3+$O$21*A70^5</f>
        <v>116.016548173045</v>
      </c>
      <c r="E70" s="9">
        <f t="shared" si="5"/>
        <v>0</v>
      </c>
    </row>
    <row r="71" spans="1:5" x14ac:dyDescent="0.25">
      <c r="A71">
        <v>345</v>
      </c>
      <c r="B71" s="6">
        <f t="shared" si="4"/>
        <v>18.34883438144297</v>
      </c>
      <c r="C71" s="6">
        <f>B71+2*'BH4 from Sr(BH4)2'!D71</f>
        <v>116.98301619317999</v>
      </c>
      <c r="D71" s="6">
        <f>$J$21+$K$21*A71+$L$21/A71^2+$M$21*A71^2+$N$21*A71^3+$O$21*A71^5</f>
        <v>116.98301619318001</v>
      </c>
      <c r="E71" s="9">
        <f t="shared" si="5"/>
        <v>-1.2147793053766795E-14</v>
      </c>
    </row>
    <row r="72" spans="1:5" x14ac:dyDescent="0.25">
      <c r="A72">
        <v>350</v>
      </c>
      <c r="B72" s="6">
        <f t="shared" si="4"/>
        <v>18.520642959183668</v>
      </c>
      <c r="C72" s="6">
        <f>B72+2*'BH4 from Sr(BH4)2'!D72</f>
        <v>117.93873227612247</v>
      </c>
      <c r="D72" s="6">
        <f>$J$21+$K$21*A72+$L$21/A72^2+$M$21*A72^2+$N$21*A72^3+$O$21*A72^5</f>
        <v>117.93873227612245</v>
      </c>
      <c r="E72" s="9">
        <f t="shared" si="5"/>
        <v>1.2049353457463857E-14</v>
      </c>
    </row>
    <row r="73" spans="1:5" x14ac:dyDescent="0.25">
      <c r="A73">
        <v>355</v>
      </c>
      <c r="B73" s="6">
        <f t="shared" si="4"/>
        <v>18.6866260857072</v>
      </c>
      <c r="C73" s="6">
        <f>B73+2*'BH4 from Sr(BH4)2'!D73</f>
        <v>118.88414125378101</v>
      </c>
      <c r="D73" s="6">
        <f>$J$21+$K$21*A73+$L$21/A73^2+$M$21*A73^2+$N$21*A73^3+$O$21*A73^5</f>
        <v>118.884141253781</v>
      </c>
      <c r="E73" s="9">
        <f t="shared" si="5"/>
        <v>1.1953532712884057E-14</v>
      </c>
    </row>
    <row r="74" spans="1:5" x14ac:dyDescent="0.25">
      <c r="A74">
        <v>360</v>
      </c>
      <c r="B74" s="6">
        <f t="shared" si="4"/>
        <v>18.847107792592588</v>
      </c>
      <c r="C74" s="6">
        <f>B74+2*'BH4 from Sr(BH4)2'!D74</f>
        <v>119.81965728302467</v>
      </c>
      <c r="D74" s="6">
        <f>$J$21+$K$21*A74+$L$21/A74^2+$M$21*A74^2+$N$21*A74^3+$O$21*A74^5</f>
        <v>119.81965728302471</v>
      </c>
      <c r="E74" s="9">
        <f t="shared" si="5"/>
        <v>-3.5580609319307357E-14</v>
      </c>
    </row>
    <row r="75" spans="1:5" x14ac:dyDescent="0.25">
      <c r="A75">
        <v>365</v>
      </c>
      <c r="B75" s="6">
        <f t="shared" si="4"/>
        <v>19.002390070566712</v>
      </c>
      <c r="C75" s="6">
        <f>B75+2*'BH4 from Sr(BH4)2'!D75</f>
        <v>120.74566634948584</v>
      </c>
      <c r="D75" s="6">
        <f>$J$21+$K$21*A75+$L$21/A75^2+$M$21*A75^2+$N$21*A75^3+$O$21*A75^5</f>
        <v>120.74566634948584</v>
      </c>
      <c r="E75" s="9">
        <f t="shared" si="5"/>
        <v>0</v>
      </c>
    </row>
    <row r="76" spans="1:5" x14ac:dyDescent="0.25">
      <c r="A76">
        <v>370</v>
      </c>
      <c r="B76" s="6">
        <f t="shared" si="4"/>
        <v>19.152754644411978</v>
      </c>
      <c r="C76" s="6">
        <f>B76+2*'BH4 from Sr(BH4)2'!D76</f>
        <v>121.66252853613588</v>
      </c>
      <c r="D76" s="6">
        <f>$J$21+$K$21*A76+$L$21/A76^2+$M$21*A76^2+$N$21*A76^3+$O$21*A76^5</f>
        <v>121.66252853613587</v>
      </c>
      <c r="E76" s="9">
        <f t="shared" si="5"/>
        <v>1.168055183974015E-14</v>
      </c>
    </row>
    <row r="77" spans="1:5" x14ac:dyDescent="0.25">
      <c r="A77">
        <v>375</v>
      </c>
      <c r="B77" s="6">
        <f t="shared" si="4"/>
        <v>19.298464583333327</v>
      </c>
      <c r="C77" s="6">
        <f>B77+2*'BH4 from Sr(BH4)2'!D77</f>
        <v>122.57058008155553</v>
      </c>
      <c r="D77" s="6">
        <f>$J$21+$K$21*A77+$L$21/A77^2+$M$21*A77^2+$N$21*A77^3+$O$21*A77^5</f>
        <v>122.57058008155556</v>
      </c>
      <c r="E77" s="9">
        <f t="shared" si="5"/>
        <v>-2.3188035343793661E-14</v>
      </c>
    </row>
    <row r="78" spans="1:5" x14ac:dyDescent="0.25">
      <c r="A78">
        <v>380</v>
      </c>
      <c r="B78" s="6">
        <f t="shared" si="4"/>
        <v>19.43976576398892</v>
      </c>
      <c r="C78" s="6">
        <f>B78+2*'BH4 from Sr(BH4)2'!D78</f>
        <v>123.47013524988922</v>
      </c>
      <c r="D78" s="6">
        <f>$J$21+$K$21*A78+$L$21/A78^2+$M$21*A78^2+$N$21*A78^3+$O$21*A78^5</f>
        <v>123.47013524988921</v>
      </c>
      <c r="E78" s="9">
        <f t="shared" si="5"/>
        <v>1.1509548188669983E-14</v>
      </c>
    </row>
    <row r="79" spans="1:5" x14ac:dyDescent="0.25">
      <c r="A79">
        <v>385</v>
      </c>
      <c r="B79" s="6">
        <f t="shared" si="4"/>
        <v>19.576888201391462</v>
      </c>
      <c r="C79" s="6">
        <f>B79+2*'BH4 from Sr(BH4)2'!D79</f>
        <v>124.36148803191938</v>
      </c>
      <c r="D79" s="6">
        <f>$J$21+$K$21*A79+$L$21/A79^2+$M$21*A79^2+$N$21*A79^3+$O$21*A79^5</f>
        <v>124.36148803191938</v>
      </c>
      <c r="E79" s="9">
        <f t="shared" si="5"/>
        <v>0</v>
      </c>
    </row>
    <row r="80" spans="1:5" x14ac:dyDescent="0.25">
      <c r="A80">
        <v>390</v>
      </c>
      <c r="B80" s="6">
        <f t="shared" si="4"/>
        <v>19.710047261143984</v>
      </c>
      <c r="C80" s="6">
        <f>B80+2*'BH4 from Sr(BH4)2'!D80</f>
        <v>125.24491369447075</v>
      </c>
      <c r="D80" s="6">
        <f>$J$21+$K$21*A80+$L$21/A80^2+$M$21*A80^2+$N$21*A80^3+$O$21*A80^5</f>
        <v>125.24491369447074</v>
      </c>
      <c r="E80" s="9">
        <f t="shared" si="5"/>
        <v>1.1346452559238243E-14</v>
      </c>
    </row>
    <row r="81" spans="1:5" x14ac:dyDescent="0.25">
      <c r="A81">
        <v>395</v>
      </c>
      <c r="B81" s="6">
        <f t="shared" si="4"/>
        <v>19.839444764949526</v>
      </c>
      <c r="C81" s="6">
        <f>B81+2*'BH4 from Sr(BH4)2'!D81</f>
        <v>126.12067019340333</v>
      </c>
      <c r="D81" s="6">
        <f>$J$21+$K$21*A81+$L$21/A81^2+$M$21*A81^2+$N$21*A81^3+$O$21*A81^5</f>
        <v>126.12067019340331</v>
      </c>
      <c r="E81" s="9">
        <f t="shared" si="5"/>
        <v>1.1267665080918112E-14</v>
      </c>
    </row>
    <row r="82" spans="1:5" x14ac:dyDescent="0.25">
      <c r="A82">
        <v>400</v>
      </c>
      <c r="B82" s="6">
        <f t="shared" si="4"/>
        <v>19.965269999999997</v>
      </c>
      <c r="C82" s="6">
        <f>B82+2*'BH4 from Sr(BH4)2'!D82</f>
        <v>126.98899946375002</v>
      </c>
      <c r="D82" s="6">
        <f>$J$21+$K$21*A82+$L$21/A82^2+$M$21*A82^2+$N$21*A82^3+$O$21*A82^5</f>
        <v>126.98899946375002</v>
      </c>
      <c r="E82" s="9">
        <f t="shared" si="5"/>
        <v>0</v>
      </c>
    </row>
    <row r="83" spans="1:5" x14ac:dyDescent="0.25">
      <c r="A83">
        <v>405</v>
      </c>
      <c r="B83" s="6">
        <f t="shared" si="4"/>
        <v>20.087700641678097</v>
      </c>
      <c r="C83" s="6">
        <f>B83+2*'BH4 from Sr(BH4)2'!D83</f>
        <v>127.85012859905653</v>
      </c>
      <c r="D83" s="6">
        <f>$J$21+$K$21*A83+$L$21/A83^2+$M$21*A83^2+$N$21*A83^3+$O$21*A83^5</f>
        <v>127.85012859905656</v>
      </c>
      <c r="E83" s="9">
        <f t="shared" si="5"/>
        <v>-2.2230489512869951E-14</v>
      </c>
    </row>
    <row r="84" spans="1:5" x14ac:dyDescent="0.25">
      <c r="A84">
        <v>410</v>
      </c>
      <c r="B84" s="6">
        <f t="shared" si="4"/>
        <v>20.206903597977394</v>
      </c>
      <c r="C84" s="6">
        <f>B84+2*'BH4 from Sr(BH4)2'!D84</f>
        <v>128.70427093066624</v>
      </c>
      <c r="D84" s="6">
        <f>$J$21+$K$21*A84+$L$21/A84^2+$M$21*A84^2+$N$21*A84^3+$O$21*A84^5</f>
        <v>128.70427093066624</v>
      </c>
      <c r="E84" s="9">
        <f t="shared" si="5"/>
        <v>0</v>
      </c>
    </row>
    <row r="85" spans="1:5" x14ac:dyDescent="0.25">
      <c r="A85">
        <v>415</v>
      </c>
      <c r="B85" s="6">
        <f t="shared" si="4"/>
        <v>20.323035783139787</v>
      </c>
      <c r="C85" s="6">
        <f>B85+2*'BH4 from Sr(BH4)2'!D85</f>
        <v>129.55162701653506</v>
      </c>
      <c r="D85" s="6">
        <f>$J$21+$K$21*A85+$L$21/A85^2+$M$21*A85^2+$N$21*A85^3+$O$21*A85^5</f>
        <v>129.55162701653506</v>
      </c>
      <c r="E85" s="9">
        <f t="shared" si="5"/>
        <v>0</v>
      </c>
    </row>
    <row r="86" spans="1:5" x14ac:dyDescent="0.25">
      <c r="A86">
        <v>420</v>
      </c>
      <c r="B86" s="6">
        <f t="shared" si="4"/>
        <v>20.436244827210885</v>
      </c>
      <c r="C86" s="6">
        <f>B86+2*'BH4 from Sr(BH4)2'!D86</f>
        <v>130.39238554814062</v>
      </c>
      <c r="D86" s="6">
        <f>$J$21+$K$21*A86+$L$21/A86^2+$M$21*A86^2+$N$21*A86^3+$O$21*A86^5</f>
        <v>130.3923855481406</v>
      </c>
      <c r="E86" s="9">
        <f t="shared" si="5"/>
        <v>2.1797062237127923E-14</v>
      </c>
    </row>
    <row r="87" spans="1:5" x14ac:dyDescent="0.25">
      <c r="A87">
        <v>425</v>
      </c>
      <c r="B87" s="6">
        <f t="shared" si="4"/>
        <v>20.546669727508647</v>
      </c>
      <c r="C87" s="6">
        <f>B87+2*'BH4 from Sr(BH4)2'!D87</f>
        <v>131.2267241831488</v>
      </c>
      <c r="D87" s="6">
        <f>$J$21+$K$21*A87+$L$21/A87^2+$M$21*A87^2+$N$21*A87^3+$O$21*A87^5</f>
        <v>131.22672418314878</v>
      </c>
      <c r="E87" s="9">
        <f t="shared" si="5"/>
        <v>2.1658476661153841E-14</v>
      </c>
    </row>
    <row r="88" spans="1:5" x14ac:dyDescent="0.25">
      <c r="A88">
        <v>430</v>
      </c>
      <c r="B88" s="6">
        <f t="shared" si="4"/>
        <v>20.654441447376957</v>
      </c>
      <c r="C88" s="6">
        <f>B88+2*'BH4 from Sr(BH4)2'!D88</f>
        <v>132.05481031070312</v>
      </c>
      <c r="D88" s="6">
        <f>$J$21+$K$21*A88+$L$21/A88^2+$M$21*A88^2+$N$21*A88^3+$O$21*A88^5</f>
        <v>132.05481031070309</v>
      </c>
      <c r="E88" s="9">
        <f t="shared" si="5"/>
        <v>2.1522661206761365E-14</v>
      </c>
    </row>
    <row r="89" spans="1:5" x14ac:dyDescent="0.25">
      <c r="A89">
        <v>435</v>
      </c>
      <c r="B89" s="6">
        <f t="shared" si="4"/>
        <v>20.759683467043203</v>
      </c>
      <c r="C89" s="6">
        <f>B89+2*'BH4 from Sr(BH4)2'!D89</f>
        <v>132.8768017554961</v>
      </c>
      <c r="D89" s="6">
        <f>$J$21+$K$21*A89+$L$21/A89^2+$M$21*A89^2+$N$21*A89^3+$O$21*A89^5</f>
        <v>132.8768017554961</v>
      </c>
      <c r="E89" s="9">
        <f t="shared" si="5"/>
        <v>0</v>
      </c>
    </row>
    <row r="90" spans="1:5" x14ac:dyDescent="0.25">
      <c r="A90">
        <v>440</v>
      </c>
      <c r="B90" s="6">
        <f t="shared" si="4"/>
        <v>20.862512290909088</v>
      </c>
      <c r="C90" s="6">
        <f>B90+2*'BH4 from Sr(BH4)2'!D90</f>
        <v>133.69284742615704</v>
      </c>
      <c r="D90" s="6">
        <f>$J$21+$K$21*A90+$L$21/A90^2+$M$21*A90^2+$N$21*A90^3+$O$21*A90^5</f>
        <v>133.69284742615704</v>
      </c>
      <c r="E90" s="9">
        <f t="shared" si="5"/>
        <v>0</v>
      </c>
    </row>
    <row r="91" spans="1:5" x14ac:dyDescent="0.25">
      <c r="A91">
        <v>445</v>
      </c>
      <c r="B91" s="6">
        <f t="shared" si="4"/>
        <v>20.963037915168542</v>
      </c>
      <c r="C91" s="6">
        <f>B91+2*'BH4 from Sr(BH4)2'!D91</f>
        <v>134.50308791293148</v>
      </c>
      <c r="D91" s="6">
        <f>$J$21+$K$21*A91+$L$21/A91^2+$M$21*A91^2+$N$21*A91^3+$O$21*A91^5</f>
        <v>134.50308791293148</v>
      </c>
      <c r="E91" s="9">
        <f t="shared" si="5"/>
        <v>0</v>
      </c>
    </row>
    <row r="92" spans="1:5" x14ac:dyDescent="0.25">
      <c r="A92">
        <v>450</v>
      </c>
      <c r="B92" s="6">
        <f t="shared" si="4"/>
        <v>21.061364259259257</v>
      </c>
      <c r="C92" s="6">
        <f>B92+2*'BH4 from Sr(BH4)2'!D92</f>
        <v>135.30765603913579</v>
      </c>
      <c r="D92" s="6">
        <f>$J$21+$K$21*A92+$L$21/A92^2+$M$21*A92^2+$N$21*A92^3+$O$21*A92^5</f>
        <v>135.30765603913582</v>
      </c>
      <c r="E92" s="9">
        <f t="shared" si="5"/>
        <v>-2.1005248529457518E-14</v>
      </c>
    </row>
    <row r="93" spans="1:5" x14ac:dyDescent="0.25">
      <c r="A93">
        <v>455</v>
      </c>
      <c r="B93" s="6">
        <f t="shared" si="4"/>
        <v>21.157589564309866</v>
      </c>
      <c r="C93" s="6">
        <f>B93+2*'BH4 from Sr(BH4)2'!D93</f>
        <v>136.10667737042746</v>
      </c>
      <c r="D93" s="6">
        <f>$J$21+$K$21*A93+$L$21/A93^2+$M$21*A93^2+$N$21*A93^3+$O$21*A93^5</f>
        <v>136.10667737042746</v>
      </c>
      <c r="E93" s="9">
        <f t="shared" si="5"/>
        <v>0</v>
      </c>
    </row>
    <row r="94" spans="1:5" x14ac:dyDescent="0.25">
      <c r="A94">
        <v>460</v>
      </c>
      <c r="B94" s="6">
        <f t="shared" si="4"/>
        <v>21.251806761436672</v>
      </c>
      <c r="C94" s="6">
        <f>B94+2*'BH4 from Sr(BH4)2'!D94</f>
        <v>136.90027068553874</v>
      </c>
      <c r="D94" s="6">
        <f>$J$21+$K$21*A94+$L$21/A94^2+$M$21*A94^2+$N$21*A94^3+$O$21*A94^5</f>
        <v>136.90027068553877</v>
      </c>
      <c r="E94" s="9">
        <f t="shared" si="5"/>
        <v>-2.0760886218909639E-14</v>
      </c>
    </row>
    <row r="95" spans="1:5" x14ac:dyDescent="0.25">
      <c r="A95">
        <v>465</v>
      </c>
      <c r="B95" s="6">
        <f t="shared" si="4"/>
        <v>21.344103812469648</v>
      </c>
      <c r="C95" s="6">
        <f>B95+2*'BH4 from Sr(BH4)2'!D95</f>
        <v>137.68854841177131</v>
      </c>
      <c r="D95" s="6">
        <f>$J$21+$K$21*A95+$L$21/A95^2+$M$21*A95^2+$N$21*A95^3+$O$21*A95^5</f>
        <v>137.68854841177134</v>
      </c>
      <c r="E95" s="9">
        <f t="shared" si="5"/>
        <v>-2.0642028518890371E-14</v>
      </c>
    </row>
    <row r="96" spans="1:5" x14ac:dyDescent="0.25">
      <c r="A96">
        <v>470</v>
      </c>
      <c r="B96" s="6">
        <f t="shared" si="4"/>
        <v>21.434564025441372</v>
      </c>
      <c r="C96" s="6">
        <f>B96+2*'BH4 from Sr(BH4)2'!D96</f>
        <v>138.4716170282345</v>
      </c>
      <c r="D96" s="6">
        <f>$J$21+$K$21*A96+$L$21/A96^2+$M$21*A96^2+$N$21*A96^3+$O$21*A96^5</f>
        <v>138.4716170282345</v>
      </c>
      <c r="E96" s="9">
        <f t="shared" si="5"/>
        <v>0</v>
      </c>
    </row>
    <row r="97" spans="1:5" x14ac:dyDescent="0.25">
      <c r="A97">
        <v>475</v>
      </c>
      <c r="B97" s="6">
        <f t="shared" si="4"/>
        <v>21.523266346952909</v>
      </c>
      <c r="C97" s="6">
        <f>B97+2*'BH4 from Sr(BH4)2'!D97</f>
        <v>139.24957743952911</v>
      </c>
      <c r="D97" s="6">
        <f>$J$21+$K$21*A97+$L$21/A97^2+$M$21*A97^2+$N$21*A97^3+$O$21*A97^5</f>
        <v>139.24957743952911</v>
      </c>
      <c r="E97" s="9">
        <f t="shared" si="5"/>
        <v>0</v>
      </c>
    </row>
    <row r="98" spans="1:5" x14ac:dyDescent="0.25">
      <c r="A98">
        <v>480</v>
      </c>
      <c r="B98" s="6">
        <f t="shared" si="4"/>
        <v>21.61028563333333</v>
      </c>
      <c r="C98" s="6">
        <f>B98+2*'BH4 from Sr(BH4)2'!D98</f>
        <v>140.02252532232637</v>
      </c>
      <c r="D98" s="6">
        <f>$J$21+$K$21*A98+$L$21/A98^2+$M$21*A98^2+$N$21*A98^3+$O$21*A98^5</f>
        <v>140.0225253223264</v>
      </c>
      <c r="E98" s="9">
        <f t="shared" si="5"/>
        <v>-2.0297955178981629E-14</v>
      </c>
    </row>
    <row r="99" spans="1:5" x14ac:dyDescent="0.25">
      <c r="A99">
        <v>485</v>
      </c>
      <c r="B99" s="6">
        <f t="shared" si="4"/>
        <v>21.695692902332869</v>
      </c>
      <c r="C99" s="6">
        <f>B99+2*'BH4 from Sr(BH4)2'!D99</f>
        <v>140.79055144706666</v>
      </c>
      <c r="D99" s="6">
        <f>$J$21+$K$21*A99+$L$21/A99^2+$M$21*A99^2+$N$21*A99^3+$O$21*A99^5</f>
        <v>140.79055144706666</v>
      </c>
      <c r="E99" s="9">
        <f t="shared" si="5"/>
        <v>0</v>
      </c>
    </row>
    <row r="100" spans="1:5" x14ac:dyDescent="0.25">
      <c r="A100">
        <v>490</v>
      </c>
      <c r="B100" s="6">
        <f t="shared" si="4"/>
        <v>21.779555566930444</v>
      </c>
      <c r="C100" s="6">
        <f>B100+2*'BH4 from Sr(BH4)2'!D100</f>
        <v>141.55374197679717</v>
      </c>
      <c r="D100" s="6">
        <f>$J$21+$K$21*A100+$L$21/A100^2+$M$21*A100^2+$N$21*A100^3+$O$21*A100^5</f>
        <v>141.5537419767972</v>
      </c>
      <c r="E100" s="9">
        <f t="shared" si="5"/>
        <v>-2.0078387920725375E-14</v>
      </c>
    </row>
    <row r="101" spans="1:5" x14ac:dyDescent="0.25">
      <c r="A101">
        <v>495</v>
      </c>
      <c r="B101" s="6">
        <f t="shared" si="4"/>
        <v>21.861937652693598</v>
      </c>
      <c r="C101" s="6">
        <f>B101+2*'BH4 from Sr(BH4)2'!D101</f>
        <v>142.31217874498827</v>
      </c>
      <c r="D101" s="6">
        <f>$J$21+$K$21*A101+$L$21/A101^2+$M$21*A101^2+$N$21*A101^3+$O$21*A101^5</f>
        <v>142.31217874498827</v>
      </c>
      <c r="E101" s="9">
        <f t="shared" si="5"/>
        <v>0</v>
      </c>
    </row>
    <row r="102" spans="1:5" x14ac:dyDescent="0.25">
      <c r="A102">
        <v>500</v>
      </c>
      <c r="B102" s="6">
        <f t="shared" si="4"/>
        <v>21.942900000000002</v>
      </c>
      <c r="C102" s="6">
        <f>B102+2*'BH4 from Sr(BH4)2'!D102</f>
        <v>143.06593951400001</v>
      </c>
      <c r="D102" s="6">
        <f>$J$21+$K$21*A102+$L$21/A102^2+$M$21*A102^2+$N$21*A102^3+$O$21*A102^5</f>
        <v>143.06593951400001</v>
      </c>
      <c r="E102" s="9">
        <f t="shared" si="5"/>
        <v>0</v>
      </c>
    </row>
    <row r="103" spans="1:5" x14ac:dyDescent="0.25">
      <c r="A103">
        <v>505</v>
      </c>
      <c r="B103" s="6">
        <f t="shared" si="4"/>
        <v>22.022500452313498</v>
      </c>
      <c r="C103" s="6">
        <f>B103+2*'BH4 from Sr(BH4)2'!D103</f>
        <v>143.81509821572493</v>
      </c>
      <c r="D103" s="6">
        <f>$J$21+$K$21*A103+$L$21/A103^2+$M$21*A103^2+$N$21*A103^3+$O$21*A103^5</f>
        <v>143.81509821572496</v>
      </c>
      <c r="E103" s="9">
        <f t="shared" si="5"/>
        <v>-1.976267428317644E-14</v>
      </c>
    </row>
    <row r="104" spans="1:5" x14ac:dyDescent="0.25">
      <c r="A104">
        <v>510</v>
      </c>
      <c r="B104" s="6">
        <f t="shared" si="4"/>
        <v>22.100794031603229</v>
      </c>
      <c r="C104" s="6">
        <f>B104+2*'BH4 from Sr(BH4)2'!D104</f>
        <v>144.55972517579775</v>
      </c>
      <c r="D104" s="6">
        <f>$J$21+$K$21*A104+$L$21/A104^2+$M$21*A104^2+$N$21*A104^3+$O$21*A104^5</f>
        <v>144.55972517579778</v>
      </c>
      <c r="E104" s="9">
        <f t="shared" si="5"/>
        <v>-1.9660876773140395E-14</v>
      </c>
    </row>
    <row r="105" spans="1:5" x14ac:dyDescent="0.25">
      <c r="A105">
        <v>515</v>
      </c>
      <c r="B105" s="6">
        <f t="shared" si="4"/>
        <v>22.177833101899331</v>
      </c>
      <c r="C105" s="6">
        <f>B105+2*'BH4 from Sr(BH4)2'!D105</f>
        <v>145.29988732264206</v>
      </c>
      <c r="D105" s="6">
        <f>$J$21+$K$21*A105+$L$21/A105^2+$M$21*A105^2+$N$21*A105^3+$O$21*A105^5</f>
        <v>145.29988732264209</v>
      </c>
      <c r="E105" s="9">
        <f t="shared" si="5"/>
        <v>-1.9560723655134628E-14</v>
      </c>
    </row>
    <row r="106" spans="1:5" x14ac:dyDescent="0.25">
      <c r="A106">
        <v>520</v>
      </c>
      <c r="B106" s="6">
        <f t="shared" si="4"/>
        <v>22.25366752189349</v>
      </c>
      <c r="C106" s="6">
        <f>B106+2*'BH4 from Sr(BH4)2'!D106</f>
        <v>146.03564838251481</v>
      </c>
      <c r="D106" s="6">
        <f>$J$21+$K$21*A106+$L$21/A106^2+$M$21*A106^2+$N$21*A106^3+$O$21*A106^5</f>
        <v>146.03564838251481</v>
      </c>
      <c r="E106" s="9">
        <f t="shared" si="5"/>
        <v>0</v>
      </c>
    </row>
    <row r="107" spans="1:5" x14ac:dyDescent="0.25">
      <c r="A107">
        <v>525</v>
      </c>
      <c r="B107" s="6">
        <f t="shared" si="4"/>
        <v>22.328344787414963</v>
      </c>
      <c r="C107" s="6">
        <f>B107+2*'BH4 from Sr(BH4)2'!D107</f>
        <v>146.76706906160996</v>
      </c>
      <c r="D107" s="6">
        <f>$J$21+$K$21*A107+$L$21/A107^2+$M$21*A107^2+$N$21*A107^3+$O$21*A107^5</f>
        <v>146.76706906160999</v>
      </c>
      <c r="E107" s="9">
        <f t="shared" si="5"/>
        <v>-1.9365181584755317E-14</v>
      </c>
    </row>
    <row r="108" spans="1:5" x14ac:dyDescent="0.25">
      <c r="A108">
        <v>530</v>
      </c>
      <c r="B108" s="6">
        <f t="shared" si="4"/>
        <v>22.401910164542539</v>
      </c>
      <c r="C108" s="6">
        <f>B108+2*'BH4 from Sr(BH4)2'!D108</f>
        <v>147.49420721619438</v>
      </c>
      <c r="D108" s="6">
        <f>$J$21+$K$21*A108+$L$21/A108^2+$M$21*A108^2+$N$21*A108^3+$O$21*A108^5</f>
        <v>147.49420721619441</v>
      </c>
      <c r="E108" s="9">
        <f t="shared" si="5"/>
        <v>-1.9269712327579058E-14</v>
      </c>
    </row>
    <row r="109" spans="1:5" x14ac:dyDescent="0.25">
      <c r="A109">
        <v>535</v>
      </c>
      <c r="B109" s="6">
        <f t="shared" si="4"/>
        <v>22.47440681404926</v>
      </c>
      <c r="C109" s="6">
        <f>B109+2*'BH4 from Sr(BH4)2'!D109</f>
        <v>148.21711801166481</v>
      </c>
      <c r="D109" s="6">
        <f>$J$21+$K$21*A109+$L$21/A109^2+$M$21*A109^2+$N$21*A109^3+$O$21*A109^5</f>
        <v>148.21711801166478</v>
      </c>
      <c r="E109" s="9">
        <f t="shared" si="5"/>
        <v>1.917572667157595E-14</v>
      </c>
    </row>
    <row r="110" spans="1:5" x14ac:dyDescent="0.25">
      <c r="A110">
        <v>540</v>
      </c>
      <c r="B110" s="6">
        <f t="shared" si="4"/>
        <v>22.545875907818932</v>
      </c>
      <c r="C110" s="6">
        <f>B110+2*'BH4 from Sr(BH4)2'!D110</f>
        <v>148.93585407134432</v>
      </c>
      <c r="D110" s="6">
        <f>$J$21+$K$21*A110+$L$21/A110^2+$M$21*A110^2+$N$21*A110^3+$O$21*A110^5</f>
        <v>148.93585407134432</v>
      </c>
      <c r="E110" s="9">
        <f t="shared" si="5"/>
        <v>0</v>
      </c>
    </row>
    <row r="111" spans="1:5" x14ac:dyDescent="0.25">
      <c r="A111">
        <v>545</v>
      </c>
      <c r="B111" s="6">
        <f t="shared" si="4"/>
        <v>22.616356737820887</v>
      </c>
      <c r="C111" s="6">
        <f>B111+2*'BH4 from Sr(BH4)2'!D111</f>
        <v>149.65046561576719</v>
      </c>
      <c r="D111" s="6">
        <f>$J$21+$K$21*A111+$L$21/A111^2+$M$21*A111^2+$N$21*A111^3+$O$21*A111^5</f>
        <v>149.65046561576722</v>
      </c>
      <c r="E111" s="9">
        <f t="shared" si="5"/>
        <v>-1.8992062145251016E-14</v>
      </c>
    </row>
    <row r="112" spans="1:5" x14ac:dyDescent="0.25">
      <c r="A112">
        <v>550</v>
      </c>
      <c r="B112" s="6">
        <f t="shared" si="4"/>
        <v>22.685886818181817</v>
      </c>
      <c r="C112" s="6">
        <f>B112+2*'BH4 from Sr(BH4)2'!D112</f>
        <v>150.36100059314049</v>
      </c>
      <c r="D112" s="6">
        <f>$J$21+$K$21*A112+$L$21/A112^2+$M$21*A112^2+$N$21*A112^3+$O$21*A112^5</f>
        <v>150.36100059314052</v>
      </c>
      <c r="E112" s="9">
        <f t="shared" si="5"/>
        <v>-1.8902314641620317E-14</v>
      </c>
    </row>
  </sheetData>
  <mergeCells count="5">
    <mergeCell ref="J1:L1"/>
    <mergeCell ref="M1:R1"/>
    <mergeCell ref="I12:K12"/>
    <mergeCell ref="S24:U24"/>
    <mergeCell ref="I11:K1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BH4 from LiBH4</vt:lpstr>
      <vt:lpstr>BH4 from NaBH4</vt:lpstr>
      <vt:lpstr>Be(BH4)2 from LiBH4</vt:lpstr>
      <vt:lpstr>Mg(BH4)2 from LiBH4</vt:lpstr>
      <vt:lpstr>Ca(BH4)2 from LiBH4</vt:lpstr>
      <vt:lpstr>Sr(BH4)2 from LiBH4</vt:lpstr>
      <vt:lpstr>Ba(BH4)2 from LiBH4</vt:lpstr>
      <vt:lpstr>BH4 from Sr(BH4)2</vt:lpstr>
      <vt:lpstr>Be(BH4)2 from Sr(BH4)2</vt:lpstr>
      <vt:lpstr>Mg(BH4)2 from Sr(BH4)2</vt:lpstr>
      <vt:lpstr>Ca(BH4)2 from Sr(BH4)2</vt:lpstr>
      <vt:lpstr>Ba(BH4)2 from Sr(BH4)2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Jörg Burkmann</dc:creator>
  <cp:lastModifiedBy>Konrad Burkmann</cp:lastModifiedBy>
  <dcterms:created xsi:type="dcterms:W3CDTF">2025-01-06T13:23:10Z</dcterms:created>
  <dcterms:modified xsi:type="dcterms:W3CDTF">2026-01-19T01:33:11Z</dcterms:modified>
</cp:coreProperties>
</file>