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codeName="ThisWorkbook" defaultThemeVersion="166925"/>
  <mc:AlternateContent xmlns:mc="http://schemas.openxmlformats.org/markup-compatibility/2006">
    <mc:Choice Requires="x15">
      <x15ac:absPath xmlns:x15ac="http://schemas.microsoft.com/office/spreadsheetml/2010/11/ac" url="/Users/stibel/Desktop/Climate Change Study/Round 3 submissions/Body Only/"/>
    </mc:Choice>
  </mc:AlternateContent>
  <xr:revisionPtr revIDLastSave="0" documentId="13_ncr:1_{5498E642-73FC-484A-AB5D-1F133CC09B11}" xr6:coauthVersionLast="47" xr6:coauthVersionMax="47" xr10:uidLastSave="{00000000-0000-0000-0000-000000000000}"/>
  <bookViews>
    <workbookView xWindow="3140" yWindow="2120" windowWidth="24640" windowHeight="13180" xr2:uid="{8B81F2F3-A0AD-1C49-BB01-94915FA1066E}"/>
  </bookViews>
  <sheets>
    <sheet name="Dataset S1A" sheetId="41" r:id="rId1"/>
    <sheet name="DatasetS1B" sheetId="45" r:id="rId2"/>
    <sheet name="XLSTAT_20230612_190114_1_HID" sheetId="49" state="hidden" r:id="rId3"/>
    <sheet name="XLSTAT_20230612_185952_1_HID" sheetId="47" state="hidden" r:id="rId4"/>
  </sheets>
  <definedNames>
    <definedName name="xdata1" localSheetId="3" hidden="1">XLSTAT_20230612_185952_1_HID!$C$1:$C$70</definedName>
    <definedName name="xdata1" localSheetId="2" hidden="1">XLSTAT_20230612_190114_1_HID!$C$1:$C$70</definedName>
    <definedName name="xdata1" hidden="1">#REF!</definedName>
    <definedName name="xdata2" localSheetId="3" hidden="1">XLSTAT_20230612_185952_1_HID!$G$1:$G$70</definedName>
    <definedName name="xdata2" localSheetId="2" hidden="1">XLSTAT_20230612_190114_1_HID!$G$1:$G$70</definedName>
    <definedName name="xdata2" hidden="1">#REF!</definedName>
    <definedName name="xdata3" localSheetId="3" hidden="1">XLSTAT_20230612_185952_1_HID!$K$1:$K$100</definedName>
    <definedName name="xdata3" hidden="1">#REF!</definedName>
    <definedName name="xdata4" localSheetId="3" hidden="1">XLSTAT_20230612_185952_1_HID!$O$1:$O$100</definedName>
    <definedName name="xdata4" hidden="1">#REF!</definedName>
    <definedName name="xdata5" localSheetId="3" hidden="1">XLSTAT_20230612_185952_1_HID!$S$1:$S$70</definedName>
    <definedName name="xdata5" hidden="1">#REF!</definedName>
    <definedName name="xdata6" localSheetId="3" hidden="1">XLSTAT_20230612_185952_1_HID!$W$1:$W$70</definedName>
    <definedName name="xdata6" hidden="1">#REF!</definedName>
    <definedName name="ydata1" localSheetId="3" hidden="1">XLSTAT_20230612_185952_1_HID!$D$1:$D$70</definedName>
    <definedName name="ydata1" localSheetId="2" hidden="1">XLSTAT_20230612_190114_1_HID!$D$1:$D$70</definedName>
    <definedName name="ydata1" hidden="1">#REF!</definedName>
    <definedName name="ydata2" localSheetId="3" hidden="1">XLSTAT_20230612_185952_1_HID!$H$1:$H$70</definedName>
    <definedName name="ydata2" localSheetId="2" hidden="1">XLSTAT_20230612_190114_1_HID!$H$1:$H$70</definedName>
    <definedName name="ydata2" hidden="1">#REF!</definedName>
    <definedName name="ydata3" localSheetId="3" hidden="1">XLSTAT_20230612_185952_1_HID!$L$1:$L$100</definedName>
    <definedName name="ydata3" hidden="1">#REF!</definedName>
    <definedName name="ydata4" localSheetId="3" hidden="1">XLSTAT_20230612_185952_1_HID!$P$1:$P$100</definedName>
    <definedName name="ydata4" hidden="1">#REF!</definedName>
    <definedName name="ydata5" localSheetId="3" hidden="1">XLSTAT_20230612_185952_1_HID!$T$1:$T$70</definedName>
    <definedName name="ydata5" hidden="1">#REF!</definedName>
    <definedName name="ydata6" localSheetId="3" hidden="1">XLSTAT_20230612_185952_1_HID!$X$1:$X$70</definedName>
    <definedName name="ydata6"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 i="49" l="1"/>
  <c r="H2" i="49"/>
  <c r="H3" i="49"/>
  <c r="H4" i="49"/>
  <c r="H5" i="49"/>
  <c r="H6" i="49"/>
  <c r="H7" i="49"/>
  <c r="H8" i="49"/>
  <c r="H9" i="49"/>
  <c r="H10" i="49"/>
  <c r="H11" i="49"/>
  <c r="H12" i="49"/>
  <c r="H13" i="49"/>
  <c r="H14" i="49"/>
  <c r="H15" i="49"/>
  <c r="H16" i="49"/>
  <c r="H17" i="49"/>
  <c r="H18" i="49"/>
  <c r="H19" i="49"/>
  <c r="H20" i="49"/>
  <c r="H21" i="49"/>
  <c r="H22" i="49"/>
  <c r="H23" i="49"/>
  <c r="H24" i="49"/>
  <c r="H25" i="49"/>
  <c r="H26" i="49"/>
  <c r="H27" i="49"/>
  <c r="H28" i="49"/>
  <c r="H29" i="49"/>
  <c r="H30" i="49"/>
  <c r="H31" i="49"/>
  <c r="H32" i="49"/>
  <c r="H33" i="49"/>
  <c r="H34" i="49"/>
  <c r="H35" i="49"/>
  <c r="H36" i="49"/>
  <c r="H37" i="49"/>
  <c r="H38" i="49"/>
  <c r="H39" i="49"/>
  <c r="H40" i="49"/>
  <c r="H41" i="49"/>
  <c r="H42" i="49"/>
  <c r="H43" i="49"/>
  <c r="H44" i="49"/>
  <c r="H45" i="49"/>
  <c r="H46" i="49"/>
  <c r="H47" i="49"/>
  <c r="H48" i="49"/>
  <c r="H49" i="49"/>
  <c r="H50" i="49"/>
  <c r="H51" i="49"/>
  <c r="H52" i="49"/>
  <c r="H53" i="49"/>
  <c r="H54" i="49"/>
  <c r="H55" i="49"/>
  <c r="H56" i="49"/>
  <c r="H57" i="49"/>
  <c r="H58" i="49"/>
  <c r="H59" i="49"/>
  <c r="H60" i="49"/>
  <c r="H61" i="49"/>
  <c r="H62" i="49"/>
  <c r="H63" i="49"/>
  <c r="H64" i="49"/>
  <c r="H65" i="49"/>
  <c r="H66" i="49"/>
  <c r="H67" i="49"/>
  <c r="H68" i="49"/>
  <c r="H69" i="49"/>
  <c r="H70" i="49"/>
  <c r="G1" i="49"/>
  <c r="G2" i="49"/>
  <c r="G3" i="49"/>
  <c r="G4" i="49"/>
  <c r="G5" i="49"/>
  <c r="G6" i="49"/>
  <c r="G7" i="49"/>
  <c r="G8" i="49"/>
  <c r="G9" i="49"/>
  <c r="G10" i="49"/>
  <c r="G11" i="49"/>
  <c r="G12" i="49"/>
  <c r="G13" i="49"/>
  <c r="G14" i="49"/>
  <c r="G15" i="49"/>
  <c r="G16" i="49"/>
  <c r="G17" i="49"/>
  <c r="G18" i="49"/>
  <c r="G19" i="49"/>
  <c r="G20" i="49"/>
  <c r="G21" i="49"/>
  <c r="G22" i="49"/>
  <c r="G23" i="49"/>
  <c r="G24" i="49"/>
  <c r="G25" i="49"/>
  <c r="G26" i="49"/>
  <c r="G27" i="49"/>
  <c r="G28" i="49"/>
  <c r="G29" i="49"/>
  <c r="G30" i="49"/>
  <c r="G31" i="49"/>
  <c r="G32" i="49"/>
  <c r="G33" i="49"/>
  <c r="G34" i="49"/>
  <c r="G35" i="49"/>
  <c r="G36" i="49"/>
  <c r="G37" i="49"/>
  <c r="G38" i="49"/>
  <c r="G39" i="49"/>
  <c r="G40" i="49"/>
  <c r="G41" i="49"/>
  <c r="G42" i="49"/>
  <c r="G43" i="49"/>
  <c r="G44" i="49"/>
  <c r="G45" i="49"/>
  <c r="G46" i="49"/>
  <c r="G47" i="49"/>
  <c r="G48" i="49"/>
  <c r="G49" i="49"/>
  <c r="G50" i="49"/>
  <c r="G51" i="49"/>
  <c r="G52" i="49"/>
  <c r="G53" i="49"/>
  <c r="G54" i="49"/>
  <c r="G55" i="49"/>
  <c r="G56" i="49"/>
  <c r="G57" i="49"/>
  <c r="G58" i="49"/>
  <c r="G59" i="49"/>
  <c r="G60" i="49"/>
  <c r="G61" i="49"/>
  <c r="G62" i="49"/>
  <c r="G63" i="49"/>
  <c r="G64" i="49"/>
  <c r="G65" i="49"/>
  <c r="G66" i="49"/>
  <c r="G67" i="49"/>
  <c r="G68" i="49"/>
  <c r="G69" i="49"/>
  <c r="G70" i="49"/>
  <c r="D1" i="49"/>
  <c r="D2" i="49"/>
  <c r="D3" i="49"/>
  <c r="D4" i="49"/>
  <c r="D5" i="49"/>
  <c r="D6" i="49"/>
  <c r="D7" i="49"/>
  <c r="D8" i="49"/>
  <c r="D9" i="49"/>
  <c r="D10" i="49"/>
  <c r="D11" i="49"/>
  <c r="D12" i="49"/>
  <c r="D13" i="49"/>
  <c r="D14" i="49"/>
  <c r="D15" i="49"/>
  <c r="D16" i="49"/>
  <c r="D17" i="49"/>
  <c r="D18" i="49"/>
  <c r="D19" i="49"/>
  <c r="D20" i="49"/>
  <c r="D21" i="49"/>
  <c r="D22" i="49"/>
  <c r="D23" i="49"/>
  <c r="D24" i="49"/>
  <c r="D25" i="49"/>
  <c r="D26" i="49"/>
  <c r="D27" i="49"/>
  <c r="D28" i="49"/>
  <c r="D29" i="49"/>
  <c r="D30" i="49"/>
  <c r="D31" i="49"/>
  <c r="D32" i="49"/>
  <c r="D33" i="49"/>
  <c r="D34" i="49"/>
  <c r="D35" i="49"/>
  <c r="D36" i="49"/>
  <c r="D37" i="49"/>
  <c r="D38" i="49"/>
  <c r="D39" i="49"/>
  <c r="D40" i="49"/>
  <c r="D41" i="49"/>
  <c r="D42" i="49"/>
  <c r="D43" i="49"/>
  <c r="D44" i="49"/>
  <c r="D45" i="49"/>
  <c r="D46" i="49"/>
  <c r="D47" i="49"/>
  <c r="D48" i="49"/>
  <c r="D49" i="49"/>
  <c r="D50" i="49"/>
  <c r="D51" i="49"/>
  <c r="D52" i="49"/>
  <c r="D53" i="49"/>
  <c r="D54" i="49"/>
  <c r="D55" i="49"/>
  <c r="D56" i="49"/>
  <c r="D57" i="49"/>
  <c r="D58" i="49"/>
  <c r="D59" i="49"/>
  <c r="D60" i="49"/>
  <c r="D61" i="49"/>
  <c r="D62" i="49"/>
  <c r="D63" i="49"/>
  <c r="D64" i="49"/>
  <c r="D65" i="49"/>
  <c r="D66" i="49"/>
  <c r="D67" i="49"/>
  <c r="D68" i="49"/>
  <c r="D69" i="49"/>
  <c r="D70" i="49"/>
  <c r="C1" i="49"/>
  <c r="C2" i="49"/>
  <c r="C3" i="49"/>
  <c r="C4" i="49"/>
  <c r="C5" i="49"/>
  <c r="C6" i="49"/>
  <c r="C7" i="49"/>
  <c r="C8" i="49"/>
  <c r="C9" i="49"/>
  <c r="C10" i="49"/>
  <c r="C11" i="49"/>
  <c r="C12" i="49"/>
  <c r="C13" i="49"/>
  <c r="C14" i="49"/>
  <c r="C15" i="49"/>
  <c r="C16" i="49"/>
  <c r="C17" i="49"/>
  <c r="C18" i="49"/>
  <c r="C19" i="49"/>
  <c r="C20" i="49"/>
  <c r="C21" i="49"/>
  <c r="C22" i="49"/>
  <c r="C23" i="49"/>
  <c r="C24" i="49"/>
  <c r="C25" i="49"/>
  <c r="C26" i="49"/>
  <c r="C27" i="49"/>
  <c r="C28" i="49"/>
  <c r="C29" i="49"/>
  <c r="C30" i="49"/>
  <c r="C31" i="49"/>
  <c r="C32" i="49"/>
  <c r="C33" i="49"/>
  <c r="C34" i="49"/>
  <c r="C35" i="49"/>
  <c r="C36" i="49"/>
  <c r="C37" i="49"/>
  <c r="C38" i="49"/>
  <c r="C39" i="49"/>
  <c r="C40" i="49"/>
  <c r="C41" i="49"/>
  <c r="C42" i="49"/>
  <c r="C43" i="49"/>
  <c r="C44" i="49"/>
  <c r="C45" i="49"/>
  <c r="C46" i="49"/>
  <c r="C47" i="49"/>
  <c r="C48" i="49"/>
  <c r="C49" i="49"/>
  <c r="C50" i="49"/>
  <c r="C51" i="49"/>
  <c r="C52" i="49"/>
  <c r="C53" i="49"/>
  <c r="C54" i="49"/>
  <c r="C55" i="49"/>
  <c r="C56" i="49"/>
  <c r="C57" i="49"/>
  <c r="C58" i="49"/>
  <c r="C59" i="49"/>
  <c r="C60" i="49"/>
  <c r="C61" i="49"/>
  <c r="C62" i="49"/>
  <c r="C63" i="49"/>
  <c r="C64" i="49"/>
  <c r="C65" i="49"/>
  <c r="C66" i="49"/>
  <c r="C67" i="49"/>
  <c r="C68" i="49"/>
  <c r="C69" i="49"/>
  <c r="C70" i="49"/>
  <c r="X1" i="47"/>
  <c r="X2" i="47"/>
  <c r="X3" i="47"/>
  <c r="X4" i="47"/>
  <c r="X5" i="47"/>
  <c r="X6" i="47"/>
  <c r="X7" i="47"/>
  <c r="X8" i="47"/>
  <c r="X9" i="47"/>
  <c r="X10" i="47"/>
  <c r="X11" i="47"/>
  <c r="X12" i="47"/>
  <c r="X13" i="47"/>
  <c r="X14" i="47"/>
  <c r="X15" i="47"/>
  <c r="X16" i="47"/>
  <c r="X17" i="47"/>
  <c r="X18" i="47"/>
  <c r="X19" i="47"/>
  <c r="X20" i="47"/>
  <c r="X21" i="47"/>
  <c r="X22" i="47"/>
  <c r="X23" i="47"/>
  <c r="X24" i="47"/>
  <c r="X25" i="47"/>
  <c r="X26" i="47"/>
  <c r="X27" i="47"/>
  <c r="X28" i="47"/>
  <c r="X29" i="47"/>
  <c r="X30" i="47"/>
  <c r="X31" i="47"/>
  <c r="X32" i="47"/>
  <c r="X33" i="47"/>
  <c r="X34" i="47"/>
  <c r="X35" i="47"/>
  <c r="X36" i="47"/>
  <c r="X37" i="47"/>
  <c r="X38" i="47"/>
  <c r="X39" i="47"/>
  <c r="X40" i="47"/>
  <c r="X41" i="47"/>
  <c r="X42" i="47"/>
  <c r="X43" i="47"/>
  <c r="X44" i="47"/>
  <c r="X45" i="47"/>
  <c r="X46" i="47"/>
  <c r="X47" i="47"/>
  <c r="X48" i="47"/>
  <c r="X49" i="47"/>
  <c r="X50" i="47"/>
  <c r="X51" i="47"/>
  <c r="X52" i="47"/>
  <c r="X53" i="47"/>
  <c r="X54" i="47"/>
  <c r="X55" i="47"/>
  <c r="X56" i="47"/>
  <c r="X57" i="47"/>
  <c r="X58" i="47"/>
  <c r="X59" i="47"/>
  <c r="X60" i="47"/>
  <c r="X61" i="47"/>
  <c r="X62" i="47"/>
  <c r="X63" i="47"/>
  <c r="X64" i="47"/>
  <c r="X65" i="47"/>
  <c r="X66" i="47"/>
  <c r="X67" i="47"/>
  <c r="X68" i="47"/>
  <c r="X69" i="47"/>
  <c r="X70" i="47"/>
  <c r="W1" i="47"/>
  <c r="W2" i="47"/>
  <c r="W3" i="47"/>
  <c r="W4" i="47"/>
  <c r="W5" i="47"/>
  <c r="W6" i="47"/>
  <c r="W7" i="47"/>
  <c r="W8" i="47"/>
  <c r="W9" i="47"/>
  <c r="W10" i="47"/>
  <c r="W11" i="47"/>
  <c r="W12" i="47"/>
  <c r="W13" i="47"/>
  <c r="W14" i="47"/>
  <c r="W15" i="47"/>
  <c r="W16" i="47"/>
  <c r="W17" i="47"/>
  <c r="W18" i="47"/>
  <c r="W19" i="47"/>
  <c r="W20" i="47"/>
  <c r="W21" i="47"/>
  <c r="W22" i="47"/>
  <c r="W23" i="47"/>
  <c r="W24" i="47"/>
  <c r="W25" i="47"/>
  <c r="W26" i="47"/>
  <c r="W27" i="47"/>
  <c r="W28" i="47"/>
  <c r="W29" i="47"/>
  <c r="W30" i="47"/>
  <c r="W31" i="47"/>
  <c r="W32" i="47"/>
  <c r="W33" i="47"/>
  <c r="W34" i="47"/>
  <c r="W35" i="47"/>
  <c r="W36" i="47"/>
  <c r="W37" i="47"/>
  <c r="W38" i="47"/>
  <c r="W39" i="47"/>
  <c r="W40" i="47"/>
  <c r="W41" i="47"/>
  <c r="W42" i="47"/>
  <c r="W43" i="47"/>
  <c r="W44" i="47"/>
  <c r="W45" i="47"/>
  <c r="W46" i="47"/>
  <c r="W47" i="47"/>
  <c r="W48" i="47"/>
  <c r="W49" i="47"/>
  <c r="W50" i="47"/>
  <c r="W51" i="47"/>
  <c r="W52" i="47"/>
  <c r="W53" i="47"/>
  <c r="W54" i="47"/>
  <c r="W55" i="47"/>
  <c r="W56" i="47"/>
  <c r="W57" i="47"/>
  <c r="W58" i="47"/>
  <c r="W59" i="47"/>
  <c r="W60" i="47"/>
  <c r="W61" i="47"/>
  <c r="W62" i="47"/>
  <c r="W63" i="47"/>
  <c r="W64" i="47"/>
  <c r="W65" i="47"/>
  <c r="W66" i="47"/>
  <c r="W67" i="47"/>
  <c r="W68" i="47"/>
  <c r="W69" i="47"/>
  <c r="W70" i="47"/>
  <c r="T1" i="47"/>
  <c r="T2" i="47"/>
  <c r="T3" i="47"/>
  <c r="T4" i="47"/>
  <c r="T5" i="47"/>
  <c r="T6" i="47"/>
  <c r="T7" i="47"/>
  <c r="T8" i="47"/>
  <c r="T9" i="47"/>
  <c r="T10" i="47"/>
  <c r="T11" i="47"/>
  <c r="T12" i="47"/>
  <c r="T13" i="47"/>
  <c r="T14" i="47"/>
  <c r="T15" i="47"/>
  <c r="T16" i="47"/>
  <c r="T17" i="47"/>
  <c r="T18" i="47"/>
  <c r="T19" i="47"/>
  <c r="T20" i="47"/>
  <c r="T21" i="47"/>
  <c r="T22" i="47"/>
  <c r="T23" i="47"/>
  <c r="T24" i="47"/>
  <c r="T25" i="47"/>
  <c r="T26" i="47"/>
  <c r="T27" i="47"/>
  <c r="T28" i="47"/>
  <c r="T29" i="47"/>
  <c r="T30" i="47"/>
  <c r="T31" i="47"/>
  <c r="T32" i="47"/>
  <c r="T33" i="47"/>
  <c r="T34" i="47"/>
  <c r="T35" i="47"/>
  <c r="T36" i="47"/>
  <c r="T37" i="47"/>
  <c r="T38" i="47"/>
  <c r="T39" i="47"/>
  <c r="T40" i="47"/>
  <c r="T41" i="47"/>
  <c r="T42" i="47"/>
  <c r="T43" i="47"/>
  <c r="T44" i="47"/>
  <c r="T45" i="47"/>
  <c r="T46" i="47"/>
  <c r="T47" i="47"/>
  <c r="T48" i="47"/>
  <c r="T49" i="47"/>
  <c r="T50" i="47"/>
  <c r="T51" i="47"/>
  <c r="T52" i="47"/>
  <c r="T53" i="47"/>
  <c r="T54" i="47"/>
  <c r="T55" i="47"/>
  <c r="T56" i="47"/>
  <c r="T57" i="47"/>
  <c r="T58" i="47"/>
  <c r="T59" i="47"/>
  <c r="T60" i="47"/>
  <c r="T61" i="47"/>
  <c r="T62" i="47"/>
  <c r="T63" i="47"/>
  <c r="T64" i="47"/>
  <c r="T65" i="47"/>
  <c r="T66" i="47"/>
  <c r="T67" i="47"/>
  <c r="T68" i="47"/>
  <c r="T69" i="47"/>
  <c r="T70" i="47"/>
  <c r="S1" i="47"/>
  <c r="S2" i="47"/>
  <c r="S3" i="47"/>
  <c r="S4" i="47"/>
  <c r="S5" i="47"/>
  <c r="S6" i="47"/>
  <c r="S7" i="47"/>
  <c r="S8" i="47"/>
  <c r="S9" i="47"/>
  <c r="S10" i="47"/>
  <c r="S11" i="47"/>
  <c r="S12" i="47"/>
  <c r="S13" i="47"/>
  <c r="S14" i="47"/>
  <c r="S15" i="47"/>
  <c r="S16" i="47"/>
  <c r="S17" i="47"/>
  <c r="S18" i="47"/>
  <c r="S19" i="47"/>
  <c r="S20" i="47"/>
  <c r="S21" i="47"/>
  <c r="S22" i="47"/>
  <c r="S23" i="47"/>
  <c r="S24" i="47"/>
  <c r="S25" i="47"/>
  <c r="S26" i="47"/>
  <c r="S27" i="47"/>
  <c r="S28" i="47"/>
  <c r="S29" i="47"/>
  <c r="S30" i="47"/>
  <c r="S31" i="47"/>
  <c r="S32" i="47"/>
  <c r="S33" i="47"/>
  <c r="S34" i="47"/>
  <c r="S35" i="47"/>
  <c r="S36" i="47"/>
  <c r="S37" i="47"/>
  <c r="S38" i="47"/>
  <c r="S39" i="47"/>
  <c r="S40" i="47"/>
  <c r="S41" i="47"/>
  <c r="S42" i="47"/>
  <c r="S43" i="47"/>
  <c r="S44" i="47"/>
  <c r="S45" i="47"/>
  <c r="S46" i="47"/>
  <c r="S47" i="47"/>
  <c r="S48" i="47"/>
  <c r="S49" i="47"/>
  <c r="S50" i="47"/>
  <c r="S51" i="47"/>
  <c r="S52" i="47"/>
  <c r="S53" i="47"/>
  <c r="S54" i="47"/>
  <c r="S55" i="47"/>
  <c r="S56" i="47"/>
  <c r="S57" i="47"/>
  <c r="S58" i="47"/>
  <c r="S59" i="47"/>
  <c r="S60" i="47"/>
  <c r="S61" i="47"/>
  <c r="S62" i="47"/>
  <c r="S63" i="47"/>
  <c r="S64" i="47"/>
  <c r="S65" i="47"/>
  <c r="S66" i="47"/>
  <c r="S67" i="47"/>
  <c r="S68" i="47"/>
  <c r="S69" i="47"/>
  <c r="S70" i="47"/>
  <c r="P1" i="47"/>
  <c r="P2" i="47"/>
  <c r="P3" i="47"/>
  <c r="P4" i="47"/>
  <c r="P5" i="47"/>
  <c r="P6" i="47"/>
  <c r="P7" i="47"/>
  <c r="P8" i="47"/>
  <c r="P9" i="47"/>
  <c r="P10" i="47"/>
  <c r="P11" i="47"/>
  <c r="P12" i="47"/>
  <c r="P13" i="47"/>
  <c r="P14" i="47"/>
  <c r="P15" i="47"/>
  <c r="P16" i="47"/>
  <c r="P17" i="47"/>
  <c r="P18" i="47"/>
  <c r="P19" i="47"/>
  <c r="P20" i="47"/>
  <c r="P21" i="47"/>
  <c r="P22" i="47"/>
  <c r="P23" i="47"/>
  <c r="P24" i="47"/>
  <c r="P25" i="47"/>
  <c r="P26" i="47"/>
  <c r="P27" i="47"/>
  <c r="P28" i="47"/>
  <c r="P29" i="47"/>
  <c r="P30" i="47"/>
  <c r="P31" i="47"/>
  <c r="P32" i="47"/>
  <c r="P33" i="47"/>
  <c r="P34" i="47"/>
  <c r="P35" i="47"/>
  <c r="P36" i="47"/>
  <c r="P37" i="47"/>
  <c r="P38" i="47"/>
  <c r="P39" i="47"/>
  <c r="P40" i="47"/>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P89" i="47"/>
  <c r="P90" i="47"/>
  <c r="P91" i="47"/>
  <c r="P92" i="47"/>
  <c r="P93" i="47"/>
  <c r="P94" i="47"/>
  <c r="P95" i="47"/>
  <c r="P96" i="47"/>
  <c r="P97" i="47"/>
  <c r="P98" i="47"/>
  <c r="P99" i="47"/>
  <c r="P100" i="47"/>
  <c r="O1" i="47"/>
  <c r="O2" i="47"/>
  <c r="O3" i="47"/>
  <c r="O4" i="47"/>
  <c r="O5" i="47"/>
  <c r="O6" i="47"/>
  <c r="O7" i="47"/>
  <c r="O8" i="47"/>
  <c r="O9" i="47"/>
  <c r="O10" i="47"/>
  <c r="O11" i="47"/>
  <c r="O12" i="47"/>
  <c r="O13" i="47"/>
  <c r="O14" i="47"/>
  <c r="O15" i="47"/>
  <c r="O16" i="47"/>
  <c r="O17" i="47"/>
  <c r="O18" i="47"/>
  <c r="O19" i="47"/>
  <c r="O20" i="47"/>
  <c r="O21" i="47"/>
  <c r="O22" i="47"/>
  <c r="O23" i="47"/>
  <c r="O24" i="47"/>
  <c r="O25" i="47"/>
  <c r="O26" i="47"/>
  <c r="O27" i="47"/>
  <c r="O28" i="47"/>
  <c r="O29" i="47"/>
  <c r="O30" i="47"/>
  <c r="O31" i="47"/>
  <c r="O32" i="47"/>
  <c r="O33" i="47"/>
  <c r="O34" i="47"/>
  <c r="O35" i="47"/>
  <c r="O36" i="47"/>
  <c r="O37" i="47"/>
  <c r="O38" i="47"/>
  <c r="O39" i="47"/>
  <c r="O40" i="47"/>
  <c r="O41" i="47"/>
  <c r="O42" i="47"/>
  <c r="O43" i="47"/>
  <c r="O44" i="47"/>
  <c r="O45" i="47"/>
  <c r="O46" i="47"/>
  <c r="O47" i="47"/>
  <c r="O48" i="47"/>
  <c r="O49" i="47"/>
  <c r="O50" i="47"/>
  <c r="O51" i="47"/>
  <c r="O52" i="47"/>
  <c r="O53" i="47"/>
  <c r="O54" i="47"/>
  <c r="O55" i="47"/>
  <c r="O56" i="47"/>
  <c r="O57" i="47"/>
  <c r="O58" i="47"/>
  <c r="O59" i="47"/>
  <c r="O60" i="47"/>
  <c r="O61" i="47"/>
  <c r="O62" i="47"/>
  <c r="O63" i="47"/>
  <c r="O64" i="47"/>
  <c r="O65" i="47"/>
  <c r="O66" i="47"/>
  <c r="O67" i="47"/>
  <c r="O68" i="47"/>
  <c r="O69" i="47"/>
  <c r="O70" i="47"/>
  <c r="O71" i="47"/>
  <c r="O72" i="47"/>
  <c r="O73" i="47"/>
  <c r="O74" i="47"/>
  <c r="O75" i="47"/>
  <c r="O76" i="47"/>
  <c r="O77" i="47"/>
  <c r="O78" i="47"/>
  <c r="O79" i="47"/>
  <c r="O80" i="47"/>
  <c r="O81" i="47"/>
  <c r="O82" i="47"/>
  <c r="O83" i="47"/>
  <c r="O84" i="47"/>
  <c r="O85" i="47"/>
  <c r="O86" i="47"/>
  <c r="O87" i="47"/>
  <c r="O88" i="47"/>
  <c r="O89" i="47"/>
  <c r="O90" i="47"/>
  <c r="O91" i="47"/>
  <c r="O92" i="47"/>
  <c r="O93" i="47"/>
  <c r="O94" i="47"/>
  <c r="O95" i="47"/>
  <c r="O96" i="47"/>
  <c r="O97" i="47"/>
  <c r="O98" i="47"/>
  <c r="O99" i="47"/>
  <c r="O100" i="47"/>
  <c r="L1" i="47"/>
  <c r="L2" i="47"/>
  <c r="L3" i="47"/>
  <c r="L4" i="47"/>
  <c r="L5" i="47"/>
  <c r="L6" i="47"/>
  <c r="L7" i="47"/>
  <c r="L8" i="47"/>
  <c r="L9" i="47"/>
  <c r="L10" i="47"/>
  <c r="L11" i="47"/>
  <c r="L12" i="47"/>
  <c r="L13" i="47"/>
  <c r="L14" i="47"/>
  <c r="L15" i="47"/>
  <c r="L16" i="47"/>
  <c r="L17" i="47"/>
  <c r="L18" i="47"/>
  <c r="L19" i="47"/>
  <c r="L20" i="47"/>
  <c r="L21" i="47"/>
  <c r="L22" i="47"/>
  <c r="L23" i="47"/>
  <c r="L24" i="47"/>
  <c r="L25" i="47"/>
  <c r="L26" i="47"/>
  <c r="L27" i="47"/>
  <c r="L28" i="47"/>
  <c r="L29" i="47"/>
  <c r="L30" i="47"/>
  <c r="L31" i="47"/>
  <c r="L32" i="47"/>
  <c r="L33" i="47"/>
  <c r="L34" i="47"/>
  <c r="L35" i="47"/>
  <c r="L36" i="47"/>
  <c r="L37" i="47"/>
  <c r="L38" i="47"/>
  <c r="L39" i="47"/>
  <c r="L40" i="47"/>
  <c r="L41" i="47"/>
  <c r="L42" i="47"/>
  <c r="L43" i="47"/>
  <c r="L44" i="47"/>
  <c r="L45" i="47"/>
  <c r="L46" i="47"/>
  <c r="L47" i="47"/>
  <c r="L48" i="47"/>
  <c r="L49" i="47"/>
  <c r="L50" i="47"/>
  <c r="L51" i="47"/>
  <c r="L52" i="47"/>
  <c r="L53" i="47"/>
  <c r="L54" i="47"/>
  <c r="L55" i="47"/>
  <c r="L56" i="47"/>
  <c r="L57" i="47"/>
  <c r="L58" i="47"/>
  <c r="L59" i="47"/>
  <c r="L60" i="47"/>
  <c r="L61" i="47"/>
  <c r="L62" i="47"/>
  <c r="L63" i="47"/>
  <c r="L64" i="47"/>
  <c r="L65" i="47"/>
  <c r="L66" i="47"/>
  <c r="L67" i="47"/>
  <c r="L68" i="47"/>
  <c r="L69" i="47"/>
  <c r="L70" i="47"/>
  <c r="L71" i="47"/>
  <c r="L72" i="47"/>
  <c r="L73" i="47"/>
  <c r="L74" i="47"/>
  <c r="L75" i="47"/>
  <c r="L76" i="47"/>
  <c r="L77" i="47"/>
  <c r="L78" i="47"/>
  <c r="L79" i="47"/>
  <c r="L80" i="47"/>
  <c r="L81" i="47"/>
  <c r="L82" i="47"/>
  <c r="L83" i="47"/>
  <c r="L84" i="47"/>
  <c r="L85" i="47"/>
  <c r="L86" i="47"/>
  <c r="L87" i="47"/>
  <c r="L88" i="47"/>
  <c r="L89" i="47"/>
  <c r="L90" i="47"/>
  <c r="L91" i="47"/>
  <c r="L92" i="47"/>
  <c r="L93" i="47"/>
  <c r="L94" i="47"/>
  <c r="L95" i="47"/>
  <c r="L96" i="47"/>
  <c r="L97" i="47"/>
  <c r="L98" i="47"/>
  <c r="L99" i="47"/>
  <c r="L100" i="47"/>
  <c r="K1" i="47"/>
  <c r="K2" i="47"/>
  <c r="K3" i="47"/>
  <c r="K4" i="47"/>
  <c r="K5" i="47"/>
  <c r="K6" i="47"/>
  <c r="K7" i="47"/>
  <c r="K8" i="47"/>
  <c r="K9" i="47"/>
  <c r="K10" i="47"/>
  <c r="K11" i="47"/>
  <c r="K12" i="47"/>
  <c r="K13" i="47"/>
  <c r="K14" i="47"/>
  <c r="K15" i="47"/>
  <c r="K16" i="47"/>
  <c r="K17" i="47"/>
  <c r="K18" i="47"/>
  <c r="K19" i="47"/>
  <c r="K20" i="47"/>
  <c r="K21" i="47"/>
  <c r="K22" i="47"/>
  <c r="K23" i="47"/>
  <c r="K24" i="47"/>
  <c r="K25" i="47"/>
  <c r="K26" i="47"/>
  <c r="K27" i="47"/>
  <c r="K28" i="47"/>
  <c r="K29" i="47"/>
  <c r="K30" i="47"/>
  <c r="K31" i="47"/>
  <c r="K32" i="47"/>
  <c r="K33" i="47"/>
  <c r="K34" i="47"/>
  <c r="K35" i="47"/>
  <c r="K36" i="47"/>
  <c r="K37" i="47"/>
  <c r="K38" i="47"/>
  <c r="K39" i="47"/>
  <c r="K40" i="47"/>
  <c r="K41" i="47"/>
  <c r="K42" i="47"/>
  <c r="K43" i="47"/>
  <c r="K44" i="47"/>
  <c r="K45" i="47"/>
  <c r="K46" i="47"/>
  <c r="K47" i="47"/>
  <c r="K48" i="47"/>
  <c r="K49" i="47"/>
  <c r="K50" i="47"/>
  <c r="K51" i="47"/>
  <c r="K52" i="47"/>
  <c r="K53" i="47"/>
  <c r="K54" i="47"/>
  <c r="K55" i="47"/>
  <c r="K56" i="47"/>
  <c r="K57" i="47"/>
  <c r="K58" i="47"/>
  <c r="K59" i="47"/>
  <c r="K60" i="47"/>
  <c r="K61" i="47"/>
  <c r="K62" i="47"/>
  <c r="K63" i="47"/>
  <c r="K64" i="47"/>
  <c r="K65" i="47"/>
  <c r="K66" i="47"/>
  <c r="K67" i="47"/>
  <c r="K68" i="47"/>
  <c r="K69" i="47"/>
  <c r="K70" i="47"/>
  <c r="K71" i="47"/>
  <c r="K72" i="47"/>
  <c r="K73" i="47"/>
  <c r="K74" i="47"/>
  <c r="K75" i="47"/>
  <c r="K76" i="47"/>
  <c r="K77" i="47"/>
  <c r="K78" i="47"/>
  <c r="K79" i="47"/>
  <c r="K80" i="47"/>
  <c r="K81" i="47"/>
  <c r="K82" i="47"/>
  <c r="K83" i="47"/>
  <c r="K84" i="47"/>
  <c r="K85" i="47"/>
  <c r="K86" i="47"/>
  <c r="K87" i="47"/>
  <c r="K88" i="47"/>
  <c r="K89" i="47"/>
  <c r="K90" i="47"/>
  <c r="K91" i="47"/>
  <c r="K92" i="47"/>
  <c r="K93" i="47"/>
  <c r="K94" i="47"/>
  <c r="K95" i="47"/>
  <c r="K96" i="47"/>
  <c r="K97" i="47"/>
  <c r="K98" i="47"/>
  <c r="K99" i="47"/>
  <c r="K100" i="47"/>
  <c r="H1" i="47"/>
  <c r="H2" i="47"/>
  <c r="H3" i="47"/>
  <c r="H4" i="47"/>
  <c r="H5" i="47"/>
  <c r="H6" i="47"/>
  <c r="H7" i="47"/>
  <c r="H8" i="47"/>
  <c r="H9" i="47"/>
  <c r="H10" i="47"/>
  <c r="H11" i="47"/>
  <c r="H12" i="47"/>
  <c r="H13" i="47"/>
  <c r="H14" i="47"/>
  <c r="H15" i="47"/>
  <c r="H16" i="47"/>
  <c r="H17" i="47"/>
  <c r="H18" i="47"/>
  <c r="H19" i="47"/>
  <c r="H20" i="47"/>
  <c r="H21" i="47"/>
  <c r="H22" i="47"/>
  <c r="H23" i="47"/>
  <c r="H24" i="47"/>
  <c r="H25" i="47"/>
  <c r="H26" i="47"/>
  <c r="H27" i="47"/>
  <c r="H28" i="47"/>
  <c r="H29" i="47"/>
  <c r="H30" i="47"/>
  <c r="H31" i="47"/>
  <c r="H32" i="47"/>
  <c r="H33" i="47"/>
  <c r="H34" i="47"/>
  <c r="H35" i="47"/>
  <c r="H36" i="47"/>
  <c r="H37" i="47"/>
  <c r="H38" i="47"/>
  <c r="H39" i="47"/>
  <c r="H40" i="47"/>
  <c r="H41" i="47"/>
  <c r="H42" i="47"/>
  <c r="H43" i="47"/>
  <c r="H44" i="47"/>
  <c r="H45" i="47"/>
  <c r="H46" i="47"/>
  <c r="H47" i="47"/>
  <c r="H48" i="47"/>
  <c r="H49" i="47"/>
  <c r="H50" i="47"/>
  <c r="H51" i="47"/>
  <c r="H52" i="47"/>
  <c r="H53" i="47"/>
  <c r="H54" i="47"/>
  <c r="H55" i="47"/>
  <c r="H56" i="47"/>
  <c r="H57" i="47"/>
  <c r="H58" i="47"/>
  <c r="H59" i="47"/>
  <c r="H60" i="47"/>
  <c r="H61" i="47"/>
  <c r="H62" i="47"/>
  <c r="H63" i="47"/>
  <c r="H64" i="47"/>
  <c r="H65" i="47"/>
  <c r="H66" i="47"/>
  <c r="H67" i="47"/>
  <c r="H68" i="47"/>
  <c r="H69" i="47"/>
  <c r="H70" i="47"/>
  <c r="G1" i="47"/>
  <c r="G2" i="47"/>
  <c r="G3" i="47"/>
  <c r="G4" i="47"/>
  <c r="G5" i="47"/>
  <c r="G6" i="47"/>
  <c r="G7" i="47"/>
  <c r="G8" i="47"/>
  <c r="G9" i="47"/>
  <c r="G10" i="47"/>
  <c r="G11" i="47"/>
  <c r="G12" i="47"/>
  <c r="G13" i="47"/>
  <c r="G14" i="47"/>
  <c r="G15" i="47"/>
  <c r="G16" i="47"/>
  <c r="G17" i="47"/>
  <c r="G18" i="47"/>
  <c r="G19" i="47"/>
  <c r="G20" i="47"/>
  <c r="G21" i="47"/>
  <c r="G22" i="47"/>
  <c r="G23" i="47"/>
  <c r="G24" i="47"/>
  <c r="G25" i="47"/>
  <c r="G26" i="47"/>
  <c r="G27" i="47"/>
  <c r="G28" i="47"/>
  <c r="G29" i="47"/>
  <c r="G30" i="47"/>
  <c r="G31" i="47"/>
  <c r="G32" i="47"/>
  <c r="G33" i="47"/>
  <c r="G34" i="47"/>
  <c r="G35" i="47"/>
  <c r="G36" i="47"/>
  <c r="G37" i="47"/>
  <c r="G38" i="47"/>
  <c r="G39" i="47"/>
  <c r="G40" i="47"/>
  <c r="G41" i="47"/>
  <c r="G42" i="47"/>
  <c r="G43" i="47"/>
  <c r="G44" i="47"/>
  <c r="G45" i="47"/>
  <c r="G46" i="47"/>
  <c r="G47" i="47"/>
  <c r="G48" i="47"/>
  <c r="G49" i="47"/>
  <c r="G50" i="47"/>
  <c r="G51" i="47"/>
  <c r="G52" i="47"/>
  <c r="G53" i="47"/>
  <c r="G54" i="47"/>
  <c r="G55" i="47"/>
  <c r="G56" i="47"/>
  <c r="G57" i="47"/>
  <c r="G58" i="47"/>
  <c r="G59" i="47"/>
  <c r="G60" i="47"/>
  <c r="G61" i="47"/>
  <c r="G62" i="47"/>
  <c r="G63" i="47"/>
  <c r="G64" i="47"/>
  <c r="G65" i="47"/>
  <c r="G66" i="47"/>
  <c r="G67" i="47"/>
  <c r="G68" i="47"/>
  <c r="G69" i="47"/>
  <c r="G70" i="47"/>
  <c r="D1" i="47"/>
  <c r="D2" i="47"/>
  <c r="D3" i="47"/>
  <c r="D4" i="47"/>
  <c r="D5" i="47"/>
  <c r="D6" i="47"/>
  <c r="D7" i="47"/>
  <c r="D8" i="47"/>
  <c r="D9" i="47"/>
  <c r="D10" i="47"/>
  <c r="D11" i="47"/>
  <c r="D12" i="47"/>
  <c r="D13" i="47"/>
  <c r="D14" i="47"/>
  <c r="D15" i="47"/>
  <c r="D16" i="47"/>
  <c r="D17" i="47"/>
  <c r="D18" i="47"/>
  <c r="D19" i="47"/>
  <c r="D20" i="47"/>
  <c r="D21" i="47"/>
  <c r="D22" i="47"/>
  <c r="D23" i="47"/>
  <c r="D24" i="47"/>
  <c r="D25" i="47"/>
  <c r="D26" i="47"/>
  <c r="D27" i="47"/>
  <c r="D28" i="47"/>
  <c r="D29" i="47"/>
  <c r="D30" i="47"/>
  <c r="D31" i="47"/>
  <c r="D32" i="47"/>
  <c r="D33" i="47"/>
  <c r="D34" i="47"/>
  <c r="D35" i="47"/>
  <c r="D36" i="47"/>
  <c r="D37" i="47"/>
  <c r="D38" i="47"/>
  <c r="D39" i="47"/>
  <c r="D40" i="47"/>
  <c r="D41" i="47"/>
  <c r="D42" i="47"/>
  <c r="D43" i="47"/>
  <c r="D44" i="47"/>
  <c r="D45" i="47"/>
  <c r="D46" i="47"/>
  <c r="D47" i="47"/>
  <c r="D48" i="47"/>
  <c r="D49" i="47"/>
  <c r="D50" i="47"/>
  <c r="D51" i="47"/>
  <c r="D52" i="47"/>
  <c r="D53" i="47"/>
  <c r="D54" i="47"/>
  <c r="D55" i="47"/>
  <c r="D56" i="47"/>
  <c r="D57" i="47"/>
  <c r="D58" i="47"/>
  <c r="D59" i="47"/>
  <c r="D60" i="47"/>
  <c r="D61" i="47"/>
  <c r="D62" i="47"/>
  <c r="D63" i="47"/>
  <c r="D64" i="47"/>
  <c r="D65" i="47"/>
  <c r="D66" i="47"/>
  <c r="D67" i="47"/>
  <c r="D68" i="47"/>
  <c r="D69" i="47"/>
  <c r="D70" i="47"/>
  <c r="C1" i="47"/>
  <c r="C2" i="47"/>
  <c r="C3" i="47"/>
  <c r="C4" i="47"/>
  <c r="C5" i="47"/>
  <c r="C6" i="47"/>
  <c r="C7" i="47"/>
  <c r="C8" i="47"/>
  <c r="C9" i="47"/>
  <c r="C10" i="47"/>
  <c r="C11" i="47"/>
  <c r="C12" i="47"/>
  <c r="C13" i="47"/>
  <c r="C14" i="47"/>
  <c r="C15" i="47"/>
  <c r="C16" i="47"/>
  <c r="C17" i="47"/>
  <c r="C18" i="47"/>
  <c r="C19" i="47"/>
  <c r="C20" i="47"/>
  <c r="C21" i="47"/>
  <c r="C22" i="47"/>
  <c r="C23" i="47"/>
  <c r="C24" i="47"/>
  <c r="C25" i="47"/>
  <c r="C26" i="47"/>
  <c r="C27" i="47"/>
  <c r="C28" i="47"/>
  <c r="C29" i="47"/>
  <c r="C30" i="47"/>
  <c r="C31" i="47"/>
  <c r="C32" i="47"/>
  <c r="C33" i="47"/>
  <c r="C34" i="47"/>
  <c r="C35" i="47"/>
  <c r="C36" i="47"/>
  <c r="C37" i="47"/>
  <c r="C38" i="47"/>
  <c r="C39" i="47"/>
  <c r="C40" i="47"/>
  <c r="C41" i="47"/>
  <c r="C42" i="47"/>
  <c r="C43" i="47"/>
  <c r="C44" i="47"/>
  <c r="C45" i="47"/>
  <c r="C46" i="47"/>
  <c r="C47" i="47"/>
  <c r="C48" i="47"/>
  <c r="C49" i="47"/>
  <c r="C50" i="47"/>
  <c r="C51" i="47"/>
  <c r="C52" i="47"/>
  <c r="C53" i="47"/>
  <c r="C54" i="47"/>
  <c r="C55" i="47"/>
  <c r="C56" i="47"/>
  <c r="C57" i="47"/>
  <c r="C58" i="47"/>
  <c r="C59" i="47"/>
  <c r="C60" i="47"/>
  <c r="C61" i="47"/>
  <c r="C62" i="47"/>
  <c r="C63" i="47"/>
  <c r="C64" i="47"/>
  <c r="C65" i="47"/>
  <c r="C66" i="47"/>
  <c r="C67" i="47"/>
  <c r="C68" i="47"/>
  <c r="C69" i="47"/>
  <c r="C70" i="47"/>
  <c r="V3" i="45"/>
  <c r="V4" i="45"/>
  <c r="V5" i="45"/>
  <c r="V6" i="45"/>
  <c r="V7" i="45"/>
  <c r="V8" i="45"/>
  <c r="V9" i="45"/>
  <c r="V10" i="45"/>
  <c r="V11" i="45"/>
  <c r="V12" i="45"/>
  <c r="V13" i="45"/>
  <c r="V14" i="45"/>
  <c r="V15" i="45"/>
  <c r="V16" i="45"/>
  <c r="V17" i="45"/>
  <c r="V18" i="45"/>
  <c r="V19" i="45"/>
  <c r="V20" i="45"/>
  <c r="V21" i="45"/>
  <c r="V22" i="45"/>
  <c r="V23" i="45"/>
  <c r="V24" i="45"/>
  <c r="V25" i="45"/>
  <c r="V26" i="45"/>
  <c r="V27" i="45"/>
  <c r="V28" i="45"/>
  <c r="V29" i="45"/>
  <c r="V30" i="45"/>
  <c r="V31" i="45"/>
  <c r="V32" i="45"/>
  <c r="V33" i="45"/>
  <c r="V34" i="45"/>
  <c r="V35" i="45"/>
  <c r="V36" i="45"/>
  <c r="V37" i="45"/>
  <c r="V38" i="45"/>
  <c r="V39" i="45"/>
  <c r="V40" i="45"/>
  <c r="V41" i="45"/>
  <c r="V42" i="45"/>
  <c r="V43" i="45"/>
  <c r="V44" i="45"/>
  <c r="V45" i="45"/>
  <c r="V46" i="45"/>
  <c r="V47" i="45"/>
  <c r="V48" i="45"/>
  <c r="V49" i="45"/>
  <c r="V50" i="45"/>
  <c r="V51" i="45"/>
  <c r="V52" i="45"/>
  <c r="V53" i="45"/>
  <c r="V54" i="45"/>
  <c r="V55" i="45"/>
  <c r="V56" i="45"/>
  <c r="V57" i="45"/>
  <c r="V58" i="45"/>
  <c r="V59" i="45"/>
  <c r="V60" i="45"/>
  <c r="V61" i="45"/>
  <c r="V62" i="45"/>
  <c r="V63" i="45"/>
  <c r="V64" i="45"/>
  <c r="V65" i="45"/>
  <c r="V66" i="45"/>
  <c r="V67" i="45"/>
  <c r="V68" i="45"/>
  <c r="V69" i="45"/>
  <c r="V70" i="45"/>
  <c r="V71" i="45"/>
  <c r="V72" i="45"/>
  <c r="V73" i="45"/>
  <c r="V74" i="45"/>
  <c r="V75" i="45"/>
  <c r="V76" i="45"/>
  <c r="V77" i="45"/>
  <c r="V78" i="45"/>
  <c r="V79" i="45"/>
  <c r="V80" i="45"/>
  <c r="V81" i="45"/>
  <c r="V82" i="45"/>
  <c r="V83" i="45"/>
  <c r="V84" i="45"/>
  <c r="V85" i="45"/>
  <c r="V86" i="45"/>
  <c r="V87" i="45"/>
  <c r="V88" i="45"/>
  <c r="V2" i="45"/>
  <c r="R2" i="45"/>
  <c r="S2" i="45"/>
  <c r="Q2" i="45"/>
  <c r="T2" i="45"/>
  <c r="S3" i="45"/>
  <c r="T3" i="45"/>
  <c r="T88" i="45"/>
  <c r="S88" i="45"/>
  <c r="T87" i="45"/>
  <c r="S87" i="45"/>
  <c r="T86" i="45"/>
  <c r="S86" i="45"/>
  <c r="S85" i="45"/>
  <c r="T85" i="45"/>
  <c r="T84" i="45"/>
  <c r="S84" i="45"/>
  <c r="T83" i="45"/>
  <c r="S83" i="45"/>
  <c r="T82" i="45"/>
  <c r="S82" i="45"/>
  <c r="S81" i="45"/>
  <c r="T81" i="45"/>
  <c r="T80" i="45"/>
  <c r="S80" i="45"/>
  <c r="T79" i="45"/>
  <c r="U79" i="45" s="1"/>
  <c r="S79" i="45"/>
  <c r="T78" i="45"/>
  <c r="S78" i="45"/>
  <c r="S77" i="45"/>
  <c r="T77" i="45"/>
  <c r="T76" i="45"/>
  <c r="S76" i="45"/>
  <c r="T75" i="45"/>
  <c r="S75" i="45"/>
  <c r="T74" i="45"/>
  <c r="S74" i="45"/>
  <c r="S73" i="45"/>
  <c r="T73" i="45"/>
  <c r="T72" i="45"/>
  <c r="S72" i="45"/>
  <c r="T71" i="45"/>
  <c r="S71" i="45"/>
  <c r="S70" i="45"/>
  <c r="T70" i="45"/>
  <c r="S69" i="45"/>
  <c r="T69" i="45"/>
  <c r="T68" i="45"/>
  <c r="S68" i="45"/>
  <c r="T67" i="45"/>
  <c r="S67" i="45"/>
  <c r="S66" i="45"/>
  <c r="T66" i="45"/>
  <c r="S65" i="45"/>
  <c r="T65" i="45"/>
  <c r="T64" i="45"/>
  <c r="S64" i="45"/>
  <c r="T63" i="45"/>
  <c r="S63" i="45"/>
  <c r="S62" i="45"/>
  <c r="T62" i="45"/>
  <c r="S61" i="45"/>
  <c r="T61" i="45"/>
  <c r="U61" i="45" s="1"/>
  <c r="T60" i="45"/>
  <c r="S60" i="45"/>
  <c r="T59" i="45"/>
  <c r="S59" i="45"/>
  <c r="S58" i="45"/>
  <c r="T58" i="45"/>
  <c r="S57" i="45"/>
  <c r="T57" i="45"/>
  <c r="T56" i="45"/>
  <c r="S56" i="45"/>
  <c r="T55" i="45"/>
  <c r="S55" i="45"/>
  <c r="S54" i="45"/>
  <c r="T54" i="45"/>
  <c r="S53" i="45"/>
  <c r="T53" i="45"/>
  <c r="S52" i="45"/>
  <c r="T52" i="45"/>
  <c r="T51" i="45"/>
  <c r="S51" i="45"/>
  <c r="S50" i="45"/>
  <c r="T50" i="45"/>
  <c r="S49" i="45"/>
  <c r="T49" i="45"/>
  <c r="S48" i="45"/>
  <c r="T48" i="45"/>
  <c r="T47" i="45"/>
  <c r="S47" i="45"/>
  <c r="S46" i="45"/>
  <c r="T46" i="45"/>
  <c r="S45" i="45"/>
  <c r="T45" i="45"/>
  <c r="S44" i="45"/>
  <c r="T44" i="45"/>
  <c r="T43" i="45"/>
  <c r="S43" i="45"/>
  <c r="T42" i="45"/>
  <c r="S42" i="45"/>
  <c r="S41" i="45"/>
  <c r="T41" i="45"/>
  <c r="S40" i="45"/>
  <c r="T40" i="45"/>
  <c r="T39" i="45"/>
  <c r="S39" i="45"/>
  <c r="T38" i="45"/>
  <c r="S38" i="45"/>
  <c r="S37" i="45"/>
  <c r="T37" i="45"/>
  <c r="S36" i="45"/>
  <c r="T36" i="45"/>
  <c r="T35" i="45"/>
  <c r="S35" i="45"/>
  <c r="T34" i="45"/>
  <c r="S34" i="45"/>
  <c r="S33" i="45"/>
  <c r="T33" i="45"/>
  <c r="S32" i="45"/>
  <c r="T32" i="45"/>
  <c r="T31" i="45"/>
  <c r="S31" i="45"/>
  <c r="T30" i="45"/>
  <c r="S30" i="45"/>
  <c r="S29" i="45"/>
  <c r="T29" i="45"/>
  <c r="S28" i="45"/>
  <c r="T28" i="45"/>
  <c r="T27" i="45"/>
  <c r="S27" i="45"/>
  <c r="S26" i="45"/>
  <c r="T26" i="45"/>
  <c r="S25" i="45"/>
  <c r="T25" i="45"/>
  <c r="S24" i="45"/>
  <c r="T24" i="45"/>
  <c r="T23" i="45"/>
  <c r="S23" i="45"/>
  <c r="T22" i="45"/>
  <c r="S22" i="45"/>
  <c r="U22" i="45" s="1"/>
  <c r="S21" i="45"/>
  <c r="T21" i="45"/>
  <c r="S20" i="45"/>
  <c r="T20" i="45"/>
  <c r="T19" i="45"/>
  <c r="S19" i="45"/>
  <c r="S18" i="45"/>
  <c r="T18" i="45"/>
  <c r="S17" i="45"/>
  <c r="T17" i="45"/>
  <c r="S16" i="45"/>
  <c r="T16" i="45"/>
  <c r="T15" i="45"/>
  <c r="S15" i="45"/>
  <c r="T14" i="45"/>
  <c r="S14" i="45"/>
  <c r="U14" i="45" s="1"/>
  <c r="S13" i="45"/>
  <c r="T13" i="45"/>
  <c r="S12" i="45"/>
  <c r="T12" i="45"/>
  <c r="T11" i="45"/>
  <c r="S11" i="45"/>
  <c r="T10" i="45"/>
  <c r="S10" i="45"/>
  <c r="S9" i="45"/>
  <c r="T9" i="45"/>
  <c r="S8" i="45"/>
  <c r="T8" i="45"/>
  <c r="T7" i="45"/>
  <c r="S7" i="45"/>
  <c r="T6" i="45"/>
  <c r="S6" i="45"/>
  <c r="S5" i="45"/>
  <c r="T5" i="45"/>
  <c r="T4" i="45"/>
  <c r="S4" i="45"/>
  <c r="R3" i="45"/>
  <c r="R4" i="45"/>
  <c r="R5" i="45"/>
  <c r="R6" i="45"/>
  <c r="R7" i="45"/>
  <c r="R8" i="45"/>
  <c r="R9" i="45"/>
  <c r="R10" i="45"/>
  <c r="R11" i="45"/>
  <c r="R12" i="45"/>
  <c r="R13" i="45"/>
  <c r="R14" i="45"/>
  <c r="R15" i="45"/>
  <c r="R16" i="45"/>
  <c r="R17" i="45"/>
  <c r="R18" i="45"/>
  <c r="R19" i="45"/>
  <c r="R20" i="45"/>
  <c r="R21" i="45"/>
  <c r="R22" i="45"/>
  <c r="R23" i="45"/>
  <c r="R24" i="45"/>
  <c r="R25" i="45"/>
  <c r="R26" i="45"/>
  <c r="R27" i="45"/>
  <c r="R28" i="45"/>
  <c r="R29" i="45"/>
  <c r="R30" i="45"/>
  <c r="R31" i="45"/>
  <c r="R32" i="45"/>
  <c r="R33" i="45"/>
  <c r="R34" i="45"/>
  <c r="R35" i="45"/>
  <c r="R36" i="45"/>
  <c r="R37" i="45"/>
  <c r="R38" i="45"/>
  <c r="R39" i="45"/>
  <c r="R40" i="45"/>
  <c r="R41" i="45"/>
  <c r="R42" i="45"/>
  <c r="R43" i="45"/>
  <c r="R44" i="45"/>
  <c r="R45" i="45"/>
  <c r="R46" i="45"/>
  <c r="R47" i="45"/>
  <c r="R48" i="45"/>
  <c r="R49" i="45"/>
  <c r="R50" i="45"/>
  <c r="R51" i="45"/>
  <c r="R52" i="45"/>
  <c r="R53" i="45"/>
  <c r="R54" i="45"/>
  <c r="R55" i="45"/>
  <c r="R56" i="45"/>
  <c r="R57" i="45"/>
  <c r="R58" i="45"/>
  <c r="R59" i="45"/>
  <c r="R60" i="45"/>
  <c r="R61" i="45"/>
  <c r="R62" i="45"/>
  <c r="R63" i="45"/>
  <c r="R64" i="45"/>
  <c r="R65" i="45"/>
  <c r="R66" i="45"/>
  <c r="R67" i="45"/>
  <c r="R68" i="45"/>
  <c r="R69" i="45"/>
  <c r="R70" i="45"/>
  <c r="R71" i="45"/>
  <c r="R72" i="45"/>
  <c r="R73" i="45"/>
  <c r="R74" i="45"/>
  <c r="R75" i="45"/>
  <c r="R76" i="45"/>
  <c r="R77" i="45"/>
  <c r="R78" i="45"/>
  <c r="R79" i="45"/>
  <c r="R80" i="45"/>
  <c r="R81" i="45"/>
  <c r="R82" i="45"/>
  <c r="R83" i="45"/>
  <c r="R84" i="45"/>
  <c r="R85" i="45"/>
  <c r="R86" i="45"/>
  <c r="R87" i="45"/>
  <c r="R88" i="45"/>
  <c r="Q88" i="45"/>
  <c r="Q87" i="45"/>
  <c r="Q84" i="45"/>
  <c r="Q85" i="45"/>
  <c r="Q86" i="45"/>
  <c r="Q83" i="45"/>
  <c r="Q81" i="45"/>
  <c r="Q82" i="45"/>
  <c r="Q67" i="45"/>
  <c r="Q69" i="45"/>
  <c r="Q73" i="45"/>
  <c r="Q78" i="45"/>
  <c r="Q68" i="45"/>
  <c r="Q72" i="45"/>
  <c r="Q77" i="45"/>
  <c r="Q80" i="45"/>
  <c r="Q70" i="45"/>
  <c r="Q71" i="45"/>
  <c r="Q74" i="45"/>
  <c r="Q79" i="45"/>
  <c r="Q76" i="45"/>
  <c r="Q75" i="45"/>
  <c r="Q66" i="45"/>
  <c r="Q65" i="45"/>
  <c r="Q64" i="45"/>
  <c r="Q61" i="45"/>
  <c r="Q63" i="45"/>
  <c r="Q62" i="45"/>
  <c r="Q58" i="45"/>
  <c r="Q57" i="45"/>
  <c r="Q59" i="45"/>
  <c r="Q60" i="45"/>
  <c r="Q56" i="45"/>
  <c r="Q54" i="45"/>
  <c r="Q53" i="45"/>
  <c r="Q55" i="45"/>
  <c r="Q52" i="45"/>
  <c r="Q51" i="45"/>
  <c r="Q50" i="45"/>
  <c r="Q49" i="45"/>
  <c r="Q48" i="45"/>
  <c r="Q47" i="45"/>
  <c r="Q45" i="45"/>
  <c r="Q46" i="45"/>
  <c r="Q44" i="45"/>
  <c r="Q42" i="45"/>
  <c r="Q43" i="45"/>
  <c r="Q40" i="45"/>
  <c r="Q41" i="45"/>
  <c r="Q39" i="45"/>
  <c r="Q38" i="45"/>
  <c r="Q36" i="45"/>
  <c r="Q37" i="45"/>
  <c r="Q35" i="45"/>
  <c r="Q33" i="45"/>
  <c r="Q34" i="45"/>
  <c r="Q31" i="45"/>
  <c r="Q32" i="45"/>
  <c r="Q30" i="45"/>
  <c r="Q29" i="45"/>
  <c r="Q26" i="45"/>
  <c r="Q24" i="45"/>
  <c r="Q27" i="45"/>
  <c r="Q28" i="45"/>
  <c r="Q25" i="45"/>
  <c r="Q21" i="45"/>
  <c r="Q20" i="45"/>
  <c r="Q23" i="45"/>
  <c r="Q19" i="45"/>
  <c r="Q18" i="45"/>
  <c r="Q22" i="45"/>
  <c r="Q17" i="45"/>
  <c r="Q16" i="45"/>
  <c r="Q14" i="45"/>
  <c r="Q15" i="45"/>
  <c r="Q13" i="45"/>
  <c r="Q12" i="45"/>
  <c r="Q8" i="45"/>
  <c r="Q9" i="45"/>
  <c r="Q11" i="45"/>
  <c r="Q10" i="45"/>
  <c r="Q7" i="45"/>
  <c r="Q6" i="45"/>
  <c r="Q5" i="45"/>
  <c r="Q3" i="45"/>
  <c r="Q4" i="45"/>
  <c r="U46" i="45" l="1"/>
  <c r="U82" i="45"/>
  <c r="U86" i="45"/>
  <c r="U2" i="45"/>
  <c r="U23" i="45"/>
  <c r="U27" i="45"/>
  <c r="U39" i="45"/>
  <c r="U43" i="45"/>
  <c r="U55" i="45"/>
  <c r="U24" i="45"/>
  <c r="U5" i="45"/>
  <c r="U13" i="45"/>
  <c r="U29" i="45"/>
  <c r="U45" i="45"/>
  <c r="U64" i="45"/>
  <c r="U59" i="45"/>
  <c r="U71" i="45"/>
  <c r="U75" i="45"/>
  <c r="U80" i="45"/>
  <c r="U65" i="45"/>
  <c r="U17" i="45"/>
  <c r="U38" i="45"/>
  <c r="U54" i="45"/>
  <c r="U7" i="45"/>
  <c r="U30" i="45"/>
  <c r="U4" i="45"/>
  <c r="U36" i="45"/>
  <c r="U52" i="45"/>
  <c r="U58" i="45"/>
  <c r="U78" i="45"/>
  <c r="U12" i="45"/>
  <c r="U20" i="45"/>
  <c r="U31" i="45"/>
  <c r="U77" i="45"/>
  <c r="U84" i="45"/>
  <c r="U88" i="45"/>
  <c r="U62" i="45"/>
  <c r="U81" i="45"/>
  <c r="U6" i="45"/>
  <c r="U25" i="45"/>
  <c r="U18" i="45"/>
  <c r="U33" i="45"/>
  <c r="U47" i="45"/>
  <c r="U40" i="45"/>
  <c r="U63" i="45"/>
  <c r="U11" i="45"/>
  <c r="U15" i="45"/>
  <c r="U19" i="45"/>
  <c r="U34" i="45"/>
  <c r="U49" i="45"/>
  <c r="U56" i="45"/>
  <c r="U68" i="45"/>
  <c r="U72" i="45"/>
  <c r="U87" i="45"/>
  <c r="U10" i="45"/>
  <c r="U21" i="45"/>
  <c r="U28" i="45"/>
  <c r="U35" i="45"/>
  <c r="U42" i="45"/>
  <c r="U53" i="45"/>
  <c r="U60" i="45"/>
  <c r="U67" i="45"/>
  <c r="U74" i="45"/>
  <c r="U85" i="45"/>
  <c r="U32" i="45"/>
  <c r="U50" i="45"/>
  <c r="U57" i="45"/>
  <c r="U3" i="45"/>
  <c r="U37" i="45"/>
  <c r="U44" i="45"/>
  <c r="U51" i="45"/>
  <c r="U69" i="45"/>
  <c r="U76" i="45"/>
  <c r="U83" i="45"/>
  <c r="U8" i="45"/>
  <c r="U26" i="45"/>
  <c r="U9" i="45"/>
  <c r="U16" i="45"/>
  <c r="U41" i="45"/>
  <c r="U48" i="45"/>
  <c r="U66" i="45"/>
  <c r="U70" i="45"/>
  <c r="U73" i="45"/>
</calcChain>
</file>

<file path=xl/sharedStrings.xml><?xml version="1.0" encoding="utf-8"?>
<sst xmlns="http://schemas.openxmlformats.org/spreadsheetml/2006/main" count="3105" uniqueCount="536">
  <si>
    <t>Specimen</t>
  </si>
  <si>
    <t>Taxon</t>
  </si>
  <si>
    <t>Period</t>
  </si>
  <si>
    <t>Region</t>
  </si>
  <si>
    <t>Continenza 1</t>
  </si>
  <si>
    <t>LP AM Homo</t>
  </si>
  <si>
    <t>Late UP</t>
  </si>
  <si>
    <t>W. Eurasia</t>
  </si>
  <si>
    <t>1</t>
  </si>
  <si>
    <t>Arene Candide 2</t>
  </si>
  <si>
    <t xml:space="preserve"> Living       </t>
  </si>
  <si>
    <t>H. Sapiens</t>
  </si>
  <si>
    <t>Holocene</t>
  </si>
  <si>
    <t xml:space="preserve"> Living </t>
  </si>
  <si>
    <t>Arene Candide 3</t>
  </si>
  <si>
    <t>Arene Candide 4</t>
  </si>
  <si>
    <t>Arene Candide 5</t>
  </si>
  <si>
    <t>Arene Candide 10</t>
  </si>
  <si>
    <t>(1)</t>
  </si>
  <si>
    <t>Arene Candide 12</t>
  </si>
  <si>
    <t>Romanelli 1</t>
  </si>
  <si>
    <t>Wadi Halfa 1</t>
  </si>
  <si>
    <t>N. Africa</t>
  </si>
  <si>
    <t>(2)</t>
  </si>
  <si>
    <t>Wadi Halfa 2</t>
  </si>
  <si>
    <t>Wadi Halfa 3</t>
  </si>
  <si>
    <t>Wadi Halfa 11</t>
  </si>
  <si>
    <t>Wadi Halfa 13</t>
  </si>
  <si>
    <t>Wadi Halfa 15</t>
  </si>
  <si>
    <t>Wadi Halfa 19</t>
  </si>
  <si>
    <t>Wadi Halfa 20</t>
  </si>
  <si>
    <t>Wadi Halfa 23</t>
  </si>
  <si>
    <t>Wadi Halfa 24</t>
  </si>
  <si>
    <t>Wadi Halfa 25</t>
  </si>
  <si>
    <t>2</t>
  </si>
  <si>
    <t>Wadi Halfa 26</t>
  </si>
  <si>
    <t>Wadi Halfa 32</t>
  </si>
  <si>
    <t>Wadi Halfa 34</t>
  </si>
  <si>
    <t>Wadi Halfa 36</t>
  </si>
  <si>
    <t>Wadi Halfa 37</t>
  </si>
  <si>
    <t>Wadi Halfa 317</t>
  </si>
  <si>
    <t>Arancio 1</t>
  </si>
  <si>
    <t>Grotte-des-Enfants 3</t>
  </si>
  <si>
    <t>Le Peyrat 5</t>
  </si>
  <si>
    <t>Rochereil 1</t>
  </si>
  <si>
    <t>Romito 3</t>
  </si>
  <si>
    <t>Romito 4</t>
  </si>
  <si>
    <t>Romito 5</t>
  </si>
  <si>
    <t xml:space="preserve">Bichon 1      </t>
  </si>
  <si>
    <t>Cap Blanc 1</t>
  </si>
  <si>
    <t>Oberkassel 1</t>
  </si>
  <si>
    <t>Oberkassel 2</t>
  </si>
  <si>
    <t>Villabruna 1</t>
  </si>
  <si>
    <t xml:space="preserve">Sahaba 6      </t>
  </si>
  <si>
    <t>Sahaba 10</t>
  </si>
  <si>
    <t>Sahaba 17</t>
  </si>
  <si>
    <t xml:space="preserve">Sahaba 18 </t>
  </si>
  <si>
    <t>Sahaba 19</t>
  </si>
  <si>
    <t xml:space="preserve">Sahaba 22     </t>
  </si>
  <si>
    <t>Sahaba 26</t>
  </si>
  <si>
    <t>Sahaba 28</t>
  </si>
  <si>
    <t>Sahaba 29</t>
  </si>
  <si>
    <t>Sahaba 31</t>
  </si>
  <si>
    <t>Sahaba 39</t>
  </si>
  <si>
    <t>Sahaba 40</t>
  </si>
  <si>
    <t>Sahaba 41</t>
  </si>
  <si>
    <t>Climente 1</t>
  </si>
  <si>
    <t>San Teodoro 4</t>
  </si>
  <si>
    <t>La Madeleine 1</t>
  </si>
  <si>
    <t xml:space="preserve"> Pecos        </t>
  </si>
  <si>
    <t>Le Placard 48</t>
  </si>
  <si>
    <t>Tagliente 1</t>
  </si>
  <si>
    <t>Mataha 1</t>
  </si>
  <si>
    <t>Chancelade 1</t>
  </si>
  <si>
    <t>Lafaye 1</t>
  </si>
  <si>
    <t>Ein Gev 1</t>
  </si>
  <si>
    <t>Laugerie Basse 54298</t>
  </si>
  <si>
    <t>El Mirón 1</t>
  </si>
  <si>
    <t>Qasr Kharaneh 1</t>
  </si>
  <si>
    <t>Qasr Kharaneh 2</t>
  </si>
  <si>
    <t>St. Germain-la-Rivière 1</t>
  </si>
  <si>
    <t>Tam Hang 2</t>
  </si>
  <si>
    <t>Tam Hang 3</t>
  </si>
  <si>
    <t>Tam Hang 7</t>
  </si>
  <si>
    <t>Tam Hang 13</t>
  </si>
  <si>
    <t>Tam Hang 14</t>
  </si>
  <si>
    <t>Tam Hang 22</t>
  </si>
  <si>
    <t xml:space="preserve">Mittlere Klause 1    </t>
  </si>
  <si>
    <t>Minatogawa 1</t>
  </si>
  <si>
    <t>Minatogawa 2</t>
  </si>
  <si>
    <t>Minatogawa 3</t>
  </si>
  <si>
    <t>Minatogawa 4</t>
  </si>
  <si>
    <t>Ohalo 2</t>
  </si>
  <si>
    <t>Kubbaniya 1</t>
  </si>
  <si>
    <t>Early/Mid UP</t>
  </si>
  <si>
    <t>Pataud 1</t>
  </si>
  <si>
    <t>Veneri 1</t>
  </si>
  <si>
    <t>Veneri 2</t>
  </si>
  <si>
    <t>Arene Candide IP</t>
  </si>
  <si>
    <t>Caviglione 1</t>
  </si>
  <si>
    <t xml:space="preserve"> Veyrier1     </t>
  </si>
  <si>
    <t>AM Homo</t>
  </si>
  <si>
    <t>Paglicci 25</t>
  </si>
  <si>
    <t>Předmostí 1</t>
  </si>
  <si>
    <t>Předmostí 3</t>
  </si>
  <si>
    <t>Předmostí 4</t>
  </si>
  <si>
    <t>Předmostí 9</t>
  </si>
  <si>
    <t>Předmostí 10</t>
  </si>
  <si>
    <t>Předmostí 14</t>
  </si>
  <si>
    <t>La Rochette 1</t>
  </si>
  <si>
    <t xml:space="preserve">Barma Grande 2       </t>
  </si>
  <si>
    <t>Barma Grande 4</t>
  </si>
  <si>
    <t>Bausu da Ture 1</t>
  </si>
  <si>
    <t>Bausu da Ture 2</t>
  </si>
  <si>
    <t>Grotte-des-Enfants 4</t>
  </si>
  <si>
    <t>Grotte-des-Enfants 5</t>
  </si>
  <si>
    <t>Dolní Věstonice 13</t>
  </si>
  <si>
    <t>Dolní Věstonice 14</t>
  </si>
  <si>
    <t>Dolní Věstonice 16</t>
  </si>
  <si>
    <t>Ostuni 1</t>
  </si>
  <si>
    <t xml:space="preserve">Cro-Magnon 4314      </t>
  </si>
  <si>
    <t xml:space="preserve">Cro-Magnon 4315       </t>
  </si>
  <si>
    <t xml:space="preserve">Cro-Magnon 4317       </t>
  </si>
  <si>
    <t xml:space="preserve">Cro-Magnon 4321       </t>
  </si>
  <si>
    <t>Cro-Magnon 4322</t>
  </si>
  <si>
    <t>Paviland 1</t>
  </si>
  <si>
    <t>Sunghir 1</t>
  </si>
  <si>
    <t xml:space="preserve">Mladeč 22     </t>
  </si>
  <si>
    <t>Zhoukoudian-UC 105</t>
  </si>
  <si>
    <t>Zhoukoudian-UC 117</t>
  </si>
  <si>
    <t>Nazlet Khater 2</t>
  </si>
  <si>
    <t>Palomas 77</t>
  </si>
  <si>
    <t>LP archaic Homo</t>
  </si>
  <si>
    <t>Mid Paleol</t>
  </si>
  <si>
    <t>Tianyuan 1</t>
  </si>
  <si>
    <t>Spy 1</t>
  </si>
  <si>
    <t>Spy 2</t>
  </si>
  <si>
    <t>El Sidrón 1609</t>
  </si>
  <si>
    <t>Feldhofer 1</t>
  </si>
  <si>
    <t>La Ferrassie 1</t>
  </si>
  <si>
    <t>La Ferrassie 2</t>
  </si>
  <si>
    <t>La Chapelle-aux-Saints 1</t>
  </si>
  <si>
    <t>Palomas 92</t>
  </si>
  <si>
    <t>Palomas 96</t>
  </si>
  <si>
    <t>Shanidar 5</t>
  </si>
  <si>
    <t>Amud 1</t>
  </si>
  <si>
    <t>Kebara 2</t>
  </si>
  <si>
    <t>Regourdou 1</t>
  </si>
  <si>
    <t>Shanidar 2</t>
  </si>
  <si>
    <t>Shanidar 4</t>
  </si>
  <si>
    <t xml:space="preserve">Qafzeh 9     </t>
  </si>
  <si>
    <t>Late MP/LP AM Homo</t>
  </si>
  <si>
    <t>Tabun 1</t>
  </si>
  <si>
    <t xml:space="preserve">Skhul 4      </t>
  </si>
  <si>
    <t xml:space="preserve">Skhul 5      </t>
  </si>
  <si>
    <t xml:space="preserve">Skhul 6      </t>
  </si>
  <si>
    <t xml:space="preserve">Skhul 9      </t>
  </si>
  <si>
    <t>Krapina 207</t>
  </si>
  <si>
    <t>Krapina 208</t>
  </si>
  <si>
    <t>Krapina 209</t>
  </si>
  <si>
    <t>Krapina 213</t>
  </si>
  <si>
    <t>Krapina 214</t>
  </si>
  <si>
    <t>Omo-Kibish 1</t>
  </si>
  <si>
    <t>Grotte du Prince 1</t>
  </si>
  <si>
    <t>MP archaic Homo</t>
  </si>
  <si>
    <t>Jinniushan 1</t>
  </si>
  <si>
    <t>Kabwe E689</t>
  </si>
  <si>
    <t>Africa</t>
  </si>
  <si>
    <t>Kabwe E719</t>
  </si>
  <si>
    <t>Kabwe E907</t>
  </si>
  <si>
    <t>Kabwe E691</t>
  </si>
  <si>
    <t>Atap. AT-1004</t>
  </si>
  <si>
    <t>Atap. AT-2350</t>
  </si>
  <si>
    <t>Atap. AT-800</t>
  </si>
  <si>
    <t>Atap. AT-835/2501</t>
  </si>
  <si>
    <t>Atap. Coxal 1</t>
  </si>
  <si>
    <t>Atap. Pelvis 1</t>
  </si>
  <si>
    <t>Atap. F-XI</t>
  </si>
  <si>
    <t>Atap. F-XVI</t>
  </si>
  <si>
    <t>Atap. F-XII</t>
  </si>
  <si>
    <t>Atap. F-XIII</t>
  </si>
  <si>
    <t>Atap. F-X</t>
  </si>
  <si>
    <t>Atap. 848</t>
  </si>
  <si>
    <t>Arago 44</t>
  </si>
  <si>
    <t>OH 28</t>
  </si>
  <si>
    <t>H. erectus</t>
  </si>
  <si>
    <t>Asia</t>
  </si>
  <si>
    <t>Europe</t>
  </si>
  <si>
    <t>North America</t>
  </si>
  <si>
    <t>Kenya</t>
  </si>
  <si>
    <t>China</t>
  </si>
  <si>
    <t>Indonesia</t>
  </si>
  <si>
    <t>Germany</t>
  </si>
  <si>
    <t>Italy</t>
  </si>
  <si>
    <t>France</t>
  </si>
  <si>
    <t>Czech Republic</t>
  </si>
  <si>
    <t>Japan</t>
  </si>
  <si>
    <t>Israel</t>
  </si>
  <si>
    <t>Iraq</t>
  </si>
  <si>
    <t>Region / Lat. (1 = low = &lt; 30 degrees)</t>
  </si>
  <si>
    <t xml:space="preserve"> - </t>
  </si>
  <si>
    <t xml:space="preserve">San Teodoro 1     </t>
  </si>
  <si>
    <t xml:space="preserve">San Teodoro 3     </t>
  </si>
  <si>
    <t xml:space="preserve">Dolní Věstonice 3          </t>
  </si>
  <si>
    <t xml:space="preserve">Mladeč 21     </t>
  </si>
  <si>
    <t>Font-de-Forêt 1</t>
  </si>
  <si>
    <t>Standardized Date (kyr BP)</t>
  </si>
  <si>
    <t>Sex
(1=M,
2=F)</t>
  </si>
  <si>
    <t>Sex</t>
  </si>
  <si>
    <t>Group chronology coarse</t>
  </si>
  <si>
    <t>Group chronology fine</t>
  </si>
  <si>
    <t>Country of find</t>
  </si>
  <si>
    <t>Geography group (broad)</t>
  </si>
  <si>
    <t>Geography group (narrow)</t>
  </si>
  <si>
    <t>Taxonomic group broad</t>
  </si>
  <si>
    <t>Taxonomic group narrow</t>
  </si>
  <si>
    <t>Body mass estimate (kg)</t>
  </si>
  <si>
    <t>Element of estimate (BM)</t>
  </si>
  <si>
    <t>Stature estimate (cm)</t>
  </si>
  <si>
    <t>Element of estimate (stature)</t>
  </si>
  <si>
    <t>F</t>
  </si>
  <si>
    <t>Late Pleistocene</t>
  </si>
  <si>
    <r>
      <t xml:space="preserve">Late Pleist </t>
    </r>
    <r>
      <rPr>
        <i/>
        <sz val="10"/>
        <color theme="1"/>
        <rFont val="Calibri"/>
        <family val="2"/>
        <scheme val="minor"/>
      </rPr>
      <t>H. sapiens</t>
    </r>
  </si>
  <si>
    <t>UP modern humans</t>
  </si>
  <si>
    <t>FHD</t>
  </si>
  <si>
    <t>M</t>
  </si>
  <si>
    <t>Upper limb (Long bone)</t>
  </si>
  <si>
    <t>Measurements from Billy (1975); Ruff et al. (1997). Stature and BM own estimations from Carretero et al. (2012) and Arsuaga et al. (2015) formulae</t>
  </si>
  <si>
    <t>Lower and upper limb (Long bone)</t>
  </si>
  <si>
    <t>Measurements from Ruff et al. (1997); Testut (1889); Vandermeersch (1981). Stature and BM own estimations from Carretero et al. (2012) and Arsuaga et al. (2015) formulae</t>
  </si>
  <si>
    <t>Measurements from Ruff et al. (1997); Vandermeersch (1981). Stature and BM own estimations from Carretero et al. (2012) and Arsuaga et al. (2015) formulae</t>
  </si>
  <si>
    <t>Gough's Cave 1</t>
  </si>
  <si>
    <t>England</t>
  </si>
  <si>
    <t>Lower limb (Long bone)</t>
  </si>
  <si>
    <t>Measurements from Trinkaus (2003). Stature and BM own estimations from Carretero et al. (2012) and Arsuaga et al. (2015) formulae</t>
  </si>
  <si>
    <t>Mirón 1</t>
  </si>
  <si>
    <t>Spain</t>
  </si>
  <si>
    <t>Lower limb (Foot)</t>
  </si>
  <si>
    <t>Measurements from Carretero et al. (2015). Stature and BM own estimations from Pablos et al. (2013a) and Arsuaga et al. (2015) formulae</t>
  </si>
  <si>
    <t>Measurements from Baba &amp; Endo (1982). Stature and BM own estimations from Carretero et al. (2012) and Arsuaga et al. (2015) formulae</t>
  </si>
  <si>
    <t>Eastern Africa</t>
  </si>
  <si>
    <t>Near East</t>
  </si>
  <si>
    <t>Measurements from Ruff et al. (1997); Trinkaus &amp; Ruff (2012); Gómez-Olivencia (Pers. Comm). Stature and BM own estimations from Carretero et al. (2012) and Arsuaga et al. (2015) formulae</t>
  </si>
  <si>
    <t>Measurements from Ruff et al. (1997); Trinkaus (2011). Stature and BM own estimations from Carretero et al. (2012) and Arsuaga et al. (2015) formulae</t>
  </si>
  <si>
    <t>Measurements from Trinkaus (2011). Stature and BM own estimations from Carretero et al. (2012) and Arsuaga et al. (2015) formulae</t>
  </si>
  <si>
    <t>Barma Grande 2</t>
  </si>
  <si>
    <t>Measurements from Billy (1975); Ruff et al. (1997); Trinkaus (2011). Stature and BM own estimations from Carretero et al. (2012) and Arsuaga et al. (2015) formulae</t>
  </si>
  <si>
    <t>Dolní Vĕstonice 15</t>
  </si>
  <si>
    <t>Measurements from Sládek et al. (2000). Stature and BM own estimations from Carretero et al. (2012) and Arsuaga et al. (2015) formulae</t>
  </si>
  <si>
    <t>Dolní Vĕstonice 3</t>
  </si>
  <si>
    <t>Measurements from Ruff et al. (1997); Sládek et al. (2000). Stature and BM own estimations from Carretero et al. (2012) and Arsuaga et al. (2015) formulae</t>
  </si>
  <si>
    <t>Dolní Vĕstonice 13</t>
  </si>
  <si>
    <t>Dolní Vĕstonice 16</t>
  </si>
  <si>
    <t>Dolní Vĕstonice 14</t>
  </si>
  <si>
    <t>Measurements from Ruff etal. (1997); Sládek et al. (2000). Stature and BM own estimations from Carretero et al. (2012) and Arsuaga et al. (2015) formulae</t>
  </si>
  <si>
    <t>Russia</t>
  </si>
  <si>
    <t>Measurements from Trinkaus et al. (2014). Stature and BM own estimations from Carretero et al. (2012) and Arsuaga et al. (2015) formulae</t>
  </si>
  <si>
    <t>Cro-magnon 4337</t>
  </si>
  <si>
    <t>Own measurements. Stature and BM own estimations from Pablos et al. (2013a) and McHenry (1992) formulae</t>
  </si>
  <si>
    <t>Cro-magnon 1 (CM-1)</t>
  </si>
  <si>
    <t>Measurements from McCown &amp; Keith (1939); Ruff et al. (1997); Trinkaus (2011). Stature and BM own estimations from Carretero et al. (2012) and Arsuaga et al. (2015) formulae</t>
  </si>
  <si>
    <t>Measurements from Trinkaus (2000). Stature and BM own estimations from Carretero et al. (2012) and Arsuaga et al. (2015) formulae</t>
  </si>
  <si>
    <t>Abri Pataud 1</t>
  </si>
  <si>
    <t>Measurements from Billy (1975) and own data. Stature and BM own estimations from Carretero et al. (2012) and McHenry (1992) formulae</t>
  </si>
  <si>
    <t>Mladeč 30</t>
  </si>
  <si>
    <t>Measurements from Trinkaus et al. (2006). Stature and BM own estimations from Pablos et al. (2013a) and McHenry (1992) formulae</t>
  </si>
  <si>
    <t>Belgium</t>
  </si>
  <si>
    <t>Neanderthals</t>
  </si>
  <si>
    <t>H. neanderthalensis</t>
  </si>
  <si>
    <t>Measurements from Endo &amp; Kimura (1970); Heim (1982). Stature and BM own estimations from Carretero et al. (2012) and Arsuaga et al. (2015) formulae</t>
  </si>
  <si>
    <t>Neandertal 1 (Feldhofer)</t>
  </si>
  <si>
    <t>Measurements from Heim (1982); Arsuaga et al. (2015). Stature and BM own estimations from Carretero et al. (2012) and Arsuaga et al. (2015) formulae</t>
  </si>
  <si>
    <t>Baigara (talus)</t>
  </si>
  <si>
    <t>Siberia</t>
  </si>
  <si>
    <t>?</t>
  </si>
  <si>
    <t>Measurements from Kuzmin et al. (2009). Stature and BM own estimations from Pablos et al. (2013a) and McHenry (1992) formulae</t>
  </si>
  <si>
    <r>
      <t xml:space="preserve">MP </t>
    </r>
    <r>
      <rPr>
        <i/>
        <sz val="10"/>
        <color theme="1"/>
        <rFont val="Calibri"/>
        <family val="2"/>
        <scheme val="minor"/>
      </rPr>
      <t>Homo sapiens</t>
    </r>
  </si>
  <si>
    <t>Measurements from Shang &amp; Trinkaus (2010). Stature and BM own estimations from Pablos et al. (2013a) and McHenry (1992) formulae</t>
  </si>
  <si>
    <t>La Quina H1</t>
  </si>
  <si>
    <t>Sima de las Palomas 96</t>
  </si>
  <si>
    <t>Measurements from Walker et al. (2011a). Stature and BM own estimations from Carretero et al. (2012) and Arsuaga et al. (2015) formulae</t>
  </si>
  <si>
    <t>Sima de las Palomas 92</t>
  </si>
  <si>
    <t>Measurements from Heim (1982). Stature and BM own estimations from Carretero et al. (2012) and Arsuaga et al. (2015) formulae</t>
  </si>
  <si>
    <t>Measurements from Trinkaus (1983). Stature and BM own estimations from Carretero et al. (2012) and Arsuaga et al. (2015) formulae</t>
  </si>
  <si>
    <t>Shanidar 3</t>
  </si>
  <si>
    <t>Measurements from Trinkaus (1983). Stature and BM own estimations from Carretero et al. (2012) and McHenry (1992) formulae</t>
  </si>
  <si>
    <t>Shanidar 1</t>
  </si>
  <si>
    <t>Measurements from Trinkaus (1983) and own data. Stature and BM own estimations from Carretero et al. (2012) and McHenry (1992) formulae</t>
  </si>
  <si>
    <t>Measurements from Heim (1982); Ruff et al. (1997). Stature and BM own estimations from Carretero et al. (2012) and Arsuaga et al. (2015) formulae</t>
  </si>
  <si>
    <r>
      <t>FHD</t>
    </r>
    <r>
      <rPr>
        <vertAlign val="superscript"/>
        <sz val="10"/>
        <color theme="1"/>
        <rFont val="Calibri"/>
        <family val="2"/>
        <scheme val="minor"/>
      </rPr>
      <t>1</t>
    </r>
  </si>
  <si>
    <t>Measurements from Carretero et al. (2012); Arsuaga et al. (2015). Stature and BM own estimations from Carretero et al. (2012) and Arsuaga et al. (2015) formulae</t>
  </si>
  <si>
    <t>Measurements from Endo &amp; Kimura (1970); Arsuaga et al. (2015). Stature and BM own estimations from Carretero et al. (2012) and Arsuaga et al. (2015) formulae</t>
  </si>
  <si>
    <t>M?</t>
  </si>
  <si>
    <t>Measurements from Vandermeersch &amp; Trinkaus (1995) and own data. Stature and BM own estimations from Carretero et al. (2012) and McHenry (1992) formulae</t>
  </si>
  <si>
    <t>LB1</t>
  </si>
  <si>
    <t>Other</t>
  </si>
  <si>
    <t>Homo floresiensis</t>
  </si>
  <si>
    <t>Stature from Baab et al. (2016); Measurements from Brown et al. (2004) and Jungers et al. (2009); BM own estimations from McHenry (1992) formulae</t>
  </si>
  <si>
    <t>Qafzeh 3</t>
  </si>
  <si>
    <t>Measurements from Vandermeersch (1981). Stature and BM own estimations from Carretero et al. (2012) and McHenry (1992) formulae</t>
  </si>
  <si>
    <t>Qafzeh 9</t>
  </si>
  <si>
    <t>Measurements from Vandermeersch (1981). Stature and BM own estimations from Carretero et al. (2012) and Arsuaga et al. (2015) formulae</t>
  </si>
  <si>
    <t>Qafzeh 8</t>
  </si>
  <si>
    <t>Kiik-Koba 1</t>
  </si>
  <si>
    <t>Measurementes from Bonch-Osmolovski (1954) and own data. Stature and BM own estimations from Carretero et al. (2012) and Pablos et al. (2013a) formulae</t>
  </si>
  <si>
    <t>Skhul 7</t>
  </si>
  <si>
    <t>Measurementes from McCown &amp; Keith (1939). Stature and BM own estimations from Carretero et al. (2012) and McHenry (1992) formulae</t>
  </si>
  <si>
    <t>Skhul 6</t>
  </si>
  <si>
    <t>Measurementes from McCown &amp; Keith (1939). Stature and BM own estimations from Carretero et al. (2012) and Arsuaga et al. (2015) formulae</t>
  </si>
  <si>
    <t>Skhul 5</t>
  </si>
  <si>
    <t>Skhul 4</t>
  </si>
  <si>
    <t>Krapina 236</t>
  </si>
  <si>
    <t>Middle Pleistocene</t>
  </si>
  <si>
    <t>Middle Pleistocene (late)</t>
  </si>
  <si>
    <t>Croatia</t>
  </si>
  <si>
    <t>Krapina 237</t>
  </si>
  <si>
    <t>Measurements from Trinkaus (1975a; 1975b). Stature and BM own estimations from Pablos et al. (2013a) and McHenry (1992) formulae</t>
  </si>
  <si>
    <t>Tabun C1</t>
  </si>
  <si>
    <t>Measurements from McCown &amp; Keith (1939). Stature and BM own estimations from Carretero et al. (2012) and Arsuaga et al. (2015) formulae</t>
  </si>
  <si>
    <t>Omo Kibish 1</t>
  </si>
  <si>
    <t>F?</t>
  </si>
  <si>
    <t>Ethiopia</t>
  </si>
  <si>
    <t>Measurements from Pearson et al. (2008). Stature and BM own estimations from Pablos et al. (2013a) and McHenry (1992) formulae</t>
  </si>
  <si>
    <r>
      <t xml:space="preserve">Early Mid-Pleistocene </t>
    </r>
    <r>
      <rPr>
        <i/>
        <sz val="10"/>
        <color theme="1"/>
        <rFont val="Calibri"/>
        <family val="2"/>
        <scheme val="minor"/>
      </rPr>
      <t>Homo</t>
    </r>
  </si>
  <si>
    <t>Homo erectus sl</t>
  </si>
  <si>
    <t>Measurements from Rosenberg et al. (2006). Stature and BM own estimations from Carretero et al. (2012) and Arsuaga et al. (2015) formulae</t>
  </si>
  <si>
    <t>Middle Pleistocene (middle)</t>
  </si>
  <si>
    <r>
      <t xml:space="preserve">Mid-Pleistocene </t>
    </r>
    <r>
      <rPr>
        <i/>
        <sz val="10"/>
        <color theme="1"/>
        <rFont val="Calibri"/>
        <family val="2"/>
        <scheme val="minor"/>
      </rPr>
      <t>Homo</t>
    </r>
  </si>
  <si>
    <t>Sima Huesos; Spain</t>
  </si>
  <si>
    <t>SH hominins</t>
  </si>
  <si>
    <t>Measurements from Pablos et al. (2013b; 2014). Stature and BM own estimations from Pablos et al. (2013a) and McHenry (1992) formulae</t>
  </si>
  <si>
    <t>AT-860</t>
  </si>
  <si>
    <t>Measurements from Pablos et al. (2013b). Stature and BM own estimations from Pablos et al. (2013a) and McHenry (1992) formulae</t>
  </si>
  <si>
    <t>AT-1930</t>
  </si>
  <si>
    <t>AT-4425</t>
  </si>
  <si>
    <t>AT-3132</t>
  </si>
  <si>
    <t>AT-3133</t>
  </si>
  <si>
    <t>AT-575</t>
  </si>
  <si>
    <t>SH Femur XII/XIII</t>
  </si>
  <si>
    <t>Measurements from Arsuaga et al. (2015); Carretero et al. (2012). Stature and BM own estimations from Carretero et al. (2012) and Arsuaga et al. (2015) formulae</t>
  </si>
  <si>
    <t>SH Femur X</t>
  </si>
  <si>
    <t>AT-2803</t>
  </si>
  <si>
    <t>Sambungmacan 2</t>
  </si>
  <si>
    <t>Sambungmacan</t>
  </si>
  <si>
    <t>Measurements from Baba et al. (1990); Stature and BM estimated from own regressions (Will &amp; Stock, 2015; tibia circumference)</t>
  </si>
  <si>
    <t>Boxgrove</t>
  </si>
  <si>
    <t>Measurements from Stringer et al. (1998);  estimated body mass from own regressions (Will &amp; Stock, 2015; from tibia circumference); Stature estimate from Stringer et al. (1998: Table 9) using the sex-specific and Euro-American formulae from Trotter &amp; Gleser (1952)</t>
  </si>
  <si>
    <t>KNM-BK 66</t>
  </si>
  <si>
    <t>Middle Pleistocene (early)</t>
  </si>
  <si>
    <t>Upper limb (Ulna)</t>
  </si>
  <si>
    <t>Masurements from Solan &amp; Day (1992); Stature and BM calculated from own regressions  (Will &amp; Stock, 2015; from U1 and U17)</t>
  </si>
  <si>
    <t>Gesher Benot Ya'acov 1</t>
  </si>
  <si>
    <t xml:space="preserve">Measurements from Trinkaus &amp; Ruff (2012; estimated max. Femur length);  BM and stature estimates calculated from own regressions (Will &amp; Stock, 2015) </t>
  </si>
  <si>
    <t>Ain Maarouf 1</t>
  </si>
  <si>
    <t>Ain Marouu (Morocco)</t>
  </si>
  <si>
    <t>Measurements from Trinkaus &amp; Ruff (2002; estimated max. Femur length); estimates calculated from own regressions (Will &amp; Stock, 2015); Dating after Hublin (2002)</t>
  </si>
  <si>
    <t xml:space="preserve">OH 28 </t>
  </si>
  <si>
    <t>Olduvai Gorge</t>
  </si>
  <si>
    <t>Multivariate (Lower limb)</t>
  </si>
  <si>
    <t>Multivariate body mass estimate from Grabowski et al. (2015); Stature estimate from from Stringer et al. (1998: Table 9) using the sex-specific and Afro-American formulae from Trotter &amp; Gleser (1952)</t>
  </si>
  <si>
    <t>Body mass multivariate estimate from Grabowski et al. (2015); Measurements from Heim (1982). Stature own estimations from Carretero et al. (2012) formulae.</t>
  </si>
  <si>
    <t>Zhoukoudian Femur 4</t>
  </si>
  <si>
    <t xml:space="preserve">Body mass multivariate estimate from Grabowski et al. (2015); Measurements from Heim (1982). Stature own estimations from Carretero et al. (2012) formulae. </t>
  </si>
  <si>
    <r>
      <t xml:space="preserve">Global Temperature Change (Antarctica Dome C, 100 yr. increments) (mean ∆T </t>
    </r>
    <r>
      <rPr>
        <b/>
        <sz val="10"/>
        <rFont val="Times New Roman"/>
        <family val="1"/>
      </rPr>
      <t>º</t>
    </r>
    <r>
      <rPr>
        <b/>
        <sz val="10"/>
        <rFont val="Calibri"/>
        <family val="2"/>
        <scheme val="minor"/>
      </rPr>
      <t>C)</t>
    </r>
  </si>
  <si>
    <r>
      <t xml:space="preserve">Global Temperature Change (Antarctica Dome C, 10 ky increments) (mean ∆T </t>
    </r>
    <r>
      <rPr>
        <b/>
        <sz val="10"/>
        <rFont val="Times New Roman"/>
        <family val="1"/>
      </rPr>
      <t>º</t>
    </r>
    <r>
      <rPr>
        <b/>
        <sz val="10"/>
        <rFont val="Calibri"/>
        <family val="2"/>
        <scheme val="minor"/>
      </rPr>
      <t>C)</t>
    </r>
  </si>
  <si>
    <t>S. Africa</t>
  </si>
  <si>
    <t>E. Africa</t>
  </si>
  <si>
    <t>E. Asia</t>
  </si>
  <si>
    <t>Body Mass
(kg)</t>
  </si>
  <si>
    <t>Date source</t>
  </si>
  <si>
    <t>N/A</t>
  </si>
  <si>
    <t>Locations for the living sample came from Ruff (1994). Living specimens in Pacific, Ocenia, Southeast Asia, and East Asia were designated as "E. Asia" to conform to the fossil hominin designations for visualizations</t>
  </si>
  <si>
    <t>Fem. Head
(mm)</t>
  </si>
  <si>
    <t>Tib Prox ML Bd
(mm)</t>
  </si>
  <si>
    <t>Measurement source</t>
  </si>
  <si>
    <t xml:space="preserve">Arene Candide 1          </t>
  </si>
  <si>
    <t>Est. Bi-iliac
(cm)</t>
  </si>
  <si>
    <t>Cremonesi et al., 1995</t>
  </si>
  <si>
    <t>Paoli et al., 1980</t>
  </si>
  <si>
    <t>Holliday, 1995</t>
  </si>
  <si>
    <t>Shackelford, 2005</t>
  </si>
  <si>
    <t>Pardini and Pardini, 1981</t>
  </si>
  <si>
    <t>Samsel et al., 2016</t>
  </si>
  <si>
    <t>Mallegni and Fabbri, 1995</t>
  </si>
  <si>
    <t>Simon and Formicola, 2008</t>
  </si>
  <si>
    <t>von Bonin, 1935</t>
  </si>
  <si>
    <t>Bonnet, 1919; Trinkaus, 2015</t>
  </si>
  <si>
    <t>Trinkaus, 2015 (acet.)</t>
  </si>
  <si>
    <t>Vercellotti et al., 2008</t>
  </si>
  <si>
    <t>A. Soficaru, pers. comm.</t>
  </si>
  <si>
    <t>Trinkaus, pers. observ. (acet.)</t>
  </si>
  <si>
    <t>Corrain, 1977</t>
  </si>
  <si>
    <t>Stock et al., 2005</t>
  </si>
  <si>
    <t>Trinkaus, pers. observ.</t>
  </si>
  <si>
    <t>Carretero et al., 2015</t>
  </si>
  <si>
    <t>Rolston, 1982</t>
  </si>
  <si>
    <t>Baba and Endo, 1982</t>
  </si>
  <si>
    <t>Angel and Kelley, 1986</t>
  </si>
  <si>
    <t>Trinkaus, pers. observ.  (acet.)</t>
  </si>
  <si>
    <t>Holliday, 1995; Mallegni et al., 2000</t>
  </si>
  <si>
    <t>Sergi et al., 1974</t>
  </si>
  <si>
    <t>Mallegni et al., 1999</t>
  </si>
  <si>
    <t>Matiegka, 1938</t>
  </si>
  <si>
    <t>Verneau, 1906</t>
  </si>
  <si>
    <t>Villotte et al., 2017</t>
  </si>
  <si>
    <t>Vacca et al., 2012</t>
  </si>
  <si>
    <t>Trinkaus, 2000</t>
  </si>
  <si>
    <t>Trinkaus et al., 2014</t>
  </si>
  <si>
    <t>Trinkaus et al. 2006  (acet.)</t>
  </si>
  <si>
    <t>Shang and Trinkaus, 2010</t>
  </si>
  <si>
    <t>Crevecoeur, 2008</t>
  </si>
  <si>
    <t>Trinkaus et al. 2017</t>
  </si>
  <si>
    <t>Shang and Trinkaus, 2010 ( femoral condyle)</t>
  </si>
  <si>
    <t>Hammond et al., 2013 (acet.)</t>
  </si>
  <si>
    <t>A. Rosas, pers. comm.</t>
  </si>
  <si>
    <t>Trinkaus, pers. observ.  (femoral condyle)</t>
  </si>
  <si>
    <t>Trinkaus et al. 2017 (femoral condyle)</t>
  </si>
  <si>
    <t>Trinkaus, 1983</t>
  </si>
  <si>
    <t>Ruff, pers. meas. (cast)</t>
  </si>
  <si>
    <t>Plavcan et al., 2014</t>
  </si>
  <si>
    <t>McCown and Keith, 1939</t>
  </si>
  <si>
    <t>Trinkaus, 2016</t>
  </si>
  <si>
    <t xml:space="preserve">Pearson et al., 2008 (acet.) </t>
  </si>
  <si>
    <t xml:space="preserve">de Lumley, 1973 (acet.) </t>
  </si>
  <si>
    <t>Rosenberg et al., 2006</t>
  </si>
  <si>
    <t>Trinkaus, 2011</t>
  </si>
  <si>
    <t>Trinkaus, pers. observ.(acet.)</t>
  </si>
  <si>
    <t>Trinkaus, 2009</t>
  </si>
  <si>
    <t>Arsuaga et al., 2015 (Table S4)</t>
  </si>
  <si>
    <t>L. Rodgriguez, pers. comm.</t>
  </si>
  <si>
    <t>Sigmon, 1982 (acet.)</t>
  </si>
  <si>
    <t>Ruff, pers. observ. (acet.)</t>
  </si>
  <si>
    <t>Sládek et al., 2000</t>
  </si>
  <si>
    <t>Arsuaga et al., 1999 (acet.)</t>
  </si>
  <si>
    <t>Formicola et al., 2005</t>
  </si>
  <si>
    <t>Fabbri, 1987</t>
  </si>
  <si>
    <t>Greene &amp; Armelgos, 1972</t>
  </si>
  <si>
    <t>Holt et al., 2002</t>
  </si>
  <si>
    <t>Formicola, 2005</t>
  </si>
  <si>
    <t>Mafart, 2009</t>
  </si>
  <si>
    <t>von Bonin 1935</t>
  </si>
  <si>
    <t>Higham et al., 2016</t>
  </si>
  <si>
    <t>Dias-Meirinho et al., 2015</t>
  </si>
  <si>
    <t>Bonsall et al., 2012</t>
  </si>
  <si>
    <t>Mannino et al., 2011</t>
  </si>
  <si>
    <t>Gambier et al., 2000</t>
  </si>
  <si>
    <t>Gambier and Houet, 1993</t>
  </si>
  <si>
    <t>Gazzoni et al., 2013</t>
  </si>
  <si>
    <t>Barshay-Szmidt et al., 2016</t>
  </si>
  <si>
    <t>Arensburg and Bar-Yosef, 1973</t>
  </si>
  <si>
    <t>Straus et al., 2015</t>
  </si>
  <si>
    <t>Richter et al., 2013</t>
  </si>
  <si>
    <t>Shackelford and Demeter,2012</t>
  </si>
  <si>
    <t>Street et al., 2006</t>
  </si>
  <si>
    <t>Kaifu et al., 2011</t>
  </si>
  <si>
    <t>Hershkovitz et al., 1995</t>
  </si>
  <si>
    <t>Schild and Wendorf, 1986</t>
  </si>
  <si>
    <t>Villotte et al., 2015</t>
  </si>
  <si>
    <t>Mallegni et al., 2000</t>
  </si>
  <si>
    <t>Pettitt et al., 2003</t>
  </si>
  <si>
    <t>de Lumley et al., 2016</t>
  </si>
  <si>
    <t>Svoboda, 2008</t>
  </si>
  <si>
    <t>Orschiedt, 2002</t>
  </si>
  <si>
    <t>Formicola et al., 2004</t>
  </si>
  <si>
    <t>Svoboda, 2006</t>
  </si>
  <si>
    <t>Svoboda, 2016</t>
  </si>
  <si>
    <t>Coppola, 2012</t>
  </si>
  <si>
    <t>Henry-Gambier, 2002</t>
  </si>
  <si>
    <t>Jacobi and Higham, 2008</t>
  </si>
  <si>
    <t>Trinkaus et al., 2015</t>
  </si>
  <si>
    <t>Wild et al., 2005</t>
  </si>
  <si>
    <t>Norton and Gao, 2008</t>
  </si>
  <si>
    <t>Vermeersch, 2002</t>
  </si>
  <si>
    <t>Walker et al., 2008</t>
  </si>
  <si>
    <t>Semal et al., 2009</t>
    <phoneticPr fontId="0"/>
  </si>
  <si>
    <t>Lalueza-Fox et al., 2005</t>
  </si>
  <si>
    <t>Schmitz et al., 2002</t>
  </si>
  <si>
    <t>Twiesselmann, 1961</t>
  </si>
  <si>
    <t>Cowgill et al. 2007</t>
  </si>
  <si>
    <t>Valladas et al., 1999</t>
  </si>
  <si>
    <t>Valladas et al., 1987</t>
  </si>
  <si>
    <t>Maureille et al., 2015</t>
  </si>
  <si>
    <t>Valladas et al., 1988</t>
  </si>
  <si>
    <t>Grun and Stringer, 2000</t>
  </si>
  <si>
    <t>Rink et al., 1995</t>
  </si>
  <si>
    <t>McDougall et al., 2008</t>
  </si>
  <si>
    <t>de Lumley, 1973</t>
  </si>
  <si>
    <t>Arsuaga et al., 2014</t>
  </si>
  <si>
    <t>Falguères et al., 2015</t>
  </si>
  <si>
    <t>Hay, 1976</t>
  </si>
  <si>
    <t>Chauvière, 2008</t>
  </si>
  <si>
    <t>Guérin et al., 2015</t>
  </si>
  <si>
    <t>Guérin et al., 2012</t>
  </si>
  <si>
    <t>Grün et al., 2005</t>
  </si>
  <si>
    <t>Ruff, et al., 1997</t>
  </si>
  <si>
    <t>Ruff, et al., 2018</t>
  </si>
  <si>
    <t>Hooton, 1930</t>
  </si>
  <si>
    <t>Personal measurements from Ruff, Rodgriguez, Trinkaus, Rosas, and Soficaru were provided to author by Chris Ruff, Johns Hopkins University</t>
  </si>
  <si>
    <t>Est. Body Mass
(kg)</t>
  </si>
  <si>
    <t>Source of Est. Body Mass</t>
  </si>
  <si>
    <t>Source of stature/mass ratios</t>
  </si>
  <si>
    <t>Est. Surface area / volume</t>
  </si>
  <si>
    <t>Est. volume (liters) (1.015 X weight  – 4.937)</t>
  </si>
  <si>
    <t>Stibel (see Methods for formulas)</t>
  </si>
  <si>
    <t>Zhoukoudian Femur 1</t>
  </si>
  <si>
    <t>SH foot association 2</t>
  </si>
  <si>
    <t>SH foot association 8</t>
  </si>
  <si>
    <t>SH foot association 9</t>
  </si>
  <si>
    <t>SH foot association 1</t>
  </si>
  <si>
    <t>SH foot association 5</t>
  </si>
  <si>
    <t>Krapina foot A</t>
  </si>
  <si>
    <r>
      <t>East Africa (Lake Malawi) Surface Temperature (</t>
    </r>
    <r>
      <rPr>
        <b/>
        <sz val="10"/>
        <rFont val="Times New Roman"/>
        <family val="1"/>
      </rPr>
      <t>º</t>
    </r>
    <r>
      <rPr>
        <b/>
        <sz val="10"/>
        <rFont val="Calibri"/>
        <family val="2"/>
        <scheme val="minor"/>
      </rPr>
      <t>C)</t>
    </r>
  </si>
  <si>
    <r>
      <t>North Atlantic Deep  Sea Bottom Water Temperature (</t>
    </r>
    <r>
      <rPr>
        <b/>
        <sz val="10"/>
        <rFont val="Times New Roman"/>
        <family val="1"/>
      </rPr>
      <t>º</t>
    </r>
    <r>
      <rPr>
        <b/>
        <sz val="10"/>
        <rFont val="Calibri"/>
        <family val="2"/>
        <scheme val="minor"/>
      </rPr>
      <t>C)</t>
    </r>
  </si>
  <si>
    <r>
      <t xml:space="preserve">Northwest Africa Humidity Index (African </t>
    </r>
    <r>
      <rPr>
        <b/>
        <i/>
        <sz val="10"/>
        <rFont val="Calibri"/>
        <family val="2"/>
        <scheme val="minor"/>
      </rPr>
      <t>Homo</t>
    </r>
    <r>
      <rPr>
        <b/>
        <sz val="10"/>
        <rFont val="Calibri"/>
        <family val="2"/>
        <scheme val="minor"/>
      </rPr>
      <t>)</t>
    </r>
  </si>
  <si>
    <r>
      <t xml:space="preserve">Central East Africa Precipitation Index ( African </t>
    </r>
    <r>
      <rPr>
        <b/>
        <i/>
        <sz val="10"/>
        <rFont val="Calibri"/>
        <family val="2"/>
        <scheme val="minor"/>
      </rPr>
      <t>Homo</t>
    </r>
    <r>
      <rPr>
        <b/>
        <sz val="10"/>
        <rFont val="Calibri"/>
        <family val="2"/>
        <scheme val="minor"/>
      </rPr>
      <t>) (with Tangany sample)</t>
    </r>
  </si>
  <si>
    <t>From the original studies, "Africa" was redesignated as part of either Southern or Eastern Africa; and "E. Eurasia" was redesignated as "East Asia" to better reflect the geographic locations of each specimen</t>
  </si>
  <si>
    <t>Global Temperature Change:</t>
  </si>
  <si>
    <t>East Africa (Lake Malawi) Surface Temperature:</t>
  </si>
  <si>
    <t>Northwest Africa Humidity Index:</t>
  </si>
  <si>
    <t>North Atlantic Deep  Sea Bottom Water Temperature:</t>
  </si>
  <si>
    <t>Central East Africa Precipitation Index:</t>
  </si>
  <si>
    <t xml:space="preserve">J. Jouzel, et al., Orbital and millennial Antarctic climate variability over the past 800,000 years. Science. 317, 793-796 (2007). </t>
  </si>
  <si>
    <t>T.C. Johnson, et al., A progressively wetter climate in southern East Africa over the past 1.3 million years. Nature. 537, 220-224 (2016).</t>
  </si>
  <si>
    <t>S. Sosdianand, Y. Rosenthal, Deep-sea temperature and ice volume changes across the Pliocene-Pleistocene Climate Transitions. Science. 325, 306-310 (2009).</t>
  </si>
  <si>
    <t>R. Bonnefille, F. Chalie, Pollen-inferred precipitation time-series from equatorial mountains, Africa, the last 40 kyr BP. Glob. Planet. Change. 26, 25-50 (2000).</t>
  </si>
  <si>
    <t>R. Tjallingii, et al., Coherent high- and low-latitude control of the northwest African hydrological balance. Nat. Geosci., 1, 670-675 (2008).</t>
  </si>
  <si>
    <t>Source of stature data:</t>
  </si>
  <si>
    <t>M. Will, A. Pablos, J. T. Stock, Long-term patterns of body mass and stature evolution within the hominin lineage. R. Soc. Open Sci. 4, 1-22 (2017).</t>
  </si>
  <si>
    <t>Sources for Climate records:</t>
  </si>
  <si>
    <t>Ruff, 1994</t>
  </si>
  <si>
    <t xml:space="preserve"> </t>
  </si>
  <si>
    <t xml:space="preserve"> Source of body mass and stature estimates/measurements (literature) and comments</t>
  </si>
  <si>
    <t>Est. BMI (body mass (kg)/(stature (m))^2)</t>
  </si>
  <si>
    <t>Est. Body Surface Area (m^2) (BSA) (√ stature (cm) x weight (kg))/3600</t>
  </si>
  <si>
    <t>Est. stature as a function of mass (stature (cm) / body mass (kg)</t>
  </si>
  <si>
    <r>
      <t>Ponderal Index (mass (kg) / (stature (m)</t>
    </r>
    <r>
      <rPr>
        <b/>
        <sz val="10"/>
        <rFont val="Calibri (Body)"/>
      </rPr>
      <t>^3</t>
    </r>
    <r>
      <rPr>
        <b/>
        <sz val="1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</si>
</sst>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7" x14ac:knownFonts="1">
    <font>
      <sz val="12"/>
      <color theme="1"/>
      <name val="Calibri"/>
      <family val="2"/>
      <scheme val="minor"/>
    </font>
    <font>
      <sz val="10"/>
      <name val="Calibri"/>
      <family val="2"/>
      <scheme val="minor"/>
    </font>
    <font>
      <sz val="10"/>
      <color theme="1"/>
      <name val="Calibri"/>
      <family val="2"/>
      <scheme val="minor"/>
    </font>
    <font>
      <sz val="10"/>
      <color rgb="FF000000"/>
      <name val="Calibri"/>
      <family val="2"/>
      <scheme val="minor"/>
    </font>
    <font>
      <b/>
      <sz val="10"/>
      <name val="Calibri"/>
      <family val="2"/>
      <scheme val="minor"/>
    </font>
    <font>
      <i/>
      <sz val="10"/>
      <color theme="1"/>
      <name val="Calibri"/>
      <family val="2"/>
      <scheme val="minor"/>
    </font>
    <font>
      <i/>
      <sz val="10"/>
      <name val="Calibri"/>
      <family val="2"/>
      <scheme val="minor"/>
    </font>
    <font>
      <vertAlign val="superscript"/>
      <sz val="10"/>
      <color theme="1"/>
      <name val="Calibri"/>
      <family val="2"/>
      <scheme val="minor"/>
    </font>
    <font>
      <b/>
      <sz val="10"/>
      <name val="Times New Roman"/>
      <family val="1"/>
    </font>
    <font>
      <sz val="12"/>
      <color theme="1"/>
      <name val="Calibri"/>
      <family val="2"/>
      <scheme val="minor"/>
    </font>
    <font>
      <sz val="10"/>
      <color theme="1"/>
      <name val="Calibri (Body)"/>
    </font>
    <font>
      <b/>
      <sz val="10"/>
      <name val="Calibri (Body)"/>
    </font>
    <font>
      <sz val="10"/>
      <name val="Calibri (Body)"/>
    </font>
    <font>
      <sz val="10"/>
      <color rgb="FF000000"/>
      <name val="Calibri (Body)"/>
    </font>
    <font>
      <sz val="8"/>
      <name val="Calibri"/>
      <family val="2"/>
      <scheme val="minor"/>
    </font>
    <font>
      <sz val="10"/>
      <name val="Arial"/>
      <family val="2"/>
    </font>
    <font>
      <b/>
      <i/>
      <sz val="10"/>
      <name val="Calibri"/>
      <family val="2"/>
      <scheme val="minor"/>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ck">
        <color auto="1"/>
      </bottom>
      <diagonal/>
    </border>
  </borders>
  <cellStyleXfs count="2">
    <xf numFmtId="0" fontId="0" fillId="0" borderId="0"/>
    <xf numFmtId="9" fontId="9" fillId="0" borderId="0" applyFont="0" applyFill="0" applyBorder="0" applyAlignment="0" applyProtection="0"/>
  </cellStyleXfs>
  <cellXfs count="60">
    <xf numFmtId="0" fontId="0" fillId="0" borderId="0" xfId="0"/>
    <xf numFmtId="0" fontId="1" fillId="0" borderId="0" xfId="0" applyFont="1" applyAlignment="1">
      <alignment horizontal="center"/>
    </xf>
    <xf numFmtId="0" fontId="1" fillId="0" borderId="0" xfId="0" applyFont="1" applyAlignment="1">
      <alignment horizontal="left" wrapText="1"/>
    </xf>
    <xf numFmtId="0" fontId="2" fillId="0" borderId="0" xfId="0" applyFont="1" applyAlignment="1">
      <alignment horizontal="center"/>
    </xf>
    <xf numFmtId="0" fontId="1" fillId="0" borderId="0" xfId="0" applyFont="1"/>
    <xf numFmtId="0" fontId="2" fillId="0" borderId="0" xfId="0" applyFont="1"/>
    <xf numFmtId="0" fontId="2" fillId="0" borderId="0" xfId="0" applyFont="1" applyAlignment="1">
      <alignment horizontal="center" vertical="top" wrapText="1"/>
    </xf>
    <xf numFmtId="164" fontId="1" fillId="0" borderId="0" xfId="0" applyNumberFormat="1" applyFont="1" applyAlignment="1">
      <alignment horizontal="center"/>
    </xf>
    <xf numFmtId="0" fontId="2" fillId="0" borderId="0" xfId="0" applyFont="1" applyAlignment="1">
      <alignment horizontal="left"/>
    </xf>
    <xf numFmtId="0" fontId="1" fillId="0" borderId="0" xfId="0" applyFont="1" applyAlignment="1">
      <alignment horizontal="left"/>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4" fillId="2" borderId="1" xfId="0" applyFont="1" applyFill="1" applyBorder="1" applyAlignment="1">
      <alignment horizontal="left" vertical="center" wrapText="1"/>
    </xf>
    <xf numFmtId="0" fontId="1" fillId="0" borderId="0" xfId="0" applyFont="1" applyAlignment="1">
      <alignment horizontal="left" vertical="center" wrapText="1"/>
    </xf>
    <xf numFmtId="164" fontId="2" fillId="0" borderId="0" xfId="0" applyNumberFormat="1" applyFont="1" applyAlignment="1">
      <alignment horizontal="center"/>
    </xf>
    <xf numFmtId="0" fontId="1" fillId="0" borderId="0" xfId="0" applyFont="1" applyAlignment="1">
      <alignment horizontal="left" vertical="center"/>
    </xf>
    <xf numFmtId="2" fontId="1" fillId="0" borderId="0" xfId="0" applyNumberFormat="1" applyFont="1" applyAlignment="1">
      <alignment horizontal="left" vertical="center" wrapText="1"/>
    </xf>
    <xf numFmtId="2" fontId="1" fillId="0" borderId="0" xfId="0" applyNumberFormat="1" applyFont="1" applyAlignment="1">
      <alignment horizontal="left" wrapText="1"/>
    </xf>
    <xf numFmtId="0" fontId="6" fillId="0" borderId="0" xfId="0" applyFont="1" applyAlignment="1">
      <alignment horizontal="center"/>
    </xf>
    <xf numFmtId="0" fontId="6" fillId="0" borderId="0" xfId="0" applyFont="1" applyAlignment="1">
      <alignment horizontal="center" vertical="center"/>
    </xf>
    <xf numFmtId="0" fontId="5" fillId="0" borderId="0" xfId="0" applyFont="1" applyAlignment="1">
      <alignment horizontal="center"/>
    </xf>
    <xf numFmtId="2" fontId="1" fillId="0" borderId="0" xfId="0" applyNumberFormat="1" applyFont="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wrapText="1"/>
    </xf>
    <xf numFmtId="164" fontId="2" fillId="0" borderId="0" xfId="0" applyNumberFormat="1" applyFont="1" applyAlignment="1">
      <alignment horizontal="center" wrapText="1"/>
    </xf>
    <xf numFmtId="0" fontId="2" fillId="0" borderId="0" xfId="0" applyFont="1" applyAlignment="1">
      <alignment horizontal="right"/>
    </xf>
    <xf numFmtId="2" fontId="2" fillId="0" borderId="0" xfId="0" applyNumberFormat="1" applyFont="1"/>
    <xf numFmtId="164" fontId="2" fillId="0" borderId="0" xfId="0" applyNumberFormat="1" applyFont="1" applyAlignment="1">
      <alignment horizontal="right"/>
    </xf>
    <xf numFmtId="49" fontId="1" fillId="0" borderId="0" xfId="0" applyNumberFormat="1" applyFont="1" applyAlignment="1" applyProtection="1">
      <alignment horizontal="center"/>
      <protection locked="0"/>
    </xf>
    <xf numFmtId="164" fontId="2" fillId="0" borderId="0" xfId="0" applyNumberFormat="1" applyFont="1"/>
    <xf numFmtId="0" fontId="1" fillId="0" borderId="0" xfId="0" applyFont="1" applyAlignment="1" applyProtection="1">
      <alignment horizontal="left"/>
      <protection locked="0"/>
    </xf>
    <xf numFmtId="2" fontId="2" fillId="0" borderId="0" xfId="0" applyNumberFormat="1" applyFont="1" applyAlignment="1">
      <alignment horizontal="right"/>
    </xf>
    <xf numFmtId="0" fontId="3" fillId="0" borderId="0" xfId="0" applyFont="1"/>
    <xf numFmtId="49" fontId="1" fillId="0" borderId="0" xfId="0" applyNumberFormat="1" applyFont="1" applyAlignment="1" applyProtection="1">
      <alignment horizontal="right"/>
      <protection locked="0"/>
    </xf>
    <xf numFmtId="2" fontId="1" fillId="0" borderId="0" xfId="0" applyNumberFormat="1" applyFont="1"/>
    <xf numFmtId="164" fontId="1" fillId="0" borderId="0" xfId="0" applyNumberFormat="1" applyFont="1" applyAlignment="1" applyProtection="1">
      <alignment horizontal="right"/>
      <protection locked="0"/>
    </xf>
    <xf numFmtId="2" fontId="3" fillId="0" borderId="0" xfId="0" applyNumberFormat="1" applyFont="1"/>
    <xf numFmtId="0" fontId="1" fillId="0" borderId="0" xfId="0" applyFont="1" applyAlignment="1">
      <alignment horizontal="right"/>
    </xf>
    <xf numFmtId="1" fontId="1" fillId="0" borderId="0" xfId="0" applyNumberFormat="1" applyFont="1" applyAlignment="1">
      <alignment horizontal="right"/>
    </xf>
    <xf numFmtId="1" fontId="2" fillId="0" borderId="0" xfId="0" applyNumberFormat="1" applyFont="1" applyAlignment="1">
      <alignment horizontal="right"/>
    </xf>
    <xf numFmtId="0" fontId="4" fillId="2" borderId="1" xfId="0" applyFont="1" applyFill="1" applyBorder="1" applyAlignment="1">
      <alignment horizontal="center" vertical="center" wrapText="1"/>
    </xf>
    <xf numFmtId="165" fontId="4" fillId="2" borderId="1" xfId="0" applyNumberFormat="1" applyFont="1" applyFill="1" applyBorder="1" applyAlignment="1">
      <alignment horizontal="left" vertical="center" wrapText="1"/>
    </xf>
    <xf numFmtId="165" fontId="2" fillId="0" borderId="0" xfId="1" applyNumberFormat="1" applyFont="1"/>
    <xf numFmtId="0" fontId="10" fillId="0" borderId="0" xfId="0" applyFont="1" applyAlignment="1">
      <alignment horizontal="right"/>
    </xf>
    <xf numFmtId="0" fontId="11" fillId="2" borderId="1" xfId="0" applyFont="1" applyFill="1" applyBorder="1" applyAlignment="1">
      <alignment horizontal="left" vertical="center" wrapText="1"/>
    </xf>
    <xf numFmtId="164" fontId="12" fillId="0" borderId="0" xfId="0" applyNumberFormat="1" applyFont="1" applyAlignment="1" applyProtection="1">
      <alignment horizontal="right"/>
      <protection locked="0"/>
    </xf>
    <xf numFmtId="2" fontId="10" fillId="0" borderId="0" xfId="0" applyNumberFormat="1" applyFont="1" applyAlignment="1">
      <alignment horizontal="right"/>
    </xf>
    <xf numFmtId="164" fontId="10" fillId="0" borderId="0" xfId="0" applyNumberFormat="1" applyFont="1" applyAlignment="1">
      <alignment horizontal="right"/>
    </xf>
    <xf numFmtId="164" fontId="12" fillId="0" borderId="0" xfId="0" applyNumberFormat="1" applyFont="1" applyAlignment="1">
      <alignment horizontal="right"/>
    </xf>
    <xf numFmtId="0" fontId="10" fillId="0" borderId="0" xfId="0" applyFont="1" applyAlignment="1" applyProtection="1">
      <alignment horizontal="right"/>
      <protection locked="0"/>
    </xf>
    <xf numFmtId="0" fontId="12" fillId="0" borderId="0" xfId="0" applyFont="1" applyAlignment="1">
      <alignment horizontal="right"/>
    </xf>
    <xf numFmtId="164" fontId="10" fillId="0" borderId="0" xfId="0" applyNumberFormat="1" applyFont="1" applyAlignment="1" applyProtection="1">
      <alignment horizontal="right"/>
      <protection locked="0"/>
    </xf>
    <xf numFmtId="164" fontId="13" fillId="0" borderId="0" xfId="0" applyNumberFormat="1" applyFont="1" applyAlignment="1" applyProtection="1">
      <alignment horizontal="right"/>
      <protection locked="0"/>
    </xf>
    <xf numFmtId="164" fontId="1" fillId="0" borderId="0" xfId="0" applyNumberFormat="1" applyFont="1" applyAlignment="1">
      <alignment horizontal="right"/>
    </xf>
    <xf numFmtId="0" fontId="12" fillId="0" borderId="0" xfId="0" applyFont="1" applyAlignment="1">
      <alignment horizontal="left"/>
    </xf>
    <xf numFmtId="2" fontId="2" fillId="0" borderId="0" xfId="0" applyNumberFormat="1" applyFont="1" applyAlignment="1">
      <alignment horizontal="left"/>
    </xf>
    <xf numFmtId="164" fontId="12" fillId="0" borderId="0" xfId="0" applyNumberFormat="1" applyFont="1" applyAlignment="1">
      <alignment horizontal="left"/>
    </xf>
    <xf numFmtId="0" fontId="10" fillId="0" borderId="0" xfId="0" applyFont="1" applyAlignment="1">
      <alignment horizontal="left"/>
    </xf>
    <xf numFmtId="0" fontId="15"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59CA-302E-0E41-AC7C-E852B95F53FB}">
  <sheetPr codeName="Sheet1"/>
  <dimension ref="A1:Y303"/>
  <sheetViews>
    <sheetView tabSelected="1" workbookViewId="0"/>
  </sheetViews>
  <sheetFormatPr baseColWidth="10" defaultColWidth="8.5" defaultRowHeight="16" x14ac:dyDescent="0.2"/>
  <cols>
    <col min="1" max="1" width="15.6640625" style="5" customWidth="1"/>
    <col min="2" max="2" width="13" style="5" customWidth="1"/>
    <col min="3" max="5" width="11" style="5" customWidth="1"/>
    <col min="6" max="6" width="11" style="40" customWidth="1"/>
    <col min="7" max="7" width="12.83203125" style="26" customWidth="1"/>
    <col min="8" max="8" width="12.83203125" style="44" customWidth="1"/>
    <col min="9" max="11" width="12.83203125" style="26" customWidth="1"/>
    <col min="12" max="12" width="11" style="5" customWidth="1"/>
    <col min="13" max="13" width="24" style="5" customWidth="1"/>
    <col min="14" max="14" width="14.6640625" style="5" customWidth="1"/>
    <col min="15" max="15" width="18.1640625" style="5" customWidth="1"/>
    <col min="16" max="16" width="14.6640625" style="5" customWidth="1"/>
    <col min="17" max="17" width="15.83203125" style="5" customWidth="1"/>
    <col min="18" max="19" width="11.6640625" style="5" customWidth="1"/>
    <col min="20" max="21" width="11" style="5" customWidth="1"/>
    <col min="26" max="144" width="11" style="5" customWidth="1"/>
    <col min="145" max="16384" width="8.5" style="5"/>
  </cols>
  <sheetData>
    <row r="1" spans="1:21" s="11" customFormat="1" ht="106" thickBot="1" x14ac:dyDescent="0.25">
      <c r="A1" s="13" t="s">
        <v>0</v>
      </c>
      <c r="B1" s="13" t="s">
        <v>1</v>
      </c>
      <c r="C1" s="13" t="s">
        <v>2</v>
      </c>
      <c r="D1" s="13" t="s">
        <v>3</v>
      </c>
      <c r="E1" s="13" t="s">
        <v>199</v>
      </c>
      <c r="F1" s="13" t="s">
        <v>207</v>
      </c>
      <c r="G1" s="13" t="s">
        <v>206</v>
      </c>
      <c r="H1" s="45" t="s">
        <v>372</v>
      </c>
      <c r="I1" s="13" t="s">
        <v>373</v>
      </c>
      <c r="J1" s="13" t="s">
        <v>376</v>
      </c>
      <c r="K1" s="13" t="s">
        <v>368</v>
      </c>
      <c r="L1" s="13" t="s">
        <v>498</v>
      </c>
      <c r="M1" s="13" t="s">
        <v>374</v>
      </c>
      <c r="N1" s="13" t="s">
        <v>499</v>
      </c>
      <c r="O1" s="13" t="s">
        <v>369</v>
      </c>
      <c r="P1" s="13" t="s">
        <v>363</v>
      </c>
      <c r="Q1" s="13" t="s">
        <v>364</v>
      </c>
      <c r="R1" s="13" t="s">
        <v>511</v>
      </c>
      <c r="S1" s="13" t="s">
        <v>512</v>
      </c>
      <c r="T1" s="13" t="s">
        <v>513</v>
      </c>
      <c r="U1" s="13" t="s">
        <v>514</v>
      </c>
    </row>
    <row r="2" spans="1:21" ht="17" thickTop="1" x14ac:dyDescent="0.2">
      <c r="A2" s="5" t="s">
        <v>10</v>
      </c>
      <c r="B2" s="4" t="s">
        <v>11</v>
      </c>
      <c r="C2" s="4" t="s">
        <v>12</v>
      </c>
      <c r="D2" s="4" t="s">
        <v>365</v>
      </c>
      <c r="E2" s="5">
        <v>1</v>
      </c>
      <c r="F2" s="26">
        <v>1</v>
      </c>
      <c r="G2" s="27">
        <v>0</v>
      </c>
      <c r="H2" s="47"/>
      <c r="I2" s="27"/>
      <c r="J2" s="27"/>
      <c r="K2" s="28">
        <v>66.8</v>
      </c>
      <c r="L2" s="28"/>
      <c r="M2" s="8" t="s">
        <v>529</v>
      </c>
      <c r="N2" s="8" t="s">
        <v>370</v>
      </c>
      <c r="O2" s="8" t="s">
        <v>494</v>
      </c>
      <c r="P2" s="5">
        <v>0.97299999999999998</v>
      </c>
      <c r="Q2" s="5">
        <v>-0.36386000000000002</v>
      </c>
      <c r="R2" s="26">
        <v>26.76</v>
      </c>
      <c r="S2" s="26" t="s">
        <v>200</v>
      </c>
      <c r="T2" s="59">
        <v>-2.9499999999999998E-2</v>
      </c>
      <c r="U2" s="5">
        <v>-172.5</v>
      </c>
    </row>
    <row r="3" spans="1:21" x14ac:dyDescent="0.2">
      <c r="A3" s="5" t="s">
        <v>13</v>
      </c>
      <c r="B3" s="4" t="s">
        <v>11</v>
      </c>
      <c r="C3" s="4" t="s">
        <v>12</v>
      </c>
      <c r="D3" s="4" t="s">
        <v>365</v>
      </c>
      <c r="E3" s="5">
        <v>1</v>
      </c>
      <c r="F3" s="26">
        <v>1</v>
      </c>
      <c r="G3" s="27">
        <v>0</v>
      </c>
      <c r="H3" s="47"/>
      <c r="I3" s="27"/>
      <c r="J3" s="27"/>
      <c r="K3" s="28">
        <v>47.8</v>
      </c>
      <c r="L3" s="28"/>
      <c r="M3" s="8" t="s">
        <v>529</v>
      </c>
      <c r="N3" s="8" t="s">
        <v>370</v>
      </c>
      <c r="O3" s="8" t="s">
        <v>494</v>
      </c>
      <c r="P3" s="5">
        <v>0.97299999999999998</v>
      </c>
      <c r="Q3" s="5">
        <v>-0.36386000000000002</v>
      </c>
      <c r="R3" s="26">
        <v>26.76</v>
      </c>
      <c r="S3" s="26" t="s">
        <v>200</v>
      </c>
      <c r="T3" s="59">
        <v>-2.9499999999999998E-2</v>
      </c>
      <c r="U3" s="5">
        <v>-172.5</v>
      </c>
    </row>
    <row r="4" spans="1:21" x14ac:dyDescent="0.2">
      <c r="A4" s="5" t="s">
        <v>13</v>
      </c>
      <c r="B4" s="4" t="s">
        <v>11</v>
      </c>
      <c r="C4" s="4" t="s">
        <v>12</v>
      </c>
      <c r="D4" s="4" t="s">
        <v>365</v>
      </c>
      <c r="E4" s="5">
        <v>1</v>
      </c>
      <c r="F4" s="26">
        <v>1</v>
      </c>
      <c r="G4" s="27">
        <v>0</v>
      </c>
      <c r="H4" s="47"/>
      <c r="I4" s="27"/>
      <c r="J4" s="27"/>
      <c r="K4" s="28">
        <v>56.6</v>
      </c>
      <c r="L4" s="28"/>
      <c r="M4" s="8" t="s">
        <v>529</v>
      </c>
      <c r="N4" s="8" t="s">
        <v>370</v>
      </c>
      <c r="O4" s="8" t="s">
        <v>494</v>
      </c>
      <c r="P4" s="5">
        <v>0.97299999999999998</v>
      </c>
      <c r="Q4" s="5">
        <v>-0.36386000000000002</v>
      </c>
      <c r="R4" s="26">
        <v>26.76</v>
      </c>
      <c r="S4" s="26" t="s">
        <v>200</v>
      </c>
      <c r="T4" s="59">
        <v>-2.9499999999999998E-2</v>
      </c>
      <c r="U4" s="5">
        <v>-172.5</v>
      </c>
    </row>
    <row r="5" spans="1:21" x14ac:dyDescent="0.2">
      <c r="A5" s="5" t="s">
        <v>13</v>
      </c>
      <c r="B5" s="4" t="s">
        <v>11</v>
      </c>
      <c r="C5" s="4" t="s">
        <v>12</v>
      </c>
      <c r="D5" s="4" t="s">
        <v>365</v>
      </c>
      <c r="E5" s="5">
        <v>1</v>
      </c>
      <c r="F5" s="26">
        <v>1</v>
      </c>
      <c r="G5" s="27">
        <v>0</v>
      </c>
      <c r="H5" s="47"/>
      <c r="I5" s="27"/>
      <c r="J5" s="27"/>
      <c r="K5" s="28">
        <v>60.4</v>
      </c>
      <c r="L5" s="28"/>
      <c r="M5" s="8" t="s">
        <v>529</v>
      </c>
      <c r="N5" s="8" t="s">
        <v>370</v>
      </c>
      <c r="O5" s="8" t="s">
        <v>494</v>
      </c>
      <c r="P5" s="5">
        <v>0.97299999999999998</v>
      </c>
      <c r="Q5" s="5">
        <v>-0.36386000000000002</v>
      </c>
      <c r="R5" s="26">
        <v>26.76</v>
      </c>
      <c r="S5" s="26" t="s">
        <v>200</v>
      </c>
      <c r="T5" s="59">
        <v>-2.9499999999999998E-2</v>
      </c>
      <c r="U5" s="5">
        <v>-172.5</v>
      </c>
    </row>
    <row r="6" spans="1:21" x14ac:dyDescent="0.2">
      <c r="A6" s="5" t="s">
        <v>13</v>
      </c>
      <c r="B6" s="4" t="s">
        <v>11</v>
      </c>
      <c r="C6" s="4" t="s">
        <v>12</v>
      </c>
      <c r="D6" s="4" t="s">
        <v>365</v>
      </c>
      <c r="E6" s="5">
        <v>1</v>
      </c>
      <c r="F6" s="26">
        <v>1</v>
      </c>
      <c r="G6" s="27">
        <v>0</v>
      </c>
      <c r="H6" s="47"/>
      <c r="I6" s="27"/>
      <c r="J6" s="27"/>
      <c r="K6" s="28">
        <v>59.3</v>
      </c>
      <c r="L6" s="28"/>
      <c r="M6" s="8" t="s">
        <v>529</v>
      </c>
      <c r="N6" s="8" t="s">
        <v>370</v>
      </c>
      <c r="O6" s="8" t="s">
        <v>494</v>
      </c>
      <c r="P6" s="5">
        <v>0.97299999999999998</v>
      </c>
      <c r="Q6" s="5">
        <v>-0.36386000000000002</v>
      </c>
      <c r="R6" s="26">
        <v>26.76</v>
      </c>
      <c r="S6" s="26" t="s">
        <v>200</v>
      </c>
      <c r="T6" s="59">
        <v>-2.9499999999999998E-2</v>
      </c>
      <c r="U6" s="5">
        <v>-172.5</v>
      </c>
    </row>
    <row r="7" spans="1:21" x14ac:dyDescent="0.2">
      <c r="A7" s="5" t="s">
        <v>13</v>
      </c>
      <c r="B7" s="4" t="s">
        <v>11</v>
      </c>
      <c r="C7" s="4" t="s">
        <v>12</v>
      </c>
      <c r="D7" s="4" t="s">
        <v>365</v>
      </c>
      <c r="E7" s="5">
        <v>1</v>
      </c>
      <c r="F7" s="26">
        <v>1</v>
      </c>
      <c r="G7" s="27">
        <v>0</v>
      </c>
      <c r="H7" s="47"/>
      <c r="I7" s="27"/>
      <c r="J7" s="27"/>
      <c r="K7" s="28">
        <v>58.4</v>
      </c>
      <c r="L7" s="28"/>
      <c r="M7" s="8" t="s">
        <v>529</v>
      </c>
      <c r="N7" s="8" t="s">
        <v>370</v>
      </c>
      <c r="O7" s="8" t="s">
        <v>494</v>
      </c>
      <c r="P7" s="5">
        <v>0.97299999999999998</v>
      </c>
      <c r="Q7" s="5">
        <v>-0.36386000000000002</v>
      </c>
      <c r="R7" s="26">
        <v>26.76</v>
      </c>
      <c r="S7" s="26" t="s">
        <v>200</v>
      </c>
      <c r="T7" s="59">
        <v>-2.9499999999999998E-2</v>
      </c>
      <c r="U7" s="5">
        <v>-172.5</v>
      </c>
    </row>
    <row r="8" spans="1:21" x14ac:dyDescent="0.2">
      <c r="A8" s="5" t="s">
        <v>13</v>
      </c>
      <c r="B8" s="4" t="s">
        <v>11</v>
      </c>
      <c r="C8" s="4" t="s">
        <v>12</v>
      </c>
      <c r="D8" s="4" t="s">
        <v>365</v>
      </c>
      <c r="E8" s="5">
        <v>1</v>
      </c>
      <c r="F8" s="26">
        <v>1</v>
      </c>
      <c r="G8" s="27">
        <v>0</v>
      </c>
      <c r="H8" s="47"/>
      <c r="I8" s="27"/>
      <c r="J8" s="27"/>
      <c r="K8" s="28">
        <v>56.6</v>
      </c>
      <c r="L8" s="28"/>
      <c r="M8" s="8" t="s">
        <v>529</v>
      </c>
      <c r="N8" s="8" t="s">
        <v>370</v>
      </c>
      <c r="O8" s="8" t="s">
        <v>494</v>
      </c>
      <c r="P8" s="5">
        <v>0.97299999999999998</v>
      </c>
      <c r="Q8" s="5">
        <v>-0.36386000000000002</v>
      </c>
      <c r="R8" s="26">
        <v>26.76</v>
      </c>
      <c r="S8" s="26" t="s">
        <v>200</v>
      </c>
      <c r="T8" s="59">
        <v>-2.9499999999999998E-2</v>
      </c>
      <c r="U8" s="5">
        <v>-172.5</v>
      </c>
    </row>
    <row r="9" spans="1:21" x14ac:dyDescent="0.2">
      <c r="A9" s="5" t="s">
        <v>13</v>
      </c>
      <c r="B9" s="4" t="s">
        <v>11</v>
      </c>
      <c r="C9" s="4" t="s">
        <v>12</v>
      </c>
      <c r="D9" s="4" t="s">
        <v>365</v>
      </c>
      <c r="E9" s="5">
        <v>1</v>
      </c>
      <c r="F9" s="26">
        <v>1</v>
      </c>
      <c r="G9" s="27">
        <v>0</v>
      </c>
      <c r="H9" s="47"/>
      <c r="I9" s="27"/>
      <c r="J9" s="27"/>
      <c r="K9" s="28">
        <v>56.6</v>
      </c>
      <c r="L9" s="28"/>
      <c r="M9" s="8" t="s">
        <v>529</v>
      </c>
      <c r="N9" s="8" t="s">
        <v>370</v>
      </c>
      <c r="O9" s="8" t="s">
        <v>494</v>
      </c>
      <c r="P9" s="5">
        <v>0.97299999999999998</v>
      </c>
      <c r="Q9" s="5">
        <v>-0.36386000000000002</v>
      </c>
      <c r="R9" s="26">
        <v>26.76</v>
      </c>
      <c r="S9" s="26" t="s">
        <v>200</v>
      </c>
      <c r="T9" s="59">
        <v>-2.9499999999999998E-2</v>
      </c>
      <c r="U9" s="5">
        <v>-172.5</v>
      </c>
    </row>
    <row r="10" spans="1:21" x14ac:dyDescent="0.2">
      <c r="A10" s="5" t="s">
        <v>13</v>
      </c>
      <c r="B10" s="4" t="s">
        <v>11</v>
      </c>
      <c r="C10" s="4" t="s">
        <v>12</v>
      </c>
      <c r="D10" s="4" t="s">
        <v>365</v>
      </c>
      <c r="E10" s="5">
        <v>1</v>
      </c>
      <c r="F10" s="26">
        <v>1</v>
      </c>
      <c r="G10" s="27">
        <v>0</v>
      </c>
      <c r="H10" s="47"/>
      <c r="I10" s="27"/>
      <c r="J10" s="27"/>
      <c r="K10" s="28">
        <v>60</v>
      </c>
      <c r="L10" s="28"/>
      <c r="M10" s="8" t="s">
        <v>529</v>
      </c>
      <c r="N10" s="8" t="s">
        <v>370</v>
      </c>
      <c r="O10" s="8" t="s">
        <v>494</v>
      </c>
      <c r="P10" s="5">
        <v>0.97299999999999998</v>
      </c>
      <c r="Q10" s="5">
        <v>-0.36386000000000002</v>
      </c>
      <c r="R10" s="26">
        <v>26.76</v>
      </c>
      <c r="S10" s="26" t="s">
        <v>200</v>
      </c>
      <c r="T10" s="59">
        <v>-2.9499999999999998E-2</v>
      </c>
      <c r="U10" s="5">
        <v>-172.5</v>
      </c>
    </row>
    <row r="11" spans="1:21" x14ac:dyDescent="0.2">
      <c r="A11" s="5" t="s">
        <v>13</v>
      </c>
      <c r="B11" s="4" t="s">
        <v>11</v>
      </c>
      <c r="C11" s="4" t="s">
        <v>12</v>
      </c>
      <c r="D11" s="4" t="s">
        <v>365</v>
      </c>
      <c r="E11" s="5">
        <v>1</v>
      </c>
      <c r="F11" s="26">
        <v>1</v>
      </c>
      <c r="G11" s="27">
        <v>0</v>
      </c>
      <c r="H11" s="47"/>
      <c r="I11" s="27"/>
      <c r="J11" s="27"/>
      <c r="K11" s="28">
        <v>54.6</v>
      </c>
      <c r="L11" s="28"/>
      <c r="M11" s="8" t="s">
        <v>529</v>
      </c>
      <c r="N11" s="8" t="s">
        <v>370</v>
      </c>
      <c r="O11" s="8" t="s">
        <v>494</v>
      </c>
      <c r="P11" s="5">
        <v>0.97299999999999998</v>
      </c>
      <c r="Q11" s="5">
        <v>-0.36386000000000002</v>
      </c>
      <c r="R11" s="26">
        <v>26.76</v>
      </c>
      <c r="S11" s="26" t="s">
        <v>200</v>
      </c>
      <c r="T11" s="59">
        <v>-2.9499999999999998E-2</v>
      </c>
      <c r="U11" s="5">
        <v>-172.5</v>
      </c>
    </row>
    <row r="12" spans="1:21" x14ac:dyDescent="0.2">
      <c r="A12" s="5" t="s">
        <v>13</v>
      </c>
      <c r="B12" s="4" t="s">
        <v>11</v>
      </c>
      <c r="C12" s="4" t="s">
        <v>12</v>
      </c>
      <c r="D12" s="4" t="s">
        <v>7</v>
      </c>
      <c r="E12" s="5">
        <v>2</v>
      </c>
      <c r="F12" s="26">
        <v>1</v>
      </c>
      <c r="G12" s="27">
        <v>0</v>
      </c>
      <c r="H12" s="47"/>
      <c r="I12" s="27"/>
      <c r="J12" s="27"/>
      <c r="K12" s="28">
        <v>66.900000000000006</v>
      </c>
      <c r="L12" s="28"/>
      <c r="M12" s="8" t="s">
        <v>529</v>
      </c>
      <c r="N12" s="8" t="s">
        <v>370</v>
      </c>
      <c r="O12" s="8" t="s">
        <v>494</v>
      </c>
      <c r="P12" s="5">
        <v>0.97299999999999998</v>
      </c>
      <c r="Q12" s="5">
        <v>-0.36386000000000002</v>
      </c>
      <c r="R12" s="26">
        <v>26.76</v>
      </c>
      <c r="S12" s="26" t="s">
        <v>200</v>
      </c>
    </row>
    <row r="13" spans="1:21" x14ac:dyDescent="0.2">
      <c r="A13" s="5" t="s">
        <v>13</v>
      </c>
      <c r="B13" s="4" t="s">
        <v>11</v>
      </c>
      <c r="C13" s="4" t="s">
        <v>12</v>
      </c>
      <c r="D13" s="4" t="s">
        <v>7</v>
      </c>
      <c r="E13" s="5">
        <v>2</v>
      </c>
      <c r="F13" s="26">
        <v>1</v>
      </c>
      <c r="G13" s="27">
        <v>0</v>
      </c>
      <c r="H13" s="47"/>
      <c r="I13" s="27"/>
      <c r="J13" s="27"/>
      <c r="K13" s="28">
        <v>68.8</v>
      </c>
      <c r="L13" s="28"/>
      <c r="M13" s="8" t="s">
        <v>529</v>
      </c>
      <c r="N13" s="8" t="s">
        <v>370</v>
      </c>
      <c r="O13" s="8" t="s">
        <v>494</v>
      </c>
      <c r="P13" s="5">
        <v>0.97299999999999998</v>
      </c>
      <c r="Q13" s="5">
        <v>-0.36386000000000002</v>
      </c>
      <c r="R13" s="26">
        <v>26.76</v>
      </c>
      <c r="S13" s="26" t="s">
        <v>200</v>
      </c>
    </row>
    <row r="14" spans="1:21" x14ac:dyDescent="0.2">
      <c r="A14" s="5" t="s">
        <v>13</v>
      </c>
      <c r="B14" s="4" t="s">
        <v>11</v>
      </c>
      <c r="C14" s="4" t="s">
        <v>12</v>
      </c>
      <c r="D14" s="4" t="s">
        <v>7</v>
      </c>
      <c r="E14" s="5">
        <v>2</v>
      </c>
      <c r="F14" s="26">
        <v>1</v>
      </c>
      <c r="G14" s="27">
        <v>0</v>
      </c>
      <c r="H14" s="47"/>
      <c r="I14" s="27"/>
      <c r="J14" s="27"/>
      <c r="K14" s="28">
        <v>67</v>
      </c>
      <c r="L14" s="28"/>
      <c r="M14" s="8" t="s">
        <v>529</v>
      </c>
      <c r="N14" s="8" t="s">
        <v>370</v>
      </c>
      <c r="O14" s="8" t="s">
        <v>494</v>
      </c>
      <c r="P14" s="5">
        <v>0.97299999999999998</v>
      </c>
      <c r="Q14" s="5">
        <v>-0.36386000000000002</v>
      </c>
      <c r="R14" s="26">
        <v>26.76</v>
      </c>
      <c r="S14" s="26" t="s">
        <v>200</v>
      </c>
    </row>
    <row r="15" spans="1:21" x14ac:dyDescent="0.2">
      <c r="A15" s="5" t="s">
        <v>13</v>
      </c>
      <c r="B15" s="4" t="s">
        <v>11</v>
      </c>
      <c r="C15" s="4" t="s">
        <v>12</v>
      </c>
      <c r="D15" s="4" t="s">
        <v>7</v>
      </c>
      <c r="E15" s="5">
        <v>2</v>
      </c>
      <c r="F15" s="26">
        <v>1</v>
      </c>
      <c r="G15" s="27">
        <v>0</v>
      </c>
      <c r="H15" s="47"/>
      <c r="I15" s="27"/>
      <c r="J15" s="27"/>
      <c r="K15" s="28">
        <v>74.7</v>
      </c>
      <c r="L15" s="28"/>
      <c r="M15" s="8" t="s">
        <v>529</v>
      </c>
      <c r="N15" s="8" t="s">
        <v>370</v>
      </c>
      <c r="O15" s="8" t="s">
        <v>494</v>
      </c>
      <c r="P15" s="5">
        <v>0.97299999999999998</v>
      </c>
      <c r="Q15" s="5">
        <v>-0.36386000000000002</v>
      </c>
      <c r="R15" s="26">
        <v>26.76</v>
      </c>
      <c r="S15" s="26" t="s">
        <v>200</v>
      </c>
    </row>
    <row r="16" spans="1:21" x14ac:dyDescent="0.2">
      <c r="A16" s="5" t="s">
        <v>13</v>
      </c>
      <c r="B16" s="4" t="s">
        <v>11</v>
      </c>
      <c r="C16" s="4" t="s">
        <v>12</v>
      </c>
      <c r="D16" s="4" t="s">
        <v>7</v>
      </c>
      <c r="E16" s="5">
        <v>2</v>
      </c>
      <c r="F16" s="26">
        <v>1</v>
      </c>
      <c r="G16" s="27">
        <v>0</v>
      </c>
      <c r="H16" s="47"/>
      <c r="I16" s="27"/>
      <c r="J16" s="27"/>
      <c r="K16" s="28">
        <v>60.7</v>
      </c>
      <c r="L16" s="28"/>
      <c r="M16" s="8" t="s">
        <v>529</v>
      </c>
      <c r="N16" s="8" t="s">
        <v>370</v>
      </c>
      <c r="O16" s="8" t="s">
        <v>494</v>
      </c>
      <c r="P16" s="5">
        <v>0.97299999999999998</v>
      </c>
      <c r="Q16" s="5">
        <v>-0.36386000000000002</v>
      </c>
      <c r="R16" s="26">
        <v>26.76</v>
      </c>
      <c r="S16" s="26" t="s">
        <v>200</v>
      </c>
    </row>
    <row r="17" spans="1:21" x14ac:dyDescent="0.2">
      <c r="A17" s="5" t="s">
        <v>13</v>
      </c>
      <c r="B17" s="4" t="s">
        <v>11</v>
      </c>
      <c r="C17" s="4" t="s">
        <v>12</v>
      </c>
      <c r="D17" s="4" t="s">
        <v>188</v>
      </c>
      <c r="E17" s="5">
        <v>2</v>
      </c>
      <c r="F17" s="26">
        <v>1</v>
      </c>
      <c r="G17" s="27">
        <v>0</v>
      </c>
      <c r="H17" s="47"/>
      <c r="I17" s="27"/>
      <c r="J17" s="27"/>
      <c r="K17" s="28">
        <v>67.2</v>
      </c>
      <c r="L17" s="28"/>
      <c r="M17" s="8" t="s">
        <v>529</v>
      </c>
      <c r="N17" s="8" t="s">
        <v>370</v>
      </c>
      <c r="O17" s="8" t="s">
        <v>494</v>
      </c>
      <c r="P17" s="5">
        <v>0.97299999999999998</v>
      </c>
      <c r="Q17" s="5">
        <v>-0.36386000000000002</v>
      </c>
      <c r="R17" s="26">
        <v>26.76</v>
      </c>
      <c r="S17" s="26" t="s">
        <v>200</v>
      </c>
    </row>
    <row r="18" spans="1:21" x14ac:dyDescent="0.2">
      <c r="A18" s="5" t="s">
        <v>13</v>
      </c>
      <c r="B18" s="4" t="s">
        <v>11</v>
      </c>
      <c r="C18" s="4" t="s">
        <v>12</v>
      </c>
      <c r="D18" s="4" t="s">
        <v>188</v>
      </c>
      <c r="E18" s="5">
        <v>2</v>
      </c>
      <c r="F18" s="26">
        <v>1</v>
      </c>
      <c r="G18" s="27">
        <v>0</v>
      </c>
      <c r="H18" s="47"/>
      <c r="I18" s="27"/>
      <c r="J18" s="27"/>
      <c r="K18" s="28">
        <v>67.7</v>
      </c>
      <c r="L18" s="28"/>
      <c r="M18" s="8" t="s">
        <v>529</v>
      </c>
      <c r="N18" s="8" t="s">
        <v>370</v>
      </c>
      <c r="O18" s="8" t="s">
        <v>494</v>
      </c>
      <c r="P18" s="5">
        <v>0.97299999999999998</v>
      </c>
      <c r="Q18" s="5">
        <v>-0.36386000000000002</v>
      </c>
      <c r="R18" s="26">
        <v>26.76</v>
      </c>
      <c r="S18" s="26" t="s">
        <v>200</v>
      </c>
    </row>
    <row r="19" spans="1:21" x14ac:dyDescent="0.2">
      <c r="A19" s="5" t="s">
        <v>13</v>
      </c>
      <c r="B19" s="4" t="s">
        <v>11</v>
      </c>
      <c r="C19" s="4" t="s">
        <v>12</v>
      </c>
      <c r="D19" s="4" t="s">
        <v>365</v>
      </c>
      <c r="E19" s="5">
        <v>1</v>
      </c>
      <c r="F19" s="26">
        <v>2</v>
      </c>
      <c r="G19" s="27">
        <v>0</v>
      </c>
      <c r="H19" s="47"/>
      <c r="I19" s="27"/>
      <c r="J19" s="27"/>
      <c r="K19" s="28">
        <v>58.3</v>
      </c>
      <c r="L19" s="28"/>
      <c r="M19" s="8" t="s">
        <v>529</v>
      </c>
      <c r="N19" s="8" t="s">
        <v>370</v>
      </c>
      <c r="O19" s="8" t="s">
        <v>494</v>
      </c>
      <c r="P19" s="5">
        <v>0.97299999999999998</v>
      </c>
      <c r="Q19" s="5">
        <v>-0.36386000000000002</v>
      </c>
      <c r="R19" s="26">
        <v>26.76</v>
      </c>
      <c r="S19" s="26" t="s">
        <v>200</v>
      </c>
      <c r="T19" s="59">
        <v>-2.9499999999999998E-2</v>
      </c>
      <c r="U19" s="5">
        <v>-172.5</v>
      </c>
    </row>
    <row r="20" spans="1:21" x14ac:dyDescent="0.2">
      <c r="A20" s="5" t="s">
        <v>13</v>
      </c>
      <c r="B20" s="4" t="s">
        <v>11</v>
      </c>
      <c r="C20" s="4" t="s">
        <v>12</v>
      </c>
      <c r="D20" s="4" t="s">
        <v>365</v>
      </c>
      <c r="E20" s="5">
        <v>1</v>
      </c>
      <c r="F20" s="26">
        <v>2</v>
      </c>
      <c r="G20" s="27">
        <v>0</v>
      </c>
      <c r="H20" s="47"/>
      <c r="I20" s="27"/>
      <c r="J20" s="27"/>
      <c r="K20" s="28">
        <v>52.8</v>
      </c>
      <c r="L20" s="28"/>
      <c r="M20" s="8" t="s">
        <v>529</v>
      </c>
      <c r="N20" s="8" t="s">
        <v>370</v>
      </c>
      <c r="O20" s="8" t="s">
        <v>494</v>
      </c>
      <c r="P20" s="5">
        <v>0.97299999999999998</v>
      </c>
      <c r="Q20" s="5">
        <v>-0.36386000000000002</v>
      </c>
      <c r="R20" s="26">
        <v>26.76</v>
      </c>
      <c r="S20" s="26" t="s">
        <v>200</v>
      </c>
      <c r="T20" s="59">
        <v>-2.9499999999999998E-2</v>
      </c>
      <c r="U20" s="5">
        <v>-172.5</v>
      </c>
    </row>
    <row r="21" spans="1:21" x14ac:dyDescent="0.2">
      <c r="A21" s="5" t="s">
        <v>13</v>
      </c>
      <c r="B21" s="4" t="s">
        <v>11</v>
      </c>
      <c r="C21" s="4" t="s">
        <v>12</v>
      </c>
      <c r="D21" s="4" t="s">
        <v>365</v>
      </c>
      <c r="E21" s="5">
        <v>1</v>
      </c>
      <c r="F21" s="26">
        <v>2</v>
      </c>
      <c r="G21" s="27">
        <v>0</v>
      </c>
      <c r="H21" s="47"/>
      <c r="I21" s="27"/>
      <c r="J21" s="27"/>
      <c r="K21" s="28">
        <v>52.1</v>
      </c>
      <c r="L21" s="28"/>
      <c r="M21" s="8" t="s">
        <v>529</v>
      </c>
      <c r="N21" s="8" t="s">
        <v>370</v>
      </c>
      <c r="O21" s="8" t="s">
        <v>494</v>
      </c>
      <c r="P21" s="5">
        <v>0.97299999999999998</v>
      </c>
      <c r="Q21" s="5">
        <v>-0.36386000000000002</v>
      </c>
      <c r="R21" s="26">
        <v>26.76</v>
      </c>
      <c r="S21" s="26" t="s">
        <v>200</v>
      </c>
      <c r="T21" s="59">
        <v>-2.9499999999999998E-2</v>
      </c>
      <c r="U21" s="5">
        <v>-172.5</v>
      </c>
    </row>
    <row r="22" spans="1:21" x14ac:dyDescent="0.2">
      <c r="A22" s="5" t="s">
        <v>13</v>
      </c>
      <c r="B22" s="4" t="s">
        <v>11</v>
      </c>
      <c r="C22" s="4" t="s">
        <v>12</v>
      </c>
      <c r="D22" s="4" t="s">
        <v>365</v>
      </c>
      <c r="E22" s="5">
        <v>1</v>
      </c>
      <c r="F22" s="26">
        <v>2</v>
      </c>
      <c r="G22" s="27">
        <v>0</v>
      </c>
      <c r="H22" s="47"/>
      <c r="I22" s="27"/>
      <c r="J22" s="27"/>
      <c r="K22" s="28">
        <v>54.2</v>
      </c>
      <c r="L22" s="28"/>
      <c r="M22" s="8" t="s">
        <v>529</v>
      </c>
      <c r="N22" s="8" t="s">
        <v>370</v>
      </c>
      <c r="O22" s="8" t="s">
        <v>494</v>
      </c>
      <c r="P22" s="5">
        <v>0.97299999999999998</v>
      </c>
      <c r="Q22" s="5">
        <v>-0.36386000000000002</v>
      </c>
      <c r="R22" s="26">
        <v>26.76</v>
      </c>
      <c r="S22" s="26" t="s">
        <v>200</v>
      </c>
      <c r="T22" s="59">
        <v>-2.9499999999999998E-2</v>
      </c>
      <c r="U22" s="5">
        <v>-172.5</v>
      </c>
    </row>
    <row r="23" spans="1:21" x14ac:dyDescent="0.2">
      <c r="A23" s="5" t="s">
        <v>13</v>
      </c>
      <c r="B23" s="4" t="s">
        <v>11</v>
      </c>
      <c r="C23" s="4" t="s">
        <v>12</v>
      </c>
      <c r="D23" s="4" t="s">
        <v>365</v>
      </c>
      <c r="E23" s="5">
        <v>1</v>
      </c>
      <c r="F23" s="26">
        <v>2</v>
      </c>
      <c r="G23" s="27">
        <v>0</v>
      </c>
      <c r="H23" s="47"/>
      <c r="I23" s="27"/>
      <c r="J23" s="27"/>
      <c r="K23" s="28">
        <v>52.5</v>
      </c>
      <c r="L23" s="28"/>
      <c r="M23" s="8" t="s">
        <v>529</v>
      </c>
      <c r="N23" s="8" t="s">
        <v>370</v>
      </c>
      <c r="O23" s="8" t="s">
        <v>494</v>
      </c>
      <c r="P23" s="5">
        <v>0.97299999999999998</v>
      </c>
      <c r="Q23" s="5">
        <v>-0.36386000000000002</v>
      </c>
      <c r="R23" s="26">
        <v>26.76</v>
      </c>
      <c r="S23" s="26" t="s">
        <v>200</v>
      </c>
      <c r="T23" s="59">
        <v>-2.9499999999999998E-2</v>
      </c>
      <c r="U23" s="5">
        <v>-172.5</v>
      </c>
    </row>
    <row r="24" spans="1:21" x14ac:dyDescent="0.2">
      <c r="A24" s="5" t="s">
        <v>13</v>
      </c>
      <c r="B24" s="4" t="s">
        <v>11</v>
      </c>
      <c r="C24" s="4" t="s">
        <v>12</v>
      </c>
      <c r="D24" s="4" t="s">
        <v>365</v>
      </c>
      <c r="E24" s="5">
        <v>1</v>
      </c>
      <c r="F24" s="26">
        <v>2</v>
      </c>
      <c r="G24" s="27">
        <v>0</v>
      </c>
      <c r="H24" s="47"/>
      <c r="I24" s="27"/>
      <c r="J24" s="27"/>
      <c r="K24" s="28">
        <v>51.4</v>
      </c>
      <c r="L24" s="28"/>
      <c r="M24" s="8" t="s">
        <v>529</v>
      </c>
      <c r="N24" s="8" t="s">
        <v>370</v>
      </c>
      <c r="O24" s="8" t="s">
        <v>494</v>
      </c>
      <c r="P24" s="5">
        <v>0.97299999999999998</v>
      </c>
      <c r="Q24" s="5">
        <v>-0.36386000000000002</v>
      </c>
      <c r="R24" s="26">
        <v>26.76</v>
      </c>
      <c r="S24" s="26" t="s">
        <v>200</v>
      </c>
      <c r="T24" s="59">
        <v>-2.9499999999999998E-2</v>
      </c>
      <c r="U24" s="5">
        <v>-172.5</v>
      </c>
    </row>
    <row r="25" spans="1:21" x14ac:dyDescent="0.2">
      <c r="A25" s="5" t="s">
        <v>13</v>
      </c>
      <c r="B25" s="4" t="s">
        <v>11</v>
      </c>
      <c r="C25" s="4" t="s">
        <v>12</v>
      </c>
      <c r="D25" s="4" t="s">
        <v>365</v>
      </c>
      <c r="E25" s="5">
        <v>1</v>
      </c>
      <c r="F25" s="26">
        <v>2</v>
      </c>
      <c r="G25" s="27">
        <v>0</v>
      </c>
      <c r="H25" s="47"/>
      <c r="I25" s="27"/>
      <c r="J25" s="27"/>
      <c r="K25" s="28">
        <v>50.4</v>
      </c>
      <c r="L25" s="28"/>
      <c r="M25" s="8" t="s">
        <v>529</v>
      </c>
      <c r="N25" s="8" t="s">
        <v>370</v>
      </c>
      <c r="O25" s="8" t="s">
        <v>494</v>
      </c>
      <c r="P25" s="5">
        <v>0.97299999999999998</v>
      </c>
      <c r="Q25" s="5">
        <v>-0.36386000000000002</v>
      </c>
      <c r="R25" s="26">
        <v>26.76</v>
      </c>
      <c r="S25" s="26" t="s">
        <v>200</v>
      </c>
      <c r="T25" s="59">
        <v>-2.9499999999999998E-2</v>
      </c>
      <c r="U25" s="5">
        <v>-172.5</v>
      </c>
    </row>
    <row r="26" spans="1:21" x14ac:dyDescent="0.2">
      <c r="A26" s="5" t="s">
        <v>13</v>
      </c>
      <c r="B26" s="4" t="s">
        <v>11</v>
      </c>
      <c r="C26" s="4" t="s">
        <v>12</v>
      </c>
      <c r="D26" s="4" t="s">
        <v>7</v>
      </c>
      <c r="E26" s="5">
        <v>2</v>
      </c>
      <c r="F26" s="26">
        <v>2</v>
      </c>
      <c r="G26" s="27">
        <v>0</v>
      </c>
      <c r="H26" s="47"/>
      <c r="I26" s="27"/>
      <c r="J26" s="27"/>
      <c r="K26" s="28">
        <v>56.2</v>
      </c>
      <c r="L26" s="28"/>
      <c r="M26" s="8" t="s">
        <v>529</v>
      </c>
      <c r="N26" s="8" t="s">
        <v>370</v>
      </c>
      <c r="O26" s="8" t="s">
        <v>494</v>
      </c>
      <c r="P26" s="5">
        <v>0.97299999999999998</v>
      </c>
      <c r="Q26" s="5">
        <v>-0.36386000000000002</v>
      </c>
      <c r="R26" s="26">
        <v>26.76</v>
      </c>
      <c r="S26" s="26" t="s">
        <v>200</v>
      </c>
    </row>
    <row r="27" spans="1:21" x14ac:dyDescent="0.2">
      <c r="A27" s="5" t="s">
        <v>13</v>
      </c>
      <c r="B27" s="4" t="s">
        <v>11</v>
      </c>
      <c r="C27" s="4" t="s">
        <v>12</v>
      </c>
      <c r="D27" s="4" t="s">
        <v>7</v>
      </c>
      <c r="E27" s="5">
        <v>2</v>
      </c>
      <c r="F27" s="26">
        <v>2</v>
      </c>
      <c r="G27" s="27">
        <v>0</v>
      </c>
      <c r="H27" s="47"/>
      <c r="I27" s="27"/>
      <c r="J27" s="27"/>
      <c r="K27" s="28">
        <v>60.2</v>
      </c>
      <c r="L27" s="28"/>
      <c r="M27" s="8" t="s">
        <v>529</v>
      </c>
      <c r="N27" s="8" t="s">
        <v>370</v>
      </c>
      <c r="O27" s="8" t="s">
        <v>494</v>
      </c>
      <c r="P27" s="5">
        <v>0.97299999999999998</v>
      </c>
      <c r="Q27" s="5">
        <v>-0.36386000000000002</v>
      </c>
      <c r="R27" s="26">
        <v>26.76</v>
      </c>
      <c r="S27" s="26" t="s">
        <v>200</v>
      </c>
    </row>
    <row r="28" spans="1:21" x14ac:dyDescent="0.2">
      <c r="A28" s="5" t="s">
        <v>13</v>
      </c>
      <c r="B28" s="4" t="s">
        <v>11</v>
      </c>
      <c r="C28" s="4" t="s">
        <v>12</v>
      </c>
      <c r="D28" s="4" t="s">
        <v>7</v>
      </c>
      <c r="E28" s="5">
        <v>2</v>
      </c>
      <c r="F28" s="26">
        <v>2</v>
      </c>
      <c r="G28" s="27">
        <v>0</v>
      </c>
      <c r="H28" s="47"/>
      <c r="I28" s="27"/>
      <c r="J28" s="27"/>
      <c r="K28" s="28">
        <v>58.7</v>
      </c>
      <c r="L28" s="28"/>
      <c r="M28" s="8" t="s">
        <v>529</v>
      </c>
      <c r="N28" s="8" t="s">
        <v>370</v>
      </c>
      <c r="O28" s="8" t="s">
        <v>494</v>
      </c>
      <c r="P28" s="5">
        <v>0.97299999999999998</v>
      </c>
      <c r="Q28" s="5">
        <v>-0.36386000000000002</v>
      </c>
      <c r="R28" s="26">
        <v>26.76</v>
      </c>
      <c r="S28" s="26" t="s">
        <v>200</v>
      </c>
    </row>
    <row r="29" spans="1:21" x14ac:dyDescent="0.2">
      <c r="A29" s="5" t="s">
        <v>13</v>
      </c>
      <c r="B29" s="4" t="s">
        <v>11</v>
      </c>
      <c r="C29" s="4" t="s">
        <v>12</v>
      </c>
      <c r="D29" s="4" t="s">
        <v>7</v>
      </c>
      <c r="E29" s="5">
        <v>2</v>
      </c>
      <c r="F29" s="26">
        <v>2</v>
      </c>
      <c r="G29" s="27">
        <v>0</v>
      </c>
      <c r="H29" s="47"/>
      <c r="I29" s="27"/>
      <c r="J29" s="27"/>
      <c r="K29" s="28">
        <v>67.3</v>
      </c>
      <c r="L29" s="28"/>
      <c r="M29" s="8" t="s">
        <v>529</v>
      </c>
      <c r="N29" s="8" t="s">
        <v>370</v>
      </c>
      <c r="O29" s="8" t="s">
        <v>494</v>
      </c>
      <c r="P29" s="5">
        <v>0.97299999999999998</v>
      </c>
      <c r="Q29" s="5">
        <v>-0.36386000000000002</v>
      </c>
      <c r="R29" s="26">
        <v>26.76</v>
      </c>
      <c r="S29" s="26" t="s">
        <v>200</v>
      </c>
    </row>
    <row r="30" spans="1:21" x14ac:dyDescent="0.2">
      <c r="A30" s="5" t="s">
        <v>13</v>
      </c>
      <c r="B30" s="4" t="s">
        <v>11</v>
      </c>
      <c r="C30" s="4" t="s">
        <v>12</v>
      </c>
      <c r="D30" s="4" t="s">
        <v>7</v>
      </c>
      <c r="E30" s="5">
        <v>2</v>
      </c>
      <c r="F30" s="26">
        <v>2</v>
      </c>
      <c r="G30" s="27">
        <v>0</v>
      </c>
      <c r="H30" s="47"/>
      <c r="I30" s="27"/>
      <c r="J30" s="27"/>
      <c r="K30" s="28">
        <v>55.5</v>
      </c>
      <c r="L30" s="28"/>
      <c r="M30" s="8" t="s">
        <v>529</v>
      </c>
      <c r="N30" s="8" t="s">
        <v>370</v>
      </c>
      <c r="O30" s="8" t="s">
        <v>494</v>
      </c>
      <c r="P30" s="5">
        <v>0.97299999999999998</v>
      </c>
      <c r="Q30" s="5">
        <v>-0.36386000000000002</v>
      </c>
      <c r="R30" s="26">
        <v>26.76</v>
      </c>
      <c r="S30" s="26" t="s">
        <v>200</v>
      </c>
    </row>
    <row r="31" spans="1:21" x14ac:dyDescent="0.2">
      <c r="A31" s="5" t="s">
        <v>13</v>
      </c>
      <c r="B31" s="4" t="s">
        <v>11</v>
      </c>
      <c r="C31" s="4" t="s">
        <v>12</v>
      </c>
      <c r="D31" s="4" t="s">
        <v>7</v>
      </c>
      <c r="E31" s="5">
        <v>2</v>
      </c>
      <c r="F31" s="26">
        <v>2</v>
      </c>
      <c r="G31" s="27">
        <v>0</v>
      </c>
      <c r="H31" s="47"/>
      <c r="I31" s="27"/>
      <c r="J31" s="27"/>
      <c r="K31" s="28">
        <v>51.4</v>
      </c>
      <c r="L31" s="28"/>
      <c r="M31" s="8" t="s">
        <v>529</v>
      </c>
      <c r="N31" s="8" t="s">
        <v>370</v>
      </c>
      <c r="O31" s="8" t="s">
        <v>494</v>
      </c>
      <c r="P31" s="5">
        <v>0.97299999999999998</v>
      </c>
      <c r="Q31" s="5">
        <v>-0.36386000000000002</v>
      </c>
      <c r="R31" s="26">
        <v>26.76</v>
      </c>
      <c r="S31" s="26" t="s">
        <v>200</v>
      </c>
    </row>
    <row r="32" spans="1:21" x14ac:dyDescent="0.2">
      <c r="A32" s="5" t="s">
        <v>13</v>
      </c>
      <c r="B32" s="4" t="s">
        <v>11</v>
      </c>
      <c r="C32" s="4" t="s">
        <v>12</v>
      </c>
      <c r="D32" s="4" t="s">
        <v>7</v>
      </c>
      <c r="E32" s="5">
        <v>2</v>
      </c>
      <c r="F32" s="26">
        <v>2</v>
      </c>
      <c r="G32" s="27">
        <v>0</v>
      </c>
      <c r="H32" s="47"/>
      <c r="I32" s="27"/>
      <c r="J32" s="27"/>
      <c r="K32" s="28">
        <v>61.5</v>
      </c>
      <c r="L32" s="28"/>
      <c r="M32" s="8" t="s">
        <v>529</v>
      </c>
      <c r="N32" s="8" t="s">
        <v>370</v>
      </c>
      <c r="O32" s="8" t="s">
        <v>494</v>
      </c>
      <c r="P32" s="5">
        <v>0.97299999999999998</v>
      </c>
      <c r="Q32" s="5">
        <v>-0.36386000000000002</v>
      </c>
      <c r="R32" s="26">
        <v>26.76</v>
      </c>
      <c r="S32" s="26" t="s">
        <v>200</v>
      </c>
    </row>
    <row r="33" spans="1:21" x14ac:dyDescent="0.2">
      <c r="A33" s="5" t="s">
        <v>13</v>
      </c>
      <c r="B33" s="4" t="s">
        <v>11</v>
      </c>
      <c r="C33" s="4" t="s">
        <v>12</v>
      </c>
      <c r="D33" s="4" t="s">
        <v>7</v>
      </c>
      <c r="E33" s="5">
        <v>2</v>
      </c>
      <c r="F33" s="26">
        <v>2</v>
      </c>
      <c r="G33" s="27">
        <v>0</v>
      </c>
      <c r="H33" s="47"/>
      <c r="I33" s="27"/>
      <c r="J33" s="27"/>
      <c r="K33" s="28">
        <v>53.9</v>
      </c>
      <c r="L33" s="28"/>
      <c r="M33" s="8" t="s">
        <v>529</v>
      </c>
      <c r="N33" s="8" t="s">
        <v>370</v>
      </c>
      <c r="O33" s="8" t="s">
        <v>494</v>
      </c>
      <c r="P33" s="5">
        <v>0.97299999999999998</v>
      </c>
      <c r="Q33" s="5">
        <v>-0.36386000000000002</v>
      </c>
      <c r="R33" s="26">
        <v>26.76</v>
      </c>
      <c r="S33" s="26" t="s">
        <v>200</v>
      </c>
    </row>
    <row r="34" spans="1:21" x14ac:dyDescent="0.2">
      <c r="A34" s="5" t="s">
        <v>13</v>
      </c>
      <c r="B34" s="4" t="s">
        <v>11</v>
      </c>
      <c r="C34" s="4" t="s">
        <v>12</v>
      </c>
      <c r="D34" s="4" t="s">
        <v>188</v>
      </c>
      <c r="E34" s="5">
        <v>2</v>
      </c>
      <c r="F34" s="26">
        <v>2</v>
      </c>
      <c r="G34" s="27">
        <v>0</v>
      </c>
      <c r="H34" s="47"/>
      <c r="I34" s="27"/>
      <c r="J34" s="27"/>
      <c r="K34" s="28">
        <v>66.3</v>
      </c>
      <c r="L34" s="28"/>
      <c r="M34" s="8" t="s">
        <v>529</v>
      </c>
      <c r="N34" s="8" t="s">
        <v>370</v>
      </c>
      <c r="O34" s="8" t="s">
        <v>494</v>
      </c>
      <c r="P34" s="5">
        <v>0.97299999999999998</v>
      </c>
      <c r="Q34" s="5">
        <v>-0.36386000000000002</v>
      </c>
      <c r="R34" s="26">
        <v>26.76</v>
      </c>
      <c r="S34" s="26" t="s">
        <v>200</v>
      </c>
    </row>
    <row r="35" spans="1:21" x14ac:dyDescent="0.2">
      <c r="A35" s="5" t="s">
        <v>13</v>
      </c>
      <c r="B35" s="4" t="s">
        <v>11</v>
      </c>
      <c r="C35" s="4" t="s">
        <v>12</v>
      </c>
      <c r="D35" s="5" t="s">
        <v>7</v>
      </c>
      <c r="E35" s="5">
        <v>2</v>
      </c>
      <c r="F35" s="26">
        <v>2</v>
      </c>
      <c r="G35" s="27">
        <v>0</v>
      </c>
      <c r="H35" s="47"/>
      <c r="I35" s="27"/>
      <c r="J35" s="27"/>
      <c r="K35" s="28">
        <v>53.4</v>
      </c>
      <c r="L35" s="28"/>
      <c r="M35" s="8" t="s">
        <v>529</v>
      </c>
      <c r="N35" s="8" t="s">
        <v>370</v>
      </c>
      <c r="O35" s="8" t="s">
        <v>494</v>
      </c>
      <c r="P35" s="5">
        <v>0.97299999999999998</v>
      </c>
      <c r="Q35" s="5">
        <v>-0.36386000000000002</v>
      </c>
      <c r="R35" s="26">
        <v>26.76</v>
      </c>
      <c r="S35" s="26" t="s">
        <v>200</v>
      </c>
    </row>
    <row r="36" spans="1:21" x14ac:dyDescent="0.2">
      <c r="A36" s="5" t="s">
        <v>13</v>
      </c>
      <c r="B36" s="4" t="s">
        <v>11</v>
      </c>
      <c r="C36" s="4" t="s">
        <v>12</v>
      </c>
      <c r="D36" s="4" t="s">
        <v>367</v>
      </c>
      <c r="E36" s="5">
        <v>2</v>
      </c>
      <c r="F36" s="26">
        <v>1</v>
      </c>
      <c r="G36" s="27">
        <v>0</v>
      </c>
      <c r="H36" s="47"/>
      <c r="I36" s="27"/>
      <c r="J36" s="27"/>
      <c r="K36" s="28">
        <v>58.9</v>
      </c>
      <c r="L36" s="28"/>
      <c r="M36" s="8" t="s">
        <v>529</v>
      </c>
      <c r="N36" s="8" t="s">
        <v>370</v>
      </c>
      <c r="O36" s="8" t="s">
        <v>494</v>
      </c>
      <c r="P36" s="5">
        <v>0.97299999999999998</v>
      </c>
      <c r="Q36" s="5">
        <v>-0.36386000000000002</v>
      </c>
      <c r="R36" s="26">
        <v>26.76</v>
      </c>
      <c r="S36" s="26" t="s">
        <v>200</v>
      </c>
    </row>
    <row r="37" spans="1:21" x14ac:dyDescent="0.2">
      <c r="A37" s="5" t="s">
        <v>13</v>
      </c>
      <c r="B37" s="4" t="s">
        <v>11</v>
      </c>
      <c r="C37" s="4" t="s">
        <v>12</v>
      </c>
      <c r="D37" s="4" t="s">
        <v>367</v>
      </c>
      <c r="E37" s="5">
        <v>2</v>
      </c>
      <c r="F37" s="26">
        <v>2</v>
      </c>
      <c r="G37" s="27">
        <v>0</v>
      </c>
      <c r="H37" s="47"/>
      <c r="I37" s="27"/>
      <c r="J37" s="27"/>
      <c r="K37" s="28">
        <v>48.9</v>
      </c>
      <c r="L37" s="28"/>
      <c r="M37" s="8" t="s">
        <v>529</v>
      </c>
      <c r="N37" s="8" t="s">
        <v>370</v>
      </c>
      <c r="O37" s="8" t="s">
        <v>494</v>
      </c>
      <c r="P37" s="5">
        <v>0.97299999999999998</v>
      </c>
      <c r="Q37" s="5">
        <v>-0.36386000000000002</v>
      </c>
      <c r="R37" s="26">
        <v>26.76</v>
      </c>
      <c r="S37" s="26" t="s">
        <v>200</v>
      </c>
    </row>
    <row r="38" spans="1:21" x14ac:dyDescent="0.2">
      <c r="A38" s="5" t="s">
        <v>13</v>
      </c>
      <c r="B38" s="4" t="s">
        <v>11</v>
      </c>
      <c r="C38" s="4" t="s">
        <v>12</v>
      </c>
      <c r="D38" s="4" t="s">
        <v>22</v>
      </c>
      <c r="E38" s="5">
        <v>2</v>
      </c>
      <c r="F38" s="26">
        <v>1</v>
      </c>
      <c r="G38" s="27">
        <v>0</v>
      </c>
      <c r="H38" s="47"/>
      <c r="I38" s="27"/>
      <c r="J38" s="27"/>
      <c r="K38" s="28">
        <v>64.8</v>
      </c>
      <c r="L38" s="28"/>
      <c r="M38" s="8" t="s">
        <v>529</v>
      </c>
      <c r="N38" s="8" t="s">
        <v>370</v>
      </c>
      <c r="O38" s="8" t="s">
        <v>494</v>
      </c>
      <c r="P38" s="5">
        <v>0.97299999999999998</v>
      </c>
      <c r="Q38" s="5">
        <v>-0.36386000000000002</v>
      </c>
      <c r="R38" s="26">
        <v>26.76</v>
      </c>
      <c r="S38" s="26" t="s">
        <v>200</v>
      </c>
      <c r="T38" s="59">
        <v>-2.9499999999999998E-2</v>
      </c>
      <c r="U38" s="5">
        <v>-172.5</v>
      </c>
    </row>
    <row r="39" spans="1:21" x14ac:dyDescent="0.2">
      <c r="A39" s="5" t="s">
        <v>13</v>
      </c>
      <c r="B39" s="4" t="s">
        <v>11</v>
      </c>
      <c r="C39" s="4" t="s">
        <v>12</v>
      </c>
      <c r="D39" s="4" t="s">
        <v>366</v>
      </c>
      <c r="E39" s="5">
        <v>1</v>
      </c>
      <c r="F39" s="26">
        <v>1</v>
      </c>
      <c r="G39" s="27">
        <v>0</v>
      </c>
      <c r="H39" s="47"/>
      <c r="I39" s="27"/>
      <c r="J39" s="27"/>
      <c r="K39" s="28">
        <v>56.8</v>
      </c>
      <c r="L39" s="28"/>
      <c r="M39" s="8" t="s">
        <v>529</v>
      </c>
      <c r="N39" s="8" t="s">
        <v>370</v>
      </c>
      <c r="O39" s="8" t="s">
        <v>494</v>
      </c>
      <c r="P39" s="5">
        <v>0.97299999999999998</v>
      </c>
      <c r="Q39" s="5">
        <v>-0.36386000000000002</v>
      </c>
      <c r="R39" s="26">
        <v>26.76</v>
      </c>
      <c r="S39" s="26" t="s">
        <v>200</v>
      </c>
    </row>
    <row r="40" spans="1:21" x14ac:dyDescent="0.2">
      <c r="A40" s="5" t="s">
        <v>13</v>
      </c>
      <c r="B40" s="4" t="s">
        <v>11</v>
      </c>
      <c r="C40" s="4" t="s">
        <v>12</v>
      </c>
      <c r="D40" s="4" t="s">
        <v>366</v>
      </c>
      <c r="E40" s="5">
        <v>1</v>
      </c>
      <c r="F40" s="26">
        <v>1</v>
      </c>
      <c r="G40" s="27">
        <v>0</v>
      </c>
      <c r="H40" s="47"/>
      <c r="I40" s="27"/>
      <c r="J40" s="27"/>
      <c r="K40" s="28">
        <v>53.6</v>
      </c>
      <c r="L40" s="28"/>
      <c r="M40" s="8" t="s">
        <v>529</v>
      </c>
      <c r="N40" s="8" t="s">
        <v>370</v>
      </c>
      <c r="O40" s="8" t="s">
        <v>494</v>
      </c>
      <c r="P40" s="5">
        <v>0.97299999999999998</v>
      </c>
      <c r="Q40" s="5">
        <v>-0.36386000000000002</v>
      </c>
      <c r="R40" s="26">
        <v>26.76</v>
      </c>
      <c r="S40" s="26" t="s">
        <v>200</v>
      </c>
    </row>
    <row r="41" spans="1:21" x14ac:dyDescent="0.2">
      <c r="A41" s="5" t="s">
        <v>13</v>
      </c>
      <c r="B41" s="4" t="s">
        <v>11</v>
      </c>
      <c r="C41" s="4" t="s">
        <v>12</v>
      </c>
      <c r="D41" s="4" t="s">
        <v>367</v>
      </c>
      <c r="E41" s="5">
        <v>1</v>
      </c>
      <c r="F41" s="26">
        <v>1</v>
      </c>
      <c r="G41" s="27">
        <v>0</v>
      </c>
      <c r="H41" s="47"/>
      <c r="I41" s="27"/>
      <c r="J41" s="27"/>
      <c r="K41" s="28">
        <v>49.2</v>
      </c>
      <c r="L41" s="28"/>
      <c r="M41" s="8" t="s">
        <v>529</v>
      </c>
      <c r="N41" s="8" t="s">
        <v>370</v>
      </c>
      <c r="O41" s="8" t="s">
        <v>494</v>
      </c>
      <c r="P41" s="5">
        <v>0.97299999999999998</v>
      </c>
      <c r="Q41" s="5">
        <v>-0.36386000000000002</v>
      </c>
      <c r="R41" s="26">
        <v>26.76</v>
      </c>
      <c r="S41" s="26" t="s">
        <v>200</v>
      </c>
    </row>
    <row r="42" spans="1:21" x14ac:dyDescent="0.2">
      <c r="A42" s="5" t="s">
        <v>13</v>
      </c>
      <c r="B42" s="4" t="s">
        <v>11</v>
      </c>
      <c r="C42" s="4" t="s">
        <v>12</v>
      </c>
      <c r="D42" s="4" t="s">
        <v>7</v>
      </c>
      <c r="E42" s="5">
        <v>2</v>
      </c>
      <c r="F42" s="26">
        <v>1</v>
      </c>
      <c r="G42" s="27">
        <v>0</v>
      </c>
      <c r="H42" s="47"/>
      <c r="I42" s="27"/>
      <c r="J42" s="27"/>
      <c r="K42" s="28">
        <v>66</v>
      </c>
      <c r="L42" s="28"/>
      <c r="M42" s="8" t="s">
        <v>529</v>
      </c>
      <c r="N42" s="8" t="s">
        <v>370</v>
      </c>
      <c r="O42" s="8" t="s">
        <v>494</v>
      </c>
      <c r="P42" s="5">
        <v>0.97299999999999998</v>
      </c>
      <c r="Q42" s="5">
        <v>-0.36386000000000002</v>
      </c>
      <c r="R42" s="26">
        <v>26.76</v>
      </c>
      <c r="S42" s="26" t="s">
        <v>200</v>
      </c>
    </row>
    <row r="43" spans="1:21" x14ac:dyDescent="0.2">
      <c r="A43" s="5" t="s">
        <v>13</v>
      </c>
      <c r="B43" s="4" t="s">
        <v>11</v>
      </c>
      <c r="C43" s="4" t="s">
        <v>12</v>
      </c>
      <c r="D43" s="4" t="s">
        <v>7</v>
      </c>
      <c r="E43" s="5">
        <v>2</v>
      </c>
      <c r="F43" s="26">
        <v>1</v>
      </c>
      <c r="G43" s="27">
        <v>0</v>
      </c>
      <c r="H43" s="47"/>
      <c r="I43" s="27"/>
      <c r="J43" s="27"/>
      <c r="K43" s="28">
        <v>61.7</v>
      </c>
      <c r="L43" s="28"/>
      <c r="M43" s="8" t="s">
        <v>529</v>
      </c>
      <c r="N43" s="8" t="s">
        <v>370</v>
      </c>
      <c r="O43" s="8" t="s">
        <v>494</v>
      </c>
      <c r="P43" s="5">
        <v>0.97299999999999998</v>
      </c>
      <c r="Q43" s="5">
        <v>-0.36386000000000002</v>
      </c>
      <c r="R43" s="26">
        <v>26.76</v>
      </c>
      <c r="S43" s="26" t="s">
        <v>200</v>
      </c>
    </row>
    <row r="44" spans="1:21" x14ac:dyDescent="0.2">
      <c r="A44" s="5" t="s">
        <v>13</v>
      </c>
      <c r="B44" s="4" t="s">
        <v>11</v>
      </c>
      <c r="C44" s="4" t="s">
        <v>12</v>
      </c>
      <c r="D44" s="4" t="s">
        <v>7</v>
      </c>
      <c r="E44" s="5">
        <v>2</v>
      </c>
      <c r="F44" s="26">
        <v>2</v>
      </c>
      <c r="G44" s="27">
        <v>0</v>
      </c>
      <c r="H44" s="47"/>
      <c r="I44" s="27"/>
      <c r="J44" s="27"/>
      <c r="K44" s="28">
        <v>59.7</v>
      </c>
      <c r="L44" s="28"/>
      <c r="M44" s="8" t="s">
        <v>529</v>
      </c>
      <c r="N44" s="8" t="s">
        <v>370</v>
      </c>
      <c r="O44" s="8" t="s">
        <v>494</v>
      </c>
      <c r="P44" s="5">
        <v>0.97299999999999998</v>
      </c>
      <c r="Q44" s="5">
        <v>-0.36386000000000002</v>
      </c>
      <c r="R44" s="26">
        <v>26.76</v>
      </c>
      <c r="S44" s="26" t="s">
        <v>200</v>
      </c>
    </row>
    <row r="45" spans="1:21" x14ac:dyDescent="0.2">
      <c r="A45" s="5" t="s">
        <v>13</v>
      </c>
      <c r="B45" s="4" t="s">
        <v>11</v>
      </c>
      <c r="C45" s="4" t="s">
        <v>12</v>
      </c>
      <c r="D45" s="4" t="s">
        <v>7</v>
      </c>
      <c r="E45" s="5">
        <v>2</v>
      </c>
      <c r="F45" s="26">
        <v>2</v>
      </c>
      <c r="G45" s="27">
        <v>0</v>
      </c>
      <c r="H45" s="47"/>
      <c r="I45" s="27"/>
      <c r="J45" s="27"/>
      <c r="K45" s="28">
        <v>51.1</v>
      </c>
      <c r="L45" s="28"/>
      <c r="M45" s="8" t="s">
        <v>529</v>
      </c>
      <c r="N45" s="8" t="s">
        <v>370</v>
      </c>
      <c r="O45" s="8" t="s">
        <v>494</v>
      </c>
      <c r="P45" s="5">
        <v>0.97299999999999998</v>
      </c>
      <c r="Q45" s="5">
        <v>-0.36386000000000002</v>
      </c>
      <c r="R45" s="26">
        <v>26.76</v>
      </c>
      <c r="S45" s="26" t="s">
        <v>200</v>
      </c>
    </row>
    <row r="46" spans="1:21" x14ac:dyDescent="0.2">
      <c r="A46" s="5" t="s">
        <v>13</v>
      </c>
      <c r="B46" s="4" t="s">
        <v>11</v>
      </c>
      <c r="C46" s="4" t="s">
        <v>12</v>
      </c>
      <c r="D46" s="4" t="s">
        <v>367</v>
      </c>
      <c r="E46" s="5">
        <v>1</v>
      </c>
      <c r="F46" s="26">
        <v>1</v>
      </c>
      <c r="G46" s="27">
        <v>0</v>
      </c>
      <c r="H46" s="47"/>
      <c r="I46" s="27"/>
      <c r="J46" s="27"/>
      <c r="K46" s="28">
        <v>76.099999999999994</v>
      </c>
      <c r="L46" s="28"/>
      <c r="M46" s="8" t="s">
        <v>529</v>
      </c>
      <c r="N46" s="8" t="s">
        <v>370</v>
      </c>
      <c r="O46" s="8" t="s">
        <v>494</v>
      </c>
      <c r="P46" s="5">
        <v>0.97299999999999998</v>
      </c>
      <c r="Q46" s="5">
        <v>-0.36386000000000002</v>
      </c>
      <c r="R46" s="26">
        <v>26.76</v>
      </c>
      <c r="S46" s="26" t="s">
        <v>200</v>
      </c>
    </row>
    <row r="47" spans="1:21" x14ac:dyDescent="0.2">
      <c r="A47" s="5" t="s">
        <v>13</v>
      </c>
      <c r="B47" s="4" t="s">
        <v>11</v>
      </c>
      <c r="C47" s="4" t="s">
        <v>12</v>
      </c>
      <c r="D47" s="4" t="s">
        <v>367</v>
      </c>
      <c r="E47" s="5">
        <v>1</v>
      </c>
      <c r="F47" s="26">
        <v>1</v>
      </c>
      <c r="G47" s="27">
        <v>0</v>
      </c>
      <c r="H47" s="47"/>
      <c r="I47" s="27"/>
      <c r="J47" s="27"/>
      <c r="K47" s="28">
        <v>56.4</v>
      </c>
      <c r="L47" s="28"/>
      <c r="M47" s="8" t="s">
        <v>529</v>
      </c>
      <c r="N47" s="8" t="s">
        <v>370</v>
      </c>
      <c r="O47" s="8" t="s">
        <v>494</v>
      </c>
      <c r="P47" s="5">
        <v>0.97299999999999998</v>
      </c>
      <c r="Q47" s="5">
        <v>-0.36386000000000002</v>
      </c>
      <c r="R47" s="26">
        <v>26.76</v>
      </c>
      <c r="S47" s="26" t="s">
        <v>200</v>
      </c>
    </row>
    <row r="48" spans="1:21" x14ac:dyDescent="0.2">
      <c r="A48" s="5" t="s">
        <v>13</v>
      </c>
      <c r="B48" s="4" t="s">
        <v>11</v>
      </c>
      <c r="C48" s="4" t="s">
        <v>12</v>
      </c>
      <c r="D48" s="4" t="s">
        <v>367</v>
      </c>
      <c r="E48" s="5">
        <v>1</v>
      </c>
      <c r="F48" s="26">
        <v>1</v>
      </c>
      <c r="G48" s="27">
        <v>0</v>
      </c>
      <c r="H48" s="47"/>
      <c r="I48" s="27"/>
      <c r="J48" s="27"/>
      <c r="K48" s="28">
        <v>58.5</v>
      </c>
      <c r="L48" s="28"/>
      <c r="M48" s="8" t="s">
        <v>529</v>
      </c>
      <c r="N48" s="8" t="s">
        <v>370</v>
      </c>
      <c r="O48" s="8" t="s">
        <v>494</v>
      </c>
      <c r="P48" s="5">
        <v>0.97299999999999998</v>
      </c>
      <c r="Q48" s="5">
        <v>-0.36386000000000002</v>
      </c>
      <c r="R48" s="26">
        <v>26.76</v>
      </c>
      <c r="S48" s="26" t="s">
        <v>200</v>
      </c>
    </row>
    <row r="49" spans="1:19" x14ac:dyDescent="0.2">
      <c r="A49" s="5" t="s">
        <v>13</v>
      </c>
      <c r="B49" s="4" t="s">
        <v>11</v>
      </c>
      <c r="C49" s="4" t="s">
        <v>12</v>
      </c>
      <c r="D49" s="4" t="s">
        <v>367</v>
      </c>
      <c r="E49" s="5">
        <v>1</v>
      </c>
      <c r="F49" s="26">
        <v>1</v>
      </c>
      <c r="G49" s="27">
        <v>0</v>
      </c>
      <c r="H49" s="47"/>
      <c r="I49" s="27"/>
      <c r="J49" s="27"/>
      <c r="K49" s="28">
        <v>56.7</v>
      </c>
      <c r="L49" s="28"/>
      <c r="M49" s="8" t="s">
        <v>529</v>
      </c>
      <c r="N49" s="8" t="s">
        <v>370</v>
      </c>
      <c r="O49" s="8" t="s">
        <v>494</v>
      </c>
      <c r="P49" s="5">
        <v>0.97299999999999998</v>
      </c>
      <c r="Q49" s="5">
        <v>-0.36386000000000002</v>
      </c>
      <c r="R49" s="26">
        <v>26.76</v>
      </c>
      <c r="S49" s="26" t="s">
        <v>200</v>
      </c>
    </row>
    <row r="50" spans="1:19" x14ac:dyDescent="0.2">
      <c r="A50" s="5" t="s">
        <v>13</v>
      </c>
      <c r="B50" s="4" t="s">
        <v>11</v>
      </c>
      <c r="C50" s="4" t="s">
        <v>12</v>
      </c>
      <c r="D50" s="4" t="s">
        <v>367</v>
      </c>
      <c r="E50" s="5">
        <v>1</v>
      </c>
      <c r="F50" s="26">
        <v>2</v>
      </c>
      <c r="G50" s="27">
        <v>0</v>
      </c>
      <c r="H50" s="47"/>
      <c r="I50" s="27"/>
      <c r="J50" s="27"/>
      <c r="K50" s="28">
        <v>47</v>
      </c>
      <c r="L50" s="28"/>
      <c r="M50" s="8" t="s">
        <v>529</v>
      </c>
      <c r="N50" s="8" t="s">
        <v>370</v>
      </c>
      <c r="O50" s="8" t="s">
        <v>494</v>
      </c>
      <c r="P50" s="5">
        <v>0.97299999999999998</v>
      </c>
      <c r="Q50" s="5">
        <v>-0.36386000000000002</v>
      </c>
      <c r="R50" s="26">
        <v>26.76</v>
      </c>
      <c r="S50" s="26" t="s">
        <v>200</v>
      </c>
    </row>
    <row r="51" spans="1:19" x14ac:dyDescent="0.2">
      <c r="A51" s="5" t="s">
        <v>13</v>
      </c>
      <c r="B51" s="4" t="s">
        <v>11</v>
      </c>
      <c r="C51" s="4" t="s">
        <v>12</v>
      </c>
      <c r="D51" s="4" t="s">
        <v>367</v>
      </c>
      <c r="E51" s="5">
        <v>1</v>
      </c>
      <c r="F51" s="26">
        <v>2</v>
      </c>
      <c r="G51" s="27">
        <v>0</v>
      </c>
      <c r="H51" s="47"/>
      <c r="I51" s="27"/>
      <c r="J51" s="27"/>
      <c r="K51" s="28">
        <v>49.2</v>
      </c>
      <c r="L51" s="28"/>
      <c r="M51" s="8" t="s">
        <v>529</v>
      </c>
      <c r="N51" s="8" t="s">
        <v>370</v>
      </c>
      <c r="O51" s="8" t="s">
        <v>494</v>
      </c>
      <c r="P51" s="5">
        <v>0.97299999999999998</v>
      </c>
      <c r="Q51" s="5">
        <v>-0.36386000000000002</v>
      </c>
      <c r="R51" s="26">
        <v>26.76</v>
      </c>
      <c r="S51" s="26" t="s">
        <v>200</v>
      </c>
    </row>
    <row r="52" spans="1:19" x14ac:dyDescent="0.2">
      <c r="A52" s="5" t="s">
        <v>13</v>
      </c>
      <c r="B52" s="4" t="s">
        <v>11</v>
      </c>
      <c r="C52" s="4" t="s">
        <v>12</v>
      </c>
      <c r="D52" s="4" t="s">
        <v>367</v>
      </c>
      <c r="E52" s="5">
        <v>1</v>
      </c>
      <c r="F52" s="26">
        <v>2</v>
      </c>
      <c r="G52" s="27">
        <v>0</v>
      </c>
      <c r="H52" s="47"/>
      <c r="I52" s="27"/>
      <c r="J52" s="27"/>
      <c r="K52" s="28">
        <v>45.4</v>
      </c>
      <c r="L52" s="28"/>
      <c r="M52" s="8" t="s">
        <v>529</v>
      </c>
      <c r="N52" s="8" t="s">
        <v>370</v>
      </c>
      <c r="O52" s="8" t="s">
        <v>530</v>
      </c>
      <c r="P52" s="5">
        <v>0.97299999999999998</v>
      </c>
      <c r="Q52" s="5">
        <v>-0.36386000000000002</v>
      </c>
      <c r="R52" s="26">
        <v>26.76</v>
      </c>
      <c r="S52" s="26" t="s">
        <v>200</v>
      </c>
    </row>
    <row r="53" spans="1:19" x14ac:dyDescent="0.2">
      <c r="A53" s="5" t="s">
        <v>69</v>
      </c>
      <c r="B53" s="4" t="s">
        <v>11</v>
      </c>
      <c r="C53" s="4" t="s">
        <v>12</v>
      </c>
      <c r="D53" s="4" t="s">
        <v>188</v>
      </c>
      <c r="E53" s="5">
        <v>2</v>
      </c>
      <c r="F53" s="26">
        <v>2</v>
      </c>
      <c r="G53" s="27">
        <v>1</v>
      </c>
      <c r="H53" s="48">
        <v>39.1</v>
      </c>
      <c r="I53" s="27"/>
      <c r="J53" s="27"/>
      <c r="K53" s="27"/>
      <c r="L53" s="26">
        <v>49.744200000000006</v>
      </c>
      <c r="M53" s="8" t="s">
        <v>496</v>
      </c>
      <c r="N53" s="8" t="s">
        <v>494</v>
      </c>
      <c r="O53" s="8" t="s">
        <v>496</v>
      </c>
      <c r="P53" s="5">
        <v>-0.32200000000000001</v>
      </c>
      <c r="Q53" s="5">
        <v>-0.36386000000000002</v>
      </c>
      <c r="R53" s="32">
        <v>25</v>
      </c>
      <c r="S53" s="26" t="s">
        <v>200</v>
      </c>
    </row>
    <row r="54" spans="1:19" x14ac:dyDescent="0.2">
      <c r="A54" s="5" t="s">
        <v>69</v>
      </c>
      <c r="B54" s="4" t="s">
        <v>11</v>
      </c>
      <c r="C54" s="4" t="s">
        <v>12</v>
      </c>
      <c r="D54" s="4" t="s">
        <v>188</v>
      </c>
      <c r="E54" s="5">
        <v>2</v>
      </c>
      <c r="F54" s="26">
        <v>2</v>
      </c>
      <c r="G54" s="27">
        <v>1</v>
      </c>
      <c r="H54" s="48">
        <v>38.5</v>
      </c>
      <c r="I54" s="27"/>
      <c r="J54" s="27"/>
      <c r="K54" s="27"/>
      <c r="L54" s="26">
        <v>48.387</v>
      </c>
      <c r="M54" s="8" t="s">
        <v>496</v>
      </c>
      <c r="N54" s="8" t="s">
        <v>494</v>
      </c>
      <c r="O54" s="8" t="s">
        <v>496</v>
      </c>
      <c r="P54" s="5">
        <v>-0.32200000000000001</v>
      </c>
      <c r="Q54" s="5">
        <v>-0.36386000000000002</v>
      </c>
      <c r="R54" s="32">
        <v>25</v>
      </c>
      <c r="S54" s="26" t="s">
        <v>200</v>
      </c>
    </row>
    <row r="55" spans="1:19" x14ac:dyDescent="0.2">
      <c r="A55" s="5" t="s">
        <v>69</v>
      </c>
      <c r="B55" s="4" t="s">
        <v>11</v>
      </c>
      <c r="C55" s="4" t="s">
        <v>12</v>
      </c>
      <c r="D55" s="4" t="s">
        <v>188</v>
      </c>
      <c r="E55" s="5">
        <v>2</v>
      </c>
      <c r="F55" s="26">
        <v>2</v>
      </c>
      <c r="G55" s="27">
        <v>1</v>
      </c>
      <c r="H55" s="48">
        <v>37.799999999999997</v>
      </c>
      <c r="I55" s="27"/>
      <c r="J55" s="27"/>
      <c r="K55" s="27"/>
      <c r="L55" s="26">
        <v>46.803599999999989</v>
      </c>
      <c r="M55" s="8" t="s">
        <v>496</v>
      </c>
      <c r="N55" s="8" t="s">
        <v>494</v>
      </c>
      <c r="O55" s="8" t="s">
        <v>496</v>
      </c>
      <c r="P55" s="5">
        <v>-0.32200000000000001</v>
      </c>
      <c r="Q55" s="5">
        <v>-0.36386000000000002</v>
      </c>
      <c r="R55" s="32">
        <v>25</v>
      </c>
      <c r="S55" s="26" t="s">
        <v>200</v>
      </c>
    </row>
    <row r="56" spans="1:19" x14ac:dyDescent="0.2">
      <c r="A56" s="5" t="s">
        <v>69</v>
      </c>
      <c r="B56" s="4" t="s">
        <v>11</v>
      </c>
      <c r="C56" s="4" t="s">
        <v>12</v>
      </c>
      <c r="D56" s="4" t="s">
        <v>188</v>
      </c>
      <c r="E56" s="5">
        <v>2</v>
      </c>
      <c r="F56" s="26">
        <v>1</v>
      </c>
      <c r="G56" s="27">
        <v>1</v>
      </c>
      <c r="H56" s="48">
        <v>46.4</v>
      </c>
      <c r="I56" s="27"/>
      <c r="J56" s="27"/>
      <c r="K56" s="27"/>
      <c r="L56" s="26">
        <v>66.256799999999998</v>
      </c>
      <c r="M56" s="8" t="s">
        <v>496</v>
      </c>
      <c r="N56" s="8" t="s">
        <v>494</v>
      </c>
      <c r="O56" s="8" t="s">
        <v>496</v>
      </c>
      <c r="P56" s="5">
        <v>-0.32200000000000001</v>
      </c>
      <c r="Q56" s="5">
        <v>-0.36386000000000002</v>
      </c>
      <c r="R56" s="32">
        <v>25</v>
      </c>
      <c r="S56" s="26" t="s">
        <v>200</v>
      </c>
    </row>
    <row r="57" spans="1:19" x14ac:dyDescent="0.2">
      <c r="A57" s="5" t="s">
        <v>69</v>
      </c>
      <c r="B57" s="4" t="s">
        <v>11</v>
      </c>
      <c r="C57" s="4" t="s">
        <v>12</v>
      </c>
      <c r="D57" s="4" t="s">
        <v>188</v>
      </c>
      <c r="E57" s="5">
        <v>2</v>
      </c>
      <c r="F57" s="26">
        <v>2</v>
      </c>
      <c r="G57" s="27">
        <v>1</v>
      </c>
      <c r="H57" s="48">
        <v>39.200000000000003</v>
      </c>
      <c r="I57" s="27"/>
      <c r="J57" s="27"/>
      <c r="K57" s="27"/>
      <c r="L57" s="26">
        <v>49.970399999999998</v>
      </c>
      <c r="M57" s="8" t="s">
        <v>496</v>
      </c>
      <c r="N57" s="8" t="s">
        <v>494</v>
      </c>
      <c r="O57" s="8" t="s">
        <v>496</v>
      </c>
      <c r="P57" s="5">
        <v>-0.32200000000000001</v>
      </c>
      <c r="Q57" s="5">
        <v>-0.36386000000000002</v>
      </c>
      <c r="R57" s="32">
        <v>25</v>
      </c>
      <c r="S57" s="26" t="s">
        <v>200</v>
      </c>
    </row>
    <row r="58" spans="1:19" x14ac:dyDescent="0.2">
      <c r="A58" s="5" t="s">
        <v>69</v>
      </c>
      <c r="B58" s="4" t="s">
        <v>11</v>
      </c>
      <c r="C58" s="4" t="s">
        <v>12</v>
      </c>
      <c r="D58" s="4" t="s">
        <v>188</v>
      </c>
      <c r="E58" s="5">
        <v>2</v>
      </c>
      <c r="F58" s="26">
        <v>2</v>
      </c>
      <c r="G58" s="27">
        <v>1</v>
      </c>
      <c r="H58" s="48">
        <v>38.4</v>
      </c>
      <c r="I58" s="27"/>
      <c r="J58" s="27"/>
      <c r="K58" s="27"/>
      <c r="L58" s="26">
        <v>48.160799999999995</v>
      </c>
      <c r="M58" s="8" t="s">
        <v>496</v>
      </c>
      <c r="N58" s="8" t="s">
        <v>494</v>
      </c>
      <c r="O58" s="8" t="s">
        <v>496</v>
      </c>
      <c r="P58" s="5">
        <v>-0.32200000000000001</v>
      </c>
      <c r="Q58" s="5">
        <v>-0.36386000000000002</v>
      </c>
      <c r="R58" s="32">
        <v>25</v>
      </c>
      <c r="S58" s="26" t="s">
        <v>200</v>
      </c>
    </row>
    <row r="59" spans="1:19" x14ac:dyDescent="0.2">
      <c r="A59" s="5" t="s">
        <v>69</v>
      </c>
      <c r="B59" s="4" t="s">
        <v>11</v>
      </c>
      <c r="C59" s="4" t="s">
        <v>12</v>
      </c>
      <c r="D59" s="4" t="s">
        <v>188</v>
      </c>
      <c r="E59" s="5">
        <v>2</v>
      </c>
      <c r="F59" s="26">
        <v>1</v>
      </c>
      <c r="G59" s="27">
        <v>1</v>
      </c>
      <c r="H59" s="48">
        <v>46.6</v>
      </c>
      <c r="I59" s="27"/>
      <c r="J59" s="27"/>
      <c r="K59" s="27"/>
      <c r="L59" s="26">
        <v>66.709199999999996</v>
      </c>
      <c r="M59" s="8" t="s">
        <v>496</v>
      </c>
      <c r="N59" s="8" t="s">
        <v>494</v>
      </c>
      <c r="O59" s="8" t="s">
        <v>496</v>
      </c>
      <c r="P59" s="5">
        <v>-0.32200000000000001</v>
      </c>
      <c r="Q59" s="5">
        <v>-0.36386000000000002</v>
      </c>
      <c r="R59" s="32">
        <v>25</v>
      </c>
      <c r="S59" s="26" t="s">
        <v>200</v>
      </c>
    </row>
    <row r="60" spans="1:19" x14ac:dyDescent="0.2">
      <c r="A60" s="5" t="s">
        <v>69</v>
      </c>
      <c r="B60" s="4" t="s">
        <v>11</v>
      </c>
      <c r="C60" s="4" t="s">
        <v>12</v>
      </c>
      <c r="D60" s="4" t="s">
        <v>188</v>
      </c>
      <c r="E60" s="5">
        <v>2</v>
      </c>
      <c r="F60" s="26">
        <v>1</v>
      </c>
      <c r="G60" s="27">
        <v>1</v>
      </c>
      <c r="H60" s="48">
        <v>44.3</v>
      </c>
      <c r="I60" s="27"/>
      <c r="J60" s="27"/>
      <c r="K60" s="27"/>
      <c r="L60" s="26">
        <v>61.506599999999992</v>
      </c>
      <c r="M60" s="8" t="s">
        <v>496</v>
      </c>
      <c r="N60" s="8" t="s">
        <v>494</v>
      </c>
      <c r="O60" s="8" t="s">
        <v>496</v>
      </c>
      <c r="P60" s="5">
        <v>-0.32200000000000001</v>
      </c>
      <c r="Q60" s="5">
        <v>-0.36386000000000002</v>
      </c>
      <c r="R60" s="32">
        <v>25</v>
      </c>
      <c r="S60" s="26" t="s">
        <v>200</v>
      </c>
    </row>
    <row r="61" spans="1:19" x14ac:dyDescent="0.2">
      <c r="A61" s="5" t="s">
        <v>69</v>
      </c>
      <c r="B61" s="4" t="s">
        <v>11</v>
      </c>
      <c r="C61" s="4" t="s">
        <v>12</v>
      </c>
      <c r="D61" s="4" t="s">
        <v>188</v>
      </c>
      <c r="E61" s="5">
        <v>2</v>
      </c>
      <c r="F61" s="26">
        <v>2</v>
      </c>
      <c r="G61" s="27">
        <v>1</v>
      </c>
      <c r="H61" s="48">
        <v>38.200000000000003</v>
      </c>
      <c r="I61" s="27"/>
      <c r="J61" s="27"/>
      <c r="K61" s="27"/>
      <c r="L61" s="26">
        <v>47.708399999999997</v>
      </c>
      <c r="M61" s="8" t="s">
        <v>496</v>
      </c>
      <c r="N61" s="8" t="s">
        <v>494</v>
      </c>
      <c r="O61" s="8" t="s">
        <v>496</v>
      </c>
      <c r="P61" s="5">
        <v>-0.32200000000000001</v>
      </c>
      <c r="Q61" s="5">
        <v>-0.36386000000000002</v>
      </c>
      <c r="R61" s="32">
        <v>25</v>
      </c>
      <c r="S61" s="26" t="s">
        <v>200</v>
      </c>
    </row>
    <row r="62" spans="1:19" x14ac:dyDescent="0.2">
      <c r="A62" s="5" t="s">
        <v>69</v>
      </c>
      <c r="B62" s="4" t="s">
        <v>11</v>
      </c>
      <c r="C62" s="4" t="s">
        <v>12</v>
      </c>
      <c r="D62" s="4" t="s">
        <v>188</v>
      </c>
      <c r="E62" s="5">
        <v>2</v>
      </c>
      <c r="F62" s="26">
        <v>1</v>
      </c>
      <c r="G62" s="27">
        <v>1</v>
      </c>
      <c r="H62" s="48">
        <v>47.2</v>
      </c>
      <c r="I62" s="27"/>
      <c r="J62" s="27"/>
      <c r="K62" s="27"/>
      <c r="L62" s="26">
        <v>68.066400000000002</v>
      </c>
      <c r="M62" s="8" t="s">
        <v>496</v>
      </c>
      <c r="N62" s="8" t="s">
        <v>494</v>
      </c>
      <c r="O62" s="8" t="s">
        <v>496</v>
      </c>
      <c r="P62" s="5">
        <v>-0.32200000000000001</v>
      </c>
      <c r="Q62" s="5">
        <v>-0.36386000000000002</v>
      </c>
      <c r="R62" s="32">
        <v>25</v>
      </c>
      <c r="S62" s="26" t="s">
        <v>200</v>
      </c>
    </row>
    <row r="63" spans="1:19" x14ac:dyDescent="0.2">
      <c r="A63" s="5" t="s">
        <v>69</v>
      </c>
      <c r="B63" s="4" t="s">
        <v>11</v>
      </c>
      <c r="C63" s="4" t="s">
        <v>12</v>
      </c>
      <c r="D63" s="4" t="s">
        <v>188</v>
      </c>
      <c r="E63" s="5">
        <v>2</v>
      </c>
      <c r="F63" s="26">
        <v>1</v>
      </c>
      <c r="G63" s="27">
        <v>1</v>
      </c>
      <c r="H63" s="48">
        <v>45.1</v>
      </c>
      <c r="I63" s="27"/>
      <c r="J63" s="27"/>
      <c r="K63" s="27"/>
      <c r="L63" s="26">
        <v>63.316199999999995</v>
      </c>
      <c r="M63" s="8" t="s">
        <v>496</v>
      </c>
      <c r="N63" s="8" t="s">
        <v>494</v>
      </c>
      <c r="O63" s="8" t="s">
        <v>496</v>
      </c>
      <c r="P63" s="5">
        <v>-0.32200000000000001</v>
      </c>
      <c r="Q63" s="5">
        <v>-0.36386000000000002</v>
      </c>
      <c r="R63" s="32">
        <v>25</v>
      </c>
      <c r="S63" s="26" t="s">
        <v>200</v>
      </c>
    </row>
    <row r="64" spans="1:19" x14ac:dyDescent="0.2">
      <c r="A64" s="5" t="s">
        <v>69</v>
      </c>
      <c r="B64" s="4" t="s">
        <v>11</v>
      </c>
      <c r="C64" s="4" t="s">
        <v>12</v>
      </c>
      <c r="D64" s="4" t="s">
        <v>188</v>
      </c>
      <c r="E64" s="5">
        <v>2</v>
      </c>
      <c r="F64" s="26">
        <v>2</v>
      </c>
      <c r="G64" s="27">
        <v>1</v>
      </c>
      <c r="H64" s="48">
        <v>37.700000000000003</v>
      </c>
      <c r="I64" s="27"/>
      <c r="J64" s="27"/>
      <c r="K64" s="27"/>
      <c r="L64" s="26">
        <v>46.577399999999997</v>
      </c>
      <c r="M64" s="8" t="s">
        <v>496</v>
      </c>
      <c r="N64" s="8" t="s">
        <v>494</v>
      </c>
      <c r="O64" s="8" t="s">
        <v>496</v>
      </c>
      <c r="P64" s="5">
        <v>-0.32200000000000001</v>
      </c>
      <c r="Q64" s="5">
        <v>-0.36386000000000002</v>
      </c>
      <c r="R64" s="32">
        <v>25</v>
      </c>
      <c r="S64" s="26" t="s">
        <v>200</v>
      </c>
    </row>
    <row r="65" spans="1:19" x14ac:dyDescent="0.2">
      <c r="A65" s="5" t="s">
        <v>69</v>
      </c>
      <c r="B65" s="4" t="s">
        <v>11</v>
      </c>
      <c r="C65" s="4" t="s">
        <v>12</v>
      </c>
      <c r="D65" s="4" t="s">
        <v>188</v>
      </c>
      <c r="E65" s="5">
        <v>2</v>
      </c>
      <c r="F65" s="26">
        <v>1</v>
      </c>
      <c r="G65" s="27">
        <v>1</v>
      </c>
      <c r="H65" s="48">
        <v>46.3</v>
      </c>
      <c r="I65" s="27"/>
      <c r="J65" s="27"/>
      <c r="K65" s="27"/>
      <c r="L65" s="26">
        <v>66.030599999999993</v>
      </c>
      <c r="M65" s="8" t="s">
        <v>496</v>
      </c>
      <c r="N65" s="8" t="s">
        <v>494</v>
      </c>
      <c r="O65" s="8" t="s">
        <v>496</v>
      </c>
      <c r="P65" s="5">
        <v>-0.32200000000000001</v>
      </c>
      <c r="Q65" s="5">
        <v>-0.36386000000000002</v>
      </c>
      <c r="R65" s="32">
        <v>25</v>
      </c>
      <c r="S65" s="26" t="s">
        <v>200</v>
      </c>
    </row>
    <row r="66" spans="1:19" x14ac:dyDescent="0.2">
      <c r="A66" s="5" t="s">
        <v>69</v>
      </c>
      <c r="B66" s="4" t="s">
        <v>11</v>
      </c>
      <c r="C66" s="4" t="s">
        <v>12</v>
      </c>
      <c r="D66" s="4" t="s">
        <v>188</v>
      </c>
      <c r="E66" s="5">
        <v>2</v>
      </c>
      <c r="F66" s="26">
        <v>1</v>
      </c>
      <c r="G66" s="27">
        <v>1</v>
      </c>
      <c r="H66" s="48">
        <v>40</v>
      </c>
      <c r="I66" s="27"/>
      <c r="J66" s="27"/>
      <c r="K66" s="27"/>
      <c r="L66" s="26">
        <v>51.78</v>
      </c>
      <c r="M66" s="8" t="s">
        <v>496</v>
      </c>
      <c r="N66" s="8" t="s">
        <v>494</v>
      </c>
      <c r="O66" s="8" t="s">
        <v>496</v>
      </c>
      <c r="P66" s="5">
        <v>-0.32200000000000001</v>
      </c>
      <c r="Q66" s="5">
        <v>-0.36386000000000002</v>
      </c>
      <c r="R66" s="32">
        <v>25</v>
      </c>
      <c r="S66" s="26" t="s">
        <v>200</v>
      </c>
    </row>
    <row r="67" spans="1:19" x14ac:dyDescent="0.2">
      <c r="A67" s="5" t="s">
        <v>69</v>
      </c>
      <c r="B67" s="4" t="s">
        <v>11</v>
      </c>
      <c r="C67" s="4" t="s">
        <v>12</v>
      </c>
      <c r="D67" s="4" t="s">
        <v>188</v>
      </c>
      <c r="E67" s="5">
        <v>2</v>
      </c>
      <c r="F67" s="26">
        <v>1</v>
      </c>
      <c r="G67" s="27">
        <v>1</v>
      </c>
      <c r="H67" s="48">
        <v>41.8</v>
      </c>
      <c r="I67" s="27"/>
      <c r="J67" s="27"/>
      <c r="K67" s="27"/>
      <c r="L67" s="26">
        <v>55.851599999999991</v>
      </c>
      <c r="M67" s="8" t="s">
        <v>496</v>
      </c>
      <c r="N67" s="8" t="s">
        <v>494</v>
      </c>
      <c r="O67" s="8" t="s">
        <v>496</v>
      </c>
      <c r="P67" s="5">
        <v>-0.32200000000000001</v>
      </c>
      <c r="Q67" s="5">
        <v>-0.36386000000000002</v>
      </c>
      <c r="R67" s="32">
        <v>25</v>
      </c>
      <c r="S67" s="26" t="s">
        <v>200</v>
      </c>
    </row>
    <row r="68" spans="1:19" x14ac:dyDescent="0.2">
      <c r="A68" s="5" t="s">
        <v>69</v>
      </c>
      <c r="B68" s="4" t="s">
        <v>11</v>
      </c>
      <c r="C68" s="4" t="s">
        <v>12</v>
      </c>
      <c r="D68" s="4" t="s">
        <v>188</v>
      </c>
      <c r="E68" s="5">
        <v>2</v>
      </c>
      <c r="F68" s="26">
        <v>2</v>
      </c>
      <c r="G68" s="27">
        <v>1</v>
      </c>
      <c r="H68" s="48">
        <v>35.5</v>
      </c>
      <c r="I68" s="27"/>
      <c r="J68" s="27"/>
      <c r="K68" s="27"/>
      <c r="L68" s="26">
        <v>41.600999999999999</v>
      </c>
      <c r="M68" s="8" t="s">
        <v>496</v>
      </c>
      <c r="N68" s="8" t="s">
        <v>494</v>
      </c>
      <c r="O68" s="8" t="s">
        <v>496</v>
      </c>
      <c r="P68" s="5">
        <v>-0.32200000000000001</v>
      </c>
      <c r="Q68" s="5">
        <v>-0.36386000000000002</v>
      </c>
      <c r="R68" s="32">
        <v>25</v>
      </c>
      <c r="S68" s="26" t="s">
        <v>200</v>
      </c>
    </row>
    <row r="69" spans="1:19" x14ac:dyDescent="0.2">
      <c r="A69" s="5" t="s">
        <v>69</v>
      </c>
      <c r="B69" s="4" t="s">
        <v>11</v>
      </c>
      <c r="C69" s="4" t="s">
        <v>12</v>
      </c>
      <c r="D69" s="4" t="s">
        <v>188</v>
      </c>
      <c r="E69" s="5">
        <v>2</v>
      </c>
      <c r="F69" s="26">
        <v>2</v>
      </c>
      <c r="G69" s="27">
        <v>1</v>
      </c>
      <c r="H69" s="48">
        <v>35.5</v>
      </c>
      <c r="I69" s="27"/>
      <c r="J69" s="27"/>
      <c r="K69" s="27"/>
      <c r="L69" s="26">
        <v>41.600999999999999</v>
      </c>
      <c r="M69" s="8" t="s">
        <v>496</v>
      </c>
      <c r="N69" s="8" t="s">
        <v>494</v>
      </c>
      <c r="O69" s="8" t="s">
        <v>496</v>
      </c>
      <c r="P69" s="5">
        <v>-0.32200000000000001</v>
      </c>
      <c r="Q69" s="5">
        <v>-0.36386000000000002</v>
      </c>
      <c r="R69" s="32">
        <v>25</v>
      </c>
      <c r="S69" s="26" t="s">
        <v>200</v>
      </c>
    </row>
    <row r="70" spans="1:19" x14ac:dyDescent="0.2">
      <c r="A70" s="5" t="s">
        <v>69</v>
      </c>
      <c r="B70" s="4" t="s">
        <v>11</v>
      </c>
      <c r="C70" s="4" t="s">
        <v>12</v>
      </c>
      <c r="D70" s="4" t="s">
        <v>188</v>
      </c>
      <c r="E70" s="5">
        <v>2</v>
      </c>
      <c r="F70" s="26">
        <v>1</v>
      </c>
      <c r="G70" s="27">
        <v>1</v>
      </c>
      <c r="H70" s="48">
        <v>46.2</v>
      </c>
      <c r="I70" s="27"/>
      <c r="J70" s="27"/>
      <c r="K70" s="27"/>
      <c r="L70" s="26">
        <v>65.804400000000001</v>
      </c>
      <c r="M70" s="8" t="s">
        <v>496</v>
      </c>
      <c r="N70" s="8" t="s">
        <v>494</v>
      </c>
      <c r="O70" s="8" t="s">
        <v>496</v>
      </c>
      <c r="P70" s="5">
        <v>-0.32200000000000001</v>
      </c>
      <c r="Q70" s="5">
        <v>-0.36386000000000002</v>
      </c>
      <c r="R70" s="32">
        <v>25</v>
      </c>
      <c r="S70" s="26" t="s">
        <v>200</v>
      </c>
    </row>
    <row r="71" spans="1:19" x14ac:dyDescent="0.2">
      <c r="A71" s="5" t="s">
        <v>69</v>
      </c>
      <c r="B71" s="4" t="s">
        <v>11</v>
      </c>
      <c r="C71" s="4" t="s">
        <v>12</v>
      </c>
      <c r="D71" s="4" t="s">
        <v>188</v>
      </c>
      <c r="E71" s="5">
        <v>2</v>
      </c>
      <c r="F71" s="26">
        <v>2</v>
      </c>
      <c r="G71" s="27">
        <v>1</v>
      </c>
      <c r="H71" s="48">
        <v>40.299999999999997</v>
      </c>
      <c r="I71" s="27"/>
      <c r="J71" s="27"/>
      <c r="K71" s="27"/>
      <c r="L71" s="26">
        <v>52.45859999999999</v>
      </c>
      <c r="M71" s="8" t="s">
        <v>496</v>
      </c>
      <c r="N71" s="8" t="s">
        <v>494</v>
      </c>
      <c r="O71" s="8" t="s">
        <v>496</v>
      </c>
      <c r="P71" s="5">
        <v>-0.32200000000000001</v>
      </c>
      <c r="Q71" s="5">
        <v>-0.36386000000000002</v>
      </c>
      <c r="R71" s="32">
        <v>25</v>
      </c>
      <c r="S71" s="26" t="s">
        <v>200</v>
      </c>
    </row>
    <row r="72" spans="1:19" x14ac:dyDescent="0.2">
      <c r="A72" s="5" t="s">
        <v>69</v>
      </c>
      <c r="B72" s="4" t="s">
        <v>11</v>
      </c>
      <c r="C72" s="4" t="s">
        <v>12</v>
      </c>
      <c r="D72" s="4" t="s">
        <v>188</v>
      </c>
      <c r="E72" s="5">
        <v>2</v>
      </c>
      <c r="F72" s="26">
        <v>2</v>
      </c>
      <c r="G72" s="27">
        <v>1</v>
      </c>
      <c r="H72" s="48">
        <v>40.5</v>
      </c>
      <c r="I72" s="27"/>
      <c r="J72" s="27"/>
      <c r="K72" s="27"/>
      <c r="L72" s="26">
        <v>52.911000000000001</v>
      </c>
      <c r="M72" s="8" t="s">
        <v>496</v>
      </c>
      <c r="N72" s="8" t="s">
        <v>494</v>
      </c>
      <c r="O72" s="8" t="s">
        <v>496</v>
      </c>
      <c r="P72" s="5">
        <v>-0.32200000000000001</v>
      </c>
      <c r="Q72" s="5">
        <v>-0.36386000000000002</v>
      </c>
      <c r="R72" s="32">
        <v>25</v>
      </c>
      <c r="S72" s="26" t="s">
        <v>200</v>
      </c>
    </row>
    <row r="73" spans="1:19" x14ac:dyDescent="0.2">
      <c r="A73" s="5" t="s">
        <v>69</v>
      </c>
      <c r="B73" s="4" t="s">
        <v>11</v>
      </c>
      <c r="C73" s="4" t="s">
        <v>12</v>
      </c>
      <c r="D73" s="4" t="s">
        <v>188</v>
      </c>
      <c r="E73" s="5">
        <v>2</v>
      </c>
      <c r="F73" s="26">
        <v>2</v>
      </c>
      <c r="G73" s="27">
        <v>1</v>
      </c>
      <c r="H73" s="48">
        <v>39.700000000000003</v>
      </c>
      <c r="I73" s="27"/>
      <c r="J73" s="27"/>
      <c r="K73" s="27"/>
      <c r="L73" s="26">
        <v>51.101399999999998</v>
      </c>
      <c r="M73" s="8" t="s">
        <v>496</v>
      </c>
      <c r="N73" s="8" t="s">
        <v>494</v>
      </c>
      <c r="O73" s="8" t="s">
        <v>496</v>
      </c>
      <c r="P73" s="5">
        <v>-0.32200000000000001</v>
      </c>
      <c r="Q73" s="5">
        <v>-0.36386000000000002</v>
      </c>
      <c r="R73" s="32">
        <v>25</v>
      </c>
      <c r="S73" s="26" t="s">
        <v>200</v>
      </c>
    </row>
    <row r="74" spans="1:19" x14ac:dyDescent="0.2">
      <c r="A74" s="5" t="s">
        <v>69</v>
      </c>
      <c r="B74" s="4" t="s">
        <v>11</v>
      </c>
      <c r="C74" s="4" t="s">
        <v>12</v>
      </c>
      <c r="D74" s="4" t="s">
        <v>188</v>
      </c>
      <c r="E74" s="5">
        <v>2</v>
      </c>
      <c r="F74" s="26">
        <v>2</v>
      </c>
      <c r="G74" s="27">
        <v>1</v>
      </c>
      <c r="H74" s="48">
        <v>39.799999999999997</v>
      </c>
      <c r="I74" s="27"/>
      <c r="J74" s="27"/>
      <c r="K74" s="27"/>
      <c r="L74" s="26">
        <v>51.32759999999999</v>
      </c>
      <c r="M74" s="8" t="s">
        <v>496</v>
      </c>
      <c r="N74" s="8" t="s">
        <v>494</v>
      </c>
      <c r="O74" s="8" t="s">
        <v>496</v>
      </c>
      <c r="P74" s="5">
        <v>-0.32200000000000001</v>
      </c>
      <c r="Q74" s="5">
        <v>-0.36386000000000002</v>
      </c>
      <c r="R74" s="32">
        <v>25</v>
      </c>
      <c r="S74" s="26" t="s">
        <v>200</v>
      </c>
    </row>
    <row r="75" spans="1:19" x14ac:dyDescent="0.2">
      <c r="A75" s="5" t="s">
        <v>69</v>
      </c>
      <c r="B75" s="4" t="s">
        <v>11</v>
      </c>
      <c r="C75" s="4" t="s">
        <v>12</v>
      </c>
      <c r="D75" s="4" t="s">
        <v>188</v>
      </c>
      <c r="E75" s="5">
        <v>2</v>
      </c>
      <c r="F75" s="26">
        <v>2</v>
      </c>
      <c r="G75" s="27">
        <v>1</v>
      </c>
      <c r="H75" s="48">
        <v>39.799999999999997</v>
      </c>
      <c r="I75" s="27"/>
      <c r="J75" s="27"/>
      <c r="K75" s="27"/>
      <c r="L75" s="26">
        <v>51.32759999999999</v>
      </c>
      <c r="M75" s="8" t="s">
        <v>496</v>
      </c>
      <c r="N75" s="8" t="s">
        <v>494</v>
      </c>
      <c r="O75" s="8" t="s">
        <v>496</v>
      </c>
      <c r="P75" s="5">
        <v>-0.32200000000000001</v>
      </c>
      <c r="Q75" s="5">
        <v>-0.36386000000000002</v>
      </c>
      <c r="R75" s="32">
        <v>25</v>
      </c>
      <c r="S75" s="26" t="s">
        <v>200</v>
      </c>
    </row>
    <row r="76" spans="1:19" x14ac:dyDescent="0.2">
      <c r="A76" s="5" t="s">
        <v>69</v>
      </c>
      <c r="B76" s="4" t="s">
        <v>11</v>
      </c>
      <c r="C76" s="4" t="s">
        <v>12</v>
      </c>
      <c r="D76" s="4" t="s">
        <v>188</v>
      </c>
      <c r="E76" s="5">
        <v>2</v>
      </c>
      <c r="F76" s="26">
        <v>1</v>
      </c>
      <c r="G76" s="27">
        <v>1</v>
      </c>
      <c r="H76" s="48">
        <v>44.3</v>
      </c>
      <c r="I76" s="27"/>
      <c r="J76" s="27"/>
      <c r="K76" s="27"/>
      <c r="L76" s="26">
        <v>61.506599999999992</v>
      </c>
      <c r="M76" s="8" t="s">
        <v>496</v>
      </c>
      <c r="N76" s="8" t="s">
        <v>494</v>
      </c>
      <c r="O76" s="8" t="s">
        <v>496</v>
      </c>
      <c r="P76" s="5">
        <v>-0.32200000000000001</v>
      </c>
      <c r="Q76" s="5">
        <v>-0.36386000000000002</v>
      </c>
      <c r="R76" s="32">
        <v>25</v>
      </c>
      <c r="S76" s="26" t="s">
        <v>200</v>
      </c>
    </row>
    <row r="77" spans="1:19" x14ac:dyDescent="0.2">
      <c r="A77" s="5" t="s">
        <v>69</v>
      </c>
      <c r="B77" s="4" t="s">
        <v>11</v>
      </c>
      <c r="C77" s="4" t="s">
        <v>12</v>
      </c>
      <c r="D77" s="4" t="s">
        <v>188</v>
      </c>
      <c r="E77" s="5">
        <v>2</v>
      </c>
      <c r="F77" s="26">
        <v>1</v>
      </c>
      <c r="G77" s="27">
        <v>1</v>
      </c>
      <c r="H77" s="48">
        <v>43.1</v>
      </c>
      <c r="I77" s="27"/>
      <c r="J77" s="27"/>
      <c r="K77" s="27"/>
      <c r="L77" s="26">
        <v>58.792199999999994</v>
      </c>
      <c r="M77" s="8" t="s">
        <v>496</v>
      </c>
      <c r="N77" s="8" t="s">
        <v>494</v>
      </c>
      <c r="O77" s="8" t="s">
        <v>496</v>
      </c>
      <c r="P77" s="5">
        <v>-0.32200000000000001</v>
      </c>
      <c r="Q77" s="5">
        <v>-0.36386000000000002</v>
      </c>
      <c r="R77" s="32">
        <v>25</v>
      </c>
      <c r="S77" s="26" t="s">
        <v>200</v>
      </c>
    </row>
    <row r="78" spans="1:19" x14ac:dyDescent="0.2">
      <c r="A78" s="5" t="s">
        <v>69</v>
      </c>
      <c r="B78" s="4" t="s">
        <v>11</v>
      </c>
      <c r="C78" s="4" t="s">
        <v>12</v>
      </c>
      <c r="D78" s="4" t="s">
        <v>188</v>
      </c>
      <c r="E78" s="5">
        <v>2</v>
      </c>
      <c r="F78" s="26">
        <v>1</v>
      </c>
      <c r="G78" s="27">
        <v>1</v>
      </c>
      <c r="H78" s="48">
        <v>42.6</v>
      </c>
      <c r="I78" s="27"/>
      <c r="J78" s="27"/>
      <c r="K78" s="27"/>
      <c r="L78" s="26">
        <v>57.661199999999994</v>
      </c>
      <c r="M78" s="8" t="s">
        <v>496</v>
      </c>
      <c r="N78" s="8" t="s">
        <v>494</v>
      </c>
      <c r="O78" s="8" t="s">
        <v>496</v>
      </c>
      <c r="P78" s="5">
        <v>-0.32200000000000001</v>
      </c>
      <c r="Q78" s="5">
        <v>-0.36386000000000002</v>
      </c>
      <c r="R78" s="32">
        <v>25</v>
      </c>
      <c r="S78" s="26" t="s">
        <v>200</v>
      </c>
    </row>
    <row r="79" spans="1:19" x14ac:dyDescent="0.2">
      <c r="A79" s="8" t="s">
        <v>69</v>
      </c>
      <c r="B79" s="4" t="s">
        <v>11</v>
      </c>
      <c r="C79" s="4" t="s">
        <v>12</v>
      </c>
      <c r="D79" s="4" t="s">
        <v>188</v>
      </c>
      <c r="E79" s="5">
        <v>2</v>
      </c>
      <c r="F79" s="26">
        <v>1</v>
      </c>
      <c r="G79" s="27">
        <v>1</v>
      </c>
      <c r="H79" s="48">
        <v>41.4</v>
      </c>
      <c r="I79" s="27"/>
      <c r="J79" s="27"/>
      <c r="K79" s="27"/>
      <c r="L79" s="26">
        <v>54.946799999999996</v>
      </c>
      <c r="M79" s="8" t="s">
        <v>496</v>
      </c>
      <c r="N79" s="8" t="s">
        <v>494</v>
      </c>
      <c r="O79" s="8" t="s">
        <v>496</v>
      </c>
      <c r="P79" s="5">
        <v>-0.32200000000000001</v>
      </c>
      <c r="Q79" s="5">
        <v>-0.36386000000000002</v>
      </c>
      <c r="R79" s="32">
        <v>25</v>
      </c>
      <c r="S79" s="26" t="s">
        <v>200</v>
      </c>
    </row>
    <row r="80" spans="1:19" x14ac:dyDescent="0.2">
      <c r="A80" s="8" t="s">
        <v>69</v>
      </c>
      <c r="B80" s="4" t="s">
        <v>11</v>
      </c>
      <c r="C80" s="4" t="s">
        <v>12</v>
      </c>
      <c r="D80" s="4" t="s">
        <v>188</v>
      </c>
      <c r="E80" s="5">
        <v>2</v>
      </c>
      <c r="F80" s="26">
        <v>1</v>
      </c>
      <c r="G80" s="27">
        <v>1</v>
      </c>
      <c r="H80" s="48">
        <v>43.7</v>
      </c>
      <c r="I80" s="27"/>
      <c r="J80" s="27"/>
      <c r="K80" s="27"/>
      <c r="L80" s="26">
        <v>60.1494</v>
      </c>
      <c r="M80" s="8" t="s">
        <v>496</v>
      </c>
      <c r="N80" s="8" t="s">
        <v>494</v>
      </c>
      <c r="O80" s="8" t="s">
        <v>496</v>
      </c>
      <c r="P80" s="5">
        <v>-0.32200000000000001</v>
      </c>
      <c r="Q80" s="5">
        <v>-0.36386000000000002</v>
      </c>
      <c r="R80" s="32">
        <v>25</v>
      </c>
      <c r="S80" s="26" t="s">
        <v>200</v>
      </c>
    </row>
    <row r="81" spans="1:21" x14ac:dyDescent="0.2">
      <c r="A81" s="8" t="s">
        <v>69</v>
      </c>
      <c r="B81" s="4" t="s">
        <v>11</v>
      </c>
      <c r="C81" s="4" t="s">
        <v>12</v>
      </c>
      <c r="D81" s="4" t="s">
        <v>188</v>
      </c>
      <c r="E81" s="5">
        <v>2</v>
      </c>
      <c r="F81" s="26">
        <v>2</v>
      </c>
      <c r="G81" s="27">
        <v>1</v>
      </c>
      <c r="H81" s="48">
        <v>42.1</v>
      </c>
      <c r="I81" s="27"/>
      <c r="J81" s="27"/>
      <c r="K81" s="27"/>
      <c r="L81" s="26">
        <v>56.530200000000008</v>
      </c>
      <c r="M81" s="8" t="s">
        <v>496</v>
      </c>
      <c r="N81" s="8" t="s">
        <v>494</v>
      </c>
      <c r="O81" s="8" t="s">
        <v>496</v>
      </c>
      <c r="P81" s="5">
        <v>-0.32200000000000001</v>
      </c>
      <c r="Q81" s="5">
        <v>-0.36386000000000002</v>
      </c>
      <c r="R81" s="32">
        <v>25</v>
      </c>
      <c r="S81" s="26" t="s">
        <v>200</v>
      </c>
    </row>
    <row r="82" spans="1:21" x14ac:dyDescent="0.2">
      <c r="A82" s="8" t="s">
        <v>100</v>
      </c>
      <c r="B82" s="4" t="s">
        <v>101</v>
      </c>
      <c r="C82" s="4" t="s">
        <v>12</v>
      </c>
      <c r="D82" s="4" t="s">
        <v>7</v>
      </c>
      <c r="E82" s="5">
        <v>2</v>
      </c>
      <c r="F82" s="26">
        <v>1</v>
      </c>
      <c r="G82" s="27">
        <v>10.199999999999999</v>
      </c>
      <c r="H82" s="48">
        <v>42.2</v>
      </c>
      <c r="I82" s="27"/>
      <c r="J82" s="27"/>
      <c r="K82" s="27"/>
      <c r="L82" s="26">
        <v>56.756399999999999</v>
      </c>
      <c r="M82" s="8" t="s">
        <v>494</v>
      </c>
      <c r="N82" s="8" t="s">
        <v>494</v>
      </c>
      <c r="O82" s="8" t="s">
        <v>494</v>
      </c>
      <c r="P82" s="5">
        <v>0.14499999999999999</v>
      </c>
      <c r="Q82" s="5">
        <v>-5.3145800000000012</v>
      </c>
      <c r="R82" s="32">
        <v>26.1</v>
      </c>
      <c r="S82" s="26" t="s">
        <v>200</v>
      </c>
    </row>
    <row r="83" spans="1:21" x14ac:dyDescent="0.2">
      <c r="A83" s="8" t="s">
        <v>201</v>
      </c>
      <c r="B83" s="4" t="s">
        <v>101</v>
      </c>
      <c r="C83" s="4" t="s">
        <v>12</v>
      </c>
      <c r="D83" s="4" t="s">
        <v>7</v>
      </c>
      <c r="E83" s="5">
        <v>2</v>
      </c>
      <c r="F83" s="26"/>
      <c r="G83" s="27">
        <v>11</v>
      </c>
      <c r="H83" s="47"/>
      <c r="I83" s="27"/>
      <c r="J83" s="30">
        <v>27.164999999999999</v>
      </c>
      <c r="K83" s="30"/>
      <c r="L83" s="28">
        <v>64.629000000000005</v>
      </c>
      <c r="M83" s="8" t="s">
        <v>494</v>
      </c>
      <c r="N83" s="8" t="s">
        <v>494</v>
      </c>
      <c r="O83" s="8" t="s">
        <v>494</v>
      </c>
      <c r="P83" s="5">
        <v>-0.68500000000000005</v>
      </c>
      <c r="Q83" s="5">
        <v>-5.3145800000000012</v>
      </c>
      <c r="R83" s="32">
        <v>26.1</v>
      </c>
      <c r="S83" s="27">
        <v>2.7</v>
      </c>
    </row>
    <row r="84" spans="1:21" x14ac:dyDescent="0.2">
      <c r="A84" s="8" t="s">
        <v>202</v>
      </c>
      <c r="B84" s="4" t="s">
        <v>101</v>
      </c>
      <c r="C84" s="4" t="s">
        <v>12</v>
      </c>
      <c r="D84" s="4" t="s">
        <v>7</v>
      </c>
      <c r="E84" s="5">
        <v>2</v>
      </c>
      <c r="F84" s="26"/>
      <c r="G84" s="27">
        <v>11</v>
      </c>
      <c r="H84" s="47"/>
      <c r="I84" s="27"/>
      <c r="J84" s="30">
        <v>26.786000000000001</v>
      </c>
      <c r="K84" s="30"/>
      <c r="L84" s="28">
        <v>61.915999999999997</v>
      </c>
      <c r="M84" s="8" t="s">
        <v>494</v>
      </c>
      <c r="N84" s="8" t="s">
        <v>494</v>
      </c>
      <c r="O84" s="8" t="s">
        <v>494</v>
      </c>
      <c r="P84" s="5">
        <v>-0.68500000000000005</v>
      </c>
      <c r="Q84" s="5">
        <v>-5.3145800000000012</v>
      </c>
      <c r="R84" s="32">
        <v>26.1</v>
      </c>
      <c r="S84" s="27">
        <v>2.7</v>
      </c>
    </row>
    <row r="85" spans="1:21" x14ac:dyDescent="0.2">
      <c r="A85" s="8" t="s">
        <v>375</v>
      </c>
      <c r="B85" s="4" t="s">
        <v>101</v>
      </c>
      <c r="C85" s="4" t="s">
        <v>12</v>
      </c>
      <c r="D85" s="4" t="s">
        <v>7</v>
      </c>
      <c r="E85" s="5">
        <v>2</v>
      </c>
      <c r="F85" s="26">
        <v>1</v>
      </c>
      <c r="G85" s="27">
        <v>11.4</v>
      </c>
      <c r="H85" s="47"/>
      <c r="I85" s="27"/>
      <c r="J85" s="30">
        <v>25.727</v>
      </c>
      <c r="K85" s="30"/>
      <c r="L85" s="28">
        <v>56.325000000000003</v>
      </c>
      <c r="M85" s="8" t="s">
        <v>494</v>
      </c>
      <c r="N85" s="8" t="s">
        <v>494</v>
      </c>
      <c r="O85" s="8" t="s">
        <v>494</v>
      </c>
      <c r="P85" s="5">
        <v>-0.108</v>
      </c>
      <c r="Q85" s="5">
        <v>-5.3145800000000012</v>
      </c>
      <c r="R85" s="26">
        <v>24.23</v>
      </c>
      <c r="S85" s="27">
        <v>2.7</v>
      </c>
    </row>
    <row r="86" spans="1:21" x14ac:dyDescent="0.2">
      <c r="A86" s="9" t="s">
        <v>4</v>
      </c>
      <c r="B86" s="4" t="s">
        <v>5</v>
      </c>
      <c r="C86" s="4" t="s">
        <v>6</v>
      </c>
      <c r="D86" s="4" t="s">
        <v>7</v>
      </c>
      <c r="E86" s="4">
        <v>2</v>
      </c>
      <c r="F86" s="34" t="s">
        <v>8</v>
      </c>
      <c r="G86" s="35">
        <v>12</v>
      </c>
      <c r="H86" s="48">
        <v>47</v>
      </c>
      <c r="I86" s="35"/>
      <c r="J86" s="35"/>
      <c r="K86" s="35"/>
      <c r="L86" s="36">
        <v>67.599999999999994</v>
      </c>
      <c r="M86" s="55" t="s">
        <v>377</v>
      </c>
      <c r="N86" s="56" t="s">
        <v>495</v>
      </c>
      <c r="O86" s="55" t="s">
        <v>377</v>
      </c>
      <c r="P86" s="5">
        <v>-2.19</v>
      </c>
      <c r="Q86" s="5">
        <v>-5.3145800000000012</v>
      </c>
      <c r="R86" s="37">
        <v>27.08</v>
      </c>
      <c r="S86" s="27">
        <v>2.7</v>
      </c>
    </row>
    <row r="87" spans="1:21" x14ac:dyDescent="0.2">
      <c r="A87" s="9" t="s">
        <v>9</v>
      </c>
      <c r="B87" s="4" t="s">
        <v>5</v>
      </c>
      <c r="C87" s="4" t="s">
        <v>6</v>
      </c>
      <c r="D87" s="4" t="s">
        <v>7</v>
      </c>
      <c r="E87" s="4">
        <v>2</v>
      </c>
      <c r="F87" s="34" t="s">
        <v>8</v>
      </c>
      <c r="G87" s="35">
        <v>12</v>
      </c>
      <c r="H87" s="49">
        <v>49.5</v>
      </c>
      <c r="I87" s="35"/>
      <c r="J87" s="35"/>
      <c r="K87" s="35"/>
      <c r="L87" s="36">
        <v>73.3</v>
      </c>
      <c r="M87" s="57" t="s">
        <v>378</v>
      </c>
      <c r="N87" s="56" t="s">
        <v>495</v>
      </c>
      <c r="O87" s="55" t="s">
        <v>434</v>
      </c>
      <c r="P87" s="5">
        <v>-2.19</v>
      </c>
      <c r="Q87" s="5">
        <v>-5.3145800000000012</v>
      </c>
      <c r="R87" s="37">
        <v>27.08</v>
      </c>
      <c r="S87" s="27">
        <v>2.7</v>
      </c>
    </row>
    <row r="88" spans="1:21" x14ac:dyDescent="0.2">
      <c r="A88" s="9" t="s">
        <v>14</v>
      </c>
      <c r="B88" s="4" t="s">
        <v>5</v>
      </c>
      <c r="C88" s="4" t="s">
        <v>6</v>
      </c>
      <c r="D88" s="4" t="s">
        <v>7</v>
      </c>
      <c r="E88" s="4">
        <v>2</v>
      </c>
      <c r="F88" s="34" t="s">
        <v>8</v>
      </c>
      <c r="G88" s="35">
        <v>12</v>
      </c>
      <c r="H88" s="49">
        <v>45</v>
      </c>
      <c r="I88" s="35"/>
      <c r="J88" s="35"/>
      <c r="K88" s="35"/>
      <c r="L88" s="36">
        <v>63.1</v>
      </c>
      <c r="M88" s="57" t="s">
        <v>378</v>
      </c>
      <c r="N88" s="56" t="s">
        <v>495</v>
      </c>
      <c r="O88" s="55" t="s">
        <v>434</v>
      </c>
      <c r="P88" s="5">
        <v>-2.19</v>
      </c>
      <c r="Q88" s="5">
        <v>-5.3145800000000012</v>
      </c>
      <c r="R88" s="37">
        <v>27.08</v>
      </c>
      <c r="S88" s="27">
        <v>2.7</v>
      </c>
    </row>
    <row r="89" spans="1:21" x14ac:dyDescent="0.2">
      <c r="A89" s="4" t="s">
        <v>15</v>
      </c>
      <c r="B89" s="4" t="s">
        <v>5</v>
      </c>
      <c r="C89" s="4" t="s">
        <v>6</v>
      </c>
      <c r="D89" s="4" t="s">
        <v>7</v>
      </c>
      <c r="E89" s="4">
        <v>2</v>
      </c>
      <c r="F89" s="34" t="s">
        <v>8</v>
      </c>
      <c r="G89" s="35">
        <v>12</v>
      </c>
      <c r="H89" s="49">
        <v>47</v>
      </c>
      <c r="I89" s="35"/>
      <c r="J89" s="35"/>
      <c r="K89" s="35"/>
      <c r="L89" s="36">
        <v>67.599999999999994</v>
      </c>
      <c r="M89" s="57" t="s">
        <v>378</v>
      </c>
      <c r="N89" s="56" t="s">
        <v>495</v>
      </c>
      <c r="O89" s="55" t="s">
        <v>434</v>
      </c>
      <c r="P89" s="5">
        <v>-2.19</v>
      </c>
      <c r="Q89" s="5">
        <v>-5.3145800000000012</v>
      </c>
      <c r="R89" s="37">
        <v>27.08</v>
      </c>
      <c r="S89" s="27">
        <v>2.7</v>
      </c>
    </row>
    <row r="90" spans="1:21" x14ac:dyDescent="0.2">
      <c r="A90" s="4" t="s">
        <v>16</v>
      </c>
      <c r="B90" s="4" t="s">
        <v>5</v>
      </c>
      <c r="C90" s="4" t="s">
        <v>6</v>
      </c>
      <c r="D90" s="4" t="s">
        <v>7</v>
      </c>
      <c r="E90" s="4">
        <v>2</v>
      </c>
      <c r="F90" s="34" t="s">
        <v>8</v>
      </c>
      <c r="G90" s="35">
        <v>12</v>
      </c>
      <c r="H90" s="49">
        <v>46.5</v>
      </c>
      <c r="I90" s="35"/>
      <c r="J90" s="35"/>
      <c r="K90" s="35"/>
      <c r="L90" s="36">
        <v>66.5</v>
      </c>
      <c r="M90" s="57" t="s">
        <v>378</v>
      </c>
      <c r="N90" s="56" t="s">
        <v>495</v>
      </c>
      <c r="O90" s="55" t="s">
        <v>434</v>
      </c>
      <c r="P90" s="5">
        <v>-2.19</v>
      </c>
      <c r="Q90" s="5">
        <v>-5.3145800000000012</v>
      </c>
      <c r="R90" s="37">
        <v>27.08</v>
      </c>
      <c r="S90" s="27">
        <v>2.7</v>
      </c>
    </row>
    <row r="91" spans="1:21" x14ac:dyDescent="0.2">
      <c r="A91" s="4" t="s">
        <v>17</v>
      </c>
      <c r="B91" s="4" t="s">
        <v>5</v>
      </c>
      <c r="C91" s="4" t="s">
        <v>6</v>
      </c>
      <c r="D91" s="4" t="s">
        <v>7</v>
      </c>
      <c r="E91" s="4">
        <v>2</v>
      </c>
      <c r="F91" s="34" t="s">
        <v>18</v>
      </c>
      <c r="G91" s="35">
        <v>12</v>
      </c>
      <c r="H91" s="49">
        <v>47.5</v>
      </c>
      <c r="I91" s="35"/>
      <c r="J91" s="35"/>
      <c r="K91" s="35"/>
      <c r="L91" s="36">
        <v>68.7</v>
      </c>
      <c r="M91" s="57" t="s">
        <v>378</v>
      </c>
      <c r="N91" s="56" t="s">
        <v>495</v>
      </c>
      <c r="O91" s="55" t="s">
        <v>434</v>
      </c>
      <c r="P91" s="5">
        <v>-2.19</v>
      </c>
      <c r="Q91" s="5">
        <v>-5.3145800000000012</v>
      </c>
      <c r="R91" s="37">
        <v>27.08</v>
      </c>
      <c r="S91" s="27">
        <v>2.7</v>
      </c>
    </row>
    <row r="92" spans="1:21" x14ac:dyDescent="0.2">
      <c r="A92" s="4" t="s">
        <v>19</v>
      </c>
      <c r="B92" s="4" t="s">
        <v>5</v>
      </c>
      <c r="C92" s="4" t="s">
        <v>6</v>
      </c>
      <c r="D92" s="4" t="s">
        <v>7</v>
      </c>
      <c r="E92" s="4">
        <v>2</v>
      </c>
      <c r="F92" s="34" t="s">
        <v>8</v>
      </c>
      <c r="G92" s="35">
        <v>12</v>
      </c>
      <c r="H92" s="49">
        <v>47.9</v>
      </c>
      <c r="I92" s="35"/>
      <c r="J92" s="35"/>
      <c r="K92" s="35"/>
      <c r="L92" s="36">
        <v>69.599999999999994</v>
      </c>
      <c r="M92" s="57" t="s">
        <v>378</v>
      </c>
      <c r="N92" s="56" t="s">
        <v>495</v>
      </c>
      <c r="O92" s="55" t="s">
        <v>434</v>
      </c>
      <c r="P92" s="5">
        <v>-2.19</v>
      </c>
      <c r="Q92" s="5">
        <v>-5.3145800000000012</v>
      </c>
      <c r="R92" s="37">
        <v>27.08</v>
      </c>
      <c r="S92" s="27">
        <v>2.7</v>
      </c>
    </row>
    <row r="93" spans="1:21" x14ac:dyDescent="0.2">
      <c r="A93" s="4" t="s">
        <v>20</v>
      </c>
      <c r="B93" s="4" t="s">
        <v>5</v>
      </c>
      <c r="C93" s="4" t="s">
        <v>6</v>
      </c>
      <c r="D93" s="4" t="s">
        <v>7</v>
      </c>
      <c r="E93" s="4">
        <v>2</v>
      </c>
      <c r="F93" s="34" t="s">
        <v>8</v>
      </c>
      <c r="G93" s="35">
        <v>12</v>
      </c>
      <c r="H93" s="49">
        <v>46.7</v>
      </c>
      <c r="I93" s="35"/>
      <c r="J93" s="35"/>
      <c r="K93" s="35"/>
      <c r="L93" s="36">
        <v>66.900000000000006</v>
      </c>
      <c r="M93" s="55" t="s">
        <v>379</v>
      </c>
      <c r="N93" s="56" t="s">
        <v>495</v>
      </c>
      <c r="O93" s="55" t="s">
        <v>435</v>
      </c>
      <c r="P93" s="5">
        <v>-2.19</v>
      </c>
      <c r="Q93" s="5">
        <v>-5.3145800000000012</v>
      </c>
      <c r="R93" s="37">
        <v>27.08</v>
      </c>
      <c r="S93" s="27">
        <v>2.7</v>
      </c>
    </row>
    <row r="94" spans="1:21" x14ac:dyDescent="0.2">
      <c r="A94" s="31" t="s">
        <v>21</v>
      </c>
      <c r="B94" s="4" t="s">
        <v>5</v>
      </c>
      <c r="C94" s="4" t="s">
        <v>6</v>
      </c>
      <c r="D94" s="4" t="s">
        <v>22</v>
      </c>
      <c r="E94" s="4">
        <v>1</v>
      </c>
      <c r="F94" s="34" t="s">
        <v>23</v>
      </c>
      <c r="G94" s="35">
        <v>12</v>
      </c>
      <c r="H94" s="48">
        <v>46.9</v>
      </c>
      <c r="I94" s="35"/>
      <c r="J94" s="35"/>
      <c r="K94" s="35"/>
      <c r="L94" s="36">
        <v>67.400000000000006</v>
      </c>
      <c r="M94" s="55" t="s">
        <v>380</v>
      </c>
      <c r="N94" s="56" t="s">
        <v>495</v>
      </c>
      <c r="O94" s="55" t="s">
        <v>436</v>
      </c>
      <c r="P94" s="5">
        <v>-2.19</v>
      </c>
      <c r="Q94" s="5">
        <v>-5.3145800000000012</v>
      </c>
      <c r="R94" s="37">
        <v>27.08</v>
      </c>
      <c r="S94" s="27">
        <v>2.7</v>
      </c>
      <c r="T94" s="59">
        <v>-0.36530000000000001</v>
      </c>
      <c r="U94" s="5">
        <v>209</v>
      </c>
    </row>
    <row r="95" spans="1:21" x14ac:dyDescent="0.2">
      <c r="A95" s="31" t="s">
        <v>24</v>
      </c>
      <c r="B95" s="4" t="s">
        <v>5</v>
      </c>
      <c r="C95" s="4" t="s">
        <v>6</v>
      </c>
      <c r="D95" s="4" t="s">
        <v>22</v>
      </c>
      <c r="E95" s="4">
        <v>1</v>
      </c>
      <c r="F95" s="34" t="s">
        <v>18</v>
      </c>
      <c r="G95" s="35">
        <v>12</v>
      </c>
      <c r="H95" s="48">
        <v>48.4</v>
      </c>
      <c r="I95" s="35"/>
      <c r="J95" s="35"/>
      <c r="K95" s="35"/>
      <c r="L95" s="36">
        <v>70.8</v>
      </c>
      <c r="M95" s="55" t="s">
        <v>380</v>
      </c>
      <c r="N95" s="56" t="s">
        <v>495</v>
      </c>
      <c r="O95" s="55" t="s">
        <v>436</v>
      </c>
      <c r="P95" s="5">
        <v>-2.19</v>
      </c>
      <c r="Q95" s="5">
        <v>-5.3145800000000012</v>
      </c>
      <c r="R95" s="37">
        <v>27.08</v>
      </c>
      <c r="S95" s="27">
        <v>2.7</v>
      </c>
      <c r="T95" s="59">
        <v>-0.36530000000000001</v>
      </c>
      <c r="U95" s="5">
        <v>209</v>
      </c>
    </row>
    <row r="96" spans="1:21" x14ac:dyDescent="0.2">
      <c r="A96" s="31" t="s">
        <v>25</v>
      </c>
      <c r="B96" s="4" t="s">
        <v>5</v>
      </c>
      <c r="C96" s="4" t="s">
        <v>6</v>
      </c>
      <c r="D96" s="4" t="s">
        <v>22</v>
      </c>
      <c r="E96" s="4">
        <v>1</v>
      </c>
      <c r="F96" s="34" t="s">
        <v>18</v>
      </c>
      <c r="G96" s="35">
        <v>12</v>
      </c>
      <c r="H96" s="48">
        <v>42</v>
      </c>
      <c r="I96" s="35"/>
      <c r="J96" s="35"/>
      <c r="K96" s="35"/>
      <c r="L96" s="36">
        <v>56.3</v>
      </c>
      <c r="M96" s="55" t="s">
        <v>380</v>
      </c>
      <c r="N96" s="56" t="s">
        <v>495</v>
      </c>
      <c r="O96" s="55" t="s">
        <v>436</v>
      </c>
      <c r="P96" s="5">
        <v>-2.19</v>
      </c>
      <c r="Q96" s="5">
        <v>-5.3145800000000012</v>
      </c>
      <c r="R96" s="37">
        <v>27.08</v>
      </c>
      <c r="S96" s="27">
        <v>2.7</v>
      </c>
      <c r="T96" s="59">
        <v>-0.36530000000000001</v>
      </c>
      <c r="U96" s="5">
        <v>209</v>
      </c>
    </row>
    <row r="97" spans="1:21" x14ac:dyDescent="0.2">
      <c r="A97" s="31" t="s">
        <v>26</v>
      </c>
      <c r="B97" s="4" t="s">
        <v>5</v>
      </c>
      <c r="C97" s="4" t="s">
        <v>6</v>
      </c>
      <c r="D97" s="4" t="s">
        <v>22</v>
      </c>
      <c r="E97" s="4">
        <v>1</v>
      </c>
      <c r="F97" s="34" t="s">
        <v>23</v>
      </c>
      <c r="G97" s="35">
        <v>12</v>
      </c>
      <c r="H97" s="48">
        <v>41.7</v>
      </c>
      <c r="I97" s="35"/>
      <c r="J97" s="35"/>
      <c r="K97" s="35"/>
      <c r="L97" s="36">
        <v>55.6</v>
      </c>
      <c r="M97" s="55" t="s">
        <v>380</v>
      </c>
      <c r="N97" s="56" t="s">
        <v>495</v>
      </c>
      <c r="O97" s="55" t="s">
        <v>436</v>
      </c>
      <c r="P97" s="5">
        <v>-2.19</v>
      </c>
      <c r="Q97" s="5">
        <v>-5.3145800000000012</v>
      </c>
      <c r="R97" s="37">
        <v>27.08</v>
      </c>
      <c r="S97" s="27">
        <v>2.7</v>
      </c>
      <c r="T97" s="59">
        <v>-0.36530000000000001</v>
      </c>
      <c r="U97" s="5">
        <v>209</v>
      </c>
    </row>
    <row r="98" spans="1:21" x14ac:dyDescent="0.2">
      <c r="A98" s="31" t="s">
        <v>27</v>
      </c>
      <c r="B98" s="4" t="s">
        <v>5</v>
      </c>
      <c r="C98" s="4" t="s">
        <v>6</v>
      </c>
      <c r="D98" s="4" t="s">
        <v>22</v>
      </c>
      <c r="E98" s="4">
        <v>1</v>
      </c>
      <c r="F98" s="34" t="s">
        <v>23</v>
      </c>
      <c r="G98" s="35">
        <v>12</v>
      </c>
      <c r="H98" s="48">
        <v>42.2</v>
      </c>
      <c r="I98" s="35"/>
      <c r="J98" s="35"/>
      <c r="K98" s="35"/>
      <c r="L98" s="36">
        <v>56.8</v>
      </c>
      <c r="M98" s="55" t="s">
        <v>380</v>
      </c>
      <c r="N98" s="56" t="s">
        <v>495</v>
      </c>
      <c r="O98" s="55" t="s">
        <v>436</v>
      </c>
      <c r="P98" s="5">
        <v>-2.19</v>
      </c>
      <c r="Q98" s="5">
        <v>-5.3145800000000012</v>
      </c>
      <c r="R98" s="37">
        <v>27.08</v>
      </c>
      <c r="S98" s="27">
        <v>2.7</v>
      </c>
      <c r="T98" s="59">
        <v>-0.36530000000000001</v>
      </c>
      <c r="U98" s="5">
        <v>209</v>
      </c>
    </row>
    <row r="99" spans="1:21" x14ac:dyDescent="0.2">
      <c r="A99" s="31" t="s">
        <v>28</v>
      </c>
      <c r="B99" s="4" t="s">
        <v>5</v>
      </c>
      <c r="C99" s="4" t="s">
        <v>6</v>
      </c>
      <c r="D99" s="4" t="s">
        <v>22</v>
      </c>
      <c r="E99" s="4">
        <v>1</v>
      </c>
      <c r="F99" s="34" t="s">
        <v>23</v>
      </c>
      <c r="G99" s="35">
        <v>12</v>
      </c>
      <c r="H99" s="48">
        <v>40.299999999999997</v>
      </c>
      <c r="I99" s="35"/>
      <c r="J99" s="35"/>
      <c r="K99" s="35"/>
      <c r="L99" s="36">
        <v>52.5</v>
      </c>
      <c r="M99" s="55" t="s">
        <v>380</v>
      </c>
      <c r="N99" s="56" t="s">
        <v>495</v>
      </c>
      <c r="O99" s="55" t="s">
        <v>436</v>
      </c>
      <c r="P99" s="5">
        <v>-2.19</v>
      </c>
      <c r="Q99" s="5">
        <v>-5.3145800000000012</v>
      </c>
      <c r="R99" s="37">
        <v>27.08</v>
      </c>
      <c r="S99" s="27">
        <v>2.7</v>
      </c>
      <c r="T99" s="59">
        <v>-0.36530000000000001</v>
      </c>
      <c r="U99" s="5">
        <v>209</v>
      </c>
    </row>
    <row r="100" spans="1:21" x14ac:dyDescent="0.2">
      <c r="A100" s="31" t="s">
        <v>29</v>
      </c>
      <c r="B100" s="4" t="s">
        <v>5</v>
      </c>
      <c r="C100" s="4" t="s">
        <v>6</v>
      </c>
      <c r="D100" s="4" t="s">
        <v>22</v>
      </c>
      <c r="E100" s="4">
        <v>1</v>
      </c>
      <c r="F100" s="34" t="s">
        <v>8</v>
      </c>
      <c r="G100" s="35">
        <v>12</v>
      </c>
      <c r="H100" s="48">
        <v>38.299999999999997</v>
      </c>
      <c r="I100" s="35"/>
      <c r="J100" s="35"/>
      <c r="K100" s="35"/>
      <c r="L100" s="36">
        <v>47.9</v>
      </c>
      <c r="M100" s="55" t="s">
        <v>380</v>
      </c>
      <c r="N100" s="56" t="s">
        <v>495</v>
      </c>
      <c r="O100" s="55" t="s">
        <v>436</v>
      </c>
      <c r="P100" s="5">
        <v>-2.19</v>
      </c>
      <c r="Q100" s="5">
        <v>-5.3145800000000012</v>
      </c>
      <c r="R100" s="37">
        <v>27.08</v>
      </c>
      <c r="S100" s="27">
        <v>2.7</v>
      </c>
      <c r="T100" s="59">
        <v>-0.36530000000000001</v>
      </c>
      <c r="U100" s="5">
        <v>209</v>
      </c>
    </row>
    <row r="101" spans="1:21" x14ac:dyDescent="0.2">
      <c r="A101" s="31" t="s">
        <v>30</v>
      </c>
      <c r="B101" s="4" t="s">
        <v>5</v>
      </c>
      <c r="C101" s="4" t="s">
        <v>6</v>
      </c>
      <c r="D101" s="4" t="s">
        <v>22</v>
      </c>
      <c r="E101" s="4">
        <v>1</v>
      </c>
      <c r="F101" s="34" t="s">
        <v>23</v>
      </c>
      <c r="G101" s="35">
        <v>12</v>
      </c>
      <c r="H101" s="48">
        <v>37.700000000000003</v>
      </c>
      <c r="I101" s="35"/>
      <c r="J101" s="35"/>
      <c r="K101" s="35"/>
      <c r="L101" s="36">
        <v>46.6</v>
      </c>
      <c r="M101" s="55" t="s">
        <v>380</v>
      </c>
      <c r="N101" s="56" t="s">
        <v>495</v>
      </c>
      <c r="O101" s="55" t="s">
        <v>436</v>
      </c>
      <c r="P101" s="5">
        <v>-2.19</v>
      </c>
      <c r="Q101" s="5">
        <v>-5.3145800000000012</v>
      </c>
      <c r="R101" s="37">
        <v>27.08</v>
      </c>
      <c r="S101" s="27">
        <v>2.7</v>
      </c>
      <c r="T101" s="59">
        <v>-0.36530000000000001</v>
      </c>
      <c r="U101" s="5">
        <v>209</v>
      </c>
    </row>
    <row r="102" spans="1:21" x14ac:dyDescent="0.2">
      <c r="A102" s="31" t="s">
        <v>31</v>
      </c>
      <c r="B102" s="4" t="s">
        <v>5</v>
      </c>
      <c r="C102" s="4" t="s">
        <v>6</v>
      </c>
      <c r="D102" s="4" t="s">
        <v>22</v>
      </c>
      <c r="E102" s="4">
        <v>1</v>
      </c>
      <c r="F102" s="34" t="s">
        <v>18</v>
      </c>
      <c r="G102" s="35">
        <v>12</v>
      </c>
      <c r="H102" s="48">
        <v>42.1</v>
      </c>
      <c r="I102" s="35"/>
      <c r="J102" s="35"/>
      <c r="K102" s="35"/>
      <c r="L102" s="36">
        <v>56.5</v>
      </c>
      <c r="M102" s="55" t="s">
        <v>380</v>
      </c>
      <c r="N102" s="56" t="s">
        <v>495</v>
      </c>
      <c r="O102" s="55" t="s">
        <v>436</v>
      </c>
      <c r="P102" s="5">
        <v>-2.19</v>
      </c>
      <c r="Q102" s="5">
        <v>-5.3145800000000012</v>
      </c>
      <c r="R102" s="37">
        <v>27.08</v>
      </c>
      <c r="S102" s="27">
        <v>2.7</v>
      </c>
      <c r="T102" s="59">
        <v>-0.36530000000000001</v>
      </c>
      <c r="U102" s="5">
        <v>209</v>
      </c>
    </row>
    <row r="103" spans="1:21" x14ac:dyDescent="0.2">
      <c r="A103" s="31" t="s">
        <v>32</v>
      </c>
      <c r="B103" s="4" t="s">
        <v>5</v>
      </c>
      <c r="C103" s="4" t="s">
        <v>6</v>
      </c>
      <c r="D103" s="4" t="s">
        <v>22</v>
      </c>
      <c r="E103" s="4">
        <v>1</v>
      </c>
      <c r="F103" s="34" t="s">
        <v>8</v>
      </c>
      <c r="G103" s="35">
        <v>12</v>
      </c>
      <c r="H103" s="48">
        <v>47.1</v>
      </c>
      <c r="I103" s="35"/>
      <c r="J103" s="35"/>
      <c r="K103" s="35"/>
      <c r="L103" s="36">
        <v>67.8</v>
      </c>
      <c r="M103" s="55" t="s">
        <v>380</v>
      </c>
      <c r="N103" s="56" t="s">
        <v>495</v>
      </c>
      <c r="O103" s="55" t="s">
        <v>436</v>
      </c>
      <c r="P103" s="5">
        <v>-2.19</v>
      </c>
      <c r="Q103" s="5">
        <v>-5.3145800000000012</v>
      </c>
      <c r="R103" s="37">
        <v>27.08</v>
      </c>
      <c r="S103" s="27">
        <v>2.7</v>
      </c>
      <c r="T103" s="59">
        <v>-0.36530000000000001</v>
      </c>
      <c r="U103" s="5">
        <v>209</v>
      </c>
    </row>
    <row r="104" spans="1:21" x14ac:dyDescent="0.2">
      <c r="A104" s="31" t="s">
        <v>33</v>
      </c>
      <c r="B104" s="4" t="s">
        <v>5</v>
      </c>
      <c r="C104" s="4" t="s">
        <v>6</v>
      </c>
      <c r="D104" s="4" t="s">
        <v>22</v>
      </c>
      <c r="E104" s="4">
        <v>1</v>
      </c>
      <c r="F104" s="34" t="s">
        <v>34</v>
      </c>
      <c r="G104" s="35">
        <v>12</v>
      </c>
      <c r="H104" s="48">
        <v>41.7</v>
      </c>
      <c r="I104" s="35"/>
      <c r="J104" s="35"/>
      <c r="K104" s="35"/>
      <c r="L104" s="36">
        <v>55.6</v>
      </c>
      <c r="M104" s="55" t="s">
        <v>380</v>
      </c>
      <c r="N104" s="56" t="s">
        <v>495</v>
      </c>
      <c r="O104" s="55" t="s">
        <v>436</v>
      </c>
      <c r="P104" s="5">
        <v>-2.19</v>
      </c>
      <c r="Q104" s="5">
        <v>-5.3145800000000012</v>
      </c>
      <c r="R104" s="37">
        <v>27.08</v>
      </c>
      <c r="S104" s="27">
        <v>2.7</v>
      </c>
      <c r="T104" s="59">
        <v>-0.36530000000000001</v>
      </c>
      <c r="U104" s="5">
        <v>209</v>
      </c>
    </row>
    <row r="105" spans="1:21" x14ac:dyDescent="0.2">
      <c r="A105" s="31" t="s">
        <v>35</v>
      </c>
      <c r="B105" s="4" t="s">
        <v>5</v>
      </c>
      <c r="C105" s="4" t="s">
        <v>6</v>
      </c>
      <c r="D105" s="4" t="s">
        <v>22</v>
      </c>
      <c r="E105" s="4">
        <v>1</v>
      </c>
      <c r="F105" s="34" t="s">
        <v>18</v>
      </c>
      <c r="G105" s="35">
        <v>12</v>
      </c>
      <c r="H105" s="48">
        <v>46.5</v>
      </c>
      <c r="I105" s="35"/>
      <c r="J105" s="35"/>
      <c r="K105" s="35"/>
      <c r="L105" s="36">
        <v>66.5</v>
      </c>
      <c r="M105" s="55" t="s">
        <v>380</v>
      </c>
      <c r="N105" s="56" t="s">
        <v>495</v>
      </c>
      <c r="O105" s="55" t="s">
        <v>436</v>
      </c>
      <c r="P105" s="5">
        <v>-2.19</v>
      </c>
      <c r="Q105" s="5">
        <v>-5.3145800000000012</v>
      </c>
      <c r="R105" s="37">
        <v>27.08</v>
      </c>
      <c r="S105" s="27">
        <v>2.7</v>
      </c>
      <c r="T105" s="59">
        <v>-0.36530000000000001</v>
      </c>
      <c r="U105" s="5">
        <v>209</v>
      </c>
    </row>
    <row r="106" spans="1:21" x14ac:dyDescent="0.2">
      <c r="A106" s="31" t="s">
        <v>36</v>
      </c>
      <c r="B106" s="4" t="s">
        <v>5</v>
      </c>
      <c r="C106" s="4" t="s">
        <v>6</v>
      </c>
      <c r="D106" s="4" t="s">
        <v>22</v>
      </c>
      <c r="E106" s="4">
        <v>1</v>
      </c>
      <c r="F106" s="34" t="s">
        <v>23</v>
      </c>
      <c r="G106" s="35">
        <v>12</v>
      </c>
      <c r="H106" s="48">
        <v>39.200000000000003</v>
      </c>
      <c r="I106" s="35"/>
      <c r="J106" s="35"/>
      <c r="K106" s="35"/>
      <c r="L106" s="36">
        <v>50</v>
      </c>
      <c r="M106" s="55" t="s">
        <v>380</v>
      </c>
      <c r="N106" s="56" t="s">
        <v>495</v>
      </c>
      <c r="O106" s="55" t="s">
        <v>436</v>
      </c>
      <c r="P106" s="5">
        <v>-2.19</v>
      </c>
      <c r="Q106" s="5">
        <v>-5.3145800000000012</v>
      </c>
      <c r="R106" s="37">
        <v>27.08</v>
      </c>
      <c r="S106" s="27">
        <v>2.7</v>
      </c>
      <c r="T106" s="59">
        <v>-0.36530000000000001</v>
      </c>
      <c r="U106" s="5">
        <v>209</v>
      </c>
    </row>
    <row r="107" spans="1:21" x14ac:dyDescent="0.2">
      <c r="A107" s="31" t="s">
        <v>37</v>
      </c>
      <c r="B107" s="4" t="s">
        <v>5</v>
      </c>
      <c r="C107" s="4" t="s">
        <v>6</v>
      </c>
      <c r="D107" s="4" t="s">
        <v>22</v>
      </c>
      <c r="E107" s="4">
        <v>1</v>
      </c>
      <c r="F107" s="34" t="s">
        <v>34</v>
      </c>
      <c r="G107" s="35">
        <v>12</v>
      </c>
      <c r="H107" s="48">
        <v>45.2</v>
      </c>
      <c r="I107" s="35"/>
      <c r="J107" s="35"/>
      <c r="K107" s="35"/>
      <c r="L107" s="36">
        <v>63.5</v>
      </c>
      <c r="M107" s="55" t="s">
        <v>380</v>
      </c>
      <c r="N107" s="56" t="s">
        <v>495</v>
      </c>
      <c r="O107" s="55" t="s">
        <v>436</v>
      </c>
      <c r="P107" s="5">
        <v>-2.19</v>
      </c>
      <c r="Q107" s="5">
        <v>-5.3145800000000012</v>
      </c>
      <c r="R107" s="37">
        <v>27.08</v>
      </c>
      <c r="S107" s="27">
        <v>2.7</v>
      </c>
      <c r="T107" s="59">
        <v>-0.36530000000000001</v>
      </c>
      <c r="U107" s="5">
        <v>209</v>
      </c>
    </row>
    <row r="108" spans="1:21" x14ac:dyDescent="0.2">
      <c r="A108" s="31" t="s">
        <v>38</v>
      </c>
      <c r="B108" s="4" t="s">
        <v>5</v>
      </c>
      <c r="C108" s="4" t="s">
        <v>6</v>
      </c>
      <c r="D108" s="4" t="s">
        <v>22</v>
      </c>
      <c r="E108" s="4">
        <v>1</v>
      </c>
      <c r="F108" s="34" t="s">
        <v>23</v>
      </c>
      <c r="G108" s="35">
        <v>12</v>
      </c>
      <c r="H108" s="48">
        <v>45.9</v>
      </c>
      <c r="I108" s="35"/>
      <c r="J108" s="35"/>
      <c r="K108" s="35"/>
      <c r="L108" s="36">
        <v>65.099999999999994</v>
      </c>
      <c r="M108" s="55" t="s">
        <v>380</v>
      </c>
      <c r="N108" s="56" t="s">
        <v>495</v>
      </c>
      <c r="O108" s="55" t="s">
        <v>436</v>
      </c>
      <c r="P108" s="5">
        <v>-2.19</v>
      </c>
      <c r="Q108" s="5">
        <v>-5.3145800000000012</v>
      </c>
      <c r="R108" s="37">
        <v>27.08</v>
      </c>
      <c r="S108" s="27">
        <v>2.7</v>
      </c>
      <c r="T108" s="59">
        <v>-0.36530000000000001</v>
      </c>
      <c r="U108" s="5">
        <v>209</v>
      </c>
    </row>
    <row r="109" spans="1:21" x14ac:dyDescent="0.2">
      <c r="A109" s="31" t="s">
        <v>39</v>
      </c>
      <c r="B109" s="4" t="s">
        <v>5</v>
      </c>
      <c r="C109" s="4" t="s">
        <v>6</v>
      </c>
      <c r="D109" s="4" t="s">
        <v>22</v>
      </c>
      <c r="E109" s="4">
        <v>1</v>
      </c>
      <c r="F109" s="34" t="s">
        <v>18</v>
      </c>
      <c r="G109" s="35">
        <v>12</v>
      </c>
      <c r="H109" s="48">
        <v>43.3</v>
      </c>
      <c r="I109" s="35"/>
      <c r="J109" s="35"/>
      <c r="K109" s="35"/>
      <c r="L109" s="36">
        <v>59.2</v>
      </c>
      <c r="M109" s="55" t="s">
        <v>380</v>
      </c>
      <c r="N109" s="56" t="s">
        <v>495</v>
      </c>
      <c r="O109" s="55" t="s">
        <v>436</v>
      </c>
      <c r="P109" s="5">
        <v>-2.19</v>
      </c>
      <c r="Q109" s="5">
        <v>-5.3145800000000012</v>
      </c>
      <c r="R109" s="37">
        <v>27.08</v>
      </c>
      <c r="S109" s="27">
        <v>2.7</v>
      </c>
      <c r="T109" s="59">
        <v>-0.36530000000000001</v>
      </c>
      <c r="U109" s="5">
        <v>209</v>
      </c>
    </row>
    <row r="110" spans="1:21" x14ac:dyDescent="0.2">
      <c r="A110" s="31" t="s">
        <v>40</v>
      </c>
      <c r="B110" s="4" t="s">
        <v>5</v>
      </c>
      <c r="C110" s="4" t="s">
        <v>6</v>
      </c>
      <c r="D110" s="4" t="s">
        <v>22</v>
      </c>
      <c r="E110" s="4">
        <v>1</v>
      </c>
      <c r="F110" s="34"/>
      <c r="G110" s="35">
        <v>12</v>
      </c>
      <c r="H110" s="48">
        <v>39.200000000000003</v>
      </c>
      <c r="I110" s="35"/>
      <c r="J110" s="35"/>
      <c r="K110" s="35"/>
      <c r="L110" s="36">
        <v>50</v>
      </c>
      <c r="M110" s="55" t="s">
        <v>380</v>
      </c>
      <c r="N110" s="56" t="s">
        <v>495</v>
      </c>
      <c r="O110" s="55" t="s">
        <v>436</v>
      </c>
      <c r="P110" s="5">
        <v>-2.19</v>
      </c>
      <c r="Q110" s="5">
        <v>-5.3145800000000012</v>
      </c>
      <c r="R110" s="37">
        <v>27.08</v>
      </c>
      <c r="S110" s="27">
        <v>2.7</v>
      </c>
      <c r="T110" s="59">
        <v>-0.36530000000000001</v>
      </c>
      <c r="U110" s="5">
        <v>209</v>
      </c>
    </row>
    <row r="111" spans="1:21" x14ac:dyDescent="0.2">
      <c r="A111" s="4" t="s">
        <v>41</v>
      </c>
      <c r="B111" s="4" t="s">
        <v>5</v>
      </c>
      <c r="C111" s="4" t="s">
        <v>6</v>
      </c>
      <c r="D111" s="4" t="s">
        <v>7</v>
      </c>
      <c r="E111" s="4">
        <v>2</v>
      </c>
      <c r="F111" s="34" t="s">
        <v>8</v>
      </c>
      <c r="G111" s="35">
        <v>13</v>
      </c>
      <c r="H111" s="48">
        <v>51</v>
      </c>
      <c r="I111" s="35"/>
      <c r="J111" s="35"/>
      <c r="K111" s="35"/>
      <c r="L111" s="36">
        <v>76.7</v>
      </c>
      <c r="M111" s="55" t="s">
        <v>381</v>
      </c>
      <c r="N111" s="56" t="s">
        <v>495</v>
      </c>
      <c r="O111" s="55" t="s">
        <v>437</v>
      </c>
      <c r="P111" s="5">
        <v>-4.3849999999999998</v>
      </c>
      <c r="Q111" s="5">
        <v>-5.3145800000000012</v>
      </c>
      <c r="R111" s="37">
        <v>27.36</v>
      </c>
      <c r="S111" s="27">
        <v>2.7</v>
      </c>
    </row>
    <row r="112" spans="1:21" x14ac:dyDescent="0.2">
      <c r="A112" s="4" t="s">
        <v>42</v>
      </c>
      <c r="B112" s="4" t="s">
        <v>5</v>
      </c>
      <c r="C112" s="4" t="s">
        <v>6</v>
      </c>
      <c r="D112" s="4" t="s">
        <v>7</v>
      </c>
      <c r="E112" s="4">
        <v>2</v>
      </c>
      <c r="F112" s="34" t="s">
        <v>34</v>
      </c>
      <c r="G112" s="35">
        <v>13</v>
      </c>
      <c r="H112" s="48">
        <v>40.200000000000003</v>
      </c>
      <c r="I112" s="35"/>
      <c r="J112" s="35"/>
      <c r="K112" s="35"/>
      <c r="L112" s="36">
        <v>52.2</v>
      </c>
      <c r="M112" s="55" t="s">
        <v>379</v>
      </c>
      <c r="N112" s="56" t="s">
        <v>495</v>
      </c>
      <c r="O112" s="55" t="s">
        <v>438</v>
      </c>
      <c r="P112" s="5">
        <v>-4.3849999999999998</v>
      </c>
      <c r="Q112" s="5">
        <v>-5.3145800000000012</v>
      </c>
      <c r="R112" s="37">
        <v>27.36</v>
      </c>
      <c r="S112" s="27">
        <v>2.7</v>
      </c>
    </row>
    <row r="113" spans="1:21" x14ac:dyDescent="0.2">
      <c r="A113" s="4" t="s">
        <v>43</v>
      </c>
      <c r="B113" s="4" t="s">
        <v>5</v>
      </c>
      <c r="C113" s="4" t="s">
        <v>6</v>
      </c>
      <c r="D113" s="4" t="s">
        <v>7</v>
      </c>
      <c r="E113" s="4">
        <v>2</v>
      </c>
      <c r="F113" s="34" t="s">
        <v>8</v>
      </c>
      <c r="G113" s="35">
        <v>13</v>
      </c>
      <c r="H113" s="48">
        <v>47</v>
      </c>
      <c r="I113" s="35"/>
      <c r="J113" s="35"/>
      <c r="K113" s="35"/>
      <c r="L113" s="36">
        <v>67.599999999999994</v>
      </c>
      <c r="M113" s="55" t="s">
        <v>382</v>
      </c>
      <c r="N113" s="56" t="s">
        <v>495</v>
      </c>
      <c r="O113" s="55" t="s">
        <v>382</v>
      </c>
      <c r="P113" s="5">
        <v>-4.3849999999999998</v>
      </c>
      <c r="Q113" s="5">
        <v>-5.3145800000000012</v>
      </c>
      <c r="R113" s="37">
        <v>27.36</v>
      </c>
      <c r="S113" s="27">
        <v>2.7</v>
      </c>
    </row>
    <row r="114" spans="1:21" x14ac:dyDescent="0.2">
      <c r="A114" s="4" t="s">
        <v>44</v>
      </c>
      <c r="B114" s="4" t="s">
        <v>5</v>
      </c>
      <c r="C114" s="4" t="s">
        <v>6</v>
      </c>
      <c r="D114" s="4" t="s">
        <v>7</v>
      </c>
      <c r="E114" s="4">
        <v>2</v>
      </c>
      <c r="F114" s="34" t="s">
        <v>8</v>
      </c>
      <c r="G114" s="35">
        <v>13</v>
      </c>
      <c r="H114" s="50">
        <v>44.6</v>
      </c>
      <c r="I114" s="35"/>
      <c r="J114" s="35"/>
      <c r="K114" s="35"/>
      <c r="L114" s="36">
        <v>62.2</v>
      </c>
      <c r="M114" s="55" t="s">
        <v>379</v>
      </c>
      <c r="N114" s="56" t="s">
        <v>495</v>
      </c>
      <c r="O114" s="55" t="s">
        <v>439</v>
      </c>
      <c r="P114" s="5">
        <v>-4.3849999999999998</v>
      </c>
      <c r="Q114" s="5">
        <v>-5.3145800000000012</v>
      </c>
      <c r="R114" s="37">
        <v>27.36</v>
      </c>
      <c r="S114" s="27">
        <v>2.7</v>
      </c>
    </row>
    <row r="115" spans="1:21" x14ac:dyDescent="0.2">
      <c r="A115" s="4" t="s">
        <v>45</v>
      </c>
      <c r="B115" s="4" t="s">
        <v>5</v>
      </c>
      <c r="C115" s="4" t="s">
        <v>6</v>
      </c>
      <c r="D115" s="4" t="s">
        <v>7</v>
      </c>
      <c r="E115" s="4">
        <v>2</v>
      </c>
      <c r="F115" s="34" t="s">
        <v>8</v>
      </c>
      <c r="G115" s="35">
        <v>13</v>
      </c>
      <c r="H115" s="48">
        <v>49</v>
      </c>
      <c r="I115" s="35"/>
      <c r="J115" s="35"/>
      <c r="K115" s="35"/>
      <c r="L115" s="36">
        <v>72.099999999999994</v>
      </c>
      <c r="M115" s="55" t="s">
        <v>383</v>
      </c>
      <c r="N115" s="56" t="s">
        <v>495</v>
      </c>
      <c r="O115" s="55" t="s">
        <v>383</v>
      </c>
      <c r="P115" s="5">
        <v>-4.3849999999999998</v>
      </c>
      <c r="Q115" s="5">
        <v>-5.3145800000000012</v>
      </c>
      <c r="R115" s="37">
        <v>27.36</v>
      </c>
      <c r="S115" s="27">
        <v>2.7</v>
      </c>
    </row>
    <row r="116" spans="1:21" x14ac:dyDescent="0.2">
      <c r="A116" s="4" t="s">
        <v>46</v>
      </c>
      <c r="B116" s="4" t="s">
        <v>5</v>
      </c>
      <c r="C116" s="4" t="s">
        <v>6</v>
      </c>
      <c r="D116" s="4" t="s">
        <v>7</v>
      </c>
      <c r="E116" s="4">
        <v>2</v>
      </c>
      <c r="F116" s="34" t="s">
        <v>18</v>
      </c>
      <c r="G116" s="35">
        <v>13</v>
      </c>
      <c r="H116" s="48">
        <v>46</v>
      </c>
      <c r="I116" s="35"/>
      <c r="J116" s="35"/>
      <c r="K116" s="35"/>
      <c r="L116" s="36">
        <v>65.400000000000006</v>
      </c>
      <c r="M116" s="55" t="s">
        <v>383</v>
      </c>
      <c r="N116" s="56" t="s">
        <v>495</v>
      </c>
      <c r="O116" s="55" t="s">
        <v>383</v>
      </c>
      <c r="P116" s="5">
        <v>-4.3849999999999998</v>
      </c>
      <c r="Q116" s="5">
        <v>-5.3145800000000012</v>
      </c>
      <c r="R116" s="37">
        <v>27.36</v>
      </c>
      <c r="S116" s="27">
        <v>2.7</v>
      </c>
    </row>
    <row r="117" spans="1:21" x14ac:dyDescent="0.2">
      <c r="A117" s="4" t="s">
        <v>47</v>
      </c>
      <c r="B117" s="4" t="s">
        <v>5</v>
      </c>
      <c r="C117" s="4" t="s">
        <v>6</v>
      </c>
      <c r="D117" s="4" t="s">
        <v>7</v>
      </c>
      <c r="E117" s="4">
        <v>2</v>
      </c>
      <c r="F117" s="34" t="s">
        <v>34</v>
      </c>
      <c r="G117" s="35">
        <v>13</v>
      </c>
      <c r="H117" s="48">
        <v>40.5</v>
      </c>
      <c r="I117" s="35"/>
      <c r="J117" s="35"/>
      <c r="K117" s="35"/>
      <c r="L117" s="36">
        <v>52.9</v>
      </c>
      <c r="M117" s="55" t="s">
        <v>383</v>
      </c>
      <c r="N117" s="56" t="s">
        <v>495</v>
      </c>
      <c r="O117" s="55" t="s">
        <v>383</v>
      </c>
      <c r="P117" s="5">
        <v>-4.3849999999999998</v>
      </c>
      <c r="Q117" s="5">
        <v>-5.3145800000000012</v>
      </c>
      <c r="R117" s="37">
        <v>27.36</v>
      </c>
      <c r="S117" s="27">
        <v>2.7</v>
      </c>
    </row>
    <row r="118" spans="1:21" x14ac:dyDescent="0.2">
      <c r="A118" s="4" t="s">
        <v>48</v>
      </c>
      <c r="B118" s="4" t="s">
        <v>5</v>
      </c>
      <c r="C118" s="4" t="s">
        <v>6</v>
      </c>
      <c r="D118" s="4" t="s">
        <v>7</v>
      </c>
      <c r="E118" s="4">
        <v>2</v>
      </c>
      <c r="F118" s="34" t="s">
        <v>8</v>
      </c>
      <c r="G118" s="35">
        <v>14</v>
      </c>
      <c r="H118" s="48">
        <v>43.2</v>
      </c>
      <c r="I118" s="35"/>
      <c r="J118" s="35"/>
      <c r="K118" s="35"/>
      <c r="L118" s="36">
        <v>59</v>
      </c>
      <c r="M118" s="55" t="s">
        <v>384</v>
      </c>
      <c r="N118" s="56" t="s">
        <v>495</v>
      </c>
      <c r="O118" s="55" t="s">
        <v>490</v>
      </c>
      <c r="P118" s="5">
        <v>-4.0579999999999998</v>
      </c>
      <c r="Q118" s="5">
        <v>-5.3145800000000012</v>
      </c>
      <c r="R118" s="37">
        <v>24.39</v>
      </c>
      <c r="S118" s="27">
        <v>2.7</v>
      </c>
    </row>
    <row r="119" spans="1:21" x14ac:dyDescent="0.2">
      <c r="A119" s="4" t="s">
        <v>49</v>
      </c>
      <c r="B119" s="4" t="s">
        <v>5</v>
      </c>
      <c r="C119" s="4" t="s">
        <v>6</v>
      </c>
      <c r="D119" s="4" t="s">
        <v>7</v>
      </c>
      <c r="E119" s="4">
        <v>2</v>
      </c>
      <c r="F119" s="34" t="s">
        <v>34</v>
      </c>
      <c r="G119" s="35">
        <v>14</v>
      </c>
      <c r="H119" s="48">
        <v>42.3</v>
      </c>
      <c r="I119" s="35"/>
      <c r="J119" s="35"/>
      <c r="K119" s="35"/>
      <c r="L119" s="36">
        <v>57</v>
      </c>
      <c r="M119" s="55" t="s">
        <v>385</v>
      </c>
      <c r="N119" s="56" t="s">
        <v>495</v>
      </c>
      <c r="O119" s="55" t="s">
        <v>440</v>
      </c>
      <c r="P119" s="5">
        <v>-4.0579999999999998</v>
      </c>
      <c r="Q119" s="5">
        <v>-5.3145800000000012</v>
      </c>
      <c r="R119" s="37">
        <v>24.39</v>
      </c>
      <c r="S119" s="27">
        <v>2.7</v>
      </c>
    </row>
    <row r="120" spans="1:21" x14ac:dyDescent="0.2">
      <c r="A120" s="4" t="s">
        <v>50</v>
      </c>
      <c r="B120" s="4" t="s">
        <v>5</v>
      </c>
      <c r="C120" s="4" t="s">
        <v>6</v>
      </c>
      <c r="D120" s="4" t="s">
        <v>7</v>
      </c>
      <c r="E120" s="4">
        <v>2</v>
      </c>
      <c r="F120" s="34" t="s">
        <v>8</v>
      </c>
      <c r="G120" s="35">
        <v>14</v>
      </c>
      <c r="H120" s="48">
        <v>48.5</v>
      </c>
      <c r="I120" s="35"/>
      <c r="J120" s="35"/>
      <c r="K120" s="35"/>
      <c r="L120" s="36">
        <v>71</v>
      </c>
      <c r="M120" s="55" t="s">
        <v>386</v>
      </c>
      <c r="N120" s="56" t="s">
        <v>495</v>
      </c>
      <c r="O120" s="55" t="s">
        <v>441</v>
      </c>
      <c r="P120" s="5">
        <v>-4.0579999999999998</v>
      </c>
      <c r="Q120" s="5">
        <v>-5.3145800000000012</v>
      </c>
      <c r="R120" s="37">
        <v>24.39</v>
      </c>
      <c r="S120" s="27">
        <v>2.7</v>
      </c>
    </row>
    <row r="121" spans="1:21" x14ac:dyDescent="0.2">
      <c r="A121" s="4" t="s">
        <v>51</v>
      </c>
      <c r="B121" s="4" t="s">
        <v>5</v>
      </c>
      <c r="C121" s="4" t="s">
        <v>6</v>
      </c>
      <c r="D121" s="4" t="s">
        <v>7</v>
      </c>
      <c r="E121" s="4">
        <v>2</v>
      </c>
      <c r="F121" s="34" t="s">
        <v>34</v>
      </c>
      <c r="G121" s="35">
        <v>14</v>
      </c>
      <c r="H121" s="48">
        <v>40.6</v>
      </c>
      <c r="I121" s="35"/>
      <c r="J121" s="35"/>
      <c r="K121" s="35"/>
      <c r="L121" s="36">
        <v>53.1</v>
      </c>
      <c r="M121" s="55" t="s">
        <v>387</v>
      </c>
      <c r="N121" s="56" t="s">
        <v>495</v>
      </c>
      <c r="O121" s="55" t="s">
        <v>441</v>
      </c>
      <c r="P121" s="5">
        <v>-4.0579999999999998</v>
      </c>
      <c r="Q121" s="5">
        <v>-5.3145800000000012</v>
      </c>
      <c r="R121" s="37">
        <v>24.39</v>
      </c>
      <c r="S121" s="27">
        <v>2.7</v>
      </c>
    </row>
    <row r="122" spans="1:21" x14ac:dyDescent="0.2">
      <c r="A122" s="31" t="s">
        <v>52</v>
      </c>
      <c r="B122" s="4" t="s">
        <v>5</v>
      </c>
      <c r="C122" s="4" t="s">
        <v>6</v>
      </c>
      <c r="D122" s="4" t="s">
        <v>7</v>
      </c>
      <c r="E122" s="4">
        <v>2</v>
      </c>
      <c r="F122" s="34" t="s">
        <v>8</v>
      </c>
      <c r="G122" s="35">
        <v>14</v>
      </c>
      <c r="H122" s="48">
        <v>48</v>
      </c>
      <c r="I122" s="35"/>
      <c r="J122" s="35"/>
      <c r="K122" s="35"/>
      <c r="L122" s="36">
        <v>69.900000000000006</v>
      </c>
      <c r="M122" s="55" t="s">
        <v>388</v>
      </c>
      <c r="N122" s="56" t="s">
        <v>495</v>
      </c>
      <c r="O122" s="55" t="s">
        <v>388</v>
      </c>
      <c r="P122" s="5">
        <v>-4.0579999999999998</v>
      </c>
      <c r="Q122" s="5">
        <v>-5.3145800000000012</v>
      </c>
      <c r="R122" s="37">
        <v>24.39</v>
      </c>
      <c r="S122" s="27">
        <v>2.7</v>
      </c>
    </row>
    <row r="123" spans="1:21" x14ac:dyDescent="0.2">
      <c r="A123" s="4" t="s">
        <v>53</v>
      </c>
      <c r="B123" s="4" t="s">
        <v>5</v>
      </c>
      <c r="C123" s="4" t="s">
        <v>6</v>
      </c>
      <c r="D123" s="4" t="s">
        <v>22</v>
      </c>
      <c r="E123" s="4">
        <v>1</v>
      </c>
      <c r="F123" s="34" t="s">
        <v>8</v>
      </c>
      <c r="G123" s="35">
        <v>14</v>
      </c>
      <c r="H123" s="48">
        <v>45</v>
      </c>
      <c r="I123" s="35"/>
      <c r="J123" s="35"/>
      <c r="K123" s="35"/>
      <c r="L123" s="36">
        <v>63.1</v>
      </c>
      <c r="M123" s="55" t="s">
        <v>380</v>
      </c>
      <c r="N123" s="56" t="s">
        <v>495</v>
      </c>
      <c r="O123" s="55" t="s">
        <v>442</v>
      </c>
      <c r="P123" s="5">
        <v>-4.0579999999999998</v>
      </c>
      <c r="Q123" s="5">
        <v>-5.3145800000000012</v>
      </c>
      <c r="R123" s="37">
        <v>24.39</v>
      </c>
      <c r="S123" s="27">
        <v>2.7</v>
      </c>
      <c r="T123" s="59">
        <v>-0.23669999999999999</v>
      </c>
      <c r="U123" s="5">
        <v>-63</v>
      </c>
    </row>
    <row r="124" spans="1:21" x14ac:dyDescent="0.2">
      <c r="A124" s="4" t="s">
        <v>54</v>
      </c>
      <c r="B124" s="4" t="s">
        <v>5</v>
      </c>
      <c r="C124" s="4" t="s">
        <v>6</v>
      </c>
      <c r="D124" s="4" t="s">
        <v>22</v>
      </c>
      <c r="E124" s="4">
        <v>1</v>
      </c>
      <c r="F124" s="34" t="s">
        <v>8</v>
      </c>
      <c r="G124" s="35">
        <v>14</v>
      </c>
      <c r="H124" s="48">
        <v>44.8</v>
      </c>
      <c r="I124" s="35"/>
      <c r="J124" s="35"/>
      <c r="K124" s="35"/>
      <c r="L124" s="36">
        <v>62.6</v>
      </c>
      <c r="M124" s="55" t="s">
        <v>380</v>
      </c>
      <c r="N124" s="56" t="s">
        <v>495</v>
      </c>
      <c r="O124" s="55" t="s">
        <v>442</v>
      </c>
      <c r="P124" s="5">
        <v>-4.0579999999999998</v>
      </c>
      <c r="Q124" s="5">
        <v>-5.3145800000000012</v>
      </c>
      <c r="R124" s="37">
        <v>24.39</v>
      </c>
      <c r="S124" s="27">
        <v>2.7</v>
      </c>
      <c r="T124" s="59">
        <v>-0.23669999999999999</v>
      </c>
      <c r="U124" s="5">
        <v>-63</v>
      </c>
    </row>
    <row r="125" spans="1:21" x14ac:dyDescent="0.2">
      <c r="A125" s="4" t="s">
        <v>55</v>
      </c>
      <c r="B125" s="4" t="s">
        <v>5</v>
      </c>
      <c r="C125" s="4" t="s">
        <v>6</v>
      </c>
      <c r="D125" s="4" t="s">
        <v>22</v>
      </c>
      <c r="E125" s="4">
        <v>1</v>
      </c>
      <c r="F125" s="34" t="s">
        <v>8</v>
      </c>
      <c r="G125" s="35">
        <v>14</v>
      </c>
      <c r="H125" s="48">
        <v>43.7</v>
      </c>
      <c r="I125" s="35"/>
      <c r="J125" s="35"/>
      <c r="K125" s="35"/>
      <c r="L125" s="36">
        <v>60.1</v>
      </c>
      <c r="M125" s="55" t="s">
        <v>380</v>
      </c>
      <c r="N125" s="56" t="s">
        <v>495</v>
      </c>
      <c r="O125" s="55" t="s">
        <v>442</v>
      </c>
      <c r="P125" s="5">
        <v>-4.0579999999999998</v>
      </c>
      <c r="Q125" s="5">
        <v>-5.3145800000000012</v>
      </c>
      <c r="R125" s="37">
        <v>24.39</v>
      </c>
      <c r="S125" s="27">
        <v>2.7</v>
      </c>
      <c r="T125" s="59">
        <v>-0.23669999999999999</v>
      </c>
      <c r="U125" s="5">
        <v>-63</v>
      </c>
    </row>
    <row r="126" spans="1:21" x14ac:dyDescent="0.2">
      <c r="A126" s="4" t="s">
        <v>56</v>
      </c>
      <c r="B126" s="4" t="s">
        <v>5</v>
      </c>
      <c r="C126" s="4" t="s">
        <v>6</v>
      </c>
      <c r="D126" s="4" t="s">
        <v>22</v>
      </c>
      <c r="E126" s="4">
        <v>1</v>
      </c>
      <c r="F126" s="34" t="s">
        <v>8</v>
      </c>
      <c r="G126" s="35">
        <v>14</v>
      </c>
      <c r="H126" s="48">
        <v>47</v>
      </c>
      <c r="I126" s="35"/>
      <c r="J126" s="35"/>
      <c r="K126" s="35"/>
      <c r="L126" s="36">
        <v>67.599999999999994</v>
      </c>
      <c r="M126" s="55" t="s">
        <v>380</v>
      </c>
      <c r="N126" s="56" t="s">
        <v>495</v>
      </c>
      <c r="O126" s="55" t="s">
        <v>442</v>
      </c>
      <c r="P126" s="5">
        <v>-4.0579999999999998</v>
      </c>
      <c r="Q126" s="5">
        <v>-5.3145800000000012</v>
      </c>
      <c r="R126" s="37">
        <v>24.39</v>
      </c>
      <c r="S126" s="27">
        <v>2.7</v>
      </c>
      <c r="T126" s="59">
        <v>-0.23669999999999999</v>
      </c>
      <c r="U126" s="5">
        <v>-63</v>
      </c>
    </row>
    <row r="127" spans="1:21" x14ac:dyDescent="0.2">
      <c r="A127" s="4" t="s">
        <v>57</v>
      </c>
      <c r="B127" s="4" t="s">
        <v>5</v>
      </c>
      <c r="C127" s="4" t="s">
        <v>6</v>
      </c>
      <c r="D127" s="4" t="s">
        <v>22</v>
      </c>
      <c r="E127" s="4">
        <v>1</v>
      </c>
      <c r="F127" s="34" t="s">
        <v>8</v>
      </c>
      <c r="G127" s="35">
        <v>14</v>
      </c>
      <c r="H127" s="48">
        <v>44.3</v>
      </c>
      <c r="I127" s="35"/>
      <c r="J127" s="35"/>
      <c r="K127" s="35"/>
      <c r="L127" s="36">
        <v>61.5</v>
      </c>
      <c r="M127" s="55" t="s">
        <v>380</v>
      </c>
      <c r="N127" s="56" t="s">
        <v>495</v>
      </c>
      <c r="O127" s="55" t="s">
        <v>442</v>
      </c>
      <c r="P127" s="5">
        <v>-4.0579999999999998</v>
      </c>
      <c r="Q127" s="5">
        <v>-5.3145800000000012</v>
      </c>
      <c r="R127" s="37">
        <v>24.39</v>
      </c>
      <c r="S127" s="27">
        <v>2.7</v>
      </c>
      <c r="T127" s="59">
        <v>-0.23669999999999999</v>
      </c>
      <c r="U127" s="5">
        <v>-63</v>
      </c>
    </row>
    <row r="128" spans="1:21" x14ac:dyDescent="0.2">
      <c r="A128" s="4" t="s">
        <v>58</v>
      </c>
      <c r="B128" s="4" t="s">
        <v>5</v>
      </c>
      <c r="C128" s="4" t="s">
        <v>6</v>
      </c>
      <c r="D128" s="4" t="s">
        <v>22</v>
      </c>
      <c r="E128" s="4">
        <v>1</v>
      </c>
      <c r="F128" s="34" t="s">
        <v>34</v>
      </c>
      <c r="G128" s="35">
        <v>14</v>
      </c>
      <c r="H128" s="48">
        <v>43.6</v>
      </c>
      <c r="I128" s="35"/>
      <c r="J128" s="35"/>
      <c r="K128" s="35"/>
      <c r="L128" s="36">
        <v>59.9</v>
      </c>
      <c r="M128" s="55" t="s">
        <v>380</v>
      </c>
      <c r="N128" s="56" t="s">
        <v>495</v>
      </c>
      <c r="O128" s="55" t="s">
        <v>442</v>
      </c>
      <c r="P128" s="5">
        <v>-4.0579999999999998</v>
      </c>
      <c r="Q128" s="5">
        <v>-5.3145800000000012</v>
      </c>
      <c r="R128" s="37">
        <v>24.39</v>
      </c>
      <c r="S128" s="27">
        <v>2.7</v>
      </c>
      <c r="T128" s="59">
        <v>-0.23669999999999999</v>
      </c>
      <c r="U128" s="5">
        <v>-63</v>
      </c>
    </row>
    <row r="129" spans="1:21" x14ac:dyDescent="0.2">
      <c r="A129" s="4" t="s">
        <v>59</v>
      </c>
      <c r="B129" s="4" t="s">
        <v>5</v>
      </c>
      <c r="C129" s="4" t="s">
        <v>6</v>
      </c>
      <c r="D129" s="4" t="s">
        <v>22</v>
      </c>
      <c r="E129" s="4">
        <v>1</v>
      </c>
      <c r="F129" s="34" t="s">
        <v>34</v>
      </c>
      <c r="G129" s="35">
        <v>14</v>
      </c>
      <c r="H129" s="48">
        <v>38</v>
      </c>
      <c r="I129" s="35"/>
      <c r="J129" s="35"/>
      <c r="K129" s="35"/>
      <c r="L129" s="36">
        <v>47.3</v>
      </c>
      <c r="M129" s="55" t="s">
        <v>380</v>
      </c>
      <c r="N129" s="56" t="s">
        <v>495</v>
      </c>
      <c r="O129" s="55" t="s">
        <v>442</v>
      </c>
      <c r="P129" s="5">
        <v>-4.0579999999999998</v>
      </c>
      <c r="Q129" s="5">
        <v>-5.3145800000000012</v>
      </c>
      <c r="R129" s="37">
        <v>24.39</v>
      </c>
      <c r="S129" s="27">
        <v>2.7</v>
      </c>
      <c r="T129" s="59">
        <v>-0.23669999999999999</v>
      </c>
      <c r="U129" s="5">
        <v>-63</v>
      </c>
    </row>
    <row r="130" spans="1:21" x14ac:dyDescent="0.2">
      <c r="A130" s="4" t="s">
        <v>60</v>
      </c>
      <c r="B130" s="4" t="s">
        <v>5</v>
      </c>
      <c r="C130" s="4" t="s">
        <v>6</v>
      </c>
      <c r="D130" s="4" t="s">
        <v>22</v>
      </c>
      <c r="E130" s="4">
        <v>1</v>
      </c>
      <c r="F130" s="34" t="s">
        <v>34</v>
      </c>
      <c r="G130" s="35">
        <v>14</v>
      </c>
      <c r="H130" s="48">
        <v>40.200000000000003</v>
      </c>
      <c r="I130" s="35"/>
      <c r="J130" s="35"/>
      <c r="K130" s="35"/>
      <c r="L130" s="36">
        <v>52.2</v>
      </c>
      <c r="M130" s="55" t="s">
        <v>380</v>
      </c>
      <c r="N130" s="56" t="s">
        <v>495</v>
      </c>
      <c r="O130" s="55" t="s">
        <v>442</v>
      </c>
      <c r="P130" s="5">
        <v>-4.0579999999999998</v>
      </c>
      <c r="Q130" s="5">
        <v>-5.3145800000000012</v>
      </c>
      <c r="R130" s="37">
        <v>24.39</v>
      </c>
      <c r="S130" s="27">
        <v>2.7</v>
      </c>
      <c r="T130" s="59">
        <v>-0.23669999999999999</v>
      </c>
      <c r="U130" s="5">
        <v>-63</v>
      </c>
    </row>
    <row r="131" spans="1:21" x14ac:dyDescent="0.2">
      <c r="A131" s="4" t="s">
        <v>61</v>
      </c>
      <c r="B131" s="4" t="s">
        <v>5</v>
      </c>
      <c r="C131" s="4" t="s">
        <v>6</v>
      </c>
      <c r="D131" s="4" t="s">
        <v>22</v>
      </c>
      <c r="E131" s="4">
        <v>1</v>
      </c>
      <c r="F131" s="34" t="s">
        <v>8</v>
      </c>
      <c r="G131" s="35">
        <v>14</v>
      </c>
      <c r="H131" s="48">
        <v>50.7</v>
      </c>
      <c r="I131" s="35"/>
      <c r="J131" s="35"/>
      <c r="K131" s="35"/>
      <c r="L131" s="36">
        <v>76</v>
      </c>
      <c r="M131" s="55" t="s">
        <v>380</v>
      </c>
      <c r="N131" s="56" t="s">
        <v>495</v>
      </c>
      <c r="O131" s="55" t="s">
        <v>442</v>
      </c>
      <c r="P131" s="5">
        <v>-4.0579999999999998</v>
      </c>
      <c r="Q131" s="5">
        <v>-5.3145800000000012</v>
      </c>
      <c r="R131" s="37">
        <v>24.39</v>
      </c>
      <c r="S131" s="27">
        <v>2.7</v>
      </c>
      <c r="T131" s="59">
        <v>-0.23669999999999999</v>
      </c>
      <c r="U131" s="5">
        <v>-63</v>
      </c>
    </row>
    <row r="132" spans="1:21" x14ac:dyDescent="0.2">
      <c r="A132" s="4" t="s">
        <v>62</v>
      </c>
      <c r="B132" s="4" t="s">
        <v>5</v>
      </c>
      <c r="C132" s="4" t="s">
        <v>6</v>
      </c>
      <c r="D132" s="4" t="s">
        <v>22</v>
      </c>
      <c r="E132" s="4">
        <v>1</v>
      </c>
      <c r="F132" s="34" t="s">
        <v>8</v>
      </c>
      <c r="G132" s="35">
        <v>14</v>
      </c>
      <c r="H132" s="48">
        <v>44.6</v>
      </c>
      <c r="I132" s="35"/>
      <c r="J132" s="35"/>
      <c r="K132" s="35"/>
      <c r="L132" s="36">
        <v>62.2</v>
      </c>
      <c r="M132" s="55" t="s">
        <v>380</v>
      </c>
      <c r="N132" s="56" t="s">
        <v>495</v>
      </c>
      <c r="O132" s="55" t="s">
        <v>442</v>
      </c>
      <c r="P132" s="5">
        <v>-4.0579999999999998</v>
      </c>
      <c r="Q132" s="5">
        <v>-5.3145800000000012</v>
      </c>
      <c r="R132" s="37">
        <v>24.39</v>
      </c>
      <c r="S132" s="27">
        <v>2.7</v>
      </c>
      <c r="T132" s="59">
        <v>-0.23669999999999999</v>
      </c>
      <c r="U132" s="5">
        <v>-63</v>
      </c>
    </row>
    <row r="133" spans="1:21" x14ac:dyDescent="0.2">
      <c r="A133" s="4" t="s">
        <v>63</v>
      </c>
      <c r="B133" s="4" t="s">
        <v>5</v>
      </c>
      <c r="C133" s="4" t="s">
        <v>6</v>
      </c>
      <c r="D133" s="4" t="s">
        <v>22</v>
      </c>
      <c r="E133" s="4">
        <v>1</v>
      </c>
      <c r="F133" s="34" t="s">
        <v>8</v>
      </c>
      <c r="G133" s="35">
        <v>14</v>
      </c>
      <c r="H133" s="48">
        <v>46.8</v>
      </c>
      <c r="I133" s="35"/>
      <c r="J133" s="35"/>
      <c r="K133" s="35"/>
      <c r="L133" s="36">
        <v>67.2</v>
      </c>
      <c r="M133" s="55" t="s">
        <v>380</v>
      </c>
      <c r="N133" s="56" t="s">
        <v>495</v>
      </c>
      <c r="O133" s="55" t="s">
        <v>442</v>
      </c>
      <c r="P133" s="5">
        <v>-4.0579999999999998</v>
      </c>
      <c r="Q133" s="5">
        <v>-5.3145800000000012</v>
      </c>
      <c r="R133" s="37">
        <v>24.39</v>
      </c>
      <c r="S133" s="27">
        <v>2.7</v>
      </c>
      <c r="T133" s="59">
        <v>-0.23669999999999999</v>
      </c>
      <c r="U133" s="5">
        <v>-63</v>
      </c>
    </row>
    <row r="134" spans="1:21" x14ac:dyDescent="0.2">
      <c r="A134" s="4" t="s">
        <v>64</v>
      </c>
      <c r="B134" s="4" t="s">
        <v>5</v>
      </c>
      <c r="C134" s="4" t="s">
        <v>6</v>
      </c>
      <c r="D134" s="4" t="s">
        <v>22</v>
      </c>
      <c r="E134" s="4">
        <v>1</v>
      </c>
      <c r="F134" s="34" t="s">
        <v>8</v>
      </c>
      <c r="G134" s="35">
        <v>14</v>
      </c>
      <c r="H134" s="48">
        <v>44.5</v>
      </c>
      <c r="I134" s="35"/>
      <c r="J134" s="35"/>
      <c r="K134" s="35"/>
      <c r="L134" s="36">
        <v>62</v>
      </c>
      <c r="M134" s="55" t="s">
        <v>380</v>
      </c>
      <c r="N134" s="56" t="s">
        <v>495</v>
      </c>
      <c r="O134" s="55" t="s">
        <v>442</v>
      </c>
      <c r="P134" s="5">
        <v>-4.0579999999999998</v>
      </c>
      <c r="Q134" s="5">
        <v>-5.3145800000000012</v>
      </c>
      <c r="R134" s="37">
        <v>24.39</v>
      </c>
      <c r="S134" s="27">
        <v>2.7</v>
      </c>
      <c r="T134" s="59">
        <v>-0.23669999999999999</v>
      </c>
      <c r="U134" s="5">
        <v>-63</v>
      </c>
    </row>
    <row r="135" spans="1:21" x14ac:dyDescent="0.2">
      <c r="A135" s="4" t="s">
        <v>65</v>
      </c>
      <c r="B135" s="4" t="s">
        <v>5</v>
      </c>
      <c r="C135" s="4" t="s">
        <v>6</v>
      </c>
      <c r="D135" s="4" t="s">
        <v>22</v>
      </c>
      <c r="E135" s="4">
        <v>1</v>
      </c>
      <c r="F135" s="34" t="s">
        <v>34</v>
      </c>
      <c r="G135" s="35">
        <v>14</v>
      </c>
      <c r="H135" s="48">
        <v>43.7</v>
      </c>
      <c r="I135" s="35"/>
      <c r="J135" s="35"/>
      <c r="K135" s="35"/>
      <c r="L135" s="36">
        <v>60.1</v>
      </c>
      <c r="M135" s="55" t="s">
        <v>380</v>
      </c>
      <c r="N135" s="56" t="s">
        <v>495</v>
      </c>
      <c r="O135" s="55" t="s">
        <v>442</v>
      </c>
      <c r="P135" s="5">
        <v>-4.0579999999999998</v>
      </c>
      <c r="Q135" s="5">
        <v>-5.3145800000000012</v>
      </c>
      <c r="R135" s="37">
        <v>24.39</v>
      </c>
      <c r="S135" s="27">
        <v>2.7</v>
      </c>
      <c r="T135" s="59">
        <v>-0.23669999999999999</v>
      </c>
      <c r="U135" s="5">
        <v>-63</v>
      </c>
    </row>
    <row r="136" spans="1:21" x14ac:dyDescent="0.2">
      <c r="A136" s="4" t="s">
        <v>66</v>
      </c>
      <c r="B136" s="4" t="s">
        <v>5</v>
      </c>
      <c r="C136" s="4" t="s">
        <v>6</v>
      </c>
      <c r="D136" s="4" t="s">
        <v>7</v>
      </c>
      <c r="E136" s="4">
        <v>2</v>
      </c>
      <c r="F136" s="34" t="s">
        <v>8</v>
      </c>
      <c r="G136" s="35">
        <v>15</v>
      </c>
      <c r="H136" s="48">
        <v>45</v>
      </c>
      <c r="I136" s="35"/>
      <c r="J136" s="35"/>
      <c r="K136" s="35"/>
      <c r="L136" s="36">
        <v>63.1</v>
      </c>
      <c r="M136" s="55" t="s">
        <v>389</v>
      </c>
      <c r="N136" s="56" t="s">
        <v>495</v>
      </c>
      <c r="O136" s="55" t="s">
        <v>443</v>
      </c>
      <c r="P136" s="5">
        <v>-4.0519999999999996</v>
      </c>
      <c r="Q136" s="5">
        <v>-5.3145800000000012</v>
      </c>
      <c r="R136" s="37">
        <v>24.72</v>
      </c>
      <c r="S136" s="27">
        <v>2.7</v>
      </c>
    </row>
    <row r="137" spans="1:21" x14ac:dyDescent="0.2">
      <c r="A137" s="4" t="s">
        <v>67</v>
      </c>
      <c r="B137" s="4" t="s">
        <v>5</v>
      </c>
      <c r="C137" s="4" t="s">
        <v>6</v>
      </c>
      <c r="D137" s="4" t="s">
        <v>7</v>
      </c>
      <c r="E137" s="4">
        <v>2</v>
      </c>
      <c r="F137" s="34"/>
      <c r="G137" s="35">
        <v>15</v>
      </c>
      <c r="H137" s="48">
        <v>46.7</v>
      </c>
      <c r="I137" s="35"/>
      <c r="J137" s="35"/>
      <c r="K137" s="35"/>
      <c r="L137" s="36">
        <v>66.900000000000006</v>
      </c>
      <c r="M137" s="55" t="s">
        <v>379</v>
      </c>
      <c r="N137" s="56" t="s">
        <v>495</v>
      </c>
      <c r="O137" s="55" t="s">
        <v>444</v>
      </c>
      <c r="P137" s="5">
        <v>-4.0519999999999996</v>
      </c>
      <c r="Q137" s="5">
        <v>-5.3145800000000012</v>
      </c>
      <c r="R137" s="37">
        <v>24.72</v>
      </c>
      <c r="S137" s="27">
        <v>2.7</v>
      </c>
    </row>
    <row r="138" spans="1:21" x14ac:dyDescent="0.2">
      <c r="A138" s="4" t="s">
        <v>68</v>
      </c>
      <c r="B138" s="4" t="s">
        <v>5</v>
      </c>
      <c r="C138" s="4" t="s">
        <v>6</v>
      </c>
      <c r="D138" s="4" t="s">
        <v>7</v>
      </c>
      <c r="E138" s="4">
        <v>2</v>
      </c>
      <c r="F138" s="34"/>
      <c r="G138" s="35">
        <v>16</v>
      </c>
      <c r="H138" s="48">
        <v>46.3</v>
      </c>
      <c r="I138" s="35"/>
      <c r="J138" s="35"/>
      <c r="K138" s="35"/>
      <c r="L138" s="36">
        <v>66</v>
      </c>
      <c r="M138" s="55" t="s">
        <v>390</v>
      </c>
      <c r="N138" s="56" t="s">
        <v>495</v>
      </c>
      <c r="O138" s="55" t="s">
        <v>445</v>
      </c>
      <c r="P138" s="5">
        <v>-6.1139999999999999</v>
      </c>
      <c r="Q138" s="5">
        <v>-5.3145800000000012</v>
      </c>
      <c r="R138" s="37">
        <v>22.92</v>
      </c>
      <c r="S138" s="27">
        <v>2.7</v>
      </c>
    </row>
    <row r="139" spans="1:21" x14ac:dyDescent="0.2">
      <c r="A139" s="4" t="s">
        <v>70</v>
      </c>
      <c r="B139" s="4" t="s">
        <v>5</v>
      </c>
      <c r="C139" s="4" t="s">
        <v>6</v>
      </c>
      <c r="D139" s="4" t="s">
        <v>7</v>
      </c>
      <c r="E139" s="4">
        <v>2</v>
      </c>
      <c r="F139" s="34"/>
      <c r="G139" s="35">
        <v>16</v>
      </c>
      <c r="H139" s="48">
        <v>46.3</v>
      </c>
      <c r="I139" s="35"/>
      <c r="J139" s="35"/>
      <c r="K139" s="35"/>
      <c r="L139" s="36">
        <v>66</v>
      </c>
      <c r="M139" s="55" t="s">
        <v>379</v>
      </c>
      <c r="N139" s="56" t="s">
        <v>495</v>
      </c>
      <c r="O139" s="55" t="s">
        <v>446</v>
      </c>
      <c r="P139" s="5">
        <v>-6.1139999999999999</v>
      </c>
      <c r="Q139" s="5">
        <v>-5.3145800000000012</v>
      </c>
      <c r="R139" s="37">
        <v>22.92</v>
      </c>
      <c r="S139" s="27">
        <v>2.7</v>
      </c>
    </row>
    <row r="140" spans="1:21" x14ac:dyDescent="0.2">
      <c r="A140" s="31" t="s">
        <v>71</v>
      </c>
      <c r="B140" s="4" t="s">
        <v>5</v>
      </c>
      <c r="C140" s="4" t="s">
        <v>6</v>
      </c>
      <c r="D140" s="4" t="s">
        <v>7</v>
      </c>
      <c r="E140" s="4">
        <v>2</v>
      </c>
      <c r="F140" s="34"/>
      <c r="G140" s="35">
        <v>16</v>
      </c>
      <c r="H140" s="48">
        <v>45.8</v>
      </c>
      <c r="I140" s="35"/>
      <c r="J140" s="35"/>
      <c r="K140" s="35"/>
      <c r="L140" s="36">
        <v>64.900000000000006</v>
      </c>
      <c r="M140" s="55" t="s">
        <v>391</v>
      </c>
      <c r="N140" s="56" t="s">
        <v>495</v>
      </c>
      <c r="O140" s="55" t="s">
        <v>447</v>
      </c>
      <c r="P140" s="5">
        <v>-6.1139999999999999</v>
      </c>
      <c r="Q140" s="5">
        <v>-5.3145800000000012</v>
      </c>
      <c r="R140" s="37">
        <v>22.92</v>
      </c>
      <c r="S140" s="27">
        <v>2.7</v>
      </c>
    </row>
    <row r="141" spans="1:21" x14ac:dyDescent="0.2">
      <c r="A141" s="4" t="s">
        <v>72</v>
      </c>
      <c r="B141" s="4" t="s">
        <v>5</v>
      </c>
      <c r="C141" s="4" t="s">
        <v>6</v>
      </c>
      <c r="D141" s="4" t="s">
        <v>7</v>
      </c>
      <c r="E141" s="4">
        <v>2</v>
      </c>
      <c r="F141" s="34" t="s">
        <v>18</v>
      </c>
      <c r="G141" s="35">
        <v>17</v>
      </c>
      <c r="H141" s="49">
        <v>43</v>
      </c>
      <c r="I141" s="35"/>
      <c r="J141" s="35"/>
      <c r="K141" s="35"/>
      <c r="L141" s="36">
        <v>58.6</v>
      </c>
      <c r="M141" s="55" t="s">
        <v>392</v>
      </c>
      <c r="N141" s="56" t="s">
        <v>495</v>
      </c>
      <c r="O141" s="55" t="s">
        <v>392</v>
      </c>
      <c r="P141" s="5">
        <v>-7.915</v>
      </c>
      <c r="Q141" s="5">
        <v>-5.3145800000000012</v>
      </c>
      <c r="R141" s="37">
        <v>22.92</v>
      </c>
      <c r="S141" s="27">
        <v>2.7</v>
      </c>
    </row>
    <row r="142" spans="1:21" x14ac:dyDescent="0.2">
      <c r="A142" s="4" t="s">
        <v>73</v>
      </c>
      <c r="B142" s="4" t="s">
        <v>5</v>
      </c>
      <c r="C142" s="4" t="s">
        <v>6</v>
      </c>
      <c r="D142" s="4" t="s">
        <v>7</v>
      </c>
      <c r="E142" s="4">
        <v>2</v>
      </c>
      <c r="F142" s="34" t="s">
        <v>23</v>
      </c>
      <c r="G142" s="35">
        <v>18</v>
      </c>
      <c r="H142" s="48">
        <v>46.3</v>
      </c>
      <c r="I142" s="35"/>
      <c r="J142" s="35"/>
      <c r="K142" s="35"/>
      <c r="L142" s="36">
        <v>66</v>
      </c>
      <c r="M142" s="55" t="s">
        <v>379</v>
      </c>
      <c r="N142" s="56" t="s">
        <v>495</v>
      </c>
      <c r="O142" s="55" t="s">
        <v>448</v>
      </c>
      <c r="P142" s="5">
        <v>-9.3140000000000001</v>
      </c>
      <c r="Q142" s="5">
        <v>-5.3145800000000012</v>
      </c>
      <c r="R142" s="37">
        <v>20.45</v>
      </c>
      <c r="S142" s="27">
        <v>2.7</v>
      </c>
    </row>
    <row r="143" spans="1:21" x14ac:dyDescent="0.2">
      <c r="A143" s="4" t="s">
        <v>74</v>
      </c>
      <c r="B143" s="4" t="s">
        <v>5</v>
      </c>
      <c r="C143" s="4" t="s">
        <v>6</v>
      </c>
      <c r="D143" s="4" t="s">
        <v>7</v>
      </c>
      <c r="E143" s="4">
        <v>2</v>
      </c>
      <c r="F143" s="34" t="s">
        <v>34</v>
      </c>
      <c r="G143" s="35">
        <v>18</v>
      </c>
      <c r="H143" s="48">
        <v>43.1</v>
      </c>
      <c r="I143" s="35"/>
      <c r="J143" s="35"/>
      <c r="K143" s="35"/>
      <c r="L143" s="36">
        <v>58.8</v>
      </c>
      <c r="M143" s="55" t="s">
        <v>393</v>
      </c>
      <c r="N143" s="56" t="s">
        <v>495</v>
      </c>
      <c r="O143" s="55" t="s">
        <v>445</v>
      </c>
      <c r="P143" s="5">
        <v>-9.3140000000000001</v>
      </c>
      <c r="Q143" s="5">
        <v>-5.3145800000000012</v>
      </c>
      <c r="R143" s="37">
        <v>20.45</v>
      </c>
      <c r="S143" s="27">
        <v>2.7</v>
      </c>
    </row>
    <row r="144" spans="1:21" x14ac:dyDescent="0.2">
      <c r="A144" s="4" t="s">
        <v>75</v>
      </c>
      <c r="B144" s="4" t="s">
        <v>5</v>
      </c>
      <c r="C144" s="4" t="s">
        <v>6</v>
      </c>
      <c r="D144" s="4" t="s">
        <v>7</v>
      </c>
      <c r="E144" s="4">
        <v>2</v>
      </c>
      <c r="F144" s="34" t="s">
        <v>23</v>
      </c>
      <c r="G144" s="35">
        <v>19</v>
      </c>
      <c r="H144" s="48">
        <v>45.4</v>
      </c>
      <c r="I144" s="35"/>
      <c r="J144" s="35"/>
      <c r="K144" s="35"/>
      <c r="L144" s="36">
        <v>64</v>
      </c>
      <c r="M144" s="55" t="s">
        <v>390</v>
      </c>
      <c r="N144" s="56" t="s">
        <v>495</v>
      </c>
      <c r="O144" s="55" t="s">
        <v>449</v>
      </c>
      <c r="P144" s="5">
        <v>-9.16</v>
      </c>
      <c r="Q144" s="5">
        <v>-5.3145800000000012</v>
      </c>
      <c r="R144" s="37">
        <v>20.45</v>
      </c>
      <c r="S144" s="27">
        <v>2.7</v>
      </c>
    </row>
    <row r="145" spans="1:19" x14ac:dyDescent="0.2">
      <c r="A145" s="4" t="s">
        <v>76</v>
      </c>
      <c r="B145" s="4" t="s">
        <v>5</v>
      </c>
      <c r="C145" s="4" t="s">
        <v>6</v>
      </c>
      <c r="D145" s="4" t="s">
        <v>7</v>
      </c>
      <c r="E145" s="4">
        <v>2</v>
      </c>
      <c r="F145" s="34"/>
      <c r="G145" s="35">
        <v>19</v>
      </c>
      <c r="H145" s="48">
        <v>52.4</v>
      </c>
      <c r="I145" s="35"/>
      <c r="J145" s="35"/>
      <c r="K145" s="35"/>
      <c r="L145" s="36">
        <v>79.8</v>
      </c>
      <c r="M145" s="55" t="s">
        <v>379</v>
      </c>
      <c r="N145" s="56" t="s">
        <v>495</v>
      </c>
      <c r="O145" s="55" t="s">
        <v>445</v>
      </c>
      <c r="P145" s="5">
        <v>-9.16</v>
      </c>
      <c r="Q145" s="5">
        <v>-5.3145800000000012</v>
      </c>
      <c r="R145" s="37">
        <v>20.45</v>
      </c>
      <c r="S145" s="27">
        <v>2.7</v>
      </c>
    </row>
    <row r="146" spans="1:19" x14ac:dyDescent="0.2">
      <c r="A146" s="4" t="s">
        <v>77</v>
      </c>
      <c r="B146" s="4" t="s">
        <v>5</v>
      </c>
      <c r="C146" s="4" t="s">
        <v>6</v>
      </c>
      <c r="D146" s="4" t="s">
        <v>7</v>
      </c>
      <c r="E146" s="4">
        <v>2</v>
      </c>
      <c r="F146" s="34" t="s">
        <v>34</v>
      </c>
      <c r="G146" s="35">
        <v>19</v>
      </c>
      <c r="H146" s="48">
        <v>41.4</v>
      </c>
      <c r="I146" s="35"/>
      <c r="J146" s="35"/>
      <c r="K146" s="35"/>
      <c r="L146" s="36">
        <v>54.9</v>
      </c>
      <c r="M146" s="55" t="s">
        <v>394</v>
      </c>
      <c r="N146" s="56" t="s">
        <v>495</v>
      </c>
      <c r="O146" s="55" t="s">
        <v>450</v>
      </c>
      <c r="P146" s="5">
        <v>-9.16</v>
      </c>
      <c r="Q146" s="5">
        <v>-5.3145800000000012</v>
      </c>
      <c r="R146" s="37">
        <v>20.45</v>
      </c>
      <c r="S146" s="27">
        <v>2.7</v>
      </c>
    </row>
    <row r="147" spans="1:19" x14ac:dyDescent="0.2">
      <c r="A147" s="4" t="s">
        <v>78</v>
      </c>
      <c r="B147" s="4" t="s">
        <v>5</v>
      </c>
      <c r="C147" s="4" t="s">
        <v>6</v>
      </c>
      <c r="D147" s="4" t="s">
        <v>7</v>
      </c>
      <c r="E147" s="4">
        <v>2</v>
      </c>
      <c r="F147" s="34" t="s">
        <v>18</v>
      </c>
      <c r="G147" s="35">
        <v>19</v>
      </c>
      <c r="H147" s="48">
        <v>43.5</v>
      </c>
      <c r="I147" s="35"/>
      <c r="J147" s="35"/>
      <c r="K147" s="35"/>
      <c r="L147" s="36">
        <v>59.7</v>
      </c>
      <c r="M147" s="55" t="s">
        <v>395</v>
      </c>
      <c r="N147" s="56" t="s">
        <v>495</v>
      </c>
      <c r="O147" s="55" t="s">
        <v>451</v>
      </c>
      <c r="P147" s="5">
        <v>-9.16</v>
      </c>
      <c r="Q147" s="5">
        <v>-5.3145800000000012</v>
      </c>
      <c r="R147" s="37">
        <v>20.45</v>
      </c>
      <c r="S147" s="27">
        <v>2.7</v>
      </c>
    </row>
    <row r="148" spans="1:19" x14ac:dyDescent="0.2">
      <c r="A148" s="4" t="s">
        <v>79</v>
      </c>
      <c r="B148" s="4" t="s">
        <v>5</v>
      </c>
      <c r="C148" s="4" t="s">
        <v>6</v>
      </c>
      <c r="D148" s="4" t="s">
        <v>7</v>
      </c>
      <c r="E148" s="4">
        <v>2</v>
      </c>
      <c r="F148" s="34" t="s">
        <v>8</v>
      </c>
      <c r="G148" s="35">
        <v>19</v>
      </c>
      <c r="H148" s="48">
        <v>46.5</v>
      </c>
      <c r="I148" s="35"/>
      <c r="J148" s="35"/>
      <c r="K148" s="35"/>
      <c r="L148" s="36">
        <v>66.5</v>
      </c>
      <c r="M148" s="55" t="s">
        <v>395</v>
      </c>
      <c r="N148" s="56" t="s">
        <v>495</v>
      </c>
      <c r="O148" s="55" t="s">
        <v>451</v>
      </c>
      <c r="P148" s="5">
        <v>-9.16</v>
      </c>
      <c r="Q148" s="5">
        <v>-5.3145800000000012</v>
      </c>
      <c r="R148" s="37">
        <v>20.45</v>
      </c>
      <c r="S148" s="27">
        <v>2.7</v>
      </c>
    </row>
    <row r="149" spans="1:19" x14ac:dyDescent="0.2">
      <c r="A149" s="4" t="s">
        <v>80</v>
      </c>
      <c r="B149" s="4" t="s">
        <v>5</v>
      </c>
      <c r="C149" s="4" t="s">
        <v>6</v>
      </c>
      <c r="D149" s="4" t="s">
        <v>7</v>
      </c>
      <c r="E149" s="4">
        <v>2</v>
      </c>
      <c r="F149" s="34" t="s">
        <v>34</v>
      </c>
      <c r="G149" s="35">
        <v>19</v>
      </c>
      <c r="H149" s="48">
        <v>43.3</v>
      </c>
      <c r="I149" s="35"/>
      <c r="J149" s="35"/>
      <c r="K149" s="35"/>
      <c r="L149" s="36">
        <v>59.2</v>
      </c>
      <c r="M149" s="55" t="s">
        <v>379</v>
      </c>
      <c r="N149" s="56" t="s">
        <v>495</v>
      </c>
      <c r="O149" s="55" t="s">
        <v>445</v>
      </c>
      <c r="P149" s="5">
        <v>-9.16</v>
      </c>
      <c r="Q149" s="5">
        <v>-5.3145800000000012</v>
      </c>
      <c r="R149" s="37">
        <v>20.45</v>
      </c>
      <c r="S149" s="27">
        <v>2.7</v>
      </c>
    </row>
    <row r="150" spans="1:19" x14ac:dyDescent="0.2">
      <c r="A150" s="4" t="s">
        <v>81</v>
      </c>
      <c r="B150" s="4" t="s">
        <v>5</v>
      </c>
      <c r="C150" s="4" t="s">
        <v>6</v>
      </c>
      <c r="D150" s="4" t="s">
        <v>367</v>
      </c>
      <c r="E150" s="4">
        <v>1</v>
      </c>
      <c r="F150" s="34" t="s">
        <v>34</v>
      </c>
      <c r="G150" s="35">
        <v>19</v>
      </c>
      <c r="H150" s="51">
        <v>39.5</v>
      </c>
      <c r="I150" s="35"/>
      <c r="J150" s="35"/>
      <c r="K150" s="35"/>
      <c r="L150" s="36">
        <v>50.6</v>
      </c>
      <c r="M150" s="55" t="s">
        <v>380</v>
      </c>
      <c r="N150" s="56" t="s">
        <v>495</v>
      </c>
      <c r="O150" s="55" t="s">
        <v>452</v>
      </c>
      <c r="P150" s="5">
        <v>-9.16</v>
      </c>
      <c r="Q150" s="5">
        <v>-5.3145800000000012</v>
      </c>
      <c r="R150" s="37">
        <v>20.45</v>
      </c>
      <c r="S150" s="27">
        <v>2.7</v>
      </c>
    </row>
    <row r="151" spans="1:19" x14ac:dyDescent="0.2">
      <c r="A151" s="4" t="s">
        <v>82</v>
      </c>
      <c r="B151" s="4" t="s">
        <v>5</v>
      </c>
      <c r="C151" s="4" t="s">
        <v>6</v>
      </c>
      <c r="D151" s="4" t="s">
        <v>367</v>
      </c>
      <c r="E151" s="4">
        <v>1</v>
      </c>
      <c r="F151" s="34" t="s">
        <v>34</v>
      </c>
      <c r="G151" s="35">
        <v>19</v>
      </c>
      <c r="H151" s="51">
        <v>39.5</v>
      </c>
      <c r="I151" s="35"/>
      <c r="J151" s="35"/>
      <c r="K151" s="35"/>
      <c r="L151" s="36">
        <v>50.6</v>
      </c>
      <c r="M151" s="55" t="s">
        <v>380</v>
      </c>
      <c r="N151" s="56" t="s">
        <v>495</v>
      </c>
      <c r="O151" s="55" t="s">
        <v>452</v>
      </c>
      <c r="P151" s="5">
        <v>-9.16</v>
      </c>
      <c r="Q151" s="5">
        <v>-5.3145800000000012</v>
      </c>
      <c r="R151" s="37">
        <v>20.45</v>
      </c>
      <c r="S151" s="27">
        <v>2.7</v>
      </c>
    </row>
    <row r="152" spans="1:19" x14ac:dyDescent="0.2">
      <c r="A152" s="4" t="s">
        <v>83</v>
      </c>
      <c r="B152" s="4" t="s">
        <v>5</v>
      </c>
      <c r="C152" s="4" t="s">
        <v>6</v>
      </c>
      <c r="D152" s="4" t="s">
        <v>367</v>
      </c>
      <c r="E152" s="4">
        <v>1</v>
      </c>
      <c r="F152" s="34" t="s">
        <v>34</v>
      </c>
      <c r="G152" s="35">
        <v>19</v>
      </c>
      <c r="H152" s="51">
        <v>36.700000000000003</v>
      </c>
      <c r="I152" s="35"/>
      <c r="J152" s="35"/>
      <c r="K152" s="35"/>
      <c r="L152" s="36">
        <v>44.3</v>
      </c>
      <c r="M152" s="55" t="s">
        <v>380</v>
      </c>
      <c r="N152" s="56" t="s">
        <v>495</v>
      </c>
      <c r="O152" s="55" t="s">
        <v>452</v>
      </c>
      <c r="P152" s="5">
        <v>-9.16</v>
      </c>
      <c r="Q152" s="5">
        <v>-5.3145800000000012</v>
      </c>
      <c r="R152" s="37">
        <v>20.45</v>
      </c>
      <c r="S152" s="27">
        <v>2.7</v>
      </c>
    </row>
    <row r="153" spans="1:19" x14ac:dyDescent="0.2">
      <c r="A153" s="4" t="s">
        <v>84</v>
      </c>
      <c r="B153" s="4" t="s">
        <v>5</v>
      </c>
      <c r="C153" s="4" t="s">
        <v>6</v>
      </c>
      <c r="D153" s="4" t="s">
        <v>367</v>
      </c>
      <c r="E153" s="4">
        <v>1</v>
      </c>
      <c r="F153" s="34" t="s">
        <v>34</v>
      </c>
      <c r="G153" s="35">
        <v>19</v>
      </c>
      <c r="H153" s="51"/>
      <c r="I153" s="28">
        <v>57.4</v>
      </c>
      <c r="J153" s="35"/>
      <c r="K153" s="35"/>
      <c r="L153" s="36">
        <v>40.5</v>
      </c>
      <c r="M153" s="55" t="s">
        <v>380</v>
      </c>
      <c r="N153" s="56" t="s">
        <v>495</v>
      </c>
      <c r="O153" s="55" t="s">
        <v>452</v>
      </c>
      <c r="P153" s="5">
        <v>-9.16</v>
      </c>
      <c r="Q153" s="5">
        <v>-5.3145800000000012</v>
      </c>
      <c r="R153" s="37">
        <v>20.45</v>
      </c>
      <c r="S153" s="27">
        <v>2.7</v>
      </c>
    </row>
    <row r="154" spans="1:19" x14ac:dyDescent="0.2">
      <c r="A154" s="4" t="s">
        <v>85</v>
      </c>
      <c r="B154" s="4" t="s">
        <v>5</v>
      </c>
      <c r="C154" s="4" t="s">
        <v>6</v>
      </c>
      <c r="D154" s="4" t="s">
        <v>367</v>
      </c>
      <c r="E154" s="4">
        <v>1</v>
      </c>
      <c r="F154" s="34" t="s">
        <v>8</v>
      </c>
      <c r="G154" s="35">
        <v>19</v>
      </c>
      <c r="H154" s="51">
        <v>47.9</v>
      </c>
      <c r="I154" s="28"/>
      <c r="J154" s="35"/>
      <c r="K154" s="35"/>
      <c r="L154" s="36">
        <v>69.599999999999994</v>
      </c>
      <c r="M154" s="55" t="s">
        <v>380</v>
      </c>
      <c r="N154" s="56" t="s">
        <v>495</v>
      </c>
      <c r="O154" s="55" t="s">
        <v>452</v>
      </c>
      <c r="P154" s="5">
        <v>-9.16</v>
      </c>
      <c r="Q154" s="5">
        <v>-5.3145800000000012</v>
      </c>
      <c r="R154" s="37">
        <v>20.45</v>
      </c>
      <c r="S154" s="27">
        <v>2.7</v>
      </c>
    </row>
    <row r="155" spans="1:19" x14ac:dyDescent="0.2">
      <c r="A155" s="4" t="s">
        <v>86</v>
      </c>
      <c r="B155" s="4" t="s">
        <v>5</v>
      </c>
      <c r="C155" s="4" t="s">
        <v>6</v>
      </c>
      <c r="D155" s="4" t="s">
        <v>367</v>
      </c>
      <c r="E155" s="4">
        <v>1</v>
      </c>
      <c r="F155" s="34"/>
      <c r="G155" s="35">
        <v>19</v>
      </c>
      <c r="H155" s="51"/>
      <c r="I155" s="28">
        <v>68</v>
      </c>
      <c r="J155" s="35"/>
      <c r="K155" s="35"/>
      <c r="L155" s="36">
        <v>57.7</v>
      </c>
      <c r="M155" s="55" t="s">
        <v>380</v>
      </c>
      <c r="N155" s="56" t="s">
        <v>495</v>
      </c>
      <c r="O155" s="55" t="s">
        <v>452</v>
      </c>
      <c r="P155" s="5">
        <v>-9.16</v>
      </c>
      <c r="Q155" s="5">
        <v>-5.3145800000000012</v>
      </c>
      <c r="R155" s="37">
        <v>20.45</v>
      </c>
      <c r="S155" s="27">
        <v>2.7</v>
      </c>
    </row>
    <row r="156" spans="1:19" x14ac:dyDescent="0.2">
      <c r="A156" s="4" t="s">
        <v>87</v>
      </c>
      <c r="B156" s="4" t="s">
        <v>5</v>
      </c>
      <c r="C156" s="4" t="s">
        <v>6</v>
      </c>
      <c r="D156" s="4" t="s">
        <v>7</v>
      </c>
      <c r="E156" s="4">
        <v>2</v>
      </c>
      <c r="F156" s="34" t="s">
        <v>8</v>
      </c>
      <c r="G156" s="35">
        <v>22</v>
      </c>
      <c r="H156" s="48">
        <v>48.3</v>
      </c>
      <c r="I156" s="28"/>
      <c r="J156" s="35"/>
      <c r="K156" s="35"/>
      <c r="L156" s="36">
        <v>70.599999999999994</v>
      </c>
      <c r="M156" s="55" t="s">
        <v>379</v>
      </c>
      <c r="N156" s="56" t="s">
        <v>495</v>
      </c>
      <c r="O156" s="55" t="s">
        <v>453</v>
      </c>
      <c r="P156" s="5">
        <v>-9.2970000000000006</v>
      </c>
      <c r="Q156" s="5">
        <v>-9.2677700000000023</v>
      </c>
      <c r="R156" s="37">
        <v>21.09</v>
      </c>
      <c r="S156" s="27">
        <v>1</v>
      </c>
    </row>
    <row r="157" spans="1:19" x14ac:dyDescent="0.2">
      <c r="A157" s="4" t="s">
        <v>88</v>
      </c>
      <c r="B157" s="4" t="s">
        <v>5</v>
      </c>
      <c r="C157" s="4" t="s">
        <v>6</v>
      </c>
      <c r="D157" s="4" t="s">
        <v>367</v>
      </c>
      <c r="E157" s="4">
        <v>1</v>
      </c>
      <c r="F157" s="34" t="s">
        <v>8</v>
      </c>
      <c r="G157" s="35">
        <v>22</v>
      </c>
      <c r="H157" s="48">
        <v>44</v>
      </c>
      <c r="I157" s="28"/>
      <c r="J157" s="35"/>
      <c r="K157" s="35"/>
      <c r="L157" s="36">
        <v>60.8</v>
      </c>
      <c r="M157" s="55" t="s">
        <v>396</v>
      </c>
      <c r="N157" s="56" t="s">
        <v>495</v>
      </c>
      <c r="O157" s="55" t="s">
        <v>454</v>
      </c>
      <c r="P157" s="5">
        <v>-9.2970000000000006</v>
      </c>
      <c r="Q157" s="5">
        <v>-9.2677700000000023</v>
      </c>
      <c r="R157" s="37">
        <v>21.09</v>
      </c>
      <c r="S157" s="27">
        <v>1</v>
      </c>
    </row>
    <row r="158" spans="1:19" x14ac:dyDescent="0.2">
      <c r="A158" s="4" t="s">
        <v>89</v>
      </c>
      <c r="B158" s="4" t="s">
        <v>5</v>
      </c>
      <c r="C158" s="4" t="s">
        <v>6</v>
      </c>
      <c r="D158" s="4" t="s">
        <v>367</v>
      </c>
      <c r="E158" s="4">
        <v>1</v>
      </c>
      <c r="F158" s="34" t="s">
        <v>34</v>
      </c>
      <c r="G158" s="35">
        <v>22</v>
      </c>
      <c r="H158" s="48">
        <v>37</v>
      </c>
      <c r="I158" s="28"/>
      <c r="J158" s="35"/>
      <c r="K158" s="35"/>
      <c r="L158" s="36">
        <v>45</v>
      </c>
      <c r="M158" s="55" t="s">
        <v>396</v>
      </c>
      <c r="N158" s="56" t="s">
        <v>495</v>
      </c>
      <c r="O158" s="55" t="s">
        <v>454</v>
      </c>
      <c r="P158" s="5">
        <v>-9.2970000000000006</v>
      </c>
      <c r="Q158" s="5">
        <v>-9.2677700000000023</v>
      </c>
      <c r="R158" s="37">
        <v>21.09</v>
      </c>
      <c r="S158" s="27">
        <v>1</v>
      </c>
    </row>
    <row r="159" spans="1:19" x14ac:dyDescent="0.2">
      <c r="A159" s="4" t="s">
        <v>90</v>
      </c>
      <c r="B159" s="4" t="s">
        <v>5</v>
      </c>
      <c r="C159" s="4" t="s">
        <v>6</v>
      </c>
      <c r="D159" s="4" t="s">
        <v>367</v>
      </c>
      <c r="E159" s="4">
        <v>1</v>
      </c>
      <c r="F159" s="34" t="s">
        <v>34</v>
      </c>
      <c r="G159" s="35">
        <v>22</v>
      </c>
      <c r="H159" s="48">
        <v>38.5</v>
      </c>
      <c r="I159" s="28"/>
      <c r="J159" s="35"/>
      <c r="K159" s="35"/>
      <c r="L159" s="36">
        <v>48.4</v>
      </c>
      <c r="M159" s="55" t="s">
        <v>396</v>
      </c>
      <c r="N159" s="56" t="s">
        <v>495</v>
      </c>
      <c r="O159" s="55" t="s">
        <v>454</v>
      </c>
      <c r="P159" s="5">
        <v>-9.2970000000000006</v>
      </c>
      <c r="Q159" s="5">
        <v>-9.2677700000000023</v>
      </c>
      <c r="R159" s="37">
        <v>21.09</v>
      </c>
      <c r="S159" s="27">
        <v>1</v>
      </c>
    </row>
    <row r="160" spans="1:19" x14ac:dyDescent="0.2">
      <c r="A160" s="4" t="s">
        <v>91</v>
      </c>
      <c r="B160" s="4" t="s">
        <v>5</v>
      </c>
      <c r="C160" s="4" t="s">
        <v>6</v>
      </c>
      <c r="D160" s="4" t="s">
        <v>367</v>
      </c>
      <c r="E160" s="4">
        <v>1</v>
      </c>
      <c r="F160" s="34" t="s">
        <v>34</v>
      </c>
      <c r="G160" s="35">
        <v>22</v>
      </c>
      <c r="H160" s="48">
        <v>36.700000000000003</v>
      </c>
      <c r="I160" s="28"/>
      <c r="J160" s="35"/>
      <c r="K160" s="35"/>
      <c r="L160" s="36">
        <v>44.3</v>
      </c>
      <c r="M160" s="55" t="s">
        <v>396</v>
      </c>
      <c r="N160" s="56" t="s">
        <v>495</v>
      </c>
      <c r="O160" s="55" t="s">
        <v>454</v>
      </c>
      <c r="P160" s="5">
        <v>-9.2970000000000006</v>
      </c>
      <c r="Q160" s="5">
        <v>-9.2677700000000023</v>
      </c>
      <c r="R160" s="37">
        <v>21.09</v>
      </c>
      <c r="S160" s="27">
        <v>1</v>
      </c>
    </row>
    <row r="161" spans="1:19" x14ac:dyDescent="0.2">
      <c r="A161" s="4" t="s">
        <v>92</v>
      </c>
      <c r="B161" s="4" t="s">
        <v>5</v>
      </c>
      <c r="C161" s="4" t="s">
        <v>6</v>
      </c>
      <c r="D161" s="4" t="s">
        <v>7</v>
      </c>
      <c r="E161" s="4">
        <v>2</v>
      </c>
      <c r="F161" s="34" t="s">
        <v>8</v>
      </c>
      <c r="G161" s="35">
        <v>23</v>
      </c>
      <c r="H161" s="48">
        <v>49.1</v>
      </c>
      <c r="I161" s="28"/>
      <c r="J161" s="35"/>
      <c r="K161" s="35"/>
      <c r="L161" s="36">
        <v>72.400000000000006</v>
      </c>
      <c r="M161" s="55" t="s">
        <v>393</v>
      </c>
      <c r="N161" s="56" t="s">
        <v>495</v>
      </c>
      <c r="O161" s="55" t="s">
        <v>455</v>
      </c>
      <c r="P161" s="5">
        <v>-9.5519999999999996</v>
      </c>
      <c r="Q161" s="5">
        <v>-9.2677700000000023</v>
      </c>
      <c r="R161" s="37">
        <v>21.5</v>
      </c>
      <c r="S161" s="27">
        <v>1</v>
      </c>
    </row>
    <row r="162" spans="1:19" x14ac:dyDescent="0.2">
      <c r="A162" s="4" t="s">
        <v>93</v>
      </c>
      <c r="B162" s="4" t="s">
        <v>5</v>
      </c>
      <c r="C162" s="4" t="s">
        <v>94</v>
      </c>
      <c r="D162" s="4" t="s">
        <v>7</v>
      </c>
      <c r="E162" s="4">
        <v>2</v>
      </c>
      <c r="F162" s="34" t="s">
        <v>8</v>
      </c>
      <c r="G162" s="35">
        <v>24</v>
      </c>
      <c r="H162" s="48">
        <v>48</v>
      </c>
      <c r="I162" s="28"/>
      <c r="J162" s="35"/>
      <c r="K162" s="35"/>
      <c r="L162" s="36">
        <v>69.900000000000006</v>
      </c>
      <c r="M162" s="55" t="s">
        <v>397</v>
      </c>
      <c r="N162" s="56" t="s">
        <v>495</v>
      </c>
      <c r="O162" s="55" t="s">
        <v>456</v>
      </c>
      <c r="P162" s="5">
        <v>-9.73</v>
      </c>
      <c r="Q162" s="5">
        <v>-9.2677700000000023</v>
      </c>
      <c r="R162" s="37">
        <v>21.5</v>
      </c>
      <c r="S162" s="27">
        <v>1</v>
      </c>
    </row>
    <row r="163" spans="1:19" x14ac:dyDescent="0.2">
      <c r="A163" s="4" t="s">
        <v>95</v>
      </c>
      <c r="B163" s="4" t="s">
        <v>5</v>
      </c>
      <c r="C163" s="4" t="s">
        <v>94</v>
      </c>
      <c r="D163" s="4" t="s">
        <v>7</v>
      </c>
      <c r="E163" s="4">
        <v>2</v>
      </c>
      <c r="F163" s="34" t="s">
        <v>34</v>
      </c>
      <c r="G163" s="35">
        <v>27</v>
      </c>
      <c r="H163" s="52">
        <v>42.6</v>
      </c>
      <c r="I163" s="28"/>
      <c r="J163" s="35"/>
      <c r="K163" s="35"/>
      <c r="L163" s="36">
        <v>57.6</v>
      </c>
      <c r="M163" s="55" t="s">
        <v>398</v>
      </c>
      <c r="N163" s="56" t="s">
        <v>495</v>
      </c>
      <c r="O163" s="55" t="s">
        <v>457</v>
      </c>
      <c r="P163" s="5">
        <v>-9.8249999999999993</v>
      </c>
      <c r="Q163" s="5">
        <v>-9.2677700000000023</v>
      </c>
      <c r="R163" s="37">
        <v>20.92</v>
      </c>
      <c r="S163" s="27">
        <v>0.2</v>
      </c>
    </row>
    <row r="164" spans="1:19" x14ac:dyDescent="0.2">
      <c r="A164" s="4" t="s">
        <v>96</v>
      </c>
      <c r="B164" s="4" t="s">
        <v>5</v>
      </c>
      <c r="C164" s="4" t="s">
        <v>94</v>
      </c>
      <c r="D164" s="4" t="s">
        <v>7</v>
      </c>
      <c r="E164" s="4">
        <v>2</v>
      </c>
      <c r="F164" s="34" t="s">
        <v>8</v>
      </c>
      <c r="G164" s="35">
        <v>27</v>
      </c>
      <c r="H164" s="48">
        <v>50.1</v>
      </c>
      <c r="I164" s="28"/>
      <c r="J164" s="35"/>
      <c r="K164" s="35"/>
      <c r="L164" s="36">
        <v>74.599999999999994</v>
      </c>
      <c r="M164" s="55" t="s">
        <v>399</v>
      </c>
      <c r="N164" s="56" t="s">
        <v>495</v>
      </c>
      <c r="O164" s="55" t="s">
        <v>458</v>
      </c>
      <c r="P164" s="5">
        <v>-9.8249999999999993</v>
      </c>
      <c r="Q164" s="5">
        <v>-9.2677700000000023</v>
      </c>
      <c r="R164" s="37">
        <v>20.92</v>
      </c>
      <c r="S164" s="27">
        <v>0.2</v>
      </c>
    </row>
    <row r="165" spans="1:19" x14ac:dyDescent="0.2">
      <c r="A165" s="4" t="s">
        <v>97</v>
      </c>
      <c r="B165" s="4" t="s">
        <v>5</v>
      </c>
      <c r="C165" s="4" t="s">
        <v>94</v>
      </c>
      <c r="D165" s="4" t="s">
        <v>7</v>
      </c>
      <c r="E165" s="4">
        <v>2</v>
      </c>
      <c r="F165" s="34" t="s">
        <v>34</v>
      </c>
      <c r="G165" s="35">
        <v>27</v>
      </c>
      <c r="H165" s="48">
        <v>48.8</v>
      </c>
      <c r="I165" s="28"/>
      <c r="J165" s="35"/>
      <c r="K165" s="35"/>
      <c r="L165" s="36">
        <v>71.7</v>
      </c>
      <c r="M165" s="55" t="s">
        <v>399</v>
      </c>
      <c r="N165" s="56" t="s">
        <v>495</v>
      </c>
      <c r="O165" s="55" t="s">
        <v>458</v>
      </c>
      <c r="P165" s="5">
        <v>-9.8249999999999993</v>
      </c>
      <c r="Q165" s="5">
        <v>-9.2677700000000023</v>
      </c>
      <c r="R165" s="37">
        <v>20.92</v>
      </c>
      <c r="S165" s="27">
        <v>0.2</v>
      </c>
    </row>
    <row r="166" spans="1:19" x14ac:dyDescent="0.2">
      <c r="A166" s="4" t="s">
        <v>98</v>
      </c>
      <c r="B166" s="4" t="s">
        <v>5</v>
      </c>
      <c r="C166" s="4" t="s">
        <v>94</v>
      </c>
      <c r="D166" s="4" t="s">
        <v>7</v>
      </c>
      <c r="E166" s="4">
        <v>2</v>
      </c>
      <c r="F166" s="34" t="s">
        <v>8</v>
      </c>
      <c r="G166" s="35">
        <v>28</v>
      </c>
      <c r="H166" s="48">
        <v>49</v>
      </c>
      <c r="I166" s="28"/>
      <c r="J166" s="35"/>
      <c r="K166" s="35"/>
      <c r="L166" s="36">
        <v>72.099999999999994</v>
      </c>
      <c r="M166" s="55" t="s">
        <v>400</v>
      </c>
      <c r="N166" s="56" t="s">
        <v>495</v>
      </c>
      <c r="O166" s="55" t="s">
        <v>459</v>
      </c>
      <c r="P166" s="5">
        <v>-8.7949999999999999</v>
      </c>
      <c r="Q166" s="5">
        <v>-9.2677700000000023</v>
      </c>
      <c r="R166" s="37">
        <v>21.33</v>
      </c>
      <c r="S166" s="27">
        <v>0.15350789578967147</v>
      </c>
    </row>
    <row r="167" spans="1:19" x14ac:dyDescent="0.2">
      <c r="A167" s="4" t="s">
        <v>99</v>
      </c>
      <c r="B167" s="4" t="s">
        <v>5</v>
      </c>
      <c r="C167" s="4" t="s">
        <v>94</v>
      </c>
      <c r="D167" s="4" t="s">
        <v>7</v>
      </c>
      <c r="E167" s="4">
        <v>2</v>
      </c>
      <c r="F167" s="34" t="s">
        <v>34</v>
      </c>
      <c r="G167" s="35">
        <v>28</v>
      </c>
      <c r="H167" s="48">
        <v>46.1</v>
      </c>
      <c r="I167" s="28"/>
      <c r="J167" s="35"/>
      <c r="K167" s="35"/>
      <c r="L167" s="36">
        <v>65.599999999999994</v>
      </c>
      <c r="M167" s="55" t="s">
        <v>393</v>
      </c>
      <c r="N167" s="56" t="s">
        <v>495</v>
      </c>
      <c r="O167" s="55" t="s">
        <v>460</v>
      </c>
      <c r="P167" s="5">
        <v>-8.7949999999999999</v>
      </c>
      <c r="Q167" s="5">
        <v>-9.2677700000000023</v>
      </c>
      <c r="R167" s="37">
        <v>21.33</v>
      </c>
      <c r="S167" s="27">
        <v>0.15350789578967147</v>
      </c>
    </row>
    <row r="168" spans="1:19" x14ac:dyDescent="0.2">
      <c r="A168" s="4" t="s">
        <v>102</v>
      </c>
      <c r="B168" s="4" t="s">
        <v>5</v>
      </c>
      <c r="C168" s="4" t="s">
        <v>94</v>
      </c>
      <c r="D168" s="4" t="s">
        <v>7</v>
      </c>
      <c r="E168" s="4">
        <v>2</v>
      </c>
      <c r="F168" s="34" t="s">
        <v>34</v>
      </c>
      <c r="G168" s="35">
        <v>28</v>
      </c>
      <c r="H168" s="48">
        <v>43.3</v>
      </c>
      <c r="I168" s="28"/>
      <c r="J168" s="35"/>
      <c r="K168" s="35"/>
      <c r="L168" s="36">
        <v>59.2</v>
      </c>
      <c r="M168" s="55" t="s">
        <v>401</v>
      </c>
      <c r="N168" s="56" t="s">
        <v>495</v>
      </c>
      <c r="O168" s="55" t="s">
        <v>401</v>
      </c>
      <c r="P168" s="5">
        <v>-8.7949999999999999</v>
      </c>
      <c r="Q168" s="5">
        <v>-9.2677700000000023</v>
      </c>
      <c r="R168" s="37">
        <v>21.33</v>
      </c>
      <c r="S168" s="27">
        <v>0.15350789578967147</v>
      </c>
    </row>
    <row r="169" spans="1:19" x14ac:dyDescent="0.2">
      <c r="A169" s="33" t="s">
        <v>103</v>
      </c>
      <c r="B169" s="4" t="s">
        <v>5</v>
      </c>
      <c r="C169" s="4" t="s">
        <v>94</v>
      </c>
      <c r="D169" s="4" t="s">
        <v>7</v>
      </c>
      <c r="E169" s="4">
        <v>2</v>
      </c>
      <c r="F169" s="34"/>
      <c r="G169" s="35">
        <v>29</v>
      </c>
      <c r="H169" s="48">
        <v>41</v>
      </c>
      <c r="I169" s="28"/>
      <c r="J169" s="35"/>
      <c r="K169" s="35"/>
      <c r="L169" s="36">
        <v>54</v>
      </c>
      <c r="M169" s="55" t="s">
        <v>402</v>
      </c>
      <c r="N169" s="56" t="s">
        <v>495</v>
      </c>
      <c r="O169" s="55" t="s">
        <v>461</v>
      </c>
      <c r="P169" s="5">
        <v>-8.5790000000000006</v>
      </c>
      <c r="Q169" s="5">
        <v>-9.2677700000000023</v>
      </c>
      <c r="R169" s="37">
        <v>21.33</v>
      </c>
      <c r="S169" s="27">
        <v>0.92869677205910295</v>
      </c>
    </row>
    <row r="170" spans="1:19" x14ac:dyDescent="0.2">
      <c r="A170" s="33" t="s">
        <v>104</v>
      </c>
      <c r="B170" s="4" t="s">
        <v>5</v>
      </c>
      <c r="C170" s="4" t="s">
        <v>94</v>
      </c>
      <c r="D170" s="4" t="s">
        <v>7</v>
      </c>
      <c r="E170" s="4">
        <v>2</v>
      </c>
      <c r="F170" s="34" t="s">
        <v>8</v>
      </c>
      <c r="G170" s="35">
        <v>29</v>
      </c>
      <c r="H170" s="48">
        <v>48</v>
      </c>
      <c r="I170" s="28"/>
      <c r="J170" s="35"/>
      <c r="K170" s="35"/>
      <c r="L170" s="36">
        <v>69.900000000000006</v>
      </c>
      <c r="M170" s="55" t="s">
        <v>402</v>
      </c>
      <c r="N170" s="56" t="s">
        <v>495</v>
      </c>
      <c r="O170" s="55" t="s">
        <v>461</v>
      </c>
      <c r="P170" s="5">
        <v>-8.5790000000000006</v>
      </c>
      <c r="Q170" s="5">
        <v>-9.2677700000000023</v>
      </c>
      <c r="R170" s="37">
        <v>21.33</v>
      </c>
      <c r="S170" s="27">
        <v>0.92869677205910328</v>
      </c>
    </row>
    <row r="171" spans="1:19" x14ac:dyDescent="0.2">
      <c r="A171" s="33" t="s">
        <v>105</v>
      </c>
      <c r="B171" s="4" t="s">
        <v>5</v>
      </c>
      <c r="C171" s="4" t="s">
        <v>94</v>
      </c>
      <c r="D171" s="4" t="s">
        <v>7</v>
      </c>
      <c r="E171" s="4">
        <v>2</v>
      </c>
      <c r="F171" s="34" t="s">
        <v>34</v>
      </c>
      <c r="G171" s="35">
        <v>29</v>
      </c>
      <c r="H171" s="48">
        <v>47.5</v>
      </c>
      <c r="I171" s="28"/>
      <c r="J171" s="35"/>
      <c r="K171" s="35"/>
      <c r="L171" s="36">
        <v>68.7</v>
      </c>
      <c r="M171" s="55" t="s">
        <v>402</v>
      </c>
      <c r="N171" s="56" t="s">
        <v>495</v>
      </c>
      <c r="O171" s="55" t="s">
        <v>461</v>
      </c>
      <c r="P171" s="5">
        <v>-8.5790000000000006</v>
      </c>
      <c r="Q171" s="5">
        <v>-9.2677700000000023</v>
      </c>
      <c r="R171" s="37">
        <v>21.33</v>
      </c>
      <c r="S171" s="27">
        <v>0.92869677205910328</v>
      </c>
    </row>
    <row r="172" spans="1:19" x14ac:dyDescent="0.2">
      <c r="A172" s="33" t="s">
        <v>106</v>
      </c>
      <c r="B172" s="4" t="s">
        <v>5</v>
      </c>
      <c r="C172" s="4" t="s">
        <v>94</v>
      </c>
      <c r="D172" s="4" t="s">
        <v>7</v>
      </c>
      <c r="E172" s="4">
        <v>2</v>
      </c>
      <c r="F172" s="34" t="s">
        <v>8</v>
      </c>
      <c r="G172" s="35">
        <v>29</v>
      </c>
      <c r="H172" s="48">
        <v>42</v>
      </c>
      <c r="I172" s="28"/>
      <c r="J172" s="35"/>
      <c r="K172" s="35"/>
      <c r="L172" s="36">
        <v>56.3</v>
      </c>
      <c r="M172" s="55" t="s">
        <v>402</v>
      </c>
      <c r="N172" s="56" t="s">
        <v>495</v>
      </c>
      <c r="O172" s="55" t="s">
        <v>461</v>
      </c>
      <c r="P172" s="5">
        <v>-8.5790000000000006</v>
      </c>
      <c r="Q172" s="5">
        <v>-9.2677700000000023</v>
      </c>
      <c r="R172" s="37">
        <v>21.33</v>
      </c>
      <c r="S172" s="27">
        <v>0.92869677205910328</v>
      </c>
    </row>
    <row r="173" spans="1:19" x14ac:dyDescent="0.2">
      <c r="A173" s="33" t="s">
        <v>107</v>
      </c>
      <c r="B173" s="4" t="s">
        <v>5</v>
      </c>
      <c r="C173" s="4" t="s">
        <v>94</v>
      </c>
      <c r="D173" s="4" t="s">
        <v>7</v>
      </c>
      <c r="E173" s="4">
        <v>2</v>
      </c>
      <c r="F173" s="34" t="s">
        <v>34</v>
      </c>
      <c r="G173" s="35">
        <v>29</v>
      </c>
      <c r="H173" s="48">
        <v>47.5</v>
      </c>
      <c r="I173" s="28"/>
      <c r="J173" s="35"/>
      <c r="K173" s="35"/>
      <c r="L173" s="36">
        <v>68.7</v>
      </c>
      <c r="M173" s="55" t="s">
        <v>402</v>
      </c>
      <c r="N173" s="56" t="s">
        <v>495</v>
      </c>
      <c r="O173" s="55" t="s">
        <v>461</v>
      </c>
      <c r="P173" s="5">
        <v>-8.5790000000000006</v>
      </c>
      <c r="Q173" s="5">
        <v>-9.2677700000000023</v>
      </c>
      <c r="R173" s="37">
        <v>21.33</v>
      </c>
      <c r="S173" s="27">
        <v>0.92869677205910328</v>
      </c>
    </row>
    <row r="174" spans="1:19" x14ac:dyDescent="0.2">
      <c r="A174" s="33" t="s">
        <v>108</v>
      </c>
      <c r="B174" s="4" t="s">
        <v>5</v>
      </c>
      <c r="C174" s="4" t="s">
        <v>94</v>
      </c>
      <c r="D174" s="4" t="s">
        <v>7</v>
      </c>
      <c r="E174" s="4">
        <v>2</v>
      </c>
      <c r="F174" s="34" t="s">
        <v>8</v>
      </c>
      <c r="G174" s="35">
        <v>29</v>
      </c>
      <c r="H174" s="48">
        <v>46.5</v>
      </c>
      <c r="I174" s="28"/>
      <c r="J174" s="35"/>
      <c r="K174" s="35"/>
      <c r="L174" s="36">
        <v>66.5</v>
      </c>
      <c r="M174" s="55" t="s">
        <v>402</v>
      </c>
      <c r="N174" s="56" t="s">
        <v>495</v>
      </c>
      <c r="O174" s="55" t="s">
        <v>461</v>
      </c>
      <c r="P174" s="5">
        <v>-8.5790000000000006</v>
      </c>
      <c r="Q174" s="5">
        <v>-9.2677700000000023</v>
      </c>
      <c r="R174" s="37">
        <v>21.33</v>
      </c>
      <c r="S174" s="27">
        <v>0.92869677205910328</v>
      </c>
    </row>
    <row r="175" spans="1:19" x14ac:dyDescent="0.2">
      <c r="A175" s="4" t="s">
        <v>109</v>
      </c>
      <c r="B175" s="4" t="s">
        <v>5</v>
      </c>
      <c r="C175" s="4" t="s">
        <v>94</v>
      </c>
      <c r="D175" s="4" t="s">
        <v>7</v>
      </c>
      <c r="E175" s="4">
        <v>2</v>
      </c>
      <c r="F175" s="34"/>
      <c r="G175" s="35">
        <v>29</v>
      </c>
      <c r="H175" s="48">
        <v>44.8</v>
      </c>
      <c r="I175" s="28"/>
      <c r="J175" s="35"/>
      <c r="K175" s="35"/>
      <c r="L175" s="36">
        <v>62.6</v>
      </c>
      <c r="M175" s="55" t="s">
        <v>379</v>
      </c>
      <c r="N175" s="56" t="s">
        <v>495</v>
      </c>
      <c r="O175" s="55" t="s">
        <v>462</v>
      </c>
      <c r="P175" s="5">
        <v>-8.5790000000000006</v>
      </c>
      <c r="Q175" s="5">
        <v>-9.2677700000000023</v>
      </c>
      <c r="R175" s="37">
        <v>21.33</v>
      </c>
      <c r="S175" s="27">
        <v>0.92869677205910328</v>
      </c>
    </row>
    <row r="176" spans="1:19" x14ac:dyDescent="0.2">
      <c r="A176" s="4" t="s">
        <v>110</v>
      </c>
      <c r="B176" s="4" t="s">
        <v>5</v>
      </c>
      <c r="C176" s="4" t="s">
        <v>94</v>
      </c>
      <c r="D176" s="4" t="s">
        <v>7</v>
      </c>
      <c r="E176" s="4">
        <v>2</v>
      </c>
      <c r="F176" s="34" t="s">
        <v>8</v>
      </c>
      <c r="G176" s="35">
        <v>30</v>
      </c>
      <c r="H176" s="48">
        <v>52.4</v>
      </c>
      <c r="I176" s="28"/>
      <c r="J176" s="35"/>
      <c r="K176" s="35"/>
      <c r="L176" s="36">
        <v>79.8</v>
      </c>
      <c r="M176" s="55" t="s">
        <v>403</v>
      </c>
      <c r="N176" s="56" t="s">
        <v>495</v>
      </c>
      <c r="O176" s="55" t="s">
        <v>463</v>
      </c>
      <c r="P176" s="5">
        <v>-9.4450000000000003</v>
      </c>
      <c r="Q176" s="5">
        <v>-8.1209100000000021</v>
      </c>
      <c r="R176" s="37">
        <v>22.98</v>
      </c>
      <c r="S176" s="27">
        <v>0.92869677205910295</v>
      </c>
    </row>
    <row r="177" spans="1:19" x14ac:dyDescent="0.2">
      <c r="A177" s="4" t="s">
        <v>111</v>
      </c>
      <c r="B177" s="4" t="s">
        <v>5</v>
      </c>
      <c r="C177" s="4" t="s">
        <v>94</v>
      </c>
      <c r="D177" s="4" t="s">
        <v>7</v>
      </c>
      <c r="E177" s="4">
        <v>2</v>
      </c>
      <c r="F177" s="34"/>
      <c r="G177" s="35">
        <v>30</v>
      </c>
      <c r="H177" s="48">
        <v>55.5</v>
      </c>
      <c r="I177" s="28"/>
      <c r="J177" s="35"/>
      <c r="K177" s="35"/>
      <c r="L177" s="36">
        <v>86.8</v>
      </c>
      <c r="M177" s="55" t="s">
        <v>403</v>
      </c>
      <c r="N177" s="56" t="s">
        <v>495</v>
      </c>
      <c r="O177" s="55" t="s">
        <v>463</v>
      </c>
      <c r="P177" s="5">
        <v>-9.4450000000000003</v>
      </c>
      <c r="Q177" s="5">
        <v>-8.1209100000000021</v>
      </c>
      <c r="R177" s="37">
        <v>22.98</v>
      </c>
      <c r="S177" s="27">
        <v>0.92869677205910295</v>
      </c>
    </row>
    <row r="178" spans="1:19" x14ac:dyDescent="0.2">
      <c r="A178" s="4" t="s">
        <v>112</v>
      </c>
      <c r="B178" s="4" t="s">
        <v>5</v>
      </c>
      <c r="C178" s="4" t="s">
        <v>94</v>
      </c>
      <c r="D178" s="4" t="s">
        <v>7</v>
      </c>
      <c r="E178" s="4">
        <v>2</v>
      </c>
      <c r="F178" s="34" t="s">
        <v>18</v>
      </c>
      <c r="G178" s="35">
        <v>30</v>
      </c>
      <c r="H178" s="48">
        <v>51.1</v>
      </c>
      <c r="I178" s="38"/>
      <c r="J178" s="35"/>
      <c r="K178" s="35"/>
      <c r="L178" s="36">
        <v>76.900000000000006</v>
      </c>
      <c r="M178" s="55" t="s">
        <v>404</v>
      </c>
      <c r="N178" s="56" t="s">
        <v>495</v>
      </c>
      <c r="O178" s="55" t="s">
        <v>404</v>
      </c>
      <c r="P178" s="5">
        <v>-9.4450000000000003</v>
      </c>
      <c r="Q178" s="5">
        <v>-8.1209100000000021</v>
      </c>
      <c r="R178" s="37">
        <v>22.98</v>
      </c>
      <c r="S178" s="27">
        <v>0.92869677205910295</v>
      </c>
    </row>
    <row r="179" spans="1:19" x14ac:dyDescent="0.2">
      <c r="A179" s="4" t="s">
        <v>113</v>
      </c>
      <c r="B179" s="4" t="s">
        <v>5</v>
      </c>
      <c r="C179" s="4" t="s">
        <v>94</v>
      </c>
      <c r="D179" s="4" t="s">
        <v>7</v>
      </c>
      <c r="E179" s="4">
        <v>2</v>
      </c>
      <c r="F179" s="34" t="s">
        <v>8</v>
      </c>
      <c r="G179" s="35">
        <v>30</v>
      </c>
      <c r="H179" s="48">
        <v>49</v>
      </c>
      <c r="I179" s="38"/>
      <c r="J179" s="35"/>
      <c r="K179" s="35"/>
      <c r="L179" s="36">
        <v>72.099999999999994</v>
      </c>
      <c r="M179" s="55" t="s">
        <v>404</v>
      </c>
      <c r="N179" s="56" t="s">
        <v>495</v>
      </c>
      <c r="O179" s="55" t="s">
        <v>404</v>
      </c>
      <c r="P179" s="5">
        <v>-9.4450000000000003</v>
      </c>
      <c r="Q179" s="5">
        <v>-8.1209100000000021</v>
      </c>
      <c r="R179" s="37">
        <v>22.98</v>
      </c>
      <c r="S179" s="27">
        <v>0.92869677205910295</v>
      </c>
    </row>
    <row r="180" spans="1:19" x14ac:dyDescent="0.2">
      <c r="A180" s="4" t="s">
        <v>114</v>
      </c>
      <c r="B180" s="4" t="s">
        <v>5</v>
      </c>
      <c r="C180" s="4" t="s">
        <v>94</v>
      </c>
      <c r="D180" s="4" t="s">
        <v>7</v>
      </c>
      <c r="E180" s="4">
        <v>2</v>
      </c>
      <c r="F180" s="34" t="s">
        <v>8</v>
      </c>
      <c r="G180" s="35">
        <v>30</v>
      </c>
      <c r="H180" s="48">
        <v>53.5</v>
      </c>
      <c r="I180" s="28"/>
      <c r="J180" s="35"/>
      <c r="K180" s="35"/>
      <c r="L180" s="36">
        <v>82.3</v>
      </c>
      <c r="M180" s="55" t="s">
        <v>403</v>
      </c>
      <c r="N180" s="56" t="s">
        <v>495</v>
      </c>
      <c r="O180" s="55" t="s">
        <v>438</v>
      </c>
      <c r="P180" s="5">
        <v>-9.4450000000000003</v>
      </c>
      <c r="Q180" s="5">
        <v>-8.1209100000000021</v>
      </c>
      <c r="R180" s="37">
        <v>22.98</v>
      </c>
      <c r="S180" s="27">
        <v>0.92869677205910295</v>
      </c>
    </row>
    <row r="181" spans="1:19" x14ac:dyDescent="0.2">
      <c r="A181" s="4" t="s">
        <v>115</v>
      </c>
      <c r="B181" s="4" t="s">
        <v>5</v>
      </c>
      <c r="C181" s="4" t="s">
        <v>94</v>
      </c>
      <c r="D181" s="4" t="s">
        <v>7</v>
      </c>
      <c r="E181" s="4">
        <v>2</v>
      </c>
      <c r="F181" s="34" t="s">
        <v>34</v>
      </c>
      <c r="G181" s="35">
        <v>30</v>
      </c>
      <c r="H181" s="48">
        <v>44</v>
      </c>
      <c r="I181" s="28"/>
      <c r="J181" s="35"/>
      <c r="K181" s="35"/>
      <c r="L181" s="36">
        <v>60.8</v>
      </c>
      <c r="M181" s="55" t="s">
        <v>403</v>
      </c>
      <c r="N181" s="56" t="s">
        <v>495</v>
      </c>
      <c r="O181" s="55" t="s">
        <v>438</v>
      </c>
      <c r="P181" s="5">
        <v>-9.4450000000000003</v>
      </c>
      <c r="Q181" s="5">
        <v>-8.1209100000000021</v>
      </c>
      <c r="R181" s="37">
        <v>22.98</v>
      </c>
      <c r="S181" s="27">
        <v>0.92869677205910295</v>
      </c>
    </row>
    <row r="182" spans="1:19" x14ac:dyDescent="0.2">
      <c r="A182" s="4" t="s">
        <v>203</v>
      </c>
      <c r="B182" s="4" t="s">
        <v>5</v>
      </c>
      <c r="C182" s="4" t="s">
        <v>94</v>
      </c>
      <c r="D182" s="4" t="s">
        <v>7</v>
      </c>
      <c r="E182" s="4">
        <v>2</v>
      </c>
      <c r="F182" s="34" t="s">
        <v>23</v>
      </c>
      <c r="G182" s="35">
        <v>31</v>
      </c>
      <c r="H182" s="48">
        <v>40.5</v>
      </c>
      <c r="I182" s="28"/>
      <c r="J182" s="35"/>
      <c r="K182" s="35"/>
      <c r="L182" s="36">
        <v>52.9</v>
      </c>
      <c r="M182" s="55" t="s">
        <v>432</v>
      </c>
      <c r="N182" s="56" t="s">
        <v>495</v>
      </c>
      <c r="O182" s="55" t="s">
        <v>464</v>
      </c>
      <c r="P182" s="5">
        <v>-8.5289999999999999</v>
      </c>
      <c r="Q182" s="5">
        <v>-8.1209100000000021</v>
      </c>
      <c r="R182" s="37">
        <v>22.98</v>
      </c>
      <c r="S182" s="27">
        <v>0.92869677205910295</v>
      </c>
    </row>
    <row r="183" spans="1:19" x14ac:dyDescent="0.2">
      <c r="A183" s="4" t="s">
        <v>116</v>
      </c>
      <c r="B183" s="4" t="s">
        <v>5</v>
      </c>
      <c r="C183" s="4" t="s">
        <v>94</v>
      </c>
      <c r="D183" s="4" t="s">
        <v>7</v>
      </c>
      <c r="E183" s="4">
        <v>2</v>
      </c>
      <c r="F183" s="34" t="s">
        <v>8</v>
      </c>
      <c r="G183" s="35">
        <v>31</v>
      </c>
      <c r="H183" s="48">
        <v>47.5</v>
      </c>
      <c r="I183" s="28"/>
      <c r="J183" s="35"/>
      <c r="K183" s="35"/>
      <c r="L183" s="36">
        <v>68.7</v>
      </c>
      <c r="M183" s="55" t="s">
        <v>432</v>
      </c>
      <c r="N183" s="56" t="s">
        <v>495</v>
      </c>
      <c r="O183" s="55" t="s">
        <v>465</v>
      </c>
      <c r="P183" s="5">
        <v>-8.5289999999999999</v>
      </c>
      <c r="Q183" s="5">
        <v>-8.1209100000000021</v>
      </c>
      <c r="R183" s="37">
        <v>22.98</v>
      </c>
      <c r="S183" s="27">
        <v>0.92869677205910295</v>
      </c>
    </row>
    <row r="184" spans="1:19" x14ac:dyDescent="0.2">
      <c r="A184" s="4" t="s">
        <v>117</v>
      </c>
      <c r="B184" s="4" t="s">
        <v>5</v>
      </c>
      <c r="C184" s="4" t="s">
        <v>94</v>
      </c>
      <c r="D184" s="4" t="s">
        <v>7</v>
      </c>
      <c r="E184" s="4">
        <v>2</v>
      </c>
      <c r="F184" s="34" t="s">
        <v>8</v>
      </c>
      <c r="G184" s="35">
        <v>31</v>
      </c>
      <c r="H184" s="48">
        <v>49.7</v>
      </c>
      <c r="I184" s="54"/>
      <c r="J184" s="35"/>
      <c r="K184" s="35"/>
      <c r="L184" s="36">
        <v>73.7</v>
      </c>
      <c r="M184" s="55" t="s">
        <v>432</v>
      </c>
      <c r="N184" s="56" t="s">
        <v>495</v>
      </c>
      <c r="O184" s="55" t="s">
        <v>465</v>
      </c>
      <c r="P184" s="5">
        <v>-8.5289999999999999</v>
      </c>
      <c r="Q184" s="5">
        <v>-8.1209100000000021</v>
      </c>
      <c r="R184" s="37">
        <v>22.98</v>
      </c>
      <c r="S184" s="27">
        <v>0.92869677205910295</v>
      </c>
    </row>
    <row r="185" spans="1:19" x14ac:dyDescent="0.2">
      <c r="A185" s="4" t="s">
        <v>118</v>
      </c>
      <c r="B185" s="4" t="s">
        <v>5</v>
      </c>
      <c r="C185" s="4" t="s">
        <v>94</v>
      </c>
      <c r="D185" s="4" t="s">
        <v>7</v>
      </c>
      <c r="E185" s="4">
        <v>2</v>
      </c>
      <c r="F185" s="34" t="s">
        <v>8</v>
      </c>
      <c r="G185" s="35">
        <v>31</v>
      </c>
      <c r="H185" s="48">
        <v>50.7</v>
      </c>
      <c r="I185" s="54"/>
      <c r="J185" s="35"/>
      <c r="K185" s="35"/>
      <c r="L185" s="36">
        <v>76</v>
      </c>
      <c r="M185" s="55" t="s">
        <v>432</v>
      </c>
      <c r="N185" s="56" t="s">
        <v>495</v>
      </c>
      <c r="O185" s="55" t="s">
        <v>465</v>
      </c>
      <c r="P185" s="5">
        <v>-8.5289999999999999</v>
      </c>
      <c r="Q185" s="5">
        <v>-8.1209100000000021</v>
      </c>
      <c r="R185" s="37">
        <v>22.98</v>
      </c>
      <c r="S185" s="27">
        <v>0.92869677205910295</v>
      </c>
    </row>
    <row r="186" spans="1:19" x14ac:dyDescent="0.2">
      <c r="A186" s="31" t="s">
        <v>119</v>
      </c>
      <c r="B186" s="4" t="s">
        <v>5</v>
      </c>
      <c r="C186" s="4" t="s">
        <v>94</v>
      </c>
      <c r="D186" s="4" t="s">
        <v>7</v>
      </c>
      <c r="E186" s="4">
        <v>2</v>
      </c>
      <c r="F186" s="34" t="s">
        <v>34</v>
      </c>
      <c r="G186" s="35">
        <v>31</v>
      </c>
      <c r="H186" s="48">
        <v>46.8</v>
      </c>
      <c r="I186" s="28"/>
      <c r="J186" s="35"/>
      <c r="K186" s="35"/>
      <c r="L186" s="36">
        <v>67.2</v>
      </c>
      <c r="M186" s="55" t="s">
        <v>405</v>
      </c>
      <c r="N186" s="56" t="s">
        <v>495</v>
      </c>
      <c r="O186" s="55" t="s">
        <v>466</v>
      </c>
      <c r="P186" s="5">
        <v>-8.5289999999999999</v>
      </c>
      <c r="Q186" s="5">
        <v>-8.1209100000000021</v>
      </c>
      <c r="R186" s="37">
        <v>22.98</v>
      </c>
      <c r="S186" s="27">
        <v>0.92869677205910295</v>
      </c>
    </row>
    <row r="187" spans="1:19" x14ac:dyDescent="0.2">
      <c r="A187" s="4" t="s">
        <v>120</v>
      </c>
      <c r="B187" s="4" t="s">
        <v>5</v>
      </c>
      <c r="C187" s="4" t="s">
        <v>94</v>
      </c>
      <c r="D187" s="4" t="s">
        <v>7</v>
      </c>
      <c r="E187" s="4">
        <v>2</v>
      </c>
      <c r="F187" s="34" t="s">
        <v>8</v>
      </c>
      <c r="G187" s="35">
        <v>33</v>
      </c>
      <c r="H187" s="52">
        <v>46.3</v>
      </c>
      <c r="I187" s="28"/>
      <c r="J187" s="35"/>
      <c r="K187" s="35"/>
      <c r="L187" s="36">
        <v>66.099999999999994</v>
      </c>
      <c r="M187" s="55" t="s">
        <v>390</v>
      </c>
      <c r="N187" s="56" t="s">
        <v>495</v>
      </c>
      <c r="O187" s="55" t="s">
        <v>467</v>
      </c>
      <c r="P187" s="5">
        <v>-8.9090000000000007</v>
      </c>
      <c r="Q187" s="5">
        <v>-8.1209100000000021</v>
      </c>
      <c r="R187" s="37">
        <v>22.89</v>
      </c>
      <c r="S187" s="27">
        <v>0.92869677205910295</v>
      </c>
    </row>
    <row r="188" spans="1:19" x14ac:dyDescent="0.2">
      <c r="A188" s="4" t="s">
        <v>121</v>
      </c>
      <c r="B188" s="4" t="s">
        <v>5</v>
      </c>
      <c r="C188" s="4" t="s">
        <v>94</v>
      </c>
      <c r="D188" s="4" t="s">
        <v>7</v>
      </c>
      <c r="E188" s="4">
        <v>2</v>
      </c>
      <c r="F188" s="34" t="s">
        <v>8</v>
      </c>
      <c r="G188" s="35">
        <v>33</v>
      </c>
      <c r="H188" s="52">
        <v>48.5</v>
      </c>
      <c r="I188" s="28"/>
      <c r="J188" s="35"/>
      <c r="K188" s="35"/>
      <c r="L188" s="36">
        <v>71.099999999999994</v>
      </c>
      <c r="M188" s="55" t="s">
        <v>390</v>
      </c>
      <c r="N188" s="56" t="s">
        <v>495</v>
      </c>
      <c r="O188" s="55" t="s">
        <v>467</v>
      </c>
      <c r="P188" s="5">
        <v>-8.9090000000000007</v>
      </c>
      <c r="Q188" s="5">
        <v>-8.1209100000000021</v>
      </c>
      <c r="R188" s="37">
        <v>22.89</v>
      </c>
      <c r="S188" s="27">
        <v>0.92869677205910295</v>
      </c>
    </row>
    <row r="189" spans="1:19" x14ac:dyDescent="0.2">
      <c r="A189" s="4" t="s">
        <v>122</v>
      </c>
      <c r="B189" s="4" t="s">
        <v>5</v>
      </c>
      <c r="C189" s="4" t="s">
        <v>94</v>
      </c>
      <c r="D189" s="4" t="s">
        <v>7</v>
      </c>
      <c r="E189" s="4">
        <v>2</v>
      </c>
      <c r="F189" s="34"/>
      <c r="G189" s="35">
        <v>33</v>
      </c>
      <c r="H189" s="52">
        <v>43.2</v>
      </c>
      <c r="I189" s="28"/>
      <c r="J189" s="35"/>
      <c r="K189" s="35"/>
      <c r="L189" s="36">
        <v>59.1</v>
      </c>
      <c r="M189" s="55" t="s">
        <v>390</v>
      </c>
      <c r="N189" s="56" t="s">
        <v>495</v>
      </c>
      <c r="O189" s="55" t="s">
        <v>467</v>
      </c>
      <c r="P189" s="5">
        <v>-8.9090000000000007</v>
      </c>
      <c r="Q189" s="5">
        <v>-8.1209100000000021</v>
      </c>
      <c r="R189" s="37">
        <v>22.89</v>
      </c>
      <c r="S189" s="27">
        <v>0.92869677205910295</v>
      </c>
    </row>
    <row r="190" spans="1:19" x14ac:dyDescent="0.2">
      <c r="A190" s="4" t="s">
        <v>123</v>
      </c>
      <c r="B190" s="4" t="s">
        <v>5</v>
      </c>
      <c r="C190" s="4" t="s">
        <v>94</v>
      </c>
      <c r="D190" s="4" t="s">
        <v>7</v>
      </c>
      <c r="E190" s="4">
        <v>2</v>
      </c>
      <c r="F190" s="34"/>
      <c r="G190" s="35">
        <v>33</v>
      </c>
      <c r="H190" s="48">
        <v>43</v>
      </c>
      <c r="I190" s="28"/>
      <c r="J190" s="35"/>
      <c r="K190" s="35"/>
      <c r="L190" s="36">
        <v>58.6</v>
      </c>
      <c r="M190" s="55" t="s">
        <v>393</v>
      </c>
      <c r="N190" s="56" t="s">
        <v>495</v>
      </c>
      <c r="O190" s="55" t="s">
        <v>467</v>
      </c>
      <c r="P190" s="5">
        <v>-8.9090000000000007</v>
      </c>
      <c r="Q190" s="5">
        <v>-8.1209100000000021</v>
      </c>
      <c r="R190" s="37">
        <v>22.89</v>
      </c>
      <c r="S190" s="27">
        <v>0.92869677205910295</v>
      </c>
    </row>
    <row r="191" spans="1:19" x14ac:dyDescent="0.2">
      <c r="A191" s="4" t="s">
        <v>124</v>
      </c>
      <c r="B191" s="4" t="s">
        <v>5</v>
      </c>
      <c r="C191" s="4" t="s">
        <v>94</v>
      </c>
      <c r="D191" s="4" t="s">
        <v>7</v>
      </c>
      <c r="E191" s="4">
        <v>2</v>
      </c>
      <c r="F191" s="34"/>
      <c r="G191" s="35">
        <v>33</v>
      </c>
      <c r="H191" s="48">
        <v>51</v>
      </c>
      <c r="I191" s="28"/>
      <c r="J191" s="35"/>
      <c r="K191" s="35"/>
      <c r="L191" s="36">
        <v>76.7</v>
      </c>
      <c r="M191" s="55" t="s">
        <v>393</v>
      </c>
      <c r="N191" s="56" t="s">
        <v>495</v>
      </c>
      <c r="O191" s="55" t="s">
        <v>467</v>
      </c>
      <c r="P191" s="5">
        <v>-8.9090000000000007</v>
      </c>
      <c r="Q191" s="5">
        <v>-8.1209100000000021</v>
      </c>
      <c r="R191" s="37">
        <v>22.89</v>
      </c>
      <c r="S191" s="27">
        <v>0.92869677205910295</v>
      </c>
    </row>
    <row r="192" spans="1:19" x14ac:dyDescent="0.2">
      <c r="A192" s="4" t="s">
        <v>125</v>
      </c>
      <c r="B192" s="4" t="s">
        <v>5</v>
      </c>
      <c r="C192" s="4" t="s">
        <v>94</v>
      </c>
      <c r="D192" s="4" t="s">
        <v>7</v>
      </c>
      <c r="E192" s="4">
        <v>2</v>
      </c>
      <c r="F192" s="34" t="s">
        <v>8</v>
      </c>
      <c r="G192" s="35">
        <v>34</v>
      </c>
      <c r="H192" s="48">
        <v>48.7</v>
      </c>
      <c r="I192" s="28"/>
      <c r="J192" s="35"/>
      <c r="K192" s="35"/>
      <c r="L192" s="36">
        <v>71.5</v>
      </c>
      <c r="M192" s="55" t="s">
        <v>406</v>
      </c>
      <c r="N192" s="56" t="s">
        <v>495</v>
      </c>
      <c r="O192" s="55" t="s">
        <v>468</v>
      </c>
      <c r="P192" s="5">
        <v>-9.4879999999999995</v>
      </c>
      <c r="Q192" s="5">
        <v>-8.1209100000000021</v>
      </c>
      <c r="R192" s="37">
        <v>22.89</v>
      </c>
      <c r="S192" s="27">
        <v>0.92869677205910295</v>
      </c>
    </row>
    <row r="193" spans="1:19" x14ac:dyDescent="0.2">
      <c r="A193" s="4" t="s">
        <v>126</v>
      </c>
      <c r="B193" s="4" t="s">
        <v>5</v>
      </c>
      <c r="C193" s="4" t="s">
        <v>94</v>
      </c>
      <c r="D193" s="4" t="s">
        <v>7</v>
      </c>
      <c r="E193" s="4">
        <v>2</v>
      </c>
      <c r="F193" s="34" t="s">
        <v>8</v>
      </c>
      <c r="G193" s="35">
        <v>34</v>
      </c>
      <c r="H193" s="49">
        <v>50.9</v>
      </c>
      <c r="I193" s="54"/>
      <c r="J193" s="35"/>
      <c r="K193" s="35"/>
      <c r="L193" s="36">
        <v>76.400000000000006</v>
      </c>
      <c r="M193" s="55" t="s">
        <v>407</v>
      </c>
      <c r="N193" s="56" t="s">
        <v>495</v>
      </c>
      <c r="O193" s="55" t="s">
        <v>469</v>
      </c>
      <c r="P193" s="5">
        <v>-9.4879999999999995</v>
      </c>
      <c r="Q193" s="5">
        <v>-8.1209100000000021</v>
      </c>
      <c r="R193" s="37">
        <v>22.89</v>
      </c>
      <c r="S193" s="27">
        <v>0.92869677205910295</v>
      </c>
    </row>
    <row r="194" spans="1:19" x14ac:dyDescent="0.2">
      <c r="A194" s="4" t="s">
        <v>204</v>
      </c>
      <c r="B194" s="4" t="s">
        <v>5</v>
      </c>
      <c r="C194" s="4" t="s">
        <v>94</v>
      </c>
      <c r="D194" s="4" t="s">
        <v>7</v>
      </c>
      <c r="E194" s="4">
        <v>2</v>
      </c>
      <c r="F194" s="34"/>
      <c r="G194" s="35">
        <v>35</v>
      </c>
      <c r="H194" s="53">
        <v>44</v>
      </c>
      <c r="I194" s="38"/>
      <c r="J194" s="35"/>
      <c r="K194" s="35"/>
      <c r="L194" s="36">
        <v>60.8</v>
      </c>
      <c r="M194" s="55" t="s">
        <v>408</v>
      </c>
      <c r="N194" s="56" t="s">
        <v>495</v>
      </c>
      <c r="O194" s="55" t="s">
        <v>470</v>
      </c>
      <c r="P194" s="5">
        <v>-8.0830000000000002</v>
      </c>
      <c r="Q194" s="5">
        <v>-8.1209100000000021</v>
      </c>
      <c r="R194" s="37">
        <v>22.89</v>
      </c>
      <c r="S194" s="27">
        <v>-0.2621288494248919</v>
      </c>
    </row>
    <row r="195" spans="1:19" x14ac:dyDescent="0.2">
      <c r="A195" s="4" t="s">
        <v>127</v>
      </c>
      <c r="B195" s="4" t="s">
        <v>5</v>
      </c>
      <c r="C195" s="4" t="s">
        <v>94</v>
      </c>
      <c r="D195" s="4" t="s">
        <v>7</v>
      </c>
      <c r="E195" s="4">
        <v>2</v>
      </c>
      <c r="F195" s="34"/>
      <c r="G195" s="35">
        <v>35</v>
      </c>
      <c r="H195" s="53">
        <v>50.4</v>
      </c>
      <c r="I195" s="38"/>
      <c r="J195" s="35"/>
      <c r="K195" s="35"/>
      <c r="L195" s="36">
        <v>75.3</v>
      </c>
      <c r="M195" s="55" t="s">
        <v>408</v>
      </c>
      <c r="N195" s="56" t="s">
        <v>495</v>
      </c>
      <c r="O195" s="55" t="s">
        <v>470</v>
      </c>
      <c r="P195" s="5">
        <v>-8.0830000000000002</v>
      </c>
      <c r="Q195" s="5">
        <v>-8.1209100000000021</v>
      </c>
      <c r="R195" s="37">
        <v>22.89</v>
      </c>
      <c r="S195" s="27">
        <v>-0.2621288494248919</v>
      </c>
    </row>
    <row r="196" spans="1:19" x14ac:dyDescent="0.2">
      <c r="A196" s="4" t="s">
        <v>128</v>
      </c>
      <c r="B196" s="4" t="s">
        <v>5</v>
      </c>
      <c r="C196" s="4" t="s">
        <v>94</v>
      </c>
      <c r="D196" s="4" t="s">
        <v>367</v>
      </c>
      <c r="E196" s="4">
        <v>1</v>
      </c>
      <c r="F196" s="34"/>
      <c r="G196" s="35">
        <v>35</v>
      </c>
      <c r="H196" s="48">
        <v>48</v>
      </c>
      <c r="I196" s="28"/>
      <c r="J196" s="35"/>
      <c r="K196" s="35"/>
      <c r="L196" s="36">
        <v>69.900000000000006</v>
      </c>
      <c r="M196" s="55" t="s">
        <v>409</v>
      </c>
      <c r="N196" s="56" t="s">
        <v>495</v>
      </c>
      <c r="O196" s="55" t="s">
        <v>471</v>
      </c>
      <c r="P196" s="5">
        <v>-8.0830000000000002</v>
      </c>
      <c r="Q196" s="5">
        <v>-8.1209100000000021</v>
      </c>
      <c r="R196" s="37">
        <v>22.89</v>
      </c>
      <c r="S196" s="27">
        <v>-0.2621288494248919</v>
      </c>
    </row>
    <row r="197" spans="1:19" x14ac:dyDescent="0.2">
      <c r="A197" s="4" t="s">
        <v>129</v>
      </c>
      <c r="B197" s="4" t="s">
        <v>5</v>
      </c>
      <c r="C197" s="4" t="s">
        <v>94</v>
      </c>
      <c r="D197" s="4" t="s">
        <v>367</v>
      </c>
      <c r="E197" s="4">
        <v>1</v>
      </c>
      <c r="F197" s="34"/>
      <c r="G197" s="35">
        <v>35</v>
      </c>
      <c r="H197" s="48">
        <v>43</v>
      </c>
      <c r="I197" s="28"/>
      <c r="J197" s="35"/>
      <c r="K197" s="35"/>
      <c r="L197" s="36">
        <v>58.6</v>
      </c>
      <c r="M197" s="55" t="s">
        <v>409</v>
      </c>
      <c r="N197" s="56" t="s">
        <v>495</v>
      </c>
      <c r="O197" s="55" t="s">
        <v>471</v>
      </c>
      <c r="P197" s="5">
        <v>-8.0830000000000002</v>
      </c>
      <c r="Q197" s="5">
        <v>-8.1209100000000021</v>
      </c>
      <c r="R197" s="37">
        <v>22.89</v>
      </c>
      <c r="S197" s="27">
        <v>-0.2621288494248919</v>
      </c>
    </row>
    <row r="198" spans="1:19" x14ac:dyDescent="0.2">
      <c r="A198" s="4" t="s">
        <v>130</v>
      </c>
      <c r="B198" s="4" t="s">
        <v>5</v>
      </c>
      <c r="C198" s="4" t="s">
        <v>94</v>
      </c>
      <c r="D198" s="4" t="s">
        <v>7</v>
      </c>
      <c r="E198" s="4">
        <v>2</v>
      </c>
      <c r="F198" s="34" t="s">
        <v>8</v>
      </c>
      <c r="G198" s="35">
        <v>38</v>
      </c>
      <c r="H198" s="48"/>
      <c r="I198" s="28">
        <v>74.2</v>
      </c>
      <c r="J198" s="35"/>
      <c r="K198" s="35"/>
      <c r="L198" s="36">
        <v>67.7</v>
      </c>
      <c r="M198" s="55" t="s">
        <v>410</v>
      </c>
      <c r="N198" s="56" t="s">
        <v>495</v>
      </c>
      <c r="O198" s="55" t="s">
        <v>472</v>
      </c>
      <c r="P198" s="5">
        <v>-6.8639999999999999</v>
      </c>
      <c r="Q198" s="5">
        <v>-8.1209100000000021</v>
      </c>
      <c r="R198" s="37">
        <v>22.89</v>
      </c>
      <c r="S198" s="27">
        <v>0.4</v>
      </c>
    </row>
    <row r="199" spans="1:19" x14ac:dyDescent="0.2">
      <c r="A199" s="4" t="s">
        <v>131</v>
      </c>
      <c r="B199" s="4" t="s">
        <v>132</v>
      </c>
      <c r="C199" s="4" t="s">
        <v>133</v>
      </c>
      <c r="D199" s="4" t="s">
        <v>7</v>
      </c>
      <c r="E199" s="4">
        <v>2</v>
      </c>
      <c r="F199" s="34" t="s">
        <v>23</v>
      </c>
      <c r="G199" s="35">
        <v>40</v>
      </c>
      <c r="H199" s="48">
        <v>45.6</v>
      </c>
      <c r="I199" s="28"/>
      <c r="J199" s="35"/>
      <c r="K199" s="35"/>
      <c r="L199" s="36">
        <v>64.400000000000006</v>
      </c>
      <c r="M199" s="55" t="s">
        <v>411</v>
      </c>
      <c r="N199" s="56" t="s">
        <v>495</v>
      </c>
      <c r="O199" s="55" t="s">
        <v>473</v>
      </c>
      <c r="P199" s="5">
        <v>-7.952</v>
      </c>
      <c r="Q199" s="5">
        <v>-7.3689499999999999</v>
      </c>
      <c r="R199" s="37">
        <v>21.39</v>
      </c>
      <c r="S199" s="27">
        <v>0.4</v>
      </c>
    </row>
    <row r="200" spans="1:19" x14ac:dyDescent="0.2">
      <c r="A200" s="4" t="s">
        <v>134</v>
      </c>
      <c r="B200" s="4" t="s">
        <v>5</v>
      </c>
      <c r="C200" s="4" t="s">
        <v>94</v>
      </c>
      <c r="D200" s="4" t="s">
        <v>367</v>
      </c>
      <c r="E200" s="4">
        <v>1</v>
      </c>
      <c r="F200" s="34" t="s">
        <v>18</v>
      </c>
      <c r="G200" s="35">
        <v>41</v>
      </c>
      <c r="H200" s="48">
        <v>53.8</v>
      </c>
      <c r="I200" s="28"/>
      <c r="J200" s="35"/>
      <c r="K200" s="35"/>
      <c r="L200" s="36">
        <v>83</v>
      </c>
      <c r="M200" s="55" t="s">
        <v>412</v>
      </c>
      <c r="N200" s="56" t="s">
        <v>495</v>
      </c>
      <c r="O200" s="55" t="s">
        <v>409</v>
      </c>
      <c r="P200" s="5">
        <v>-8.609</v>
      </c>
      <c r="Q200" s="5">
        <v>-7.3689499999999999</v>
      </c>
      <c r="R200" s="37">
        <v>21.39</v>
      </c>
      <c r="S200" s="27">
        <v>0.29333333333333361</v>
      </c>
    </row>
    <row r="201" spans="1:19" x14ac:dyDescent="0.2">
      <c r="A201" s="4" t="s">
        <v>135</v>
      </c>
      <c r="B201" s="4" t="s">
        <v>132</v>
      </c>
      <c r="C201" s="4" t="s">
        <v>133</v>
      </c>
      <c r="D201" s="4" t="s">
        <v>7</v>
      </c>
      <c r="E201" s="4">
        <v>2</v>
      </c>
      <c r="F201" s="34"/>
      <c r="G201" s="35">
        <v>41</v>
      </c>
      <c r="H201" s="48">
        <v>48.4</v>
      </c>
      <c r="I201" s="28"/>
      <c r="J201" s="35"/>
      <c r="K201" s="35"/>
      <c r="L201" s="36">
        <v>70.8</v>
      </c>
      <c r="M201" s="58" t="s">
        <v>413</v>
      </c>
      <c r="N201" s="56" t="s">
        <v>495</v>
      </c>
      <c r="O201" s="58" t="s">
        <v>474</v>
      </c>
      <c r="P201" s="5">
        <v>-8.609</v>
      </c>
      <c r="Q201" s="5">
        <v>-7.3689499999999999</v>
      </c>
      <c r="R201" s="37">
        <v>21.39</v>
      </c>
      <c r="S201" s="27">
        <v>0.29333333333333361</v>
      </c>
    </row>
    <row r="202" spans="1:19" x14ac:dyDescent="0.2">
      <c r="A202" s="4" t="s">
        <v>136</v>
      </c>
      <c r="B202" s="4" t="s">
        <v>132</v>
      </c>
      <c r="C202" s="4" t="s">
        <v>133</v>
      </c>
      <c r="D202" s="4" t="s">
        <v>7</v>
      </c>
      <c r="E202" s="4">
        <v>2</v>
      </c>
      <c r="F202" s="34" t="s">
        <v>18</v>
      </c>
      <c r="G202" s="35">
        <v>41</v>
      </c>
      <c r="H202" s="48">
        <v>54</v>
      </c>
      <c r="I202" s="28"/>
      <c r="J202" s="35"/>
      <c r="K202" s="35"/>
      <c r="L202" s="36">
        <v>83.4</v>
      </c>
      <c r="M202" s="55" t="s">
        <v>393</v>
      </c>
      <c r="N202" s="56" t="s">
        <v>495</v>
      </c>
      <c r="O202" s="55" t="s">
        <v>474</v>
      </c>
      <c r="P202" s="5">
        <v>-8.609</v>
      </c>
      <c r="Q202" s="5">
        <v>-7.3689499999999999</v>
      </c>
      <c r="R202" s="37">
        <v>21.39</v>
      </c>
      <c r="S202" s="27">
        <v>0.29333333333333361</v>
      </c>
    </row>
    <row r="203" spans="1:19" x14ac:dyDescent="0.2">
      <c r="A203" s="4" t="s">
        <v>137</v>
      </c>
      <c r="B203" s="4" t="s">
        <v>132</v>
      </c>
      <c r="C203" s="4" t="s">
        <v>133</v>
      </c>
      <c r="D203" s="4" t="s">
        <v>7</v>
      </c>
      <c r="E203" s="4">
        <v>2</v>
      </c>
      <c r="F203" s="34" t="s">
        <v>18</v>
      </c>
      <c r="G203" s="35">
        <v>43</v>
      </c>
      <c r="H203" s="48">
        <v>52.5</v>
      </c>
      <c r="I203" s="28"/>
      <c r="J203" s="35"/>
      <c r="K203" s="35"/>
      <c r="L203" s="36">
        <v>80.099999999999994</v>
      </c>
      <c r="M203" s="55" t="s">
        <v>414</v>
      </c>
      <c r="N203" s="56" t="s">
        <v>495</v>
      </c>
      <c r="O203" s="55" t="s">
        <v>475</v>
      </c>
      <c r="P203" s="5">
        <v>-6.9050000000000002</v>
      </c>
      <c r="Q203" s="5">
        <v>-7.3689499999999999</v>
      </c>
      <c r="R203" s="37">
        <v>21.76</v>
      </c>
      <c r="S203" s="27">
        <v>0.14666666666666681</v>
      </c>
    </row>
    <row r="204" spans="1:19" x14ac:dyDescent="0.2">
      <c r="A204" s="4" t="s">
        <v>138</v>
      </c>
      <c r="B204" s="4" t="s">
        <v>132</v>
      </c>
      <c r="C204" s="4" t="s">
        <v>133</v>
      </c>
      <c r="D204" s="4" t="s">
        <v>7</v>
      </c>
      <c r="E204" s="4">
        <v>2</v>
      </c>
      <c r="F204" s="34" t="s">
        <v>8</v>
      </c>
      <c r="G204" s="35">
        <v>44</v>
      </c>
      <c r="H204" s="48">
        <v>52.2</v>
      </c>
      <c r="I204" s="28"/>
      <c r="J204" s="35"/>
      <c r="K204" s="35"/>
      <c r="L204" s="36">
        <v>79.400000000000006</v>
      </c>
      <c r="M204" s="55" t="s">
        <v>393</v>
      </c>
      <c r="N204" s="56" t="s">
        <v>495</v>
      </c>
      <c r="O204" s="55" t="s">
        <v>476</v>
      </c>
      <c r="P204" s="5">
        <v>-8.1660000000000004</v>
      </c>
      <c r="Q204" s="5">
        <v>-7.3689499999999999</v>
      </c>
      <c r="R204" s="37">
        <v>21.76</v>
      </c>
      <c r="S204" s="27">
        <v>0.14666666666666681</v>
      </c>
    </row>
    <row r="205" spans="1:19" x14ac:dyDescent="0.2">
      <c r="A205" s="4" t="s">
        <v>139</v>
      </c>
      <c r="B205" s="4" t="s">
        <v>132</v>
      </c>
      <c r="C205" s="4" t="s">
        <v>133</v>
      </c>
      <c r="D205" s="4" t="s">
        <v>7</v>
      </c>
      <c r="E205" s="4">
        <v>2</v>
      </c>
      <c r="F205" s="34" t="s">
        <v>8</v>
      </c>
      <c r="G205" s="35">
        <v>44</v>
      </c>
      <c r="H205" s="48">
        <v>54</v>
      </c>
      <c r="I205" s="28"/>
      <c r="J205" s="35"/>
      <c r="K205" s="35"/>
      <c r="L205" s="36">
        <v>83.4</v>
      </c>
      <c r="M205" s="55" t="s">
        <v>393</v>
      </c>
      <c r="N205" s="56" t="s">
        <v>495</v>
      </c>
      <c r="O205" s="55" t="s">
        <v>491</v>
      </c>
      <c r="P205" s="5">
        <v>-8.1660000000000004</v>
      </c>
      <c r="Q205" s="5">
        <v>-7.3689499999999999</v>
      </c>
      <c r="R205" s="37">
        <v>21.76</v>
      </c>
      <c r="S205" s="27">
        <v>0.14666666666666681</v>
      </c>
    </row>
    <row r="206" spans="1:19" x14ac:dyDescent="0.2">
      <c r="A206" s="4" t="s">
        <v>140</v>
      </c>
      <c r="B206" s="4" t="s">
        <v>132</v>
      </c>
      <c r="C206" s="4" t="s">
        <v>133</v>
      </c>
      <c r="D206" s="4" t="s">
        <v>7</v>
      </c>
      <c r="E206" s="4">
        <v>2</v>
      </c>
      <c r="F206" s="34" t="s">
        <v>34</v>
      </c>
      <c r="G206" s="35">
        <v>44</v>
      </c>
      <c r="H206" s="48">
        <v>45.9</v>
      </c>
      <c r="I206" s="28"/>
      <c r="J206" s="35"/>
      <c r="K206" s="35"/>
      <c r="L206" s="36">
        <v>65.099999999999994</v>
      </c>
      <c r="M206" s="55" t="s">
        <v>393</v>
      </c>
      <c r="N206" s="56" t="s">
        <v>495</v>
      </c>
      <c r="O206" s="55" t="s">
        <v>491</v>
      </c>
      <c r="P206" s="5">
        <v>-8.1660000000000004</v>
      </c>
      <c r="Q206" s="5">
        <v>-7.3689499999999999</v>
      </c>
      <c r="R206" s="37">
        <v>21.76</v>
      </c>
      <c r="S206" s="27">
        <v>0.14666666666666681</v>
      </c>
    </row>
    <row r="207" spans="1:19" x14ac:dyDescent="0.2">
      <c r="A207" s="4" t="s">
        <v>141</v>
      </c>
      <c r="B207" s="4" t="s">
        <v>132</v>
      </c>
      <c r="C207" s="4" t="s">
        <v>133</v>
      </c>
      <c r="D207" s="4" t="s">
        <v>7</v>
      </c>
      <c r="E207" s="4">
        <v>2</v>
      </c>
      <c r="F207" s="34" t="s">
        <v>8</v>
      </c>
      <c r="G207" s="35">
        <v>50</v>
      </c>
      <c r="H207" s="48">
        <v>52.4</v>
      </c>
      <c r="I207" s="28"/>
      <c r="J207" s="35"/>
      <c r="K207" s="35"/>
      <c r="L207" s="36">
        <v>79.8</v>
      </c>
      <c r="M207" s="55" t="s">
        <v>393</v>
      </c>
      <c r="N207" s="56" t="s">
        <v>495</v>
      </c>
      <c r="O207" s="55" t="s">
        <v>492</v>
      </c>
      <c r="P207" s="5">
        <v>-7.5490000000000004</v>
      </c>
      <c r="Q207" s="5">
        <v>-6.4203899999999985</v>
      </c>
      <c r="R207" s="37">
        <v>21.6</v>
      </c>
      <c r="S207" s="27">
        <v>0.47931140717721499</v>
      </c>
    </row>
    <row r="208" spans="1:19" x14ac:dyDescent="0.2">
      <c r="A208" s="4" t="s">
        <v>205</v>
      </c>
      <c r="B208" s="4" t="s">
        <v>132</v>
      </c>
      <c r="C208" s="4" t="s">
        <v>133</v>
      </c>
      <c r="D208" s="4" t="s">
        <v>7</v>
      </c>
      <c r="E208" s="4">
        <v>2</v>
      </c>
      <c r="F208" s="34"/>
      <c r="G208" s="35">
        <v>50</v>
      </c>
      <c r="H208" s="48">
        <v>48.6</v>
      </c>
      <c r="I208" s="28"/>
      <c r="J208" s="35"/>
      <c r="K208" s="35"/>
      <c r="L208" s="36">
        <v>71</v>
      </c>
      <c r="M208" s="55" t="s">
        <v>415</v>
      </c>
      <c r="N208" s="56" t="s">
        <v>495</v>
      </c>
      <c r="O208" s="55" t="s">
        <v>477</v>
      </c>
      <c r="P208" s="5">
        <v>-7.5490000000000004</v>
      </c>
      <c r="Q208" s="5">
        <v>-6.4203899999999985</v>
      </c>
      <c r="R208" s="37">
        <v>21.6</v>
      </c>
      <c r="S208" s="27">
        <v>0.47931140717721499</v>
      </c>
    </row>
    <row r="209" spans="1:19" x14ac:dyDescent="0.2">
      <c r="A209" s="4" t="s">
        <v>142</v>
      </c>
      <c r="B209" s="4" t="s">
        <v>132</v>
      </c>
      <c r="C209" s="4" t="s">
        <v>133</v>
      </c>
      <c r="D209" s="4" t="s">
        <v>7</v>
      </c>
      <c r="E209" s="4">
        <v>2</v>
      </c>
      <c r="F209" s="34" t="s">
        <v>23</v>
      </c>
      <c r="G209" s="35">
        <v>50</v>
      </c>
      <c r="H209" s="48">
        <v>44.2</v>
      </c>
      <c r="I209" s="28"/>
      <c r="J209" s="35"/>
      <c r="K209" s="35"/>
      <c r="L209" s="36">
        <v>61.3</v>
      </c>
      <c r="M209" s="55" t="s">
        <v>416</v>
      </c>
      <c r="N209" s="56" t="s">
        <v>495</v>
      </c>
      <c r="O209" s="55" t="s">
        <v>473</v>
      </c>
      <c r="P209" s="5">
        <v>-7.5490000000000004</v>
      </c>
      <c r="Q209" s="5">
        <v>-6.4203899999999985</v>
      </c>
      <c r="R209" s="37">
        <v>21.6</v>
      </c>
      <c r="S209" s="27">
        <v>0.47931140717721499</v>
      </c>
    </row>
    <row r="210" spans="1:19" x14ac:dyDescent="0.2">
      <c r="A210" s="4" t="s">
        <v>143</v>
      </c>
      <c r="B210" s="4" t="s">
        <v>132</v>
      </c>
      <c r="C210" s="4" t="s">
        <v>133</v>
      </c>
      <c r="D210" s="4" t="s">
        <v>7</v>
      </c>
      <c r="E210" s="4">
        <v>2</v>
      </c>
      <c r="F210" s="34" t="s">
        <v>34</v>
      </c>
      <c r="G210" s="35">
        <v>50</v>
      </c>
      <c r="H210" s="48">
        <v>43</v>
      </c>
      <c r="I210" s="28"/>
      <c r="J210" s="35"/>
      <c r="K210" s="35"/>
      <c r="L210" s="36">
        <v>58.6</v>
      </c>
      <c r="M210" s="55" t="s">
        <v>411</v>
      </c>
      <c r="N210" s="56" t="s">
        <v>495</v>
      </c>
      <c r="O210" s="55" t="s">
        <v>473</v>
      </c>
      <c r="P210" s="5">
        <v>-7.5490000000000004</v>
      </c>
      <c r="Q210" s="5">
        <v>-6.4203899999999985</v>
      </c>
      <c r="R210" s="37">
        <v>21.6</v>
      </c>
      <c r="S210" s="27">
        <v>0.47931140717721499</v>
      </c>
    </row>
    <row r="211" spans="1:19" x14ac:dyDescent="0.2">
      <c r="A211" s="4" t="s">
        <v>144</v>
      </c>
      <c r="B211" s="4" t="s">
        <v>132</v>
      </c>
      <c r="C211" s="4" t="s">
        <v>133</v>
      </c>
      <c r="D211" s="4" t="s">
        <v>7</v>
      </c>
      <c r="E211" s="4">
        <v>2</v>
      </c>
      <c r="F211" s="34" t="s">
        <v>18</v>
      </c>
      <c r="G211" s="35">
        <v>54</v>
      </c>
      <c r="H211" s="48">
        <v>47.5</v>
      </c>
      <c r="I211" s="28"/>
      <c r="J211" s="35"/>
      <c r="K211" s="35"/>
      <c r="L211" s="36">
        <v>68.7</v>
      </c>
      <c r="M211" s="55" t="s">
        <v>417</v>
      </c>
      <c r="N211" s="56" t="s">
        <v>495</v>
      </c>
      <c r="O211" s="55" t="s">
        <v>478</v>
      </c>
      <c r="P211" s="5">
        <v>-6.2249999999999996</v>
      </c>
      <c r="Q211" s="5">
        <v>-6.4203899999999985</v>
      </c>
      <c r="R211" s="37">
        <v>21.67</v>
      </c>
      <c r="S211" s="27">
        <v>0.47931140717721499</v>
      </c>
    </row>
    <row r="212" spans="1:19" x14ac:dyDescent="0.2">
      <c r="A212" s="4" t="s">
        <v>145</v>
      </c>
      <c r="B212" s="4" t="s">
        <v>132</v>
      </c>
      <c r="C212" s="4" t="s">
        <v>133</v>
      </c>
      <c r="D212" s="4" t="s">
        <v>7</v>
      </c>
      <c r="E212" s="4">
        <v>2</v>
      </c>
      <c r="F212" s="34" t="s">
        <v>8</v>
      </c>
      <c r="G212" s="35">
        <v>58</v>
      </c>
      <c r="H212" s="52">
        <v>51.5</v>
      </c>
      <c r="I212" s="28"/>
      <c r="J212" s="35"/>
      <c r="K212" s="35"/>
      <c r="L212" s="36">
        <v>77.900000000000006</v>
      </c>
      <c r="M212" s="55" t="s">
        <v>390</v>
      </c>
      <c r="N212" s="56" t="s">
        <v>495</v>
      </c>
      <c r="O212" s="55" t="s">
        <v>479</v>
      </c>
      <c r="P212" s="5">
        <v>-6.1360000000000001</v>
      </c>
      <c r="Q212" s="5">
        <v>-6.4203899999999985</v>
      </c>
      <c r="R212" s="37">
        <v>21.73</v>
      </c>
      <c r="S212" s="27">
        <v>0.93677363895614696</v>
      </c>
    </row>
    <row r="213" spans="1:19" x14ac:dyDescent="0.2">
      <c r="A213" s="4" t="s">
        <v>146</v>
      </c>
      <c r="B213" s="4" t="s">
        <v>132</v>
      </c>
      <c r="C213" s="4" t="s">
        <v>133</v>
      </c>
      <c r="D213" s="4" t="s">
        <v>7</v>
      </c>
      <c r="E213" s="4">
        <v>2</v>
      </c>
      <c r="F213" s="34" t="s">
        <v>8</v>
      </c>
      <c r="G213" s="35">
        <v>60</v>
      </c>
      <c r="H213" s="52">
        <v>47.8</v>
      </c>
      <c r="I213" s="28"/>
      <c r="J213" s="35"/>
      <c r="K213" s="35"/>
      <c r="L213" s="36">
        <v>69.3</v>
      </c>
      <c r="M213" s="55" t="s">
        <v>418</v>
      </c>
      <c r="N213" s="56" t="s">
        <v>495</v>
      </c>
      <c r="O213" s="55" t="s">
        <v>480</v>
      </c>
      <c r="P213" s="5">
        <v>-6.42</v>
      </c>
      <c r="Q213" s="5">
        <v>-8.366730000000004</v>
      </c>
      <c r="R213" s="37">
        <v>21.73</v>
      </c>
      <c r="S213" s="27">
        <v>0.93677363895614696</v>
      </c>
    </row>
    <row r="214" spans="1:19" x14ac:dyDescent="0.2">
      <c r="A214" s="4" t="s">
        <v>147</v>
      </c>
      <c r="B214" s="4" t="s">
        <v>132</v>
      </c>
      <c r="C214" s="4" t="s">
        <v>133</v>
      </c>
      <c r="D214" s="4" t="s">
        <v>7</v>
      </c>
      <c r="E214" s="4">
        <v>2</v>
      </c>
      <c r="F214" s="34" t="s">
        <v>8</v>
      </c>
      <c r="G214" s="35">
        <v>75</v>
      </c>
      <c r="H214" s="48">
        <v>45.9</v>
      </c>
      <c r="I214" s="28"/>
      <c r="J214" s="35"/>
      <c r="K214" s="35"/>
      <c r="L214" s="36">
        <v>65.099999999999994</v>
      </c>
      <c r="M214" s="55" t="s">
        <v>419</v>
      </c>
      <c r="N214" s="56" t="s">
        <v>495</v>
      </c>
      <c r="O214" s="55" t="s">
        <v>481</v>
      </c>
      <c r="P214" s="5">
        <v>-5.6340000000000003</v>
      </c>
      <c r="Q214" s="5">
        <v>-6.2930800000000007</v>
      </c>
      <c r="R214" s="37">
        <v>23.96</v>
      </c>
      <c r="S214" s="27">
        <v>0.31978812482947505</v>
      </c>
    </row>
    <row r="215" spans="1:19" x14ac:dyDescent="0.2">
      <c r="A215" s="4" t="s">
        <v>148</v>
      </c>
      <c r="B215" s="4" t="s">
        <v>132</v>
      </c>
      <c r="C215" s="4" t="s">
        <v>133</v>
      </c>
      <c r="D215" s="4" t="s">
        <v>7</v>
      </c>
      <c r="E215" s="4">
        <v>2</v>
      </c>
      <c r="F215" s="34"/>
      <c r="G215" s="35">
        <v>75</v>
      </c>
      <c r="H215" s="48"/>
      <c r="I215" s="28">
        <v>80</v>
      </c>
      <c r="J215" s="35"/>
      <c r="K215" s="35"/>
      <c r="L215" s="36">
        <v>77.099999999999994</v>
      </c>
      <c r="M215" s="55" t="s">
        <v>417</v>
      </c>
      <c r="N215" s="56" t="s">
        <v>495</v>
      </c>
      <c r="O215" s="55" t="s">
        <v>417</v>
      </c>
      <c r="P215" s="5">
        <v>-5.6340000000000003</v>
      </c>
      <c r="Q215" s="5">
        <v>-6.2930800000000007</v>
      </c>
      <c r="R215" s="37">
        <v>23.96</v>
      </c>
      <c r="S215" s="27">
        <v>0.31978812482947505</v>
      </c>
    </row>
    <row r="216" spans="1:19" x14ac:dyDescent="0.2">
      <c r="A216" s="4" t="s">
        <v>149</v>
      </c>
      <c r="B216" s="4" t="s">
        <v>132</v>
      </c>
      <c r="C216" s="4" t="s">
        <v>133</v>
      </c>
      <c r="D216" s="4" t="s">
        <v>7</v>
      </c>
      <c r="E216" s="4">
        <v>2</v>
      </c>
      <c r="F216" s="34" t="s">
        <v>8</v>
      </c>
      <c r="G216" s="35">
        <v>75</v>
      </c>
      <c r="H216" s="48">
        <v>49.2</v>
      </c>
      <c r="I216" s="28"/>
      <c r="J216" s="35"/>
      <c r="K216" s="35"/>
      <c r="L216" s="36">
        <v>72.599999999999994</v>
      </c>
      <c r="M216" s="55" t="s">
        <v>417</v>
      </c>
      <c r="N216" s="56" t="s">
        <v>495</v>
      </c>
      <c r="O216" s="55" t="s">
        <v>417</v>
      </c>
      <c r="P216" s="5">
        <v>-5.6340000000000003</v>
      </c>
      <c r="Q216" s="5">
        <v>-6.2930800000000007</v>
      </c>
      <c r="R216" s="37">
        <v>23.96</v>
      </c>
      <c r="S216" s="27">
        <v>0.31978812482947505</v>
      </c>
    </row>
    <row r="217" spans="1:19" x14ac:dyDescent="0.2">
      <c r="A217" s="4" t="s">
        <v>150</v>
      </c>
      <c r="B217" s="4" t="s">
        <v>151</v>
      </c>
      <c r="C217" s="4" t="s">
        <v>133</v>
      </c>
      <c r="D217" s="4" t="s">
        <v>7</v>
      </c>
      <c r="E217" s="4">
        <v>2</v>
      </c>
      <c r="F217" s="34" t="s">
        <v>34</v>
      </c>
      <c r="G217" s="35">
        <v>90</v>
      </c>
      <c r="H217" s="48">
        <v>44.5</v>
      </c>
      <c r="I217" s="28"/>
      <c r="J217" s="35"/>
      <c r="K217" s="35"/>
      <c r="L217" s="36">
        <v>62</v>
      </c>
      <c r="M217" s="55" t="s">
        <v>393</v>
      </c>
      <c r="N217" s="56" t="s">
        <v>495</v>
      </c>
      <c r="O217" s="55" t="s">
        <v>482</v>
      </c>
      <c r="P217" s="5">
        <v>-4.8630000000000004</v>
      </c>
      <c r="Q217" s="5">
        <v>-4.8968000000000025</v>
      </c>
      <c r="R217" s="37">
        <v>22.25</v>
      </c>
      <c r="S217" s="27">
        <v>1.52861123833327</v>
      </c>
    </row>
    <row r="218" spans="1:19" x14ac:dyDescent="0.2">
      <c r="A218" s="4" t="s">
        <v>152</v>
      </c>
      <c r="B218" s="4" t="s">
        <v>132</v>
      </c>
      <c r="C218" s="4" t="s">
        <v>133</v>
      </c>
      <c r="D218" s="4" t="s">
        <v>7</v>
      </c>
      <c r="E218" s="4">
        <v>2</v>
      </c>
      <c r="F218" s="34" t="s">
        <v>34</v>
      </c>
      <c r="G218" s="35">
        <v>110</v>
      </c>
      <c r="H218" s="48">
        <v>44.5</v>
      </c>
      <c r="I218" s="28"/>
      <c r="J218" s="35"/>
      <c r="K218" s="35"/>
      <c r="L218" s="36">
        <v>62</v>
      </c>
      <c r="M218" s="55" t="s">
        <v>393</v>
      </c>
      <c r="N218" s="56" t="s">
        <v>495</v>
      </c>
      <c r="O218" s="55" t="s">
        <v>483</v>
      </c>
      <c r="P218" s="5">
        <v>-6.157</v>
      </c>
      <c r="Q218" s="5">
        <v>-2.4139299999999992</v>
      </c>
      <c r="R218" s="37">
        <v>21.35</v>
      </c>
      <c r="S218" s="27">
        <v>2.7021719365912595</v>
      </c>
    </row>
    <row r="219" spans="1:19" x14ac:dyDescent="0.2">
      <c r="A219" s="4" t="s">
        <v>153</v>
      </c>
      <c r="B219" s="4" t="s">
        <v>151</v>
      </c>
      <c r="C219" s="4" t="s">
        <v>133</v>
      </c>
      <c r="D219" s="4" t="s">
        <v>7</v>
      </c>
      <c r="E219" s="4">
        <v>2</v>
      </c>
      <c r="F219" s="34" t="s">
        <v>8</v>
      </c>
      <c r="G219" s="35">
        <v>120</v>
      </c>
      <c r="H219" s="48">
        <v>49</v>
      </c>
      <c r="I219" s="28"/>
      <c r="J219" s="35"/>
      <c r="K219" s="35"/>
      <c r="L219" s="36">
        <v>72.099999999999994</v>
      </c>
      <c r="M219" s="55" t="s">
        <v>420</v>
      </c>
      <c r="N219" s="56" t="s">
        <v>495</v>
      </c>
      <c r="O219" s="55" t="s">
        <v>493</v>
      </c>
      <c r="P219" s="5">
        <v>0.79900000000000004</v>
      </c>
      <c r="Q219" s="5">
        <v>2.2251300000000005</v>
      </c>
      <c r="R219" s="37">
        <v>21.55</v>
      </c>
      <c r="S219" s="27">
        <v>2.2669906673874149</v>
      </c>
    </row>
    <row r="220" spans="1:19" x14ac:dyDescent="0.2">
      <c r="A220" s="4" t="s">
        <v>154</v>
      </c>
      <c r="B220" s="4" t="s">
        <v>151</v>
      </c>
      <c r="C220" s="4" t="s">
        <v>133</v>
      </c>
      <c r="D220" s="4" t="s">
        <v>7</v>
      </c>
      <c r="E220" s="4">
        <v>2</v>
      </c>
      <c r="F220" s="34" t="s">
        <v>8</v>
      </c>
      <c r="G220" s="35">
        <v>120</v>
      </c>
      <c r="H220" s="48">
        <v>47.2</v>
      </c>
      <c r="I220" s="28"/>
      <c r="J220" s="35"/>
      <c r="K220" s="35"/>
      <c r="L220" s="36">
        <v>68.099999999999994</v>
      </c>
      <c r="M220" s="55" t="s">
        <v>393</v>
      </c>
      <c r="N220" s="56" t="s">
        <v>495</v>
      </c>
      <c r="O220" s="55" t="s">
        <v>493</v>
      </c>
      <c r="P220" s="5">
        <v>0.79900000000000004</v>
      </c>
      <c r="Q220" s="5">
        <v>2.2251300000000005</v>
      </c>
      <c r="R220" s="37">
        <v>21.55</v>
      </c>
      <c r="S220" s="27">
        <v>2.2669906673874149</v>
      </c>
    </row>
    <row r="221" spans="1:19" x14ac:dyDescent="0.2">
      <c r="A221" s="4" t="s">
        <v>155</v>
      </c>
      <c r="B221" s="4" t="s">
        <v>151</v>
      </c>
      <c r="C221" s="4" t="s">
        <v>133</v>
      </c>
      <c r="D221" s="4" t="s">
        <v>7</v>
      </c>
      <c r="E221" s="4">
        <v>2</v>
      </c>
      <c r="F221" s="34"/>
      <c r="G221" s="35">
        <v>120</v>
      </c>
      <c r="H221" s="48">
        <v>46.5</v>
      </c>
      <c r="I221" s="28"/>
      <c r="J221" s="35"/>
      <c r="K221" s="35"/>
      <c r="L221" s="36">
        <v>66.5</v>
      </c>
      <c r="M221" s="55" t="s">
        <v>393</v>
      </c>
      <c r="N221" s="56" t="s">
        <v>495</v>
      </c>
      <c r="O221" s="55" t="s">
        <v>493</v>
      </c>
      <c r="P221" s="5">
        <v>0.79900000000000004</v>
      </c>
      <c r="Q221" s="5">
        <v>2.2251300000000005</v>
      </c>
      <c r="R221" s="37">
        <v>21.55</v>
      </c>
      <c r="S221" s="27">
        <v>2.2669906673874149</v>
      </c>
    </row>
    <row r="222" spans="1:19" x14ac:dyDescent="0.2">
      <c r="A222" s="4" t="s">
        <v>156</v>
      </c>
      <c r="B222" s="4" t="s">
        <v>151</v>
      </c>
      <c r="C222" s="4" t="s">
        <v>133</v>
      </c>
      <c r="D222" s="4" t="s">
        <v>7</v>
      </c>
      <c r="E222" s="4">
        <v>2</v>
      </c>
      <c r="F222" s="34" t="s">
        <v>18</v>
      </c>
      <c r="G222" s="35">
        <v>120</v>
      </c>
      <c r="H222" s="48">
        <v>48.9</v>
      </c>
      <c r="I222" s="28"/>
      <c r="J222" s="35"/>
      <c r="K222" s="35"/>
      <c r="L222" s="36">
        <v>71.900000000000006</v>
      </c>
      <c r="M222" s="55" t="s">
        <v>393</v>
      </c>
      <c r="N222" s="56" t="s">
        <v>495</v>
      </c>
      <c r="O222" s="55" t="s">
        <v>493</v>
      </c>
      <c r="P222" s="5">
        <v>0.79900000000000004</v>
      </c>
      <c r="Q222" s="5">
        <v>2.2251300000000005</v>
      </c>
      <c r="R222" s="37">
        <v>21.55</v>
      </c>
      <c r="S222" s="27">
        <v>2.2669906673874149</v>
      </c>
    </row>
    <row r="223" spans="1:19" x14ac:dyDescent="0.2">
      <c r="A223" s="4" t="s">
        <v>157</v>
      </c>
      <c r="B223" s="4" t="s">
        <v>132</v>
      </c>
      <c r="C223" s="4" t="s">
        <v>133</v>
      </c>
      <c r="D223" s="4" t="s">
        <v>7</v>
      </c>
      <c r="E223" s="4">
        <v>2</v>
      </c>
      <c r="F223" s="34" t="s">
        <v>8</v>
      </c>
      <c r="G223" s="35">
        <v>130</v>
      </c>
      <c r="H223" s="48">
        <v>42.2</v>
      </c>
      <c r="I223" s="28"/>
      <c r="J223" s="35"/>
      <c r="K223" s="35"/>
      <c r="L223" s="36">
        <v>56.8</v>
      </c>
      <c r="M223" s="55" t="s">
        <v>421</v>
      </c>
      <c r="N223" s="56" t="s">
        <v>495</v>
      </c>
      <c r="O223" s="55" t="s">
        <v>484</v>
      </c>
      <c r="P223" s="5">
        <v>2.9780000000000002</v>
      </c>
      <c r="Q223" s="5">
        <v>-5.2439099999999987</v>
      </c>
      <c r="R223" s="37">
        <v>20.72</v>
      </c>
      <c r="S223" s="27">
        <v>2.4675671905709771</v>
      </c>
    </row>
    <row r="224" spans="1:19" x14ac:dyDescent="0.2">
      <c r="A224" s="4" t="s">
        <v>158</v>
      </c>
      <c r="B224" s="4" t="s">
        <v>132</v>
      </c>
      <c r="C224" s="4" t="s">
        <v>133</v>
      </c>
      <c r="D224" s="4" t="s">
        <v>7</v>
      </c>
      <c r="E224" s="4">
        <v>2</v>
      </c>
      <c r="F224" s="34"/>
      <c r="G224" s="35">
        <v>130</v>
      </c>
      <c r="H224" s="48">
        <v>46.4</v>
      </c>
      <c r="I224" s="28"/>
      <c r="J224" s="35"/>
      <c r="K224" s="35"/>
      <c r="L224" s="36">
        <v>66.3</v>
      </c>
      <c r="M224" s="55" t="s">
        <v>421</v>
      </c>
      <c r="N224" s="56" t="s">
        <v>495</v>
      </c>
      <c r="O224" s="55" t="s">
        <v>484</v>
      </c>
      <c r="P224" s="5">
        <v>2.9780000000000002</v>
      </c>
      <c r="Q224" s="5">
        <v>-5.2439099999999987</v>
      </c>
      <c r="R224" s="37">
        <v>20.72</v>
      </c>
      <c r="S224" s="27">
        <v>2.4675671905709771</v>
      </c>
    </row>
    <row r="225" spans="1:19" x14ac:dyDescent="0.2">
      <c r="A225" s="4" t="s">
        <v>159</v>
      </c>
      <c r="B225" s="4" t="s">
        <v>132</v>
      </c>
      <c r="C225" s="4" t="s">
        <v>133</v>
      </c>
      <c r="D225" s="4" t="s">
        <v>7</v>
      </c>
      <c r="E225" s="4">
        <v>2</v>
      </c>
      <c r="F225" s="34" t="s">
        <v>34</v>
      </c>
      <c r="G225" s="35">
        <v>130</v>
      </c>
      <c r="H225" s="48">
        <v>44.3</v>
      </c>
      <c r="I225" s="28"/>
      <c r="J225" s="35"/>
      <c r="K225" s="35"/>
      <c r="L225" s="36">
        <v>61.5</v>
      </c>
      <c r="M225" s="55" t="s">
        <v>421</v>
      </c>
      <c r="N225" s="56" t="s">
        <v>495</v>
      </c>
      <c r="O225" s="55" t="s">
        <v>484</v>
      </c>
      <c r="P225" s="5">
        <v>2.9780000000000002</v>
      </c>
      <c r="Q225" s="5">
        <v>-5.2439099999999987</v>
      </c>
      <c r="R225" s="37">
        <v>20.72</v>
      </c>
      <c r="S225" s="27">
        <v>2.4675671905709771</v>
      </c>
    </row>
    <row r="226" spans="1:19" x14ac:dyDescent="0.2">
      <c r="A226" s="4" t="s">
        <v>160</v>
      </c>
      <c r="B226" s="4" t="s">
        <v>132</v>
      </c>
      <c r="C226" s="4" t="s">
        <v>133</v>
      </c>
      <c r="D226" s="4" t="s">
        <v>7</v>
      </c>
      <c r="E226" s="4">
        <v>2</v>
      </c>
      <c r="F226" s="34" t="s">
        <v>18</v>
      </c>
      <c r="G226" s="35">
        <v>130</v>
      </c>
      <c r="H226" s="48">
        <v>52.7</v>
      </c>
      <c r="I226" s="28"/>
      <c r="J226" s="35"/>
      <c r="K226" s="35"/>
      <c r="L226" s="36">
        <v>80.5</v>
      </c>
      <c r="M226" s="55" t="s">
        <v>421</v>
      </c>
      <c r="N226" s="56" t="s">
        <v>495</v>
      </c>
      <c r="O226" s="55" t="s">
        <v>484</v>
      </c>
      <c r="P226" s="5">
        <v>2.9780000000000002</v>
      </c>
      <c r="Q226" s="5">
        <v>-5.2439099999999987</v>
      </c>
      <c r="R226" s="37">
        <v>20.72</v>
      </c>
      <c r="S226" s="27">
        <v>2.4675671905709771</v>
      </c>
    </row>
    <row r="227" spans="1:19" x14ac:dyDescent="0.2">
      <c r="A227" s="4" t="s">
        <v>161</v>
      </c>
      <c r="B227" s="4" t="s">
        <v>132</v>
      </c>
      <c r="C227" s="4" t="s">
        <v>133</v>
      </c>
      <c r="D227" s="4" t="s">
        <v>7</v>
      </c>
      <c r="E227" s="4">
        <v>2</v>
      </c>
      <c r="F227" s="34" t="s">
        <v>23</v>
      </c>
      <c r="G227" s="35">
        <v>130</v>
      </c>
      <c r="H227" s="48">
        <v>44.2</v>
      </c>
      <c r="I227" s="28"/>
      <c r="J227" s="35"/>
      <c r="K227" s="35"/>
      <c r="L227" s="36">
        <v>61.3</v>
      </c>
      <c r="M227" s="55" t="s">
        <v>421</v>
      </c>
      <c r="N227" s="56" t="s">
        <v>495</v>
      </c>
      <c r="O227" s="55" t="s">
        <v>484</v>
      </c>
      <c r="P227" s="5">
        <v>2.9780000000000002</v>
      </c>
      <c r="Q227" s="5">
        <v>-5.2439099999999987</v>
      </c>
      <c r="R227" s="37">
        <v>20.72</v>
      </c>
      <c r="S227" s="27">
        <v>2.4675671905709771</v>
      </c>
    </row>
    <row r="228" spans="1:19" x14ac:dyDescent="0.2">
      <c r="A228" s="4" t="s">
        <v>162</v>
      </c>
      <c r="B228" s="4" t="s">
        <v>151</v>
      </c>
      <c r="C228" s="4" t="s">
        <v>133</v>
      </c>
      <c r="D228" s="4" t="s">
        <v>7</v>
      </c>
      <c r="E228" s="4">
        <v>2</v>
      </c>
      <c r="F228" s="34"/>
      <c r="G228" s="35">
        <v>195</v>
      </c>
      <c r="H228" s="52">
        <v>46.1</v>
      </c>
      <c r="I228" s="38"/>
      <c r="J228" s="35"/>
      <c r="K228" s="35"/>
      <c r="L228" s="36">
        <v>65.5</v>
      </c>
      <c r="M228" s="55" t="s">
        <v>422</v>
      </c>
      <c r="N228" s="56" t="s">
        <v>495</v>
      </c>
      <c r="O228" s="55" t="s">
        <v>485</v>
      </c>
      <c r="P228" s="5">
        <v>-6.1719999999999997</v>
      </c>
      <c r="Q228" s="5">
        <v>-4.9653099999999997</v>
      </c>
      <c r="R228" s="37">
        <v>21.87</v>
      </c>
      <c r="S228" s="27">
        <v>1.4027408593110928</v>
      </c>
    </row>
    <row r="229" spans="1:19" x14ac:dyDescent="0.2">
      <c r="A229" s="4" t="s">
        <v>163</v>
      </c>
      <c r="B229" s="4" t="s">
        <v>164</v>
      </c>
      <c r="C229" s="4"/>
      <c r="D229" s="4" t="s">
        <v>7</v>
      </c>
      <c r="E229" s="4">
        <v>2</v>
      </c>
      <c r="F229" s="34" t="s">
        <v>34</v>
      </c>
      <c r="G229" s="35">
        <v>200</v>
      </c>
      <c r="H229" s="52">
        <v>49.7</v>
      </c>
      <c r="I229" s="28"/>
      <c r="J229" s="35"/>
      <c r="K229" s="35"/>
      <c r="L229" s="36">
        <v>73.599999999999994</v>
      </c>
      <c r="M229" s="55" t="s">
        <v>423</v>
      </c>
      <c r="N229" s="56" t="s">
        <v>495</v>
      </c>
      <c r="O229" s="55" t="s">
        <v>486</v>
      </c>
      <c r="P229" s="5">
        <v>-1.869</v>
      </c>
      <c r="Q229" s="5">
        <v>-3.0409599999999997</v>
      </c>
      <c r="R229" s="37">
        <v>23.71</v>
      </c>
      <c r="S229" s="27">
        <v>0.27309492154429904</v>
      </c>
    </row>
    <row r="230" spans="1:19" x14ac:dyDescent="0.2">
      <c r="A230" s="4" t="s">
        <v>165</v>
      </c>
      <c r="B230" s="4" t="s">
        <v>164</v>
      </c>
      <c r="C230" s="4"/>
      <c r="D230" s="4" t="s">
        <v>367</v>
      </c>
      <c r="E230" s="4">
        <v>1</v>
      </c>
      <c r="F230" s="34" t="s">
        <v>34</v>
      </c>
      <c r="G230" s="35">
        <v>260</v>
      </c>
      <c r="H230" s="48">
        <v>49.9</v>
      </c>
      <c r="J230" s="35"/>
      <c r="K230" s="35"/>
      <c r="L230" s="36">
        <v>74.2</v>
      </c>
      <c r="M230" s="58" t="s">
        <v>424</v>
      </c>
      <c r="N230" s="56" t="s">
        <v>495</v>
      </c>
      <c r="O230" s="58" t="s">
        <v>424</v>
      </c>
      <c r="P230" s="5">
        <v>-7.3289999999999997</v>
      </c>
      <c r="Q230" s="5">
        <v>-7.8176100000000002</v>
      </c>
      <c r="R230" s="37">
        <v>21.8</v>
      </c>
      <c r="S230" s="27">
        <v>1.9053809857089719</v>
      </c>
    </row>
    <row r="231" spans="1:19" x14ac:dyDescent="0.2">
      <c r="A231" s="4" t="s">
        <v>166</v>
      </c>
      <c r="B231" s="4" t="s">
        <v>164</v>
      </c>
      <c r="C231" s="4"/>
      <c r="D231" s="4" t="s">
        <v>365</v>
      </c>
      <c r="E231" s="4">
        <v>1</v>
      </c>
      <c r="F231" s="34"/>
      <c r="G231" s="35">
        <v>300</v>
      </c>
      <c r="H231" s="48">
        <v>49.5</v>
      </c>
      <c r="J231" s="35"/>
      <c r="K231" s="35"/>
      <c r="L231" s="36">
        <v>73.3</v>
      </c>
      <c r="M231" s="58" t="s">
        <v>425</v>
      </c>
      <c r="N231" s="56" t="s">
        <v>495</v>
      </c>
      <c r="O231" s="58" t="s">
        <v>427</v>
      </c>
      <c r="P231" s="5">
        <v>-5.9139999999999997</v>
      </c>
      <c r="Q231" s="5">
        <v>-5.8711599999999997</v>
      </c>
      <c r="R231" s="37">
        <v>24.9</v>
      </c>
      <c r="S231" s="27">
        <v>-1.5423814077182652</v>
      </c>
    </row>
    <row r="232" spans="1:19" x14ac:dyDescent="0.2">
      <c r="A232" s="4" t="s">
        <v>168</v>
      </c>
      <c r="B232" s="4" t="s">
        <v>164</v>
      </c>
      <c r="C232" s="4"/>
      <c r="D232" s="4" t="s">
        <v>365</v>
      </c>
      <c r="E232" s="4">
        <v>1</v>
      </c>
      <c r="F232" s="34" t="s">
        <v>8</v>
      </c>
      <c r="G232" s="35">
        <v>300</v>
      </c>
      <c r="H232" s="48">
        <v>49.7</v>
      </c>
      <c r="J232" s="35"/>
      <c r="K232" s="35"/>
      <c r="L232" s="36">
        <v>73.7</v>
      </c>
      <c r="M232" s="58" t="s">
        <v>426</v>
      </c>
      <c r="N232" s="56" t="s">
        <v>495</v>
      </c>
      <c r="O232" s="58" t="s">
        <v>427</v>
      </c>
      <c r="P232" s="5">
        <v>-5.9139999999999997</v>
      </c>
      <c r="Q232" s="5">
        <v>-5.8711599999999997</v>
      </c>
      <c r="R232" s="37">
        <v>24.9</v>
      </c>
      <c r="S232" s="27">
        <v>-1.5423814077182652</v>
      </c>
    </row>
    <row r="233" spans="1:19" x14ac:dyDescent="0.2">
      <c r="A233" s="4" t="s">
        <v>169</v>
      </c>
      <c r="B233" s="4" t="s">
        <v>164</v>
      </c>
      <c r="C233" s="4"/>
      <c r="D233" s="4" t="s">
        <v>365</v>
      </c>
      <c r="E233" s="4">
        <v>1</v>
      </c>
      <c r="F233" s="34"/>
      <c r="G233" s="35">
        <v>300</v>
      </c>
      <c r="H233" s="48">
        <v>52.5</v>
      </c>
      <c r="J233" s="35"/>
      <c r="K233" s="35"/>
      <c r="L233" s="36">
        <v>80.099999999999994</v>
      </c>
      <c r="M233" s="58" t="s">
        <v>425</v>
      </c>
      <c r="N233" s="56" t="s">
        <v>495</v>
      </c>
      <c r="O233" s="58" t="s">
        <v>427</v>
      </c>
      <c r="P233" s="5">
        <v>-5.9139999999999997</v>
      </c>
      <c r="Q233" s="5">
        <v>-5.8711599999999997</v>
      </c>
      <c r="R233" s="37">
        <v>24.9</v>
      </c>
      <c r="S233" s="27">
        <v>-1.5423814077182652</v>
      </c>
    </row>
    <row r="234" spans="1:19" x14ac:dyDescent="0.2">
      <c r="A234" s="4" t="s">
        <v>170</v>
      </c>
      <c r="B234" s="4" t="s">
        <v>164</v>
      </c>
      <c r="C234" s="4"/>
      <c r="D234" s="4" t="s">
        <v>365</v>
      </c>
      <c r="E234" s="4">
        <v>1</v>
      </c>
      <c r="F234" s="34"/>
      <c r="G234" s="35">
        <v>300</v>
      </c>
      <c r="H234" s="48"/>
      <c r="I234" s="28">
        <v>88</v>
      </c>
      <c r="J234" s="35"/>
      <c r="K234" s="35"/>
      <c r="L234" s="36">
        <v>90.1</v>
      </c>
      <c r="M234" s="58" t="s">
        <v>427</v>
      </c>
      <c r="N234" s="56" t="s">
        <v>495</v>
      </c>
      <c r="O234" s="58" t="s">
        <v>427</v>
      </c>
      <c r="P234" s="5">
        <v>-5.9139999999999997</v>
      </c>
      <c r="Q234" s="5">
        <v>-5.8711599999999997</v>
      </c>
      <c r="R234" s="37">
        <v>24.9</v>
      </c>
      <c r="S234" s="27">
        <v>-1.5423814077182652</v>
      </c>
    </row>
    <row r="235" spans="1:19" x14ac:dyDescent="0.2">
      <c r="A235" s="4" t="s">
        <v>171</v>
      </c>
      <c r="B235" s="4" t="s">
        <v>164</v>
      </c>
      <c r="C235" s="4"/>
      <c r="D235" s="4" t="s">
        <v>7</v>
      </c>
      <c r="E235" s="4">
        <v>2</v>
      </c>
      <c r="F235" s="34" t="s">
        <v>34</v>
      </c>
      <c r="G235" s="35">
        <v>430</v>
      </c>
      <c r="H235" s="48">
        <v>45.402500000000003</v>
      </c>
      <c r="J235" s="35"/>
      <c r="K235" s="35"/>
      <c r="L235" s="36">
        <v>64</v>
      </c>
      <c r="M235" s="58" t="s">
        <v>433</v>
      </c>
      <c r="N235" s="56" t="s">
        <v>495</v>
      </c>
      <c r="O235" s="58" t="s">
        <v>487</v>
      </c>
      <c r="P235" s="5">
        <v>-7.03</v>
      </c>
      <c r="Q235" s="5">
        <v>-8.4863700000000009</v>
      </c>
      <c r="R235" s="37">
        <v>21.7</v>
      </c>
      <c r="S235" s="27">
        <v>0.72884916763692986</v>
      </c>
    </row>
    <row r="236" spans="1:19" x14ac:dyDescent="0.2">
      <c r="A236" s="4" t="s">
        <v>172</v>
      </c>
      <c r="B236" s="4" t="s">
        <v>164</v>
      </c>
      <c r="C236" s="4"/>
      <c r="D236" s="4" t="s">
        <v>7</v>
      </c>
      <c r="E236" s="4">
        <v>2</v>
      </c>
      <c r="F236" s="34" t="s">
        <v>8</v>
      </c>
      <c r="G236" s="35">
        <v>430</v>
      </c>
      <c r="H236" s="48">
        <v>49.655000000000001</v>
      </c>
      <c r="J236" s="35"/>
      <c r="K236" s="35"/>
      <c r="L236" s="36">
        <v>73.599999999999994</v>
      </c>
      <c r="M236" s="58" t="s">
        <v>433</v>
      </c>
      <c r="N236" s="56" t="s">
        <v>495</v>
      </c>
      <c r="O236" s="58" t="s">
        <v>487</v>
      </c>
      <c r="P236" s="5">
        <v>-7.03</v>
      </c>
      <c r="Q236" s="5">
        <v>-8.4863700000000009</v>
      </c>
      <c r="R236" s="37">
        <v>21.7</v>
      </c>
      <c r="S236" s="27">
        <v>0.72884916763692986</v>
      </c>
    </row>
    <row r="237" spans="1:19" x14ac:dyDescent="0.2">
      <c r="A237" s="4" t="s">
        <v>173</v>
      </c>
      <c r="B237" s="4" t="s">
        <v>164</v>
      </c>
      <c r="C237" s="4"/>
      <c r="D237" s="4" t="s">
        <v>7</v>
      </c>
      <c r="E237" s="4">
        <v>2</v>
      </c>
      <c r="F237" s="34" t="s">
        <v>8</v>
      </c>
      <c r="G237" s="35">
        <v>430</v>
      </c>
      <c r="H237" s="48">
        <v>49.655000000000001</v>
      </c>
      <c r="J237" s="35"/>
      <c r="K237" s="35"/>
      <c r="L237" s="36">
        <v>73.599999999999994</v>
      </c>
      <c r="M237" s="58" t="s">
        <v>433</v>
      </c>
      <c r="N237" s="56" t="s">
        <v>495</v>
      </c>
      <c r="O237" s="58" t="s">
        <v>487</v>
      </c>
      <c r="P237" s="5">
        <v>-7.03</v>
      </c>
      <c r="Q237" s="5">
        <v>-8.4863700000000009</v>
      </c>
      <c r="R237" s="37">
        <v>21.7</v>
      </c>
      <c r="S237" s="27">
        <v>0.72884916763692986</v>
      </c>
    </row>
    <row r="238" spans="1:19" x14ac:dyDescent="0.2">
      <c r="A238" s="4" t="s">
        <v>174</v>
      </c>
      <c r="B238" s="4" t="s">
        <v>164</v>
      </c>
      <c r="C238" s="4"/>
      <c r="D238" s="4" t="s">
        <v>7</v>
      </c>
      <c r="E238" s="4">
        <v>2</v>
      </c>
      <c r="F238" s="34" t="s">
        <v>8</v>
      </c>
      <c r="G238" s="35">
        <v>430</v>
      </c>
      <c r="H238" s="48">
        <v>50.6</v>
      </c>
      <c r="J238" s="35"/>
      <c r="K238" s="35"/>
      <c r="L238" s="36">
        <v>75.8</v>
      </c>
      <c r="M238" s="58" t="s">
        <v>433</v>
      </c>
      <c r="N238" s="56" t="s">
        <v>495</v>
      </c>
      <c r="O238" s="58" t="s">
        <v>487</v>
      </c>
      <c r="P238" s="5">
        <v>-7.03</v>
      </c>
      <c r="Q238" s="5">
        <v>-8.4863700000000009</v>
      </c>
      <c r="R238" s="37">
        <v>21.7</v>
      </c>
      <c r="S238" s="27">
        <v>0.72884916763692986</v>
      </c>
    </row>
    <row r="239" spans="1:19" x14ac:dyDescent="0.2">
      <c r="A239" s="4" t="s">
        <v>175</v>
      </c>
      <c r="B239" s="4" t="s">
        <v>164</v>
      </c>
      <c r="C239" s="4"/>
      <c r="D239" s="4" t="s">
        <v>7</v>
      </c>
      <c r="E239" s="4">
        <v>2</v>
      </c>
      <c r="F239" s="34" t="s">
        <v>34</v>
      </c>
      <c r="G239" s="35">
        <v>430</v>
      </c>
      <c r="H239" s="48">
        <v>41.15</v>
      </c>
      <c r="J239" s="35"/>
      <c r="K239" s="35"/>
      <c r="L239" s="36">
        <v>54.4</v>
      </c>
      <c r="M239" s="58" t="s">
        <v>433</v>
      </c>
      <c r="N239" s="56" t="s">
        <v>495</v>
      </c>
      <c r="O239" s="58" t="s">
        <v>487</v>
      </c>
      <c r="P239" s="5">
        <v>-7.03</v>
      </c>
      <c r="Q239" s="5">
        <v>-8.4863700000000009</v>
      </c>
      <c r="R239" s="37">
        <v>21.7</v>
      </c>
      <c r="S239" s="27">
        <v>0.72884916763692986</v>
      </c>
    </row>
    <row r="240" spans="1:19" x14ac:dyDescent="0.2">
      <c r="A240" s="4" t="s">
        <v>176</v>
      </c>
      <c r="B240" s="4" t="s">
        <v>164</v>
      </c>
      <c r="C240" s="4"/>
      <c r="D240" s="4" t="s">
        <v>7</v>
      </c>
      <c r="E240" s="4">
        <v>2</v>
      </c>
      <c r="F240" s="34" t="s">
        <v>8</v>
      </c>
      <c r="G240" s="35">
        <v>430</v>
      </c>
      <c r="H240" s="48">
        <v>51.072499999999998</v>
      </c>
      <c r="J240" s="35"/>
      <c r="K240" s="35"/>
      <c r="L240" s="36">
        <v>76.8</v>
      </c>
      <c r="M240" s="58" t="s">
        <v>433</v>
      </c>
      <c r="N240" s="56" t="s">
        <v>495</v>
      </c>
      <c r="O240" s="58" t="s">
        <v>487</v>
      </c>
      <c r="P240" s="5">
        <v>-7.03</v>
      </c>
      <c r="Q240" s="5">
        <v>-8.4863700000000009</v>
      </c>
      <c r="R240" s="37">
        <v>21.7</v>
      </c>
      <c r="S240" s="27">
        <v>0.72884916763692986</v>
      </c>
    </row>
    <row r="241" spans="1:19" x14ac:dyDescent="0.2">
      <c r="A241" s="4" t="s">
        <v>177</v>
      </c>
      <c r="B241" s="4" t="s">
        <v>164</v>
      </c>
      <c r="C241" s="4"/>
      <c r="D241" s="4" t="s">
        <v>7</v>
      </c>
      <c r="E241" s="4">
        <v>2</v>
      </c>
      <c r="F241" s="34" t="s">
        <v>23</v>
      </c>
      <c r="G241" s="35">
        <v>430</v>
      </c>
      <c r="H241" s="48">
        <v>41.8</v>
      </c>
      <c r="J241" s="35"/>
      <c r="K241" s="35"/>
      <c r="L241" s="36">
        <v>55.9</v>
      </c>
      <c r="M241" s="58" t="s">
        <v>428</v>
      </c>
      <c r="N241" s="56" t="s">
        <v>495</v>
      </c>
      <c r="O241" s="58" t="s">
        <v>487</v>
      </c>
      <c r="P241" s="5">
        <v>-7.03</v>
      </c>
      <c r="Q241" s="5">
        <v>-8.4863700000000009</v>
      </c>
      <c r="R241" s="37">
        <v>21.7</v>
      </c>
      <c r="S241" s="27">
        <v>0.72884916763692986</v>
      </c>
    </row>
    <row r="242" spans="1:19" x14ac:dyDescent="0.2">
      <c r="A242" s="4" t="s">
        <v>178</v>
      </c>
      <c r="B242" s="4" t="s">
        <v>164</v>
      </c>
      <c r="C242" s="4"/>
      <c r="D242" s="4" t="s">
        <v>7</v>
      </c>
      <c r="E242" s="4">
        <v>2</v>
      </c>
      <c r="F242" s="34" t="s">
        <v>23</v>
      </c>
      <c r="G242" s="35">
        <v>430</v>
      </c>
      <c r="H242" s="48">
        <v>41.2</v>
      </c>
      <c r="J242" s="35"/>
      <c r="K242" s="35"/>
      <c r="L242" s="36">
        <v>54.5</v>
      </c>
      <c r="M242" s="58" t="s">
        <v>428</v>
      </c>
      <c r="N242" s="56" t="s">
        <v>495</v>
      </c>
      <c r="O242" s="58" t="s">
        <v>487</v>
      </c>
      <c r="P242" s="5">
        <v>-7.03</v>
      </c>
      <c r="Q242" s="5">
        <v>-8.4863700000000009</v>
      </c>
      <c r="R242" s="37">
        <v>21.7</v>
      </c>
      <c r="S242" s="27">
        <v>0.72884916763692986</v>
      </c>
    </row>
    <row r="243" spans="1:19" x14ac:dyDescent="0.2">
      <c r="A243" s="4" t="s">
        <v>179</v>
      </c>
      <c r="B243" s="4" t="s">
        <v>164</v>
      </c>
      <c r="C243" s="4"/>
      <c r="D243" s="4" t="s">
        <v>7</v>
      </c>
      <c r="E243" s="4">
        <v>2</v>
      </c>
      <c r="F243" s="34" t="s">
        <v>18</v>
      </c>
      <c r="G243" s="35">
        <v>430</v>
      </c>
      <c r="H243" s="48">
        <v>49</v>
      </c>
      <c r="J243" s="35"/>
      <c r="K243" s="35"/>
      <c r="L243" s="36">
        <v>72.099999999999994</v>
      </c>
      <c r="M243" s="58" t="s">
        <v>428</v>
      </c>
      <c r="N243" s="56" t="s">
        <v>495</v>
      </c>
      <c r="O243" s="58" t="s">
        <v>487</v>
      </c>
      <c r="P243" s="5">
        <v>-7.03</v>
      </c>
      <c r="Q243" s="5">
        <v>-8.4863700000000009</v>
      </c>
      <c r="R243" s="37">
        <v>21.7</v>
      </c>
      <c r="S243" s="27">
        <v>0.72884916763692986</v>
      </c>
    </row>
    <row r="244" spans="1:19" x14ac:dyDescent="0.2">
      <c r="A244" s="4" t="s">
        <v>180</v>
      </c>
      <c r="B244" s="4" t="s">
        <v>164</v>
      </c>
      <c r="C244" s="4"/>
      <c r="D244" s="4" t="s">
        <v>7</v>
      </c>
      <c r="E244" s="4">
        <v>2</v>
      </c>
      <c r="F244" s="34" t="s">
        <v>18</v>
      </c>
      <c r="G244" s="35">
        <v>430</v>
      </c>
      <c r="H244" s="48">
        <v>48.3</v>
      </c>
      <c r="J244" s="35"/>
      <c r="K244" s="35"/>
      <c r="L244" s="36">
        <v>70.599999999999994</v>
      </c>
      <c r="M244" s="58" t="s">
        <v>428</v>
      </c>
      <c r="N244" s="56" t="s">
        <v>495</v>
      </c>
      <c r="O244" s="58" t="s">
        <v>487</v>
      </c>
      <c r="P244" s="5">
        <v>-7.03</v>
      </c>
      <c r="Q244" s="5">
        <v>-8.4863700000000009</v>
      </c>
      <c r="R244" s="37">
        <v>21.7</v>
      </c>
      <c r="S244" s="27">
        <v>0.72884916763692986</v>
      </c>
    </row>
    <row r="245" spans="1:19" x14ac:dyDescent="0.2">
      <c r="A245" s="4" t="s">
        <v>181</v>
      </c>
      <c r="B245" s="4" t="s">
        <v>164</v>
      </c>
      <c r="C245" s="4"/>
      <c r="D245" s="4" t="s">
        <v>7</v>
      </c>
      <c r="E245" s="4">
        <v>2</v>
      </c>
      <c r="F245" s="34" t="s">
        <v>18</v>
      </c>
      <c r="G245" s="35">
        <v>430</v>
      </c>
      <c r="H245" s="48">
        <v>52.8</v>
      </c>
      <c r="J245" s="35"/>
      <c r="K245" s="35"/>
      <c r="L245" s="36">
        <v>80.7</v>
      </c>
      <c r="M245" s="58" t="s">
        <v>428</v>
      </c>
      <c r="N245" s="56" t="s">
        <v>495</v>
      </c>
      <c r="O245" s="58" t="s">
        <v>487</v>
      </c>
      <c r="P245" s="5">
        <v>-7.03</v>
      </c>
      <c r="Q245" s="5">
        <v>-8.4863700000000009</v>
      </c>
      <c r="R245" s="37">
        <v>21.7</v>
      </c>
      <c r="S245" s="27">
        <v>0.72884916763692986</v>
      </c>
    </row>
    <row r="246" spans="1:19" x14ac:dyDescent="0.2">
      <c r="A246" s="4" t="s">
        <v>182</v>
      </c>
      <c r="B246" s="4" t="s">
        <v>164</v>
      </c>
      <c r="C246" s="4"/>
      <c r="D246" s="4" t="s">
        <v>7</v>
      </c>
      <c r="E246" s="4">
        <v>2</v>
      </c>
      <c r="F246" s="34"/>
      <c r="G246" s="35">
        <v>430</v>
      </c>
      <c r="H246" s="48"/>
      <c r="I246" s="28">
        <v>77.599999999999994</v>
      </c>
      <c r="J246" s="35"/>
      <c r="K246" s="35"/>
      <c r="L246" s="36">
        <v>73.2</v>
      </c>
      <c r="M246" s="58" t="s">
        <v>429</v>
      </c>
      <c r="N246" s="56" t="s">
        <v>495</v>
      </c>
      <c r="O246" s="58" t="s">
        <v>487</v>
      </c>
      <c r="P246" s="5">
        <v>-7.03</v>
      </c>
      <c r="Q246" s="5">
        <v>-8.4863700000000009</v>
      </c>
      <c r="R246" s="37">
        <v>21.7</v>
      </c>
      <c r="S246" s="27">
        <v>0.72884916763692986</v>
      </c>
    </row>
    <row r="247" spans="1:19" x14ac:dyDescent="0.2">
      <c r="A247" s="4" t="s">
        <v>183</v>
      </c>
      <c r="B247" s="4" t="s">
        <v>164</v>
      </c>
      <c r="C247" s="4"/>
      <c r="D247" s="4" t="s">
        <v>7</v>
      </c>
      <c r="E247" s="4">
        <v>2</v>
      </c>
      <c r="F247" s="34" t="s">
        <v>8</v>
      </c>
      <c r="G247" s="35">
        <v>440</v>
      </c>
      <c r="H247" s="48">
        <v>52.017499999999998</v>
      </c>
      <c r="J247" s="35"/>
      <c r="K247" s="35"/>
      <c r="L247" s="36">
        <v>79</v>
      </c>
      <c r="M247" s="58" t="s">
        <v>430</v>
      </c>
      <c r="N247" s="56" t="s">
        <v>495</v>
      </c>
      <c r="O247" s="58" t="s">
        <v>488</v>
      </c>
      <c r="P247" s="5">
        <v>-8.3859999999999992</v>
      </c>
      <c r="Q247" s="5">
        <v>-7.4841300000000004</v>
      </c>
      <c r="R247" s="37">
        <v>22.86</v>
      </c>
      <c r="S247" s="27">
        <v>1.1897160063401557</v>
      </c>
    </row>
    <row r="248" spans="1:19" x14ac:dyDescent="0.2">
      <c r="A248" s="4" t="s">
        <v>184</v>
      </c>
      <c r="B248" s="4" t="s">
        <v>185</v>
      </c>
      <c r="C248" s="4"/>
      <c r="D248" s="4" t="s">
        <v>366</v>
      </c>
      <c r="E248" s="4">
        <v>1</v>
      </c>
      <c r="F248" s="38">
        <v>2</v>
      </c>
      <c r="G248" s="35">
        <v>700</v>
      </c>
      <c r="H248" s="48">
        <v>47.8</v>
      </c>
      <c r="J248" s="35"/>
      <c r="K248" s="35"/>
      <c r="L248" s="36">
        <v>69.400000000000006</v>
      </c>
      <c r="M248" s="58" t="s">
        <v>431</v>
      </c>
      <c r="N248" s="56" t="s">
        <v>495</v>
      </c>
      <c r="O248" s="58" t="s">
        <v>489</v>
      </c>
      <c r="P248" s="5">
        <v>-2.6230000000000002</v>
      </c>
      <c r="Q248" s="5">
        <v>-3.01416</v>
      </c>
      <c r="R248" s="37">
        <v>22.31</v>
      </c>
      <c r="S248" s="27">
        <v>3.5291832957303422</v>
      </c>
    </row>
    <row r="249" spans="1:19" x14ac:dyDescent="0.2">
      <c r="A249" s="4"/>
      <c r="B249" s="4"/>
      <c r="C249" s="4"/>
      <c r="D249" s="4"/>
      <c r="E249" s="29"/>
      <c r="F249" s="39"/>
      <c r="G249" s="36"/>
      <c r="H249" s="48"/>
      <c r="J249" s="36"/>
      <c r="K249" s="36"/>
      <c r="M249" s="44"/>
    </row>
    <row r="250" spans="1:19" x14ac:dyDescent="0.2">
      <c r="A250" s="4"/>
      <c r="B250" s="4"/>
      <c r="C250" s="4"/>
      <c r="D250" s="4"/>
      <c r="E250" s="34"/>
      <c r="F250" s="39"/>
      <c r="G250" s="36"/>
      <c r="H250" s="48"/>
      <c r="J250" s="36"/>
      <c r="K250" s="36"/>
      <c r="M250" s="44"/>
    </row>
    <row r="251" spans="1:19" x14ac:dyDescent="0.2">
      <c r="A251" s="4" t="s">
        <v>497</v>
      </c>
      <c r="B251" s="4"/>
      <c r="C251" s="4"/>
      <c r="D251" s="4"/>
      <c r="E251" s="38"/>
      <c r="F251" s="39"/>
      <c r="G251" s="36"/>
      <c r="H251" s="48"/>
      <c r="J251" s="36"/>
      <c r="K251" s="36"/>
      <c r="M251" s="44"/>
    </row>
    <row r="252" spans="1:19" x14ac:dyDescent="0.2">
      <c r="A252" s="4" t="s">
        <v>515</v>
      </c>
      <c r="B252" s="4"/>
      <c r="C252" s="4"/>
      <c r="D252" s="4"/>
      <c r="E252" s="1"/>
      <c r="F252" s="39"/>
      <c r="G252" s="36"/>
      <c r="H252" s="48"/>
      <c r="J252" s="36"/>
      <c r="K252" s="36"/>
      <c r="M252" s="44"/>
    </row>
    <row r="253" spans="1:19" x14ac:dyDescent="0.2">
      <c r="A253" s="4" t="s">
        <v>371</v>
      </c>
      <c r="B253" s="4"/>
      <c r="C253" s="4"/>
      <c r="D253" s="4"/>
      <c r="E253" s="1"/>
      <c r="F253" s="39"/>
      <c r="G253" s="36"/>
      <c r="H253" s="48"/>
      <c r="J253" s="36"/>
      <c r="K253" s="36"/>
      <c r="M253" s="44"/>
    </row>
    <row r="254" spans="1:19" x14ac:dyDescent="0.2">
      <c r="A254" s="4"/>
      <c r="B254" s="4"/>
      <c r="C254" s="4"/>
      <c r="D254" s="4"/>
      <c r="E254" s="1"/>
      <c r="F254" s="39"/>
      <c r="G254" s="36"/>
      <c r="H254" s="48"/>
      <c r="J254" s="36"/>
      <c r="K254" s="36"/>
      <c r="M254" s="44"/>
    </row>
    <row r="255" spans="1:19" x14ac:dyDescent="0.2">
      <c r="A255" s="4" t="s">
        <v>528</v>
      </c>
      <c r="B255" s="4"/>
      <c r="C255" s="4"/>
      <c r="D255" s="4"/>
      <c r="E255" s="29"/>
      <c r="F255" s="39"/>
      <c r="G255" s="36"/>
      <c r="H255" s="48"/>
      <c r="J255" s="36"/>
      <c r="K255" s="36"/>
      <c r="M255" s="44"/>
    </row>
    <row r="256" spans="1:19" x14ac:dyDescent="0.2">
      <c r="A256" s="4"/>
      <c r="B256" s="4"/>
      <c r="C256" s="4"/>
      <c r="D256" s="4"/>
      <c r="E256" s="1"/>
      <c r="F256" s="39"/>
      <c r="G256" s="36"/>
      <c r="H256" s="48"/>
      <c r="J256" s="36"/>
      <c r="K256" s="36"/>
      <c r="M256" s="44"/>
    </row>
    <row r="257" spans="1:13" x14ac:dyDescent="0.2">
      <c r="A257" s="4" t="s">
        <v>516</v>
      </c>
      <c r="B257" s="4"/>
      <c r="C257" s="4"/>
      <c r="D257" s="4"/>
      <c r="E257" s="1"/>
      <c r="F257" s="39"/>
      <c r="G257" s="36"/>
      <c r="H257" s="48"/>
      <c r="J257" s="36"/>
      <c r="K257" s="36"/>
      <c r="M257" s="44"/>
    </row>
    <row r="258" spans="1:13" x14ac:dyDescent="0.2">
      <c r="A258" s="4"/>
      <c r="B258" s="4" t="s">
        <v>521</v>
      </c>
      <c r="C258" s="4"/>
      <c r="D258" s="4"/>
      <c r="E258" s="1"/>
      <c r="F258" s="39"/>
      <c r="G258" s="36"/>
      <c r="H258" s="48"/>
      <c r="J258" s="36"/>
      <c r="K258" s="36"/>
      <c r="M258" s="44"/>
    </row>
    <row r="259" spans="1:13" x14ac:dyDescent="0.2">
      <c r="A259" s="4" t="s">
        <v>517</v>
      </c>
      <c r="B259" s="4"/>
      <c r="C259" s="4"/>
      <c r="D259" s="4"/>
      <c r="E259" s="1"/>
      <c r="F259" s="39"/>
      <c r="G259" s="36"/>
      <c r="H259" s="48"/>
      <c r="J259" s="36"/>
      <c r="K259" s="36"/>
      <c r="M259" s="44"/>
    </row>
    <row r="260" spans="1:13" x14ac:dyDescent="0.2">
      <c r="A260" s="4"/>
      <c r="B260" s="4" t="s">
        <v>522</v>
      </c>
      <c r="C260" s="4"/>
      <c r="D260" s="4"/>
      <c r="E260" s="1"/>
      <c r="F260" s="39"/>
      <c r="G260" s="36"/>
      <c r="H260" s="48"/>
      <c r="J260" s="36"/>
      <c r="K260" s="36"/>
      <c r="M260" s="44"/>
    </row>
    <row r="261" spans="1:13" x14ac:dyDescent="0.2">
      <c r="A261" s="4" t="s">
        <v>519</v>
      </c>
      <c r="B261" s="4"/>
      <c r="C261" s="4"/>
      <c r="D261" s="4"/>
      <c r="E261" s="1"/>
      <c r="F261" s="39"/>
      <c r="G261" s="36"/>
      <c r="H261" s="48"/>
      <c r="J261" s="36"/>
      <c r="K261" s="36"/>
      <c r="M261" s="44"/>
    </row>
    <row r="262" spans="1:13" x14ac:dyDescent="0.2">
      <c r="A262" s="4"/>
      <c r="B262" s="4" t="s">
        <v>523</v>
      </c>
      <c r="C262" s="4"/>
      <c r="D262" s="4"/>
      <c r="E262" s="1"/>
      <c r="F262" s="39"/>
      <c r="G262" s="36"/>
      <c r="H262" s="48"/>
      <c r="J262" s="36"/>
      <c r="K262" s="36"/>
      <c r="M262" s="44"/>
    </row>
    <row r="263" spans="1:13" x14ac:dyDescent="0.2">
      <c r="A263" s="4" t="s">
        <v>518</v>
      </c>
      <c r="B263" s="4"/>
      <c r="C263" s="4"/>
      <c r="D263" s="4"/>
      <c r="E263" s="1"/>
      <c r="F263" s="39"/>
      <c r="G263" s="36"/>
      <c r="H263" s="48"/>
      <c r="J263" s="36"/>
      <c r="K263" s="36"/>
      <c r="M263" s="44"/>
    </row>
    <row r="264" spans="1:13" x14ac:dyDescent="0.2">
      <c r="A264" s="4"/>
      <c r="B264" s="4" t="s">
        <v>525</v>
      </c>
      <c r="C264" s="4"/>
      <c r="D264" s="4"/>
      <c r="E264" s="1"/>
      <c r="F264" s="39"/>
      <c r="G264" s="36"/>
      <c r="H264" s="48"/>
      <c r="J264" s="36"/>
      <c r="K264" s="36"/>
      <c r="L264" s="4"/>
      <c r="M264" s="44"/>
    </row>
    <row r="265" spans="1:13" x14ac:dyDescent="0.2">
      <c r="A265" s="4" t="s">
        <v>520</v>
      </c>
      <c r="B265" s="4"/>
      <c r="C265" s="4"/>
      <c r="D265" s="4"/>
      <c r="E265" s="1"/>
      <c r="F265" s="39"/>
      <c r="G265" s="36"/>
      <c r="H265" s="48"/>
      <c r="J265" s="36"/>
      <c r="K265" s="36"/>
      <c r="M265" s="44"/>
    </row>
    <row r="266" spans="1:13" x14ac:dyDescent="0.2">
      <c r="A266" s="4"/>
      <c r="B266" s="4" t="s">
        <v>524</v>
      </c>
      <c r="C266" s="4"/>
      <c r="D266" s="4"/>
      <c r="E266" s="1"/>
      <c r="F266" s="39"/>
      <c r="G266" s="36"/>
      <c r="H266" s="48"/>
      <c r="J266" s="36"/>
      <c r="K266" s="36"/>
      <c r="M266" s="44"/>
    </row>
    <row r="267" spans="1:13" x14ac:dyDescent="0.2">
      <c r="A267" s="4"/>
      <c r="B267" s="4"/>
      <c r="C267" s="4"/>
      <c r="D267" s="4"/>
      <c r="E267" s="1"/>
      <c r="F267" s="39"/>
      <c r="G267" s="36"/>
      <c r="H267" s="48"/>
      <c r="J267" s="36"/>
      <c r="K267" s="36"/>
      <c r="M267" s="44"/>
    </row>
    <row r="268" spans="1:13" x14ac:dyDescent="0.2">
      <c r="A268" s="4"/>
      <c r="B268" s="4"/>
      <c r="C268" s="4"/>
      <c r="D268" s="4"/>
      <c r="E268" s="1"/>
      <c r="F268" s="39"/>
      <c r="G268" s="36"/>
      <c r="H268" s="48"/>
      <c r="J268" s="36"/>
      <c r="K268" s="36"/>
      <c r="M268" s="44"/>
    </row>
    <row r="269" spans="1:13" x14ac:dyDescent="0.2">
      <c r="A269" s="4"/>
      <c r="B269" s="4"/>
      <c r="C269" s="4"/>
      <c r="D269" s="4"/>
      <c r="E269" s="1"/>
      <c r="F269" s="39"/>
      <c r="G269" s="36"/>
      <c r="H269" s="48"/>
      <c r="J269" s="36"/>
      <c r="K269" s="36"/>
      <c r="M269" s="44"/>
    </row>
    <row r="270" spans="1:13" x14ac:dyDescent="0.2">
      <c r="A270" s="4"/>
      <c r="B270" s="4"/>
      <c r="C270" s="4"/>
      <c r="D270" s="4"/>
      <c r="E270" s="1"/>
      <c r="F270" s="39"/>
      <c r="G270" s="36"/>
      <c r="H270" s="48"/>
      <c r="J270" s="36"/>
      <c r="K270" s="36"/>
      <c r="M270" s="44"/>
    </row>
    <row r="271" spans="1:13" x14ac:dyDescent="0.2">
      <c r="A271" s="4"/>
      <c r="B271" s="4"/>
      <c r="C271" s="4"/>
      <c r="D271" s="4"/>
      <c r="E271" s="1"/>
      <c r="F271" s="39"/>
      <c r="G271" s="36"/>
      <c r="H271" s="48"/>
      <c r="J271" s="36"/>
      <c r="K271" s="36"/>
      <c r="M271" s="44"/>
    </row>
    <row r="272" spans="1:13" x14ac:dyDescent="0.2">
      <c r="A272" s="4"/>
      <c r="B272" s="4"/>
      <c r="C272" s="4"/>
      <c r="D272" s="4"/>
      <c r="E272" s="1"/>
      <c r="F272" s="39"/>
      <c r="G272" s="36"/>
      <c r="H272" s="48"/>
      <c r="J272" s="36"/>
      <c r="K272" s="36"/>
      <c r="M272" s="44"/>
    </row>
    <row r="273" spans="1:13" x14ac:dyDescent="0.2">
      <c r="A273" s="4"/>
      <c r="B273" s="4"/>
      <c r="C273" s="4"/>
      <c r="D273" s="4"/>
      <c r="E273" s="1"/>
      <c r="F273" s="39"/>
      <c r="G273" s="36"/>
      <c r="H273" s="48"/>
      <c r="J273" s="36"/>
      <c r="K273" s="36"/>
      <c r="M273" s="44"/>
    </row>
    <row r="274" spans="1:13" x14ac:dyDescent="0.2">
      <c r="A274" s="4"/>
      <c r="B274" s="4"/>
      <c r="C274" s="4"/>
      <c r="D274" s="4"/>
      <c r="E274" s="1"/>
      <c r="F274" s="39"/>
      <c r="G274" s="36"/>
      <c r="H274" s="48"/>
      <c r="J274" s="36"/>
      <c r="K274" s="36"/>
      <c r="M274" s="44"/>
    </row>
    <row r="275" spans="1:13" x14ac:dyDescent="0.2">
      <c r="A275" s="4"/>
      <c r="B275" s="4"/>
      <c r="C275" s="4"/>
      <c r="D275" s="4"/>
      <c r="E275" s="1"/>
      <c r="F275" s="39"/>
      <c r="G275" s="36"/>
      <c r="H275" s="48"/>
      <c r="J275" s="36"/>
      <c r="K275" s="36"/>
      <c r="M275" s="44"/>
    </row>
    <row r="276" spans="1:13" x14ac:dyDescent="0.2">
      <c r="A276" s="4"/>
      <c r="B276" s="4"/>
      <c r="C276" s="4"/>
      <c r="D276" s="4"/>
      <c r="E276" s="29"/>
      <c r="F276" s="39"/>
      <c r="G276" s="36"/>
      <c r="H276" s="48"/>
      <c r="J276" s="36"/>
      <c r="K276" s="36"/>
      <c r="M276" s="44"/>
    </row>
    <row r="277" spans="1:13" x14ac:dyDescent="0.2">
      <c r="A277" s="4"/>
      <c r="B277" s="4"/>
      <c r="C277" s="4"/>
      <c r="D277" s="4"/>
      <c r="E277" s="1"/>
      <c r="F277" s="39"/>
      <c r="G277" s="36"/>
      <c r="H277" s="48"/>
      <c r="J277" s="36"/>
      <c r="K277" s="36"/>
      <c r="M277" s="44"/>
    </row>
    <row r="278" spans="1:13" x14ac:dyDescent="0.2">
      <c r="A278" s="4"/>
      <c r="B278" s="4"/>
      <c r="C278" s="4"/>
      <c r="D278" s="4"/>
      <c r="E278" s="1"/>
      <c r="F278" s="39"/>
      <c r="G278" s="36"/>
      <c r="H278" s="48"/>
      <c r="J278" s="36"/>
      <c r="K278" s="36"/>
      <c r="M278" s="44"/>
    </row>
    <row r="279" spans="1:13" x14ac:dyDescent="0.2">
      <c r="A279" s="4"/>
      <c r="B279" s="4"/>
      <c r="C279" s="4"/>
      <c r="D279" s="4"/>
      <c r="E279" s="1"/>
      <c r="F279" s="39"/>
      <c r="G279" s="36"/>
      <c r="H279" s="48"/>
      <c r="J279" s="36"/>
      <c r="K279" s="36"/>
      <c r="M279" s="44"/>
    </row>
    <row r="280" spans="1:13" x14ac:dyDescent="0.2">
      <c r="A280" s="4"/>
      <c r="B280" s="4"/>
      <c r="C280" s="4"/>
      <c r="D280" s="4"/>
      <c r="E280" s="1"/>
      <c r="F280" s="39"/>
      <c r="G280" s="36"/>
      <c r="H280" s="48"/>
      <c r="J280" s="36"/>
      <c r="K280" s="36"/>
      <c r="M280" s="44"/>
    </row>
    <row r="281" spans="1:13" x14ac:dyDescent="0.2">
      <c r="A281" s="4"/>
      <c r="B281" s="4"/>
      <c r="C281" s="4"/>
      <c r="D281" s="4"/>
      <c r="E281" s="1"/>
      <c r="F281" s="39"/>
      <c r="G281" s="36"/>
      <c r="H281" s="48"/>
      <c r="J281" s="36"/>
      <c r="K281" s="36"/>
      <c r="M281" s="44"/>
    </row>
    <row r="282" spans="1:13" x14ac:dyDescent="0.2">
      <c r="A282" s="4"/>
      <c r="B282" s="4"/>
      <c r="C282" s="4"/>
      <c r="D282" s="4"/>
      <c r="E282" s="1"/>
      <c r="F282" s="39"/>
      <c r="G282" s="36"/>
      <c r="H282" s="48"/>
      <c r="J282" s="36"/>
      <c r="K282" s="36"/>
      <c r="M282" s="44"/>
    </row>
    <row r="283" spans="1:13" x14ac:dyDescent="0.2">
      <c r="A283" s="4"/>
      <c r="B283" s="4"/>
      <c r="C283" s="4"/>
      <c r="D283" s="4"/>
      <c r="E283" s="1"/>
      <c r="F283" s="39"/>
      <c r="G283" s="36"/>
      <c r="H283" s="48"/>
      <c r="J283" s="36"/>
      <c r="K283" s="36"/>
      <c r="M283" s="44"/>
    </row>
    <row r="284" spans="1:13" x14ac:dyDescent="0.2">
      <c r="A284" s="4"/>
      <c r="B284" s="4"/>
      <c r="C284" s="4"/>
      <c r="D284" s="4"/>
      <c r="E284" s="1"/>
      <c r="F284" s="39"/>
      <c r="G284" s="36"/>
      <c r="H284" s="48"/>
      <c r="J284" s="36"/>
      <c r="K284" s="36"/>
      <c r="M284" s="44"/>
    </row>
    <row r="285" spans="1:13" x14ac:dyDescent="0.2">
      <c r="A285" s="4"/>
      <c r="B285" s="4"/>
      <c r="C285" s="4"/>
      <c r="D285" s="4"/>
      <c r="E285" s="1"/>
      <c r="F285" s="39"/>
      <c r="G285" s="36"/>
      <c r="H285" s="48"/>
      <c r="J285" s="36"/>
      <c r="K285" s="36"/>
      <c r="M285" s="44"/>
    </row>
    <row r="286" spans="1:13" x14ac:dyDescent="0.2">
      <c r="A286" s="4"/>
      <c r="B286" s="4"/>
      <c r="C286" s="4"/>
      <c r="D286" s="4"/>
      <c r="E286" s="1"/>
      <c r="F286" s="39"/>
      <c r="G286" s="36"/>
      <c r="H286" s="48"/>
      <c r="J286" s="36"/>
      <c r="K286" s="36"/>
      <c r="M286" s="44"/>
    </row>
    <row r="287" spans="1:13" x14ac:dyDescent="0.2">
      <c r="A287" s="4"/>
      <c r="B287" s="4"/>
      <c r="C287" s="4"/>
      <c r="D287" s="4"/>
      <c r="E287" s="1"/>
      <c r="F287" s="39"/>
      <c r="G287" s="36"/>
      <c r="H287" s="48"/>
      <c r="J287" s="36"/>
      <c r="K287" s="36"/>
      <c r="M287" s="44"/>
    </row>
    <row r="288" spans="1:13" x14ac:dyDescent="0.2">
      <c r="A288" s="4"/>
      <c r="B288" s="4"/>
      <c r="C288" s="4"/>
      <c r="D288" s="4"/>
      <c r="E288" s="1"/>
      <c r="F288" s="39"/>
      <c r="G288" s="36"/>
      <c r="H288" s="48"/>
      <c r="J288" s="36"/>
      <c r="K288" s="36"/>
      <c r="M288" s="44"/>
    </row>
    <row r="289" spans="1:13" x14ac:dyDescent="0.2">
      <c r="A289" s="4"/>
      <c r="B289" s="4"/>
      <c r="C289" s="4"/>
      <c r="D289" s="4"/>
      <c r="E289" s="1"/>
      <c r="F289" s="39"/>
      <c r="G289" s="36"/>
      <c r="H289" s="48"/>
      <c r="J289" s="36"/>
      <c r="K289" s="36"/>
      <c r="M289" s="44"/>
    </row>
    <row r="290" spans="1:13" x14ac:dyDescent="0.2">
      <c r="A290" s="4"/>
      <c r="B290" s="4"/>
      <c r="C290" s="4"/>
      <c r="D290" s="4"/>
      <c r="E290" s="1"/>
      <c r="F290" s="39"/>
      <c r="G290" s="36"/>
      <c r="H290" s="48"/>
      <c r="J290" s="36"/>
      <c r="K290" s="36"/>
      <c r="M290" s="44"/>
    </row>
    <row r="291" spans="1:13" x14ac:dyDescent="0.2">
      <c r="A291" s="4"/>
      <c r="B291" s="4"/>
      <c r="C291" s="4"/>
      <c r="D291" s="4"/>
      <c r="E291" s="1"/>
      <c r="F291" s="39"/>
      <c r="G291" s="36"/>
      <c r="H291" s="48"/>
      <c r="J291" s="36"/>
      <c r="K291" s="36"/>
      <c r="M291" s="44"/>
    </row>
    <row r="292" spans="1:13" x14ac:dyDescent="0.2">
      <c r="A292" s="4"/>
      <c r="B292" s="4"/>
      <c r="C292" s="4"/>
      <c r="D292" s="4"/>
      <c r="E292" s="1"/>
      <c r="F292" s="39"/>
      <c r="G292" s="36"/>
      <c r="H292" s="48"/>
      <c r="J292" s="36"/>
      <c r="K292" s="36"/>
      <c r="M292" s="44"/>
    </row>
    <row r="293" spans="1:13" x14ac:dyDescent="0.2">
      <c r="A293" s="4"/>
      <c r="B293" s="4"/>
      <c r="C293" s="4"/>
      <c r="D293" s="4"/>
      <c r="E293" s="1"/>
      <c r="F293" s="39"/>
      <c r="G293" s="36"/>
      <c r="H293" s="48"/>
      <c r="I293" s="28"/>
      <c r="J293" s="36"/>
      <c r="K293" s="36"/>
      <c r="M293" s="44"/>
    </row>
    <row r="294" spans="1:13" x14ac:dyDescent="0.2">
      <c r="A294" s="4"/>
      <c r="B294" s="4"/>
      <c r="C294" s="4"/>
      <c r="D294" s="4"/>
      <c r="E294" s="1"/>
      <c r="F294" s="39"/>
      <c r="G294" s="36"/>
      <c r="H294" s="48"/>
      <c r="I294" s="28"/>
      <c r="J294" s="36"/>
      <c r="K294" s="36"/>
      <c r="M294" s="44"/>
    </row>
    <row r="295" spans="1:13" x14ac:dyDescent="0.2">
      <c r="A295" s="4"/>
      <c r="B295" s="4"/>
      <c r="C295" s="4"/>
      <c r="D295" s="4"/>
      <c r="E295" s="1"/>
      <c r="F295" s="39"/>
      <c r="G295" s="36"/>
      <c r="H295" s="48"/>
      <c r="J295" s="36"/>
      <c r="K295" s="36"/>
      <c r="M295" s="44"/>
    </row>
    <row r="296" spans="1:13" x14ac:dyDescent="0.2">
      <c r="A296" s="4"/>
      <c r="B296" s="4"/>
      <c r="C296" s="4"/>
      <c r="D296" s="4"/>
      <c r="E296" s="1"/>
      <c r="F296" s="39"/>
      <c r="G296" s="36"/>
      <c r="H296" s="48"/>
      <c r="J296" s="36"/>
      <c r="K296" s="36"/>
      <c r="M296" s="44"/>
    </row>
    <row r="297" spans="1:13" x14ac:dyDescent="0.2">
      <c r="A297" s="4"/>
      <c r="B297" s="4"/>
      <c r="C297" s="4"/>
      <c r="D297" s="4"/>
      <c r="E297" s="1"/>
      <c r="F297" s="39"/>
      <c r="G297" s="36"/>
      <c r="H297" s="48"/>
      <c r="J297" s="36"/>
      <c r="K297" s="36"/>
      <c r="M297" s="44"/>
    </row>
    <row r="298" spans="1:13" x14ac:dyDescent="0.2">
      <c r="A298" s="4"/>
      <c r="B298" s="4"/>
      <c r="C298" s="4"/>
      <c r="D298" s="4"/>
      <c r="E298" s="1"/>
      <c r="F298" s="39"/>
      <c r="G298" s="36"/>
      <c r="H298" s="48"/>
      <c r="J298" s="36"/>
      <c r="K298" s="36"/>
      <c r="M298" s="44"/>
    </row>
    <row r="299" spans="1:13" x14ac:dyDescent="0.2">
      <c r="A299" s="4"/>
      <c r="B299" s="4"/>
      <c r="C299" s="4"/>
      <c r="D299" s="4"/>
      <c r="E299" s="29"/>
      <c r="F299" s="39"/>
      <c r="G299" s="36"/>
      <c r="H299" s="48"/>
      <c r="J299" s="36"/>
      <c r="K299" s="36"/>
      <c r="M299" s="44"/>
    </row>
    <row r="300" spans="1:13" x14ac:dyDescent="0.2">
      <c r="A300" s="4"/>
      <c r="B300" s="4"/>
      <c r="C300" s="4"/>
      <c r="D300" s="4"/>
      <c r="E300" s="1"/>
      <c r="F300" s="39"/>
      <c r="G300" s="36"/>
      <c r="H300" s="48"/>
      <c r="J300" s="36"/>
      <c r="K300" s="36"/>
      <c r="M300" s="44"/>
    </row>
    <row r="301" spans="1:13" x14ac:dyDescent="0.2">
      <c r="A301" s="4"/>
      <c r="B301" s="4"/>
      <c r="C301" s="4"/>
      <c r="D301" s="4"/>
      <c r="E301" s="1"/>
      <c r="F301" s="39"/>
      <c r="G301" s="36"/>
      <c r="H301" s="48"/>
      <c r="J301" s="36"/>
      <c r="K301" s="36"/>
      <c r="M301" s="44"/>
    </row>
    <row r="302" spans="1:13" x14ac:dyDescent="0.2">
      <c r="A302" s="4"/>
      <c r="B302" s="4"/>
      <c r="C302" s="4"/>
      <c r="D302" s="4"/>
      <c r="E302" s="1"/>
      <c r="F302" s="39"/>
      <c r="G302" s="36"/>
      <c r="H302" s="46"/>
      <c r="I302" s="36"/>
      <c r="J302" s="36"/>
      <c r="K302" s="36"/>
    </row>
    <row r="303" spans="1:13" x14ac:dyDescent="0.2">
      <c r="A303" s="4"/>
      <c r="B303" s="4"/>
      <c r="C303" s="4"/>
      <c r="D303" s="4"/>
      <c r="E303" s="1"/>
      <c r="F303" s="39"/>
      <c r="G303" s="36"/>
      <c r="H303" s="46"/>
      <c r="I303" s="36"/>
      <c r="J303" s="36"/>
      <c r="K303" s="36"/>
    </row>
  </sheetData>
  <phoneticPr fontId="1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B239-E52B-904E-9733-7F8F8BEC6894}">
  <sheetPr codeName="Sheet2"/>
  <dimension ref="A1:Y111"/>
  <sheetViews>
    <sheetView topLeftCell="D1" workbookViewId="0">
      <selection activeCell="V6" sqref="V6"/>
    </sheetView>
  </sheetViews>
  <sheetFormatPr baseColWidth="10" defaultRowHeight="16" x14ac:dyDescent="0.2"/>
  <cols>
    <col min="1" max="1" width="22.6640625" style="5" customWidth="1"/>
    <col min="2" max="3" width="10.83203125" style="5"/>
    <col min="4" max="5" width="10.83203125" style="5" customWidth="1"/>
    <col min="6" max="6" width="10.83203125" style="3" customWidth="1"/>
    <col min="7" max="7" width="10.83203125" style="5"/>
    <col min="8" max="11" width="10.83203125" style="5" customWidth="1"/>
    <col min="12" max="12" width="10.83203125" style="5"/>
    <col min="13" max="13" width="10.83203125" style="5" customWidth="1"/>
    <col min="14" max="14" width="12.5" style="5" customWidth="1"/>
    <col min="15" max="15" width="10.83203125" style="5" customWidth="1"/>
    <col min="16" max="16" width="62.33203125" style="5" customWidth="1"/>
    <col min="17" max="17" width="10.83203125" style="5"/>
    <col min="18" max="22" width="18.5" style="5" customWidth="1"/>
    <col min="23" max="23" width="22.83203125" style="5" customWidth="1"/>
    <col min="24" max="24" width="14.83203125" style="5" customWidth="1"/>
    <col min="25" max="25" width="15.5" style="5" customWidth="1"/>
  </cols>
  <sheetData>
    <row r="1" spans="1:25" ht="76" thickBot="1" x14ac:dyDescent="0.25">
      <c r="A1" s="13" t="s">
        <v>0</v>
      </c>
      <c r="B1" s="13" t="s">
        <v>208</v>
      </c>
      <c r="C1" s="13" t="s">
        <v>206</v>
      </c>
      <c r="D1" s="13" t="s">
        <v>209</v>
      </c>
      <c r="E1" s="13" t="s">
        <v>210</v>
      </c>
      <c r="F1" s="41" t="s">
        <v>211</v>
      </c>
      <c r="G1" s="13" t="s">
        <v>199</v>
      </c>
      <c r="H1" s="13" t="s">
        <v>212</v>
      </c>
      <c r="I1" s="13" t="s">
        <v>213</v>
      </c>
      <c r="J1" s="13" t="s">
        <v>214</v>
      </c>
      <c r="K1" s="13" t="s">
        <v>215</v>
      </c>
      <c r="L1" s="13" t="s">
        <v>216</v>
      </c>
      <c r="M1" s="13" t="s">
        <v>217</v>
      </c>
      <c r="N1" s="13" t="s">
        <v>218</v>
      </c>
      <c r="O1" s="13" t="s">
        <v>219</v>
      </c>
      <c r="P1" s="13" t="s">
        <v>531</v>
      </c>
      <c r="Q1" s="13" t="s">
        <v>534</v>
      </c>
      <c r="R1" s="13" t="s">
        <v>532</v>
      </c>
      <c r="S1" s="13" t="s">
        <v>533</v>
      </c>
      <c r="T1" s="13" t="s">
        <v>502</v>
      </c>
      <c r="U1" s="42" t="s">
        <v>501</v>
      </c>
      <c r="V1" s="42" t="s">
        <v>535</v>
      </c>
      <c r="W1" s="42" t="s">
        <v>500</v>
      </c>
      <c r="X1" s="13" t="s">
        <v>363</v>
      </c>
      <c r="Y1" s="13" t="s">
        <v>364</v>
      </c>
    </row>
    <row r="2" spans="1:25" ht="17" thickTop="1" x14ac:dyDescent="0.2">
      <c r="A2" s="14" t="s">
        <v>50</v>
      </c>
      <c r="B2" s="11" t="s">
        <v>225</v>
      </c>
      <c r="C2" s="11">
        <v>12</v>
      </c>
      <c r="D2" s="3" t="s">
        <v>221</v>
      </c>
      <c r="E2" s="3" t="s">
        <v>221</v>
      </c>
      <c r="F2" s="3" t="s">
        <v>192</v>
      </c>
      <c r="G2" s="11">
        <v>2</v>
      </c>
      <c r="H2" s="3" t="s">
        <v>187</v>
      </c>
      <c r="I2" s="3" t="s">
        <v>187</v>
      </c>
      <c r="J2" s="11" t="s">
        <v>222</v>
      </c>
      <c r="K2" s="11" t="s">
        <v>223</v>
      </c>
      <c r="L2" s="15">
        <v>75.085599999999999</v>
      </c>
      <c r="M2" s="3" t="s">
        <v>224</v>
      </c>
      <c r="N2" s="15">
        <v>174.8</v>
      </c>
      <c r="O2" s="3" t="s">
        <v>228</v>
      </c>
      <c r="P2" s="5" t="s">
        <v>230</v>
      </c>
      <c r="Q2" s="5">
        <f>N2/L2</f>
        <v>2.3280096316737167</v>
      </c>
      <c r="R2" s="5">
        <f>L2/((N2*0.01)^2)</f>
        <v>24.573883719347112</v>
      </c>
      <c r="S2" s="5">
        <f>SQRT((N2*L2)/3600)</f>
        <v>1.909403839480329</v>
      </c>
      <c r="T2" s="5">
        <f>(1.015*L2) -4.937</f>
        <v>71.274884</v>
      </c>
      <c r="U2" s="43">
        <f>S2/T2</f>
        <v>2.678929424115694E-2</v>
      </c>
      <c r="V2" s="43">
        <f>L2/((N2*0.01)^3)</f>
        <v>14.058285880633356</v>
      </c>
      <c r="W2" s="43" t="s">
        <v>503</v>
      </c>
      <c r="X2" s="5">
        <v>-2.19</v>
      </c>
      <c r="Y2" s="5">
        <v>-5.3145800000000012</v>
      </c>
    </row>
    <row r="3" spans="1:25" x14ac:dyDescent="0.2">
      <c r="A3" s="14" t="s">
        <v>73</v>
      </c>
      <c r="B3" s="10" t="s">
        <v>225</v>
      </c>
      <c r="C3" s="10">
        <v>12</v>
      </c>
      <c r="D3" s="3" t="s">
        <v>221</v>
      </c>
      <c r="E3" s="3" t="s">
        <v>221</v>
      </c>
      <c r="F3" s="3" t="s">
        <v>194</v>
      </c>
      <c r="G3" s="11">
        <v>2</v>
      </c>
      <c r="H3" s="3" t="s">
        <v>187</v>
      </c>
      <c r="I3" s="3" t="s">
        <v>187</v>
      </c>
      <c r="J3" s="11" t="s">
        <v>222</v>
      </c>
      <c r="K3" s="11" t="s">
        <v>223</v>
      </c>
      <c r="L3" s="15">
        <v>67.37439999999998</v>
      </c>
      <c r="M3" s="3" t="s">
        <v>224</v>
      </c>
      <c r="N3" s="15">
        <v>159.80000000000001</v>
      </c>
      <c r="O3" s="3" t="s">
        <v>228</v>
      </c>
      <c r="P3" s="5" t="s">
        <v>229</v>
      </c>
      <c r="Q3" s="5">
        <f t="shared" ref="Q3:Q33" si="0">N3/L3</f>
        <v>2.3718207509083578</v>
      </c>
      <c r="R3" s="5">
        <f t="shared" ref="R3:R66" si="1">L3/((N3*0.01)^2)</f>
        <v>26.384043884643024</v>
      </c>
      <c r="S3" s="5">
        <f t="shared" ref="S3:S66" si="2">SQRT((N3*L3)/3600)</f>
        <v>1.729356746179213</v>
      </c>
      <c r="T3" s="5">
        <f>(1.015*L3) -4.937</f>
        <v>63.448015999999981</v>
      </c>
      <c r="U3" s="43">
        <f>S3/T3</f>
        <v>2.7256277740492524E-2</v>
      </c>
      <c r="V3" s="43">
        <f t="shared" ref="V3:V66" si="3">L3/((N3*0.01)^3)</f>
        <v>16.510665760102018</v>
      </c>
      <c r="W3" s="43" t="s">
        <v>503</v>
      </c>
      <c r="X3" s="5">
        <v>-2.19</v>
      </c>
      <c r="Y3" s="5">
        <v>-5.3145800000000012</v>
      </c>
    </row>
    <row r="4" spans="1:25" x14ac:dyDescent="0.2">
      <c r="A4" s="14" t="s">
        <v>51</v>
      </c>
      <c r="B4" s="11" t="s">
        <v>220</v>
      </c>
      <c r="C4" s="11">
        <v>12</v>
      </c>
      <c r="D4" s="3" t="s">
        <v>221</v>
      </c>
      <c r="E4" s="3" t="s">
        <v>221</v>
      </c>
      <c r="F4" s="3" t="s">
        <v>192</v>
      </c>
      <c r="G4" s="11">
        <v>2</v>
      </c>
      <c r="H4" s="3" t="s">
        <v>187</v>
      </c>
      <c r="I4" s="3" t="s">
        <v>187</v>
      </c>
      <c r="J4" s="11" t="s">
        <v>222</v>
      </c>
      <c r="K4" s="11" t="s">
        <v>223</v>
      </c>
      <c r="L4" s="15">
        <v>58.755999999999986</v>
      </c>
      <c r="M4" s="3" t="s">
        <v>224</v>
      </c>
      <c r="N4" s="15">
        <v>146.5</v>
      </c>
      <c r="O4" s="3" t="s">
        <v>226</v>
      </c>
      <c r="P4" s="5" t="s">
        <v>227</v>
      </c>
      <c r="Q4" s="5">
        <f t="shared" si="0"/>
        <v>2.4933623800122549</v>
      </c>
      <c r="R4" s="5">
        <f t="shared" si="1"/>
        <v>27.376440028421985</v>
      </c>
      <c r="S4" s="5">
        <f t="shared" si="2"/>
        <v>1.5462997050306182</v>
      </c>
      <c r="T4" s="5">
        <f t="shared" ref="T4:T33" si="4">(1.015*L4) -4.937</f>
        <v>54.700339999999983</v>
      </c>
      <c r="U4" s="43">
        <f t="shared" ref="U4:U33" si="5">S4/T4</f>
        <v>2.8268557472048962E-2</v>
      </c>
      <c r="V4" s="43">
        <f t="shared" si="3"/>
        <v>18.686989780492823</v>
      </c>
      <c r="W4" s="43" t="s">
        <v>503</v>
      </c>
      <c r="X4" s="5">
        <v>-2.19</v>
      </c>
      <c r="Y4" s="5">
        <v>-5.3145800000000012</v>
      </c>
    </row>
    <row r="5" spans="1:25" x14ac:dyDescent="0.2">
      <c r="A5" s="14" t="s">
        <v>49</v>
      </c>
      <c r="B5" s="10" t="s">
        <v>220</v>
      </c>
      <c r="C5" s="10">
        <v>14</v>
      </c>
      <c r="D5" s="3" t="s">
        <v>221</v>
      </c>
      <c r="E5" s="3" t="s">
        <v>221</v>
      </c>
      <c r="F5" s="1" t="s">
        <v>194</v>
      </c>
      <c r="G5" s="10">
        <v>2</v>
      </c>
      <c r="H5" s="3" t="s">
        <v>187</v>
      </c>
      <c r="I5" s="3" t="s">
        <v>187</v>
      </c>
      <c r="J5" s="11" t="s">
        <v>222</v>
      </c>
      <c r="K5" s="11" t="s">
        <v>223</v>
      </c>
      <c r="L5" s="15">
        <v>59.436399999999992</v>
      </c>
      <c r="M5" s="3" t="s">
        <v>224</v>
      </c>
      <c r="N5" s="15">
        <v>160.80000000000001</v>
      </c>
      <c r="O5" s="3" t="s">
        <v>226</v>
      </c>
      <c r="P5" s="5" t="s">
        <v>227</v>
      </c>
      <c r="Q5" s="5">
        <f t="shared" si="0"/>
        <v>2.7054128446541181</v>
      </c>
      <c r="R5" s="5">
        <f t="shared" si="1"/>
        <v>22.986900076730766</v>
      </c>
      <c r="S5" s="5">
        <f t="shared" si="2"/>
        <v>1.6293636385615908</v>
      </c>
      <c r="T5" s="5">
        <f t="shared" si="4"/>
        <v>55.390945999999985</v>
      </c>
      <c r="U5" s="43">
        <f t="shared" si="5"/>
        <v>2.9415703399642088E-2</v>
      </c>
      <c r="V5" s="43">
        <f t="shared" si="3"/>
        <v>14.295335868613661</v>
      </c>
      <c r="W5" s="43" t="s">
        <v>503</v>
      </c>
      <c r="X5" s="5">
        <v>-4.0579999999999998</v>
      </c>
      <c r="Y5" s="5">
        <v>-5.3145800000000012</v>
      </c>
    </row>
    <row r="6" spans="1:25" x14ac:dyDescent="0.2">
      <c r="A6" s="16" t="s">
        <v>231</v>
      </c>
      <c r="B6" s="11" t="s">
        <v>225</v>
      </c>
      <c r="C6" s="11">
        <v>14.7</v>
      </c>
      <c r="D6" s="3" t="s">
        <v>221</v>
      </c>
      <c r="E6" s="3" t="s">
        <v>221</v>
      </c>
      <c r="F6" s="3" t="s">
        <v>232</v>
      </c>
      <c r="G6" s="11">
        <v>2</v>
      </c>
      <c r="H6" s="3" t="s">
        <v>187</v>
      </c>
      <c r="I6" s="3"/>
      <c r="J6" s="11" t="s">
        <v>222</v>
      </c>
      <c r="K6" s="11" t="s">
        <v>223</v>
      </c>
      <c r="L6" s="15">
        <v>70.095999999999989</v>
      </c>
      <c r="M6" s="3" t="s">
        <v>224</v>
      </c>
      <c r="N6" s="15">
        <v>168</v>
      </c>
      <c r="O6" s="3" t="s">
        <v>233</v>
      </c>
      <c r="P6" s="5" t="s">
        <v>234</v>
      </c>
      <c r="Q6" s="5">
        <f t="shared" si="0"/>
        <v>2.3967130792056612</v>
      </c>
      <c r="R6" s="5">
        <f t="shared" si="1"/>
        <v>24.835600907029477</v>
      </c>
      <c r="S6" s="5">
        <f t="shared" si="2"/>
        <v>1.808631158270438</v>
      </c>
      <c r="T6" s="5">
        <f t="shared" si="4"/>
        <v>66.210439999999991</v>
      </c>
      <c r="U6" s="43">
        <f t="shared" si="5"/>
        <v>2.7316404456312903E-2</v>
      </c>
      <c r="V6" s="43">
        <f t="shared" si="3"/>
        <v>14.783095777993738</v>
      </c>
      <c r="W6" s="43" t="s">
        <v>503</v>
      </c>
      <c r="X6" s="5">
        <v>-4.7649999999999997</v>
      </c>
      <c r="Y6" s="5">
        <v>-5.3145800000000012</v>
      </c>
    </row>
    <row r="7" spans="1:25" x14ac:dyDescent="0.2">
      <c r="A7" s="14" t="s">
        <v>235</v>
      </c>
      <c r="B7" s="11" t="s">
        <v>220</v>
      </c>
      <c r="C7" s="11">
        <v>15.5</v>
      </c>
      <c r="D7" s="3" t="s">
        <v>221</v>
      </c>
      <c r="E7" s="3" t="s">
        <v>221</v>
      </c>
      <c r="F7" s="3" t="s">
        <v>236</v>
      </c>
      <c r="G7" s="11">
        <v>2</v>
      </c>
      <c r="H7" s="3" t="s">
        <v>187</v>
      </c>
      <c r="I7" s="3" t="s">
        <v>187</v>
      </c>
      <c r="J7" s="11" t="s">
        <v>222</v>
      </c>
      <c r="K7" s="11" t="s">
        <v>223</v>
      </c>
      <c r="L7" s="15">
        <v>56.941599999999994</v>
      </c>
      <c r="M7" s="3" t="s">
        <v>224</v>
      </c>
      <c r="N7" s="15">
        <v>160.67247666666668</v>
      </c>
      <c r="O7" s="3" t="s">
        <v>237</v>
      </c>
      <c r="P7" s="5" t="s">
        <v>238</v>
      </c>
      <c r="Q7" s="5">
        <f t="shared" si="0"/>
        <v>2.8217063915778042</v>
      </c>
      <c r="R7" s="5">
        <f t="shared" si="1"/>
        <v>22.057012533809377</v>
      </c>
      <c r="S7" s="5">
        <f t="shared" si="2"/>
        <v>1.59416887936444</v>
      </c>
      <c r="T7" s="5">
        <f t="shared" si="4"/>
        <v>52.858723999999988</v>
      </c>
      <c r="U7" s="43">
        <f t="shared" si="5"/>
        <v>3.015904960862166E-2</v>
      </c>
      <c r="V7" s="43">
        <f t="shared" si="3"/>
        <v>13.727934610461727</v>
      </c>
      <c r="W7" s="43" t="s">
        <v>503</v>
      </c>
      <c r="X7" s="5">
        <v>-5.1669999999999998</v>
      </c>
      <c r="Y7" s="5">
        <v>-5.3145800000000012</v>
      </c>
    </row>
    <row r="8" spans="1:25" x14ac:dyDescent="0.2">
      <c r="A8" s="14" t="s">
        <v>88</v>
      </c>
      <c r="B8" s="11" t="s">
        <v>225</v>
      </c>
      <c r="C8" s="11">
        <v>17</v>
      </c>
      <c r="D8" s="3" t="s">
        <v>221</v>
      </c>
      <c r="E8" s="3" t="s">
        <v>221</v>
      </c>
      <c r="F8" s="3" t="s">
        <v>196</v>
      </c>
      <c r="G8" s="11">
        <v>2</v>
      </c>
      <c r="H8" s="3" t="s">
        <v>186</v>
      </c>
      <c r="I8" s="3" t="s">
        <v>186</v>
      </c>
      <c r="J8" s="11" t="s">
        <v>222</v>
      </c>
      <c r="K8" s="11" t="s">
        <v>223</v>
      </c>
      <c r="L8" s="15">
        <v>63.291999999999987</v>
      </c>
      <c r="M8" s="3" t="s">
        <v>224</v>
      </c>
      <c r="N8" s="15">
        <v>152.9</v>
      </c>
      <c r="O8" s="3" t="s">
        <v>228</v>
      </c>
      <c r="P8" s="5" t="s">
        <v>239</v>
      </c>
      <c r="Q8" s="5">
        <f t="shared" si="0"/>
        <v>2.4157871452948245</v>
      </c>
      <c r="R8" s="5">
        <f t="shared" si="1"/>
        <v>27.072841993959372</v>
      </c>
      <c r="S8" s="5">
        <f t="shared" si="2"/>
        <v>1.6395584432672379</v>
      </c>
      <c r="T8" s="5">
        <f t="shared" si="4"/>
        <v>59.304379999999981</v>
      </c>
      <c r="U8" s="43">
        <f t="shared" si="5"/>
        <v>2.7646498340716797E-2</v>
      </c>
      <c r="V8" s="43">
        <f t="shared" si="3"/>
        <v>17.706240676232419</v>
      </c>
      <c r="W8" s="43" t="s">
        <v>503</v>
      </c>
      <c r="X8" s="5">
        <v>-7.915</v>
      </c>
      <c r="Y8" s="5">
        <v>-5.3145800000000012</v>
      </c>
    </row>
    <row r="9" spans="1:25" x14ac:dyDescent="0.2">
      <c r="A9" s="14" t="s">
        <v>90</v>
      </c>
      <c r="B9" s="11" t="s">
        <v>220</v>
      </c>
      <c r="C9" s="11">
        <v>17</v>
      </c>
      <c r="D9" s="3" t="s">
        <v>221</v>
      </c>
      <c r="E9" s="3" t="s">
        <v>221</v>
      </c>
      <c r="F9" s="3" t="s">
        <v>196</v>
      </c>
      <c r="G9" s="11">
        <v>2</v>
      </c>
      <c r="H9" s="3" t="s">
        <v>186</v>
      </c>
      <c r="I9" s="3" t="s">
        <v>186</v>
      </c>
      <c r="J9" s="11" t="s">
        <v>222</v>
      </c>
      <c r="K9" s="11" t="s">
        <v>223</v>
      </c>
      <c r="L9" s="15">
        <v>50.817999999999998</v>
      </c>
      <c r="M9" s="3" t="s">
        <v>224</v>
      </c>
      <c r="N9" s="15">
        <v>149.30000000000001</v>
      </c>
      <c r="O9" s="3" t="s">
        <v>228</v>
      </c>
      <c r="P9" s="5" t="s">
        <v>239</v>
      </c>
      <c r="Q9" s="5">
        <f t="shared" si="0"/>
        <v>2.9379353772285413</v>
      </c>
      <c r="R9" s="5">
        <f t="shared" si="1"/>
        <v>22.798063209915973</v>
      </c>
      <c r="S9" s="5">
        <f t="shared" si="2"/>
        <v>1.4517353026254094</v>
      </c>
      <c r="T9" s="5">
        <f t="shared" si="4"/>
        <v>46.643269999999994</v>
      </c>
      <c r="U9" s="43">
        <f t="shared" si="5"/>
        <v>3.1124217976685801E-2</v>
      </c>
      <c r="V9" s="43">
        <f t="shared" si="3"/>
        <v>15.269968660358989</v>
      </c>
      <c r="W9" s="43" t="s">
        <v>503</v>
      </c>
      <c r="X9" s="5">
        <v>-7.915</v>
      </c>
      <c r="Y9" s="5">
        <v>-5.3145800000000012</v>
      </c>
    </row>
    <row r="10" spans="1:25" x14ac:dyDescent="0.2">
      <c r="A10" s="2" t="s">
        <v>89</v>
      </c>
      <c r="B10" s="3" t="s">
        <v>220</v>
      </c>
      <c r="C10" s="3">
        <v>17</v>
      </c>
      <c r="D10" s="3" t="s">
        <v>221</v>
      </c>
      <c r="E10" s="3" t="s">
        <v>221</v>
      </c>
      <c r="F10" s="3" t="s">
        <v>196</v>
      </c>
      <c r="G10" s="3">
        <v>2</v>
      </c>
      <c r="H10" s="3" t="s">
        <v>186</v>
      </c>
      <c r="I10" s="3" t="s">
        <v>186</v>
      </c>
      <c r="J10" s="11" t="s">
        <v>222</v>
      </c>
      <c r="K10" s="11" t="s">
        <v>223</v>
      </c>
      <c r="L10" s="15">
        <v>48.55</v>
      </c>
      <c r="M10" s="3" t="s">
        <v>224</v>
      </c>
      <c r="N10" s="15">
        <v>144.80000000000001</v>
      </c>
      <c r="O10" s="3" t="s">
        <v>228</v>
      </c>
      <c r="P10" s="5" t="s">
        <v>239</v>
      </c>
      <c r="Q10" s="5">
        <f t="shared" si="0"/>
        <v>2.9824922760041197</v>
      </c>
      <c r="R10" s="5">
        <f t="shared" si="1"/>
        <v>23.155390555843834</v>
      </c>
      <c r="S10" s="5">
        <f t="shared" si="2"/>
        <v>1.3974222299966781</v>
      </c>
      <c r="T10" s="5">
        <f t="shared" si="4"/>
        <v>44.341249999999995</v>
      </c>
      <c r="U10" s="43">
        <f t="shared" si="5"/>
        <v>3.1515174470649297E-2</v>
      </c>
      <c r="V10" s="43">
        <f t="shared" si="3"/>
        <v>15.991291820334139</v>
      </c>
      <c r="W10" s="43" t="s">
        <v>503</v>
      </c>
      <c r="X10" s="5">
        <v>-7.915</v>
      </c>
      <c r="Y10" s="5">
        <v>-5.3145800000000012</v>
      </c>
    </row>
    <row r="11" spans="1:25" x14ac:dyDescent="0.2">
      <c r="A11" s="2" t="s">
        <v>91</v>
      </c>
      <c r="B11" s="3" t="s">
        <v>220</v>
      </c>
      <c r="C11" s="3">
        <v>17</v>
      </c>
      <c r="D11" s="3" t="s">
        <v>221</v>
      </c>
      <c r="E11" s="3" t="s">
        <v>221</v>
      </c>
      <c r="F11" s="3" t="s">
        <v>196</v>
      </c>
      <c r="G11" s="3">
        <v>2</v>
      </c>
      <c r="H11" s="3" t="s">
        <v>186</v>
      </c>
      <c r="I11" s="3" t="s">
        <v>186</v>
      </c>
      <c r="J11" s="11" t="s">
        <v>222</v>
      </c>
      <c r="K11" s="11" t="s">
        <v>223</v>
      </c>
      <c r="L11" s="15">
        <v>47.415999999999997</v>
      </c>
      <c r="M11" s="3" t="s">
        <v>224</v>
      </c>
      <c r="N11" s="15">
        <v>147.69999999999999</v>
      </c>
      <c r="O11" s="3" t="s">
        <v>228</v>
      </c>
      <c r="P11" s="5" t="s">
        <v>239</v>
      </c>
      <c r="Q11" s="5">
        <f t="shared" si="0"/>
        <v>3.1149822844609414</v>
      </c>
      <c r="R11" s="5">
        <f t="shared" si="1"/>
        <v>21.735214154842772</v>
      </c>
      <c r="S11" s="5">
        <f t="shared" si="2"/>
        <v>1.3947663284977563</v>
      </c>
      <c r="T11" s="5">
        <f t="shared" si="4"/>
        <v>43.190239999999996</v>
      </c>
      <c r="U11" s="43">
        <f t="shared" si="5"/>
        <v>3.2293553555103105E-2</v>
      </c>
      <c r="V11" s="43">
        <f t="shared" si="3"/>
        <v>14.71578480354961</v>
      </c>
      <c r="W11" s="43" t="s">
        <v>503</v>
      </c>
      <c r="X11" s="5">
        <v>-7.915</v>
      </c>
      <c r="Y11" s="5">
        <v>-5.3145800000000012</v>
      </c>
    </row>
    <row r="12" spans="1:25" x14ac:dyDescent="0.2">
      <c r="A12" s="14" t="s">
        <v>92</v>
      </c>
      <c r="B12" s="10" t="s">
        <v>225</v>
      </c>
      <c r="C12" s="10">
        <v>19</v>
      </c>
      <c r="D12" s="3" t="s">
        <v>221</v>
      </c>
      <c r="E12" s="3" t="s">
        <v>221</v>
      </c>
      <c r="F12" s="1" t="s">
        <v>197</v>
      </c>
      <c r="G12" s="10">
        <v>2</v>
      </c>
      <c r="H12" s="3" t="s">
        <v>241</v>
      </c>
      <c r="I12" s="3" t="s">
        <v>241</v>
      </c>
      <c r="J12" s="11" t="s">
        <v>222</v>
      </c>
      <c r="K12" s="11" t="s">
        <v>223</v>
      </c>
      <c r="L12" s="15">
        <v>74.858799999999988</v>
      </c>
      <c r="M12" s="3" t="s">
        <v>224</v>
      </c>
      <c r="N12" s="15">
        <v>175</v>
      </c>
      <c r="O12" s="3" t="s">
        <v>228</v>
      </c>
      <c r="P12" s="5" t="s">
        <v>242</v>
      </c>
      <c r="Q12" s="5">
        <f t="shared" si="0"/>
        <v>2.3377345081673768</v>
      </c>
      <c r="R12" s="5">
        <f t="shared" si="1"/>
        <v>24.443689795918363</v>
      </c>
      <c r="S12" s="5">
        <f t="shared" si="2"/>
        <v>1.9076083047744481</v>
      </c>
      <c r="T12" s="5">
        <f t="shared" si="4"/>
        <v>71.04468199999998</v>
      </c>
      <c r="U12" s="43">
        <f t="shared" si="5"/>
        <v>2.6850824735543875E-2</v>
      </c>
      <c r="V12" s="43">
        <f t="shared" si="3"/>
        <v>13.967822740524779</v>
      </c>
      <c r="W12" s="43" t="s">
        <v>503</v>
      </c>
      <c r="X12" s="5">
        <v>-9.16</v>
      </c>
      <c r="Y12" s="5">
        <v>-5.3145800000000003</v>
      </c>
    </row>
    <row r="13" spans="1:25" x14ac:dyDescent="0.2">
      <c r="A13" s="14" t="s">
        <v>102</v>
      </c>
      <c r="B13" s="10" t="s">
        <v>220</v>
      </c>
      <c r="C13" s="10">
        <v>23</v>
      </c>
      <c r="D13" s="3" t="s">
        <v>221</v>
      </c>
      <c r="E13" s="3" t="s">
        <v>221</v>
      </c>
      <c r="F13" s="1" t="s">
        <v>193</v>
      </c>
      <c r="G13" s="10">
        <v>2</v>
      </c>
      <c r="H13" s="3" t="s">
        <v>187</v>
      </c>
      <c r="I13" s="3" t="s">
        <v>187</v>
      </c>
      <c r="J13" s="11" t="s">
        <v>222</v>
      </c>
      <c r="K13" s="11" t="s">
        <v>223</v>
      </c>
      <c r="L13" s="15">
        <v>61.704399999999978</v>
      </c>
      <c r="M13" s="3" t="s">
        <v>224</v>
      </c>
      <c r="N13" s="15">
        <v>170.4</v>
      </c>
      <c r="O13" s="3" t="s">
        <v>228</v>
      </c>
      <c r="P13" s="5" t="s">
        <v>243</v>
      </c>
      <c r="Q13" s="5">
        <f t="shared" si="0"/>
        <v>2.7615534710652736</v>
      </c>
      <c r="R13" s="5">
        <f t="shared" si="1"/>
        <v>21.250881659282761</v>
      </c>
      <c r="S13" s="5">
        <f t="shared" si="2"/>
        <v>1.7089982250819724</v>
      </c>
      <c r="T13" s="5">
        <f t="shared" si="4"/>
        <v>57.692965999999977</v>
      </c>
      <c r="U13" s="43">
        <f t="shared" si="5"/>
        <v>2.9622297891253729E-2</v>
      </c>
      <c r="V13" s="43">
        <f t="shared" si="3"/>
        <v>12.471174682677674</v>
      </c>
      <c r="W13" s="43" t="s">
        <v>503</v>
      </c>
      <c r="X13" s="5">
        <v>-9.5519999999999996</v>
      </c>
      <c r="Y13" s="5">
        <v>-9.2677700000000023</v>
      </c>
    </row>
    <row r="14" spans="1:25" x14ac:dyDescent="0.2">
      <c r="A14" s="2" t="s">
        <v>96</v>
      </c>
      <c r="B14" s="1" t="s">
        <v>225</v>
      </c>
      <c r="C14" s="1">
        <v>24</v>
      </c>
      <c r="D14" s="3" t="s">
        <v>221</v>
      </c>
      <c r="E14" s="3" t="s">
        <v>221</v>
      </c>
      <c r="F14" s="1" t="s">
        <v>193</v>
      </c>
      <c r="G14" s="1">
        <v>2</v>
      </c>
      <c r="H14" s="3" t="s">
        <v>187</v>
      </c>
      <c r="I14" s="3" t="s">
        <v>187</v>
      </c>
      <c r="J14" s="11" t="s">
        <v>222</v>
      </c>
      <c r="K14" s="11" t="s">
        <v>223</v>
      </c>
      <c r="L14" s="15">
        <v>77.126799999999989</v>
      </c>
      <c r="M14" s="3" t="s">
        <v>224</v>
      </c>
      <c r="N14" s="15">
        <v>177.1</v>
      </c>
      <c r="O14" s="3" t="s">
        <v>233</v>
      </c>
      <c r="P14" s="5" t="s">
        <v>244</v>
      </c>
      <c r="Q14" s="5">
        <f t="shared" si="0"/>
        <v>2.2962186944097254</v>
      </c>
      <c r="R14" s="5">
        <f t="shared" si="1"/>
        <v>24.590547056361014</v>
      </c>
      <c r="S14" s="5">
        <f t="shared" si="2"/>
        <v>1.9478732191233026</v>
      </c>
      <c r="T14" s="5">
        <f t="shared" si="4"/>
        <v>73.346701999999979</v>
      </c>
      <c r="U14" s="43">
        <f t="shared" si="5"/>
        <v>2.6557066180334914E-2</v>
      </c>
      <c r="V14" s="43">
        <f t="shared" si="3"/>
        <v>13.885119738204979</v>
      </c>
      <c r="W14" s="43" t="s">
        <v>503</v>
      </c>
      <c r="X14" s="5">
        <v>-9.73</v>
      </c>
      <c r="Y14" s="5">
        <v>-9.2677700000000023</v>
      </c>
    </row>
    <row r="15" spans="1:25" x14ac:dyDescent="0.2">
      <c r="A15" s="2" t="s">
        <v>97</v>
      </c>
      <c r="B15" s="1" t="s">
        <v>220</v>
      </c>
      <c r="C15" s="1">
        <v>24</v>
      </c>
      <c r="D15" s="3" t="s">
        <v>221</v>
      </c>
      <c r="E15" s="3" t="s">
        <v>221</v>
      </c>
      <c r="F15" s="1" t="s">
        <v>193</v>
      </c>
      <c r="G15" s="1">
        <v>2</v>
      </c>
      <c r="H15" s="3" t="s">
        <v>187</v>
      </c>
      <c r="I15" s="3" t="s">
        <v>187</v>
      </c>
      <c r="J15" s="11" t="s">
        <v>222</v>
      </c>
      <c r="K15" s="11" t="s">
        <v>223</v>
      </c>
      <c r="L15" s="15">
        <v>74.178399999999982</v>
      </c>
      <c r="M15" s="3" t="s">
        <v>224</v>
      </c>
      <c r="N15" s="15">
        <v>173.2</v>
      </c>
      <c r="O15" s="3" t="s">
        <v>233</v>
      </c>
      <c r="P15" s="5" t="s">
        <v>244</v>
      </c>
      <c r="Q15" s="5">
        <f t="shared" si="0"/>
        <v>2.3349115106284315</v>
      </c>
      <c r="R15" s="5">
        <f t="shared" si="1"/>
        <v>24.727584018262402</v>
      </c>
      <c r="S15" s="5">
        <f t="shared" si="2"/>
        <v>1.8891281704650014</v>
      </c>
      <c r="T15" s="5">
        <f t="shared" si="4"/>
        <v>70.354075999999978</v>
      </c>
      <c r="U15" s="43">
        <f t="shared" si="5"/>
        <v>2.6851723139182469E-2</v>
      </c>
      <c r="V15" s="43">
        <f t="shared" si="3"/>
        <v>14.276896084447115</v>
      </c>
      <c r="W15" s="43" t="s">
        <v>503</v>
      </c>
      <c r="X15" s="5">
        <v>-9.73</v>
      </c>
      <c r="Y15" s="5">
        <v>-9.2677700000000023</v>
      </c>
    </row>
    <row r="16" spans="1:25" x14ac:dyDescent="0.2">
      <c r="A16" s="17" t="s">
        <v>245</v>
      </c>
      <c r="B16" s="11" t="s">
        <v>225</v>
      </c>
      <c r="C16" s="11">
        <v>24.5</v>
      </c>
      <c r="D16" s="3" t="s">
        <v>221</v>
      </c>
      <c r="E16" s="3" t="s">
        <v>221</v>
      </c>
      <c r="F16" s="3" t="s">
        <v>193</v>
      </c>
      <c r="G16" s="11">
        <v>2</v>
      </c>
      <c r="H16" s="3" t="s">
        <v>187</v>
      </c>
      <c r="I16" s="3" t="s">
        <v>187</v>
      </c>
      <c r="J16" s="11" t="s">
        <v>222</v>
      </c>
      <c r="K16" s="11" t="s">
        <v>223</v>
      </c>
      <c r="L16" s="15">
        <v>82.343199999999982</v>
      </c>
      <c r="M16" s="3" t="s">
        <v>224</v>
      </c>
      <c r="N16" s="15">
        <v>188.8</v>
      </c>
      <c r="O16" s="3" t="s">
        <v>228</v>
      </c>
      <c r="P16" s="5" t="s">
        <v>243</v>
      </c>
      <c r="Q16" s="5">
        <f t="shared" si="0"/>
        <v>2.2928426391007402</v>
      </c>
      <c r="R16" s="5">
        <f t="shared" si="1"/>
        <v>23.100626615914958</v>
      </c>
      <c r="S16" s="5">
        <f t="shared" si="2"/>
        <v>2.078086470235966</v>
      </c>
      <c r="T16" s="5">
        <f t="shared" si="4"/>
        <v>78.641347999999979</v>
      </c>
      <c r="U16" s="43">
        <f t="shared" si="5"/>
        <v>2.6424858208635573E-2</v>
      </c>
      <c r="V16" s="43">
        <f t="shared" si="3"/>
        <v>12.235501385548176</v>
      </c>
      <c r="W16" s="43" t="s">
        <v>503</v>
      </c>
      <c r="X16" s="5">
        <v>-9.7959999999999994</v>
      </c>
      <c r="Y16" s="5">
        <v>-9.2677700000000023</v>
      </c>
    </row>
    <row r="17" spans="1:25" x14ac:dyDescent="0.2">
      <c r="A17" s="17" t="s">
        <v>99</v>
      </c>
      <c r="B17" s="11" t="s">
        <v>220</v>
      </c>
      <c r="C17" s="11">
        <v>25</v>
      </c>
      <c r="D17" s="3" t="s">
        <v>221</v>
      </c>
      <c r="E17" s="3" t="s">
        <v>221</v>
      </c>
      <c r="F17" s="3" t="s">
        <v>193</v>
      </c>
      <c r="G17" s="11">
        <v>2</v>
      </c>
      <c r="H17" s="3" t="s">
        <v>187</v>
      </c>
      <c r="I17" s="3" t="s">
        <v>187</v>
      </c>
      <c r="J17" s="11" t="s">
        <v>222</v>
      </c>
      <c r="K17" s="11" t="s">
        <v>223</v>
      </c>
      <c r="L17" s="15">
        <v>68.0548</v>
      </c>
      <c r="M17" s="3" t="s">
        <v>224</v>
      </c>
      <c r="N17" s="15">
        <v>175.1</v>
      </c>
      <c r="O17" s="3" t="s">
        <v>228</v>
      </c>
      <c r="P17" s="5" t="s">
        <v>243</v>
      </c>
      <c r="Q17" s="5">
        <f t="shared" si="0"/>
        <v>2.5729265239189592</v>
      </c>
      <c r="R17" s="5">
        <f t="shared" si="1"/>
        <v>22.196600718655997</v>
      </c>
      <c r="S17" s="5">
        <f t="shared" si="2"/>
        <v>1.8193707306526494</v>
      </c>
      <c r="T17" s="5">
        <f t="shared" si="4"/>
        <v>64.138621999999998</v>
      </c>
      <c r="U17" s="43">
        <f t="shared" si="5"/>
        <v>2.8366227304550594E-2</v>
      </c>
      <c r="V17" s="43">
        <f t="shared" si="3"/>
        <v>12.676528108884067</v>
      </c>
      <c r="W17" s="43" t="s">
        <v>503</v>
      </c>
      <c r="X17" s="5">
        <v>-9.6059999999999999</v>
      </c>
      <c r="Y17" s="5">
        <v>-9.2677700000000023</v>
      </c>
    </row>
    <row r="18" spans="1:25" x14ac:dyDescent="0.2">
      <c r="A18" s="14" t="s">
        <v>107</v>
      </c>
      <c r="B18" s="11" t="s">
        <v>220</v>
      </c>
      <c r="C18" s="11">
        <v>25.5</v>
      </c>
      <c r="D18" s="3" t="s">
        <v>221</v>
      </c>
      <c r="E18" s="3" t="s">
        <v>221</v>
      </c>
      <c r="F18" s="3" t="s">
        <v>195</v>
      </c>
      <c r="G18" s="11">
        <v>2</v>
      </c>
      <c r="H18" s="3" t="s">
        <v>187</v>
      </c>
      <c r="I18" s="3" t="s">
        <v>187</v>
      </c>
      <c r="J18" s="11" t="s">
        <v>222</v>
      </c>
      <c r="K18" s="11" t="s">
        <v>223</v>
      </c>
      <c r="L18" s="15">
        <v>71.910399999999981</v>
      </c>
      <c r="M18" s="3" t="s">
        <v>224</v>
      </c>
      <c r="N18" s="15">
        <v>163.4</v>
      </c>
      <c r="O18" s="3" t="s">
        <v>228</v>
      </c>
      <c r="P18" s="5" t="s">
        <v>243</v>
      </c>
      <c r="Q18" s="5">
        <f t="shared" si="0"/>
        <v>2.2722721609113572</v>
      </c>
      <c r="R18" s="5">
        <f t="shared" si="1"/>
        <v>26.933177925029465</v>
      </c>
      <c r="S18" s="5">
        <f t="shared" si="2"/>
        <v>1.8066358668961366</v>
      </c>
      <c r="T18" s="5">
        <f t="shared" si="4"/>
        <v>68.052055999999979</v>
      </c>
      <c r="U18" s="43">
        <f t="shared" si="5"/>
        <v>2.6547851352149262E-2</v>
      </c>
      <c r="V18" s="43">
        <f t="shared" si="3"/>
        <v>16.48297302633382</v>
      </c>
      <c r="W18" s="43" t="s">
        <v>503</v>
      </c>
      <c r="X18" s="5">
        <v>-9.702</v>
      </c>
      <c r="Y18" s="5">
        <v>-9.2677700000000023</v>
      </c>
    </row>
    <row r="19" spans="1:25" x14ac:dyDescent="0.2">
      <c r="A19" s="14" t="s">
        <v>105</v>
      </c>
      <c r="B19" s="11" t="s">
        <v>220</v>
      </c>
      <c r="C19" s="11">
        <v>25.5</v>
      </c>
      <c r="D19" s="3" t="s">
        <v>221</v>
      </c>
      <c r="E19" s="3" t="s">
        <v>221</v>
      </c>
      <c r="F19" s="3" t="s">
        <v>195</v>
      </c>
      <c r="G19" s="11">
        <v>2</v>
      </c>
      <c r="H19" s="3" t="s">
        <v>187</v>
      </c>
      <c r="I19" s="3" t="s">
        <v>187</v>
      </c>
      <c r="J19" s="11" t="s">
        <v>222</v>
      </c>
      <c r="K19" s="11" t="s">
        <v>223</v>
      </c>
      <c r="L19" s="15">
        <v>70.549599999999998</v>
      </c>
      <c r="M19" s="3" t="s">
        <v>224</v>
      </c>
      <c r="N19" s="15">
        <v>168.2</v>
      </c>
      <c r="O19" s="3" t="s">
        <v>228</v>
      </c>
      <c r="P19" s="5" t="s">
        <v>246</v>
      </c>
      <c r="Q19" s="5">
        <f t="shared" si="0"/>
        <v>2.3841382516697474</v>
      </c>
      <c r="R19" s="5">
        <f t="shared" si="1"/>
        <v>24.936906264978138</v>
      </c>
      <c r="S19" s="5">
        <f t="shared" si="2"/>
        <v>1.8155533836516315</v>
      </c>
      <c r="T19" s="5">
        <f t="shared" si="4"/>
        <v>66.670843999999988</v>
      </c>
      <c r="U19" s="43">
        <f t="shared" si="5"/>
        <v>2.7231594423067929E-2</v>
      </c>
      <c r="V19" s="43">
        <f t="shared" si="3"/>
        <v>14.825746887620772</v>
      </c>
      <c r="W19" s="43" t="s">
        <v>503</v>
      </c>
      <c r="X19" s="5">
        <v>-9.702</v>
      </c>
      <c r="Y19" s="5">
        <v>-9.2677700000000023</v>
      </c>
    </row>
    <row r="20" spans="1:25" x14ac:dyDescent="0.2">
      <c r="A20" s="14" t="s">
        <v>108</v>
      </c>
      <c r="B20" s="11" t="s">
        <v>225</v>
      </c>
      <c r="C20" s="11">
        <v>25.5</v>
      </c>
      <c r="D20" s="3" t="s">
        <v>221</v>
      </c>
      <c r="E20" s="3" t="s">
        <v>221</v>
      </c>
      <c r="F20" s="3" t="s">
        <v>195</v>
      </c>
      <c r="G20" s="11">
        <v>2</v>
      </c>
      <c r="H20" s="3" t="s">
        <v>187</v>
      </c>
      <c r="I20" s="3" t="s">
        <v>187</v>
      </c>
      <c r="J20" s="11" t="s">
        <v>222</v>
      </c>
      <c r="K20" s="11" t="s">
        <v>223</v>
      </c>
      <c r="L20" s="15">
        <v>68.50839999999998</v>
      </c>
      <c r="M20" s="3" t="s">
        <v>224</v>
      </c>
      <c r="N20" s="15">
        <v>173.6</v>
      </c>
      <c r="O20" s="3" t="s">
        <v>228</v>
      </c>
      <c r="P20" s="5" t="s">
        <v>243</v>
      </c>
      <c r="Q20" s="5">
        <f t="shared" si="0"/>
        <v>2.5339958311681494</v>
      </c>
      <c r="R20" s="5">
        <f t="shared" si="1"/>
        <v>22.732352566416779</v>
      </c>
      <c r="S20" s="5">
        <f t="shared" si="2"/>
        <v>1.8175883166682405</v>
      </c>
      <c r="T20" s="5">
        <f t="shared" si="4"/>
        <v>64.599025999999981</v>
      </c>
      <c r="U20" s="43">
        <f t="shared" si="5"/>
        <v>2.8136466278427186E-2</v>
      </c>
      <c r="V20" s="43">
        <f t="shared" si="3"/>
        <v>13.094673137336855</v>
      </c>
      <c r="W20" s="43" t="s">
        <v>503</v>
      </c>
      <c r="X20" s="5">
        <v>-9.702</v>
      </c>
      <c r="Y20" s="5">
        <v>-9.2677700000000023</v>
      </c>
    </row>
    <row r="21" spans="1:25" x14ac:dyDescent="0.2">
      <c r="A21" s="14" t="s">
        <v>104</v>
      </c>
      <c r="B21" s="11" t="s">
        <v>225</v>
      </c>
      <c r="C21" s="11">
        <v>25.5</v>
      </c>
      <c r="D21" s="3" t="s">
        <v>221</v>
      </c>
      <c r="E21" s="3" t="s">
        <v>221</v>
      </c>
      <c r="F21" s="3" t="s">
        <v>195</v>
      </c>
      <c r="G21" s="11">
        <v>2</v>
      </c>
      <c r="H21" s="3" t="s">
        <v>187</v>
      </c>
      <c r="I21" s="3" t="s">
        <v>187</v>
      </c>
      <c r="J21" s="11" t="s">
        <v>222</v>
      </c>
      <c r="K21" s="11" t="s">
        <v>223</v>
      </c>
      <c r="L21" s="15">
        <v>70.095999999999989</v>
      </c>
      <c r="M21" s="3" t="s">
        <v>224</v>
      </c>
      <c r="N21" s="15">
        <v>182</v>
      </c>
      <c r="O21" s="3" t="s">
        <v>228</v>
      </c>
      <c r="P21" s="5" t="s">
        <v>243</v>
      </c>
      <c r="Q21" s="5">
        <f t="shared" si="0"/>
        <v>2.5964391691394662</v>
      </c>
      <c r="R21" s="5">
        <f t="shared" si="1"/>
        <v>21.161695447409727</v>
      </c>
      <c r="S21" s="5">
        <f t="shared" si="2"/>
        <v>1.8824829938733103</v>
      </c>
      <c r="T21" s="5">
        <f t="shared" si="4"/>
        <v>66.210439999999991</v>
      </c>
      <c r="U21" s="43">
        <f t="shared" si="5"/>
        <v>2.8431815192185864E-2</v>
      </c>
      <c r="V21" s="43">
        <f t="shared" si="3"/>
        <v>11.627305190884465</v>
      </c>
      <c r="W21" s="43" t="s">
        <v>503</v>
      </c>
      <c r="X21" s="5">
        <v>-9.702</v>
      </c>
      <c r="Y21" s="5">
        <v>-9.2677700000000023</v>
      </c>
    </row>
    <row r="22" spans="1:25" x14ac:dyDescent="0.2">
      <c r="A22" s="14" t="s">
        <v>103</v>
      </c>
      <c r="B22" s="11" t="s">
        <v>220</v>
      </c>
      <c r="C22" s="11">
        <v>25.5</v>
      </c>
      <c r="D22" s="3" t="s">
        <v>221</v>
      </c>
      <c r="E22" s="3" t="s">
        <v>221</v>
      </c>
      <c r="F22" s="3" t="s">
        <v>195</v>
      </c>
      <c r="G22" s="11">
        <v>2</v>
      </c>
      <c r="H22" s="3" t="s">
        <v>187</v>
      </c>
      <c r="I22" s="3" t="s">
        <v>187</v>
      </c>
      <c r="J22" s="11" t="s">
        <v>222</v>
      </c>
      <c r="K22" s="11" t="s">
        <v>223</v>
      </c>
      <c r="L22" s="15">
        <v>56.487999999999985</v>
      </c>
      <c r="M22" s="3" t="s">
        <v>224</v>
      </c>
      <c r="N22" s="15">
        <v>153.69999999999999</v>
      </c>
      <c r="O22" s="3" t="s">
        <v>233</v>
      </c>
      <c r="P22" s="5" t="s">
        <v>243</v>
      </c>
      <c r="Q22" s="5">
        <f t="shared" si="0"/>
        <v>2.720931879337205</v>
      </c>
      <c r="R22" s="5">
        <f t="shared" si="1"/>
        <v>23.911590441628718</v>
      </c>
      <c r="S22" s="5">
        <f t="shared" si="2"/>
        <v>1.5529725618238646</v>
      </c>
      <c r="T22" s="5">
        <f t="shared" si="4"/>
        <v>52.398319999999984</v>
      </c>
      <c r="U22" s="43">
        <f t="shared" si="5"/>
        <v>2.9637831171378491E-2</v>
      </c>
      <c r="V22" s="43">
        <f t="shared" si="3"/>
        <v>15.557313234631566</v>
      </c>
      <c r="W22" s="43" t="s">
        <v>503</v>
      </c>
      <c r="X22" s="5">
        <v>-9.702</v>
      </c>
      <c r="Y22" s="5">
        <v>-9.2677700000000023</v>
      </c>
    </row>
    <row r="23" spans="1:25" x14ac:dyDescent="0.2">
      <c r="A23" s="14" t="s">
        <v>106</v>
      </c>
      <c r="B23" s="11" t="s">
        <v>225</v>
      </c>
      <c r="C23" s="11">
        <v>25.5</v>
      </c>
      <c r="D23" s="3" t="s">
        <v>221</v>
      </c>
      <c r="E23" s="3" t="s">
        <v>221</v>
      </c>
      <c r="F23" s="3" t="s">
        <v>195</v>
      </c>
      <c r="G23" s="11">
        <v>2</v>
      </c>
      <c r="H23" s="3" t="s">
        <v>187</v>
      </c>
      <c r="I23" s="3" t="s">
        <v>187</v>
      </c>
      <c r="J23" s="11" t="s">
        <v>222</v>
      </c>
      <c r="K23" s="11" t="s">
        <v>223</v>
      </c>
      <c r="L23" s="15">
        <v>58.755999999999986</v>
      </c>
      <c r="M23" s="3" t="s">
        <v>224</v>
      </c>
      <c r="N23" s="15">
        <v>169.9</v>
      </c>
      <c r="O23" s="3" t="s">
        <v>228</v>
      </c>
      <c r="P23" s="5" t="s">
        <v>243</v>
      </c>
      <c r="Q23" s="5">
        <f t="shared" si="0"/>
        <v>2.8916195792770107</v>
      </c>
      <c r="R23" s="5">
        <f t="shared" si="1"/>
        <v>20.354735552298354</v>
      </c>
      <c r="S23" s="5">
        <f t="shared" si="2"/>
        <v>1.6652197385864056</v>
      </c>
      <c r="T23" s="5">
        <f t="shared" si="4"/>
        <v>54.700339999999983</v>
      </c>
      <c r="U23" s="43">
        <f t="shared" si="5"/>
        <v>3.044258479172901E-2</v>
      </c>
      <c r="V23" s="43">
        <f t="shared" si="3"/>
        <v>11.980421160858359</v>
      </c>
      <c r="W23" s="43" t="s">
        <v>503</v>
      </c>
      <c r="X23" s="5">
        <v>-9.702</v>
      </c>
      <c r="Y23" s="5">
        <v>-9.2677700000000023</v>
      </c>
    </row>
    <row r="24" spans="1:25" x14ac:dyDescent="0.2">
      <c r="A24" s="14" t="s">
        <v>252</v>
      </c>
      <c r="B24" s="11" t="s">
        <v>225</v>
      </c>
      <c r="C24" s="11">
        <v>26</v>
      </c>
      <c r="D24" s="3" t="s">
        <v>221</v>
      </c>
      <c r="E24" s="3" t="s">
        <v>221</v>
      </c>
      <c r="F24" s="3" t="s">
        <v>195</v>
      </c>
      <c r="G24" s="11">
        <v>2</v>
      </c>
      <c r="H24" s="3" t="s">
        <v>187</v>
      </c>
      <c r="I24" s="3" t="s">
        <v>187</v>
      </c>
      <c r="J24" s="11" t="s">
        <v>222</v>
      </c>
      <c r="K24" s="11" t="s">
        <v>223</v>
      </c>
      <c r="L24" s="15">
        <v>78.033999999999992</v>
      </c>
      <c r="M24" s="3" t="s">
        <v>224</v>
      </c>
      <c r="N24" s="15">
        <v>174.2</v>
      </c>
      <c r="O24" s="3" t="s">
        <v>228</v>
      </c>
      <c r="P24" s="5" t="s">
        <v>248</v>
      </c>
      <c r="Q24" s="5">
        <f t="shared" si="0"/>
        <v>2.2323602532229541</v>
      </c>
      <c r="R24" s="5">
        <f t="shared" si="1"/>
        <v>25.715061537670646</v>
      </c>
      <c r="S24" s="5">
        <f t="shared" si="2"/>
        <v>1.9431877303944554</v>
      </c>
      <c r="T24" s="5">
        <f t="shared" si="4"/>
        <v>74.267509999999987</v>
      </c>
      <c r="U24" s="43">
        <f t="shared" si="5"/>
        <v>2.6164708233714255E-2</v>
      </c>
      <c r="V24" s="43">
        <f t="shared" si="3"/>
        <v>14.761803408536537</v>
      </c>
      <c r="W24" s="43" t="s">
        <v>503</v>
      </c>
      <c r="X24" s="5">
        <v>-9.4179999999999993</v>
      </c>
      <c r="Y24" s="5">
        <v>-9.2677700000000023</v>
      </c>
    </row>
    <row r="25" spans="1:25" x14ac:dyDescent="0.2">
      <c r="A25" s="14" t="s">
        <v>247</v>
      </c>
      <c r="B25" s="11" t="s">
        <v>225</v>
      </c>
      <c r="C25" s="11">
        <v>26</v>
      </c>
      <c r="D25" s="3" t="s">
        <v>221</v>
      </c>
      <c r="E25" s="3" t="s">
        <v>221</v>
      </c>
      <c r="F25" s="3" t="s">
        <v>195</v>
      </c>
      <c r="G25" s="11">
        <v>2</v>
      </c>
      <c r="H25" s="3" t="s">
        <v>187</v>
      </c>
      <c r="I25" s="3" t="s">
        <v>187</v>
      </c>
      <c r="J25" s="11" t="s">
        <v>222</v>
      </c>
      <c r="K25" s="11" t="s">
        <v>223</v>
      </c>
      <c r="L25" s="15">
        <v>69.755799999999994</v>
      </c>
      <c r="M25" s="3" t="s">
        <v>224</v>
      </c>
      <c r="N25" s="15">
        <v>160.1</v>
      </c>
      <c r="O25" s="3" t="s">
        <v>228</v>
      </c>
      <c r="P25" s="5" t="s">
        <v>248</v>
      </c>
      <c r="Q25" s="5">
        <f t="shared" si="0"/>
        <v>2.2951496506383702</v>
      </c>
      <c r="R25" s="5">
        <f t="shared" si="1"/>
        <v>27.214330830863439</v>
      </c>
      <c r="S25" s="5">
        <f t="shared" si="2"/>
        <v>1.7613050385690969</v>
      </c>
      <c r="T25" s="5">
        <f t="shared" si="4"/>
        <v>65.86513699999999</v>
      </c>
      <c r="U25" s="43">
        <f t="shared" si="5"/>
        <v>2.6741082138326034E-2</v>
      </c>
      <c r="V25" s="43">
        <f t="shared" si="3"/>
        <v>16.998332811282598</v>
      </c>
      <c r="W25" s="43" t="s">
        <v>503</v>
      </c>
      <c r="X25" s="5">
        <v>-9.4179999999999993</v>
      </c>
      <c r="Y25" s="5">
        <v>-9.2677700000000023</v>
      </c>
    </row>
    <row r="26" spans="1:25" x14ac:dyDescent="0.2">
      <c r="A26" s="14" t="s">
        <v>253</v>
      </c>
      <c r="B26" s="11" t="s">
        <v>225</v>
      </c>
      <c r="C26" s="3">
        <v>26</v>
      </c>
      <c r="D26" s="3" t="s">
        <v>221</v>
      </c>
      <c r="E26" s="3" t="s">
        <v>221</v>
      </c>
      <c r="F26" s="3" t="s">
        <v>195</v>
      </c>
      <c r="G26" s="11">
        <v>2</v>
      </c>
      <c r="H26" s="3" t="s">
        <v>187</v>
      </c>
      <c r="I26" s="3" t="s">
        <v>187</v>
      </c>
      <c r="J26" s="11" t="s">
        <v>222</v>
      </c>
      <c r="K26" s="11" t="s">
        <v>223</v>
      </c>
      <c r="L26" s="15">
        <v>79.394799999999989</v>
      </c>
      <c r="M26" s="3" t="s">
        <v>224</v>
      </c>
      <c r="N26" s="15">
        <v>185</v>
      </c>
      <c r="O26" s="3" t="s">
        <v>228</v>
      </c>
      <c r="P26" s="5" t="s">
        <v>254</v>
      </c>
      <c r="Q26" s="5">
        <f t="shared" si="0"/>
        <v>2.3301274138860482</v>
      </c>
      <c r="R26" s="5">
        <f t="shared" si="1"/>
        <v>23.197896274653026</v>
      </c>
      <c r="S26" s="5">
        <f t="shared" si="2"/>
        <v>2.0199036005600748</v>
      </c>
      <c r="T26" s="5">
        <f t="shared" si="4"/>
        <v>75.648721999999978</v>
      </c>
      <c r="U26" s="43">
        <f t="shared" si="5"/>
        <v>2.6701093516954263E-2</v>
      </c>
      <c r="V26" s="43">
        <f t="shared" si="3"/>
        <v>12.539403391704338</v>
      </c>
      <c r="W26" s="43" t="s">
        <v>503</v>
      </c>
      <c r="X26" s="5">
        <v>-9.4179999999999993</v>
      </c>
      <c r="Y26" s="5">
        <v>-9.2677700000000023</v>
      </c>
    </row>
    <row r="27" spans="1:25" x14ac:dyDescent="0.2">
      <c r="A27" s="14" t="s">
        <v>251</v>
      </c>
      <c r="B27" s="11" t="s">
        <v>225</v>
      </c>
      <c r="C27" s="11">
        <v>26</v>
      </c>
      <c r="D27" s="3" t="s">
        <v>221</v>
      </c>
      <c r="E27" s="3" t="s">
        <v>221</v>
      </c>
      <c r="F27" s="3" t="s">
        <v>195</v>
      </c>
      <c r="G27" s="11">
        <v>2</v>
      </c>
      <c r="H27" s="3" t="s">
        <v>187</v>
      </c>
      <c r="I27" s="3" t="s">
        <v>187</v>
      </c>
      <c r="J27" s="11" t="s">
        <v>222</v>
      </c>
      <c r="K27" s="11" t="s">
        <v>223</v>
      </c>
      <c r="L27" s="15">
        <v>71.22999999999999</v>
      </c>
      <c r="M27" s="3" t="s">
        <v>224</v>
      </c>
      <c r="N27" s="15">
        <v>171.6</v>
      </c>
      <c r="O27" s="3" t="s">
        <v>228</v>
      </c>
      <c r="P27" s="5" t="s">
        <v>248</v>
      </c>
      <c r="Q27" s="5">
        <f t="shared" si="0"/>
        <v>2.4090972904674999</v>
      </c>
      <c r="R27" s="5">
        <f t="shared" si="1"/>
        <v>24.189582756016321</v>
      </c>
      <c r="S27" s="5">
        <f t="shared" si="2"/>
        <v>1.8426330797710828</v>
      </c>
      <c r="T27" s="5">
        <f t="shared" si="4"/>
        <v>67.361449999999991</v>
      </c>
      <c r="U27" s="43">
        <f t="shared" si="5"/>
        <v>2.7354415318718392E-2</v>
      </c>
      <c r="V27" s="43">
        <f t="shared" si="3"/>
        <v>14.09649344756196</v>
      </c>
      <c r="W27" s="43" t="s">
        <v>503</v>
      </c>
      <c r="X27" s="5">
        <v>-9.4179999999999993</v>
      </c>
      <c r="Y27" s="5">
        <v>-9.2677700000000023</v>
      </c>
    </row>
    <row r="28" spans="1:25" x14ac:dyDescent="0.2">
      <c r="A28" s="2" t="s">
        <v>249</v>
      </c>
      <c r="B28" s="3" t="s">
        <v>220</v>
      </c>
      <c r="C28" s="3">
        <v>26</v>
      </c>
      <c r="D28" s="3" t="s">
        <v>221</v>
      </c>
      <c r="E28" s="3" t="s">
        <v>221</v>
      </c>
      <c r="F28" s="3" t="s">
        <v>195</v>
      </c>
      <c r="G28" s="3">
        <v>2</v>
      </c>
      <c r="H28" s="3" t="s">
        <v>187</v>
      </c>
      <c r="I28" s="3" t="s">
        <v>187</v>
      </c>
      <c r="J28" s="11" t="s">
        <v>222</v>
      </c>
      <c r="K28" s="11" t="s">
        <v>223</v>
      </c>
      <c r="L28" s="15">
        <v>55.807599999999994</v>
      </c>
      <c r="M28" s="3" t="s">
        <v>224</v>
      </c>
      <c r="N28" s="15">
        <v>163.4</v>
      </c>
      <c r="O28" s="3" t="s">
        <v>228</v>
      </c>
      <c r="P28" s="5" t="s">
        <v>250</v>
      </c>
      <c r="Q28" s="5">
        <f t="shared" si="0"/>
        <v>2.9279166278428033</v>
      </c>
      <c r="R28" s="5">
        <f t="shared" si="1"/>
        <v>20.902067299985461</v>
      </c>
      <c r="S28" s="5">
        <f t="shared" si="2"/>
        <v>1.5915542578107589</v>
      </c>
      <c r="T28" s="5">
        <f t="shared" si="4"/>
        <v>51.707713999999989</v>
      </c>
      <c r="U28" s="43">
        <f t="shared" si="5"/>
        <v>3.077982248085381E-2</v>
      </c>
      <c r="V28" s="43">
        <f t="shared" si="3"/>
        <v>12.791962851888286</v>
      </c>
      <c r="W28" s="43" t="s">
        <v>503</v>
      </c>
      <c r="X28" s="5">
        <v>-9.4179999999999993</v>
      </c>
      <c r="Y28" s="5">
        <v>-9.2677700000000023</v>
      </c>
    </row>
    <row r="29" spans="1:25" x14ac:dyDescent="0.2">
      <c r="A29" s="16" t="s">
        <v>126</v>
      </c>
      <c r="B29" s="11" t="s">
        <v>225</v>
      </c>
      <c r="C29" s="11">
        <v>27.5</v>
      </c>
      <c r="D29" s="3" t="s">
        <v>221</v>
      </c>
      <c r="E29" s="3" t="s">
        <v>221</v>
      </c>
      <c r="F29" s="3" t="s">
        <v>255</v>
      </c>
      <c r="G29" s="11">
        <v>2</v>
      </c>
      <c r="H29" s="3" t="s">
        <v>186</v>
      </c>
      <c r="I29" s="3" t="s">
        <v>186</v>
      </c>
      <c r="J29" s="11" t="s">
        <v>222</v>
      </c>
      <c r="K29" s="11" t="s">
        <v>223</v>
      </c>
      <c r="L29" s="15">
        <v>78.941199999999981</v>
      </c>
      <c r="M29" s="3" t="s">
        <v>224</v>
      </c>
      <c r="N29" s="15">
        <v>183.6</v>
      </c>
      <c r="O29" s="3" t="s">
        <v>228</v>
      </c>
      <c r="P29" s="5" t="s">
        <v>256</v>
      </c>
      <c r="Q29" s="5">
        <f t="shared" si="0"/>
        <v>2.3257817210784739</v>
      </c>
      <c r="R29" s="5">
        <f t="shared" si="1"/>
        <v>23.418462035019761</v>
      </c>
      <c r="S29" s="5">
        <f t="shared" si="2"/>
        <v>2.0064897707190035</v>
      </c>
      <c r="T29" s="5">
        <f t="shared" si="4"/>
        <v>75.188317999999981</v>
      </c>
      <c r="U29" s="43">
        <f t="shared" si="5"/>
        <v>2.668619040951287E-2</v>
      </c>
      <c r="V29" s="43">
        <f t="shared" si="3"/>
        <v>12.755153613845186</v>
      </c>
      <c r="W29" s="43" t="s">
        <v>503</v>
      </c>
      <c r="X29" s="5">
        <v>-8.9009999999999998</v>
      </c>
      <c r="Y29" s="5">
        <v>-9.2677700000000023</v>
      </c>
    </row>
    <row r="30" spans="1:25" x14ac:dyDescent="0.2">
      <c r="A30" s="2" t="s">
        <v>257</v>
      </c>
      <c r="B30" s="3" t="s">
        <v>220</v>
      </c>
      <c r="C30" s="3">
        <v>28</v>
      </c>
      <c r="D30" s="3" t="s">
        <v>221</v>
      </c>
      <c r="E30" s="3" t="s">
        <v>221</v>
      </c>
      <c r="F30" s="3" t="s">
        <v>194</v>
      </c>
      <c r="G30" s="3">
        <v>2</v>
      </c>
      <c r="H30" s="3" t="s">
        <v>187</v>
      </c>
      <c r="I30" s="3" t="s">
        <v>187</v>
      </c>
      <c r="J30" s="11" t="s">
        <v>222</v>
      </c>
      <c r="K30" s="11" t="s">
        <v>223</v>
      </c>
      <c r="L30" s="15">
        <v>81.050739756500576</v>
      </c>
      <c r="M30" s="3" t="s">
        <v>237</v>
      </c>
      <c r="N30" s="15">
        <v>170.223276</v>
      </c>
      <c r="O30" s="3" t="s">
        <v>237</v>
      </c>
      <c r="P30" s="5" t="s">
        <v>258</v>
      </c>
      <c r="Q30" s="5">
        <f t="shared" si="0"/>
        <v>2.1002063215141407</v>
      </c>
      <c r="R30" s="5">
        <f t="shared" si="1"/>
        <v>27.971714976436257</v>
      </c>
      <c r="S30" s="5">
        <f t="shared" si="2"/>
        <v>1.9576575034957078</v>
      </c>
      <c r="T30" s="5">
        <f t="shared" si="4"/>
        <v>77.329500852848085</v>
      </c>
      <c r="U30" s="43">
        <f t="shared" si="5"/>
        <v>2.5315791281531417E-2</v>
      </c>
      <c r="V30" s="43">
        <f t="shared" si="3"/>
        <v>16.432367907451304</v>
      </c>
      <c r="W30" s="43" t="s">
        <v>503</v>
      </c>
      <c r="X30" s="5">
        <v>-8.7949999999999999</v>
      </c>
      <c r="Y30" s="5">
        <v>-9.2677700000000023</v>
      </c>
    </row>
    <row r="31" spans="1:25" x14ac:dyDescent="0.2">
      <c r="A31" s="14" t="s">
        <v>125</v>
      </c>
      <c r="B31" s="11" t="s">
        <v>225</v>
      </c>
      <c r="C31" s="11">
        <v>28</v>
      </c>
      <c r="D31" s="3" t="s">
        <v>221</v>
      </c>
      <c r="E31" s="3" t="s">
        <v>221</v>
      </c>
      <c r="F31" s="3" t="s">
        <v>232</v>
      </c>
      <c r="G31" s="11">
        <v>2</v>
      </c>
      <c r="H31" s="3" t="s">
        <v>187</v>
      </c>
      <c r="I31" s="3" t="s">
        <v>187</v>
      </c>
      <c r="J31" s="11" t="s">
        <v>222</v>
      </c>
      <c r="K31" s="11" t="s">
        <v>223</v>
      </c>
      <c r="L31" s="15">
        <v>73.951599999999999</v>
      </c>
      <c r="M31" s="3" t="s">
        <v>224</v>
      </c>
      <c r="N31" s="15">
        <v>176.5</v>
      </c>
      <c r="O31" s="3" t="s">
        <v>228</v>
      </c>
      <c r="P31" s="5" t="s">
        <v>261</v>
      </c>
      <c r="Q31" s="5">
        <f t="shared" si="0"/>
        <v>2.3866961634366262</v>
      </c>
      <c r="R31" s="5">
        <f t="shared" si="1"/>
        <v>23.738766862746665</v>
      </c>
      <c r="S31" s="5">
        <f t="shared" si="2"/>
        <v>1.90412253048776</v>
      </c>
      <c r="T31" s="5">
        <f t="shared" si="4"/>
        <v>70.123874000000001</v>
      </c>
      <c r="U31" s="43">
        <f t="shared" si="5"/>
        <v>2.7153698474898291E-2</v>
      </c>
      <c r="V31" s="43">
        <f t="shared" si="3"/>
        <v>13.449726267845136</v>
      </c>
      <c r="W31" s="43" t="s">
        <v>503</v>
      </c>
      <c r="X31" s="5">
        <v>-8.7949999999999999</v>
      </c>
      <c r="Y31" s="5">
        <v>-9.2677700000000023</v>
      </c>
    </row>
    <row r="32" spans="1:25" x14ac:dyDescent="0.2">
      <c r="A32" s="18" t="s">
        <v>259</v>
      </c>
      <c r="B32" s="3" t="s">
        <v>225</v>
      </c>
      <c r="C32" s="3">
        <v>28</v>
      </c>
      <c r="D32" s="3" t="s">
        <v>221</v>
      </c>
      <c r="E32" s="3" t="s">
        <v>221</v>
      </c>
      <c r="F32" s="3" t="s">
        <v>194</v>
      </c>
      <c r="G32" s="3">
        <v>2</v>
      </c>
      <c r="H32" s="3" t="s">
        <v>187</v>
      </c>
      <c r="I32" s="3" t="s">
        <v>187</v>
      </c>
      <c r="J32" s="11" t="s">
        <v>222</v>
      </c>
      <c r="K32" s="11" t="s">
        <v>223</v>
      </c>
      <c r="L32" s="15">
        <v>70.322799999999987</v>
      </c>
      <c r="M32" s="3" t="s">
        <v>224</v>
      </c>
      <c r="N32" s="15">
        <v>172.1</v>
      </c>
      <c r="O32" s="3" t="s">
        <v>228</v>
      </c>
      <c r="P32" s="5" t="s">
        <v>260</v>
      </c>
      <c r="Q32" s="5">
        <f t="shared" si="0"/>
        <v>2.4472859442456789</v>
      </c>
      <c r="R32" s="5">
        <f t="shared" si="1"/>
        <v>23.742935559336232</v>
      </c>
      <c r="S32" s="5">
        <f t="shared" si="2"/>
        <v>1.8335267988830219</v>
      </c>
      <c r="T32" s="5">
        <f t="shared" si="4"/>
        <v>66.440641999999983</v>
      </c>
      <c r="U32" s="43">
        <f t="shared" si="5"/>
        <v>2.7596464207600861E-2</v>
      </c>
      <c r="V32" s="43">
        <f t="shared" si="3"/>
        <v>13.796011365099494</v>
      </c>
      <c r="W32" s="43" t="s">
        <v>503</v>
      </c>
      <c r="X32" s="5">
        <v>-8.7949999999999999</v>
      </c>
      <c r="Y32" s="5">
        <v>-9.2677700000000023</v>
      </c>
    </row>
    <row r="33" spans="1:25" x14ac:dyDescent="0.2">
      <c r="A33" s="2" t="s">
        <v>264</v>
      </c>
      <c r="B33" s="3"/>
      <c r="C33" s="11">
        <v>31</v>
      </c>
      <c r="D33" s="3" t="s">
        <v>221</v>
      </c>
      <c r="E33" s="3" t="s">
        <v>221</v>
      </c>
      <c r="F33" s="3" t="s">
        <v>195</v>
      </c>
      <c r="G33" s="3">
        <v>2</v>
      </c>
      <c r="H33" s="3" t="s">
        <v>187</v>
      </c>
      <c r="I33" s="3" t="s">
        <v>187</v>
      </c>
      <c r="J33" s="11" t="s">
        <v>222</v>
      </c>
      <c r="K33" s="11" t="s">
        <v>223</v>
      </c>
      <c r="L33" s="15">
        <v>91.296779463764338</v>
      </c>
      <c r="M33" s="3" t="s">
        <v>237</v>
      </c>
      <c r="N33" s="15">
        <v>173.34895</v>
      </c>
      <c r="O33" s="3" t="s">
        <v>237</v>
      </c>
      <c r="P33" s="5" t="s">
        <v>265</v>
      </c>
      <c r="Q33" s="5">
        <f t="shared" si="0"/>
        <v>1.8987411277612716</v>
      </c>
      <c r="R33" s="5">
        <f t="shared" si="1"/>
        <v>30.381766878120548</v>
      </c>
      <c r="S33" s="5">
        <f t="shared" si="2"/>
        <v>2.0967038191213576</v>
      </c>
      <c r="T33" s="5">
        <f t="shared" si="4"/>
        <v>87.729231155720797</v>
      </c>
      <c r="U33" s="43">
        <f t="shared" si="5"/>
        <v>2.3899717249313113E-2</v>
      </c>
      <c r="V33" s="43">
        <f t="shared" si="3"/>
        <v>17.526363371754226</v>
      </c>
      <c r="W33" s="43" t="s">
        <v>503</v>
      </c>
      <c r="X33" s="5">
        <v>-8.5289999999999999</v>
      </c>
      <c r="Y33" s="5">
        <v>-8.1209100000000021</v>
      </c>
    </row>
    <row r="34" spans="1:25" x14ac:dyDescent="0.2">
      <c r="A34" s="17" t="s">
        <v>262</v>
      </c>
      <c r="B34" s="11" t="s">
        <v>220</v>
      </c>
      <c r="C34" s="11">
        <v>31</v>
      </c>
      <c r="D34" s="3" t="s">
        <v>221</v>
      </c>
      <c r="E34" s="3" t="s">
        <v>221</v>
      </c>
      <c r="F34" s="3" t="s">
        <v>194</v>
      </c>
      <c r="G34" s="11">
        <v>2</v>
      </c>
      <c r="H34" s="3" t="s">
        <v>187</v>
      </c>
      <c r="I34" s="3" t="s">
        <v>187</v>
      </c>
      <c r="J34" s="11" t="s">
        <v>222</v>
      </c>
      <c r="K34" s="11" t="s">
        <v>223</v>
      </c>
      <c r="L34" s="15">
        <v>69.701068704822859</v>
      </c>
      <c r="M34" s="3" t="s">
        <v>237</v>
      </c>
      <c r="N34" s="15">
        <v>162.19999999999999</v>
      </c>
      <c r="O34" s="3" t="s">
        <v>226</v>
      </c>
      <c r="P34" s="5" t="s">
        <v>263</v>
      </c>
      <c r="Q34" s="5">
        <f t="shared" ref="Q34:Q65" si="6">N34/L34</f>
        <v>2.3270805313889946</v>
      </c>
      <c r="R34" s="5">
        <f t="shared" si="1"/>
        <v>26.493402485561077</v>
      </c>
      <c r="S34" s="5">
        <f t="shared" si="2"/>
        <v>1.7721231258893217</v>
      </c>
      <c r="T34" s="5">
        <f t="shared" ref="T34:T65" si="7">(1.015*L34) -4.937</f>
        <v>65.809584735395191</v>
      </c>
      <c r="U34" s="43">
        <f t="shared" ref="U34:U65" si="8">S34/T34</f>
        <v>2.6928039935438138E-2</v>
      </c>
      <c r="V34" s="43">
        <f t="shared" si="3"/>
        <v>16.333786982466759</v>
      </c>
      <c r="W34" s="43" t="s">
        <v>503</v>
      </c>
      <c r="X34" s="5">
        <v>-8.5289999999999999</v>
      </c>
      <c r="Y34" s="5">
        <v>-8.1209100000000021</v>
      </c>
    </row>
    <row r="35" spans="1:25" x14ac:dyDescent="0.2">
      <c r="A35" s="16" t="s">
        <v>136</v>
      </c>
      <c r="B35" s="10" t="s">
        <v>225</v>
      </c>
      <c r="C35" s="10">
        <v>33</v>
      </c>
      <c r="D35" s="3" t="s">
        <v>221</v>
      </c>
      <c r="E35" s="3" t="s">
        <v>221</v>
      </c>
      <c r="F35" s="1" t="s">
        <v>266</v>
      </c>
      <c r="G35" s="10">
        <v>2</v>
      </c>
      <c r="H35" s="3" t="s">
        <v>187</v>
      </c>
      <c r="I35" s="3" t="s">
        <v>187</v>
      </c>
      <c r="J35" s="1" t="s">
        <v>267</v>
      </c>
      <c r="K35" s="20" t="s">
        <v>268</v>
      </c>
      <c r="L35" s="15">
        <v>82.57</v>
      </c>
      <c r="M35" s="3" t="s">
        <v>224</v>
      </c>
      <c r="N35" s="15">
        <v>158.6</v>
      </c>
      <c r="O35" s="3" t="s">
        <v>233</v>
      </c>
      <c r="P35" s="5" t="s">
        <v>269</v>
      </c>
      <c r="Q35" s="5">
        <f t="shared" si="6"/>
        <v>1.9207944774131041</v>
      </c>
      <c r="R35" s="5">
        <f t="shared" si="1"/>
        <v>32.82584531421692</v>
      </c>
      <c r="S35" s="5">
        <f t="shared" si="2"/>
        <v>1.9072669509594671</v>
      </c>
      <c r="T35" s="5">
        <f t="shared" si="7"/>
        <v>78.871549999999985</v>
      </c>
      <c r="U35" s="43">
        <f t="shared" si="8"/>
        <v>2.4181938239573934E-2</v>
      </c>
      <c r="V35" s="43">
        <f t="shared" si="3"/>
        <v>20.69725429647977</v>
      </c>
      <c r="W35" s="43" t="s">
        <v>503</v>
      </c>
      <c r="X35" s="5">
        <v>-8.9090000000000007</v>
      </c>
      <c r="Y35" s="5">
        <v>-8.1209100000000021</v>
      </c>
    </row>
    <row r="36" spans="1:25" x14ac:dyDescent="0.2">
      <c r="A36" s="8" t="s">
        <v>272</v>
      </c>
      <c r="B36" s="3" t="s">
        <v>225</v>
      </c>
      <c r="C36" s="3">
        <v>40</v>
      </c>
      <c r="D36" s="3" t="s">
        <v>221</v>
      </c>
      <c r="E36" s="3" t="s">
        <v>221</v>
      </c>
      <c r="F36" s="3" t="s">
        <v>273</v>
      </c>
      <c r="G36" s="3">
        <v>2</v>
      </c>
      <c r="H36" s="3" t="s">
        <v>186</v>
      </c>
      <c r="I36" s="3" t="s">
        <v>186</v>
      </c>
      <c r="J36" s="3" t="s">
        <v>274</v>
      </c>
      <c r="K36" s="3" t="s">
        <v>274</v>
      </c>
      <c r="L36" s="15">
        <v>86.6</v>
      </c>
      <c r="M36" s="3" t="s">
        <v>237</v>
      </c>
      <c r="N36" s="15">
        <v>173.3</v>
      </c>
      <c r="O36" s="3" t="s">
        <v>237</v>
      </c>
      <c r="P36" s="5" t="s">
        <v>275</v>
      </c>
      <c r="Q36" s="5">
        <f t="shared" si="6"/>
        <v>2.0011547344110858</v>
      </c>
      <c r="R36" s="5">
        <f t="shared" si="1"/>
        <v>28.835053835977817</v>
      </c>
      <c r="S36" s="5">
        <f t="shared" si="2"/>
        <v>2.0417707456464789</v>
      </c>
      <c r="T36" s="5">
        <f t="shared" si="7"/>
        <v>82.961999999999989</v>
      </c>
      <c r="U36" s="43">
        <f t="shared" si="8"/>
        <v>2.4610915185825789E-2</v>
      </c>
      <c r="V36" s="43">
        <f t="shared" si="3"/>
        <v>16.638807753016625</v>
      </c>
      <c r="W36" s="43" t="s">
        <v>503</v>
      </c>
      <c r="X36" s="5">
        <v>-7.952</v>
      </c>
      <c r="Y36" s="5">
        <v>-7.3689499999999999</v>
      </c>
    </row>
    <row r="37" spans="1:25" x14ac:dyDescent="0.2">
      <c r="A37" s="2" t="s">
        <v>270</v>
      </c>
      <c r="B37" s="1" t="s">
        <v>225</v>
      </c>
      <c r="C37" s="1">
        <v>40</v>
      </c>
      <c r="D37" s="3" t="s">
        <v>221</v>
      </c>
      <c r="E37" s="3" t="s">
        <v>221</v>
      </c>
      <c r="F37" s="1" t="s">
        <v>192</v>
      </c>
      <c r="G37" s="1">
        <v>2</v>
      </c>
      <c r="H37" s="3" t="s">
        <v>187</v>
      </c>
      <c r="I37" s="3" t="s">
        <v>187</v>
      </c>
      <c r="J37" s="1" t="s">
        <v>267</v>
      </c>
      <c r="K37" s="19" t="s">
        <v>268</v>
      </c>
      <c r="L37" s="15">
        <v>81.435999999999993</v>
      </c>
      <c r="M37" s="3" t="s">
        <v>224</v>
      </c>
      <c r="N37" s="15">
        <v>165.6</v>
      </c>
      <c r="O37" s="3" t="s">
        <v>228</v>
      </c>
      <c r="P37" s="5" t="s">
        <v>271</v>
      </c>
      <c r="Q37" s="5">
        <f t="shared" si="6"/>
        <v>2.0334986983643599</v>
      </c>
      <c r="R37" s="5">
        <f t="shared" si="1"/>
        <v>29.695850544936871</v>
      </c>
      <c r="S37" s="5">
        <f t="shared" si="2"/>
        <v>1.93547306878706</v>
      </c>
      <c r="T37" s="5">
        <f t="shared" si="7"/>
        <v>77.720539999999986</v>
      </c>
      <c r="U37" s="43">
        <f t="shared" si="8"/>
        <v>2.4902980200434278E-2</v>
      </c>
      <c r="V37" s="43">
        <f t="shared" si="3"/>
        <v>17.932276899116466</v>
      </c>
      <c r="W37" s="43" t="s">
        <v>503</v>
      </c>
      <c r="X37" s="5">
        <v>-7.952</v>
      </c>
      <c r="Y37" s="5">
        <v>-7.3689499999999999</v>
      </c>
    </row>
    <row r="38" spans="1:25" x14ac:dyDescent="0.2">
      <c r="A38" s="14" t="s">
        <v>134</v>
      </c>
      <c r="B38" s="11"/>
      <c r="C38" s="11">
        <v>40.5</v>
      </c>
      <c r="D38" s="3" t="s">
        <v>221</v>
      </c>
      <c r="E38" s="3" t="s">
        <v>221</v>
      </c>
      <c r="F38" s="3" t="s">
        <v>190</v>
      </c>
      <c r="G38" s="11">
        <v>2</v>
      </c>
      <c r="H38" s="3" t="s">
        <v>186</v>
      </c>
      <c r="I38" s="3" t="s">
        <v>186</v>
      </c>
      <c r="J38" s="11" t="s">
        <v>222</v>
      </c>
      <c r="K38" s="11" t="s">
        <v>276</v>
      </c>
      <c r="L38" s="15">
        <v>71.425268003535123</v>
      </c>
      <c r="M38" s="3" t="s">
        <v>237</v>
      </c>
      <c r="N38" s="15">
        <v>171.87413166666667</v>
      </c>
      <c r="O38" s="3" t="s">
        <v>237</v>
      </c>
      <c r="P38" s="5" t="s">
        <v>277</v>
      </c>
      <c r="Q38" s="5">
        <f t="shared" si="6"/>
        <v>2.4063491320488981</v>
      </c>
      <c r="R38" s="5">
        <f t="shared" si="1"/>
        <v>24.178582962049884</v>
      </c>
      <c r="S38" s="5">
        <f t="shared" si="2"/>
        <v>1.8466302581524114</v>
      </c>
      <c r="T38" s="5">
        <f t="shared" si="7"/>
        <v>67.559647023588141</v>
      </c>
      <c r="U38" s="43">
        <f t="shared" si="8"/>
        <v>2.73333319445507E-2</v>
      </c>
      <c r="V38" s="43">
        <f t="shared" si="3"/>
        <v>14.067610249192075</v>
      </c>
      <c r="W38" s="43" t="s">
        <v>503</v>
      </c>
      <c r="X38" s="5">
        <v>-7.6779999999999999</v>
      </c>
      <c r="Y38" s="5">
        <v>-7.3689499999999999</v>
      </c>
    </row>
    <row r="39" spans="1:25" x14ac:dyDescent="0.2">
      <c r="A39" s="16" t="s">
        <v>278</v>
      </c>
      <c r="B39" s="1"/>
      <c r="C39" s="10">
        <v>42</v>
      </c>
      <c r="D39" s="3" t="s">
        <v>221</v>
      </c>
      <c r="E39" s="3" t="s">
        <v>221</v>
      </c>
      <c r="F39" s="1" t="s">
        <v>194</v>
      </c>
      <c r="G39" s="10">
        <v>2</v>
      </c>
      <c r="H39" s="3" t="s">
        <v>187</v>
      </c>
      <c r="I39" s="3" t="s">
        <v>187</v>
      </c>
      <c r="J39" s="1" t="s">
        <v>267</v>
      </c>
      <c r="K39" s="20" t="s">
        <v>268</v>
      </c>
      <c r="L39" s="15">
        <v>72.676192880635412</v>
      </c>
      <c r="M39" s="3" t="s">
        <v>237</v>
      </c>
      <c r="N39" s="15">
        <v>168.82788699999998</v>
      </c>
      <c r="O39" s="3" t="s">
        <v>237</v>
      </c>
      <c r="P39" s="5" t="s">
        <v>258</v>
      </c>
      <c r="Q39" s="5">
        <f t="shared" si="6"/>
        <v>2.3230150109443088</v>
      </c>
      <c r="R39" s="5">
        <f t="shared" si="1"/>
        <v>25.497863911201488</v>
      </c>
      <c r="S39" s="5">
        <f t="shared" si="2"/>
        <v>1.8461497531079618</v>
      </c>
      <c r="T39" s="5">
        <f t="shared" si="7"/>
        <v>68.829335773844932</v>
      </c>
      <c r="U39" s="43">
        <f t="shared" si="8"/>
        <v>2.6822135247301E-2</v>
      </c>
      <c r="V39" s="43">
        <f t="shared" si="3"/>
        <v>15.102874509826384</v>
      </c>
      <c r="W39" s="43" t="s">
        <v>503</v>
      </c>
      <c r="X39" s="5">
        <v>-8.7230000000000008</v>
      </c>
      <c r="Y39" s="5">
        <v>-7.3689499999999999</v>
      </c>
    </row>
    <row r="40" spans="1:25" x14ac:dyDescent="0.2">
      <c r="A40" s="9" t="s">
        <v>281</v>
      </c>
      <c r="B40" s="1"/>
      <c r="C40" s="1">
        <v>45</v>
      </c>
      <c r="D40" s="3" t="s">
        <v>221</v>
      </c>
      <c r="E40" s="3" t="s">
        <v>221</v>
      </c>
      <c r="F40" s="1" t="s">
        <v>236</v>
      </c>
      <c r="G40" s="1">
        <v>2</v>
      </c>
      <c r="H40" s="3" t="s">
        <v>187</v>
      </c>
      <c r="I40" s="3" t="s">
        <v>187</v>
      </c>
      <c r="J40" s="1" t="s">
        <v>267</v>
      </c>
      <c r="K40" s="19" t="s">
        <v>268</v>
      </c>
      <c r="L40" s="15">
        <v>63.745599999999996</v>
      </c>
      <c r="M40" s="3" t="s">
        <v>224</v>
      </c>
      <c r="N40" s="15">
        <v>152.6</v>
      </c>
      <c r="O40" s="3" t="s">
        <v>233</v>
      </c>
      <c r="P40" s="5" t="s">
        <v>280</v>
      </c>
      <c r="Q40" s="5">
        <f t="shared" si="6"/>
        <v>2.393890715594488</v>
      </c>
      <c r="R40" s="5">
        <f t="shared" si="1"/>
        <v>27.374181723863686</v>
      </c>
      <c r="S40" s="5">
        <f t="shared" si="2"/>
        <v>1.6438081261374624</v>
      </c>
      <c r="T40" s="5">
        <f t="shared" si="7"/>
        <v>59.764783999999992</v>
      </c>
      <c r="U40" s="43">
        <f t="shared" si="8"/>
        <v>2.7504627576960081E-2</v>
      </c>
      <c r="V40" s="43">
        <f t="shared" si="3"/>
        <v>17.938520133593503</v>
      </c>
      <c r="W40" s="43" t="s">
        <v>503</v>
      </c>
      <c r="X40" s="5">
        <v>-7.6230000000000002</v>
      </c>
      <c r="Y40" s="5">
        <v>-7.3689499999999999</v>
      </c>
    </row>
    <row r="41" spans="1:25" x14ac:dyDescent="0.2">
      <c r="A41" s="9" t="s">
        <v>279</v>
      </c>
      <c r="B41" s="1" t="s">
        <v>220</v>
      </c>
      <c r="C41" s="1">
        <v>45</v>
      </c>
      <c r="D41" s="3" t="s">
        <v>221</v>
      </c>
      <c r="E41" s="3" t="s">
        <v>221</v>
      </c>
      <c r="F41" s="1" t="s">
        <v>236</v>
      </c>
      <c r="G41" s="1">
        <v>2</v>
      </c>
      <c r="H41" s="3" t="s">
        <v>187</v>
      </c>
      <c r="I41" s="3" t="s">
        <v>187</v>
      </c>
      <c r="J41" s="1" t="s">
        <v>267</v>
      </c>
      <c r="K41" s="19" t="s">
        <v>268</v>
      </c>
      <c r="L41" s="15">
        <v>61.023999999999987</v>
      </c>
      <c r="M41" s="3" t="s">
        <v>224</v>
      </c>
      <c r="N41" s="15">
        <v>149.19999999999999</v>
      </c>
      <c r="O41" s="3" t="s">
        <v>228</v>
      </c>
      <c r="P41" s="5" t="s">
        <v>280</v>
      </c>
      <c r="Q41" s="5">
        <f t="shared" si="6"/>
        <v>2.4449396958573679</v>
      </c>
      <c r="R41" s="5">
        <f t="shared" si="1"/>
        <v>27.413407700766907</v>
      </c>
      <c r="S41" s="5">
        <f t="shared" si="2"/>
        <v>1.5903162508689197</v>
      </c>
      <c r="T41" s="5">
        <f t="shared" si="7"/>
        <v>57.002359999999982</v>
      </c>
      <c r="U41" s="43">
        <f t="shared" si="8"/>
        <v>2.789912998109061E-2</v>
      </c>
      <c r="V41" s="43">
        <f t="shared" si="3"/>
        <v>18.37359765466951</v>
      </c>
      <c r="W41" s="43" t="s">
        <v>503</v>
      </c>
      <c r="X41" s="5">
        <v>-7.6230000000000002</v>
      </c>
      <c r="Y41" s="5">
        <v>-7.3689499999999999</v>
      </c>
    </row>
    <row r="42" spans="1:25" x14ac:dyDescent="0.2">
      <c r="A42" s="16" t="s">
        <v>139</v>
      </c>
      <c r="B42" s="1" t="s">
        <v>225</v>
      </c>
      <c r="C42" s="10">
        <v>47</v>
      </c>
      <c r="D42" s="3" t="s">
        <v>221</v>
      </c>
      <c r="E42" s="3" t="s">
        <v>221</v>
      </c>
      <c r="F42" s="1" t="s">
        <v>194</v>
      </c>
      <c r="G42" s="10">
        <v>2</v>
      </c>
      <c r="H42" s="3" t="s">
        <v>187</v>
      </c>
      <c r="I42" s="3" t="s">
        <v>187</v>
      </c>
      <c r="J42" s="1" t="s">
        <v>267</v>
      </c>
      <c r="K42" s="20" t="s">
        <v>268</v>
      </c>
      <c r="L42" s="15">
        <v>90.507999999999981</v>
      </c>
      <c r="M42" s="3" t="s">
        <v>224</v>
      </c>
      <c r="N42" s="15">
        <v>171.6</v>
      </c>
      <c r="O42" s="3" t="s">
        <v>228</v>
      </c>
      <c r="P42" s="5" t="s">
        <v>282</v>
      </c>
      <c r="Q42" s="5">
        <f t="shared" si="6"/>
        <v>1.8959649975692761</v>
      </c>
      <c r="R42" s="5">
        <f t="shared" si="1"/>
        <v>30.736357659434578</v>
      </c>
      <c r="S42" s="5">
        <f t="shared" si="2"/>
        <v>2.0770687679195086</v>
      </c>
      <c r="T42" s="5">
        <f t="shared" si="7"/>
        <v>86.928619999999981</v>
      </c>
      <c r="U42" s="43">
        <f t="shared" si="8"/>
        <v>2.3893957685276829E-2</v>
      </c>
      <c r="V42" s="43">
        <f t="shared" si="3"/>
        <v>17.911630337665841</v>
      </c>
      <c r="W42" s="43" t="s">
        <v>503</v>
      </c>
      <c r="X42" s="5">
        <v>-6.1870000000000003</v>
      </c>
      <c r="Y42" s="5">
        <v>-7.3689499999999999</v>
      </c>
    </row>
    <row r="43" spans="1:25" x14ac:dyDescent="0.2">
      <c r="A43" s="16" t="s">
        <v>140</v>
      </c>
      <c r="B43" s="1" t="s">
        <v>220</v>
      </c>
      <c r="C43" s="10">
        <v>47</v>
      </c>
      <c r="D43" s="3" t="s">
        <v>221</v>
      </c>
      <c r="E43" s="3" t="s">
        <v>221</v>
      </c>
      <c r="F43" s="1" t="s">
        <v>194</v>
      </c>
      <c r="G43" s="10">
        <v>2</v>
      </c>
      <c r="H43" s="3" t="s">
        <v>187</v>
      </c>
      <c r="I43" s="3" t="s">
        <v>187</v>
      </c>
      <c r="J43" s="1" t="s">
        <v>267</v>
      </c>
      <c r="K43" s="20" t="s">
        <v>268</v>
      </c>
      <c r="L43" s="15">
        <v>67.827999999999989</v>
      </c>
      <c r="M43" s="3" t="s">
        <v>224</v>
      </c>
      <c r="N43" s="15">
        <v>148.69999999999999</v>
      </c>
      <c r="O43" s="3" t="s">
        <v>228</v>
      </c>
      <c r="P43" s="5" t="s">
        <v>282</v>
      </c>
      <c r="Q43" s="5">
        <f t="shared" si="6"/>
        <v>2.1923099604882941</v>
      </c>
      <c r="R43" s="5">
        <f t="shared" si="1"/>
        <v>30.67517679562259</v>
      </c>
      <c r="S43" s="5">
        <f t="shared" si="2"/>
        <v>1.67381994916485</v>
      </c>
      <c r="T43" s="5">
        <f t="shared" si="7"/>
        <v>63.908419999999978</v>
      </c>
      <c r="U43" s="43">
        <f t="shared" si="8"/>
        <v>2.6190914267084846E-2</v>
      </c>
      <c r="V43" s="43">
        <f t="shared" si="3"/>
        <v>20.628901678293605</v>
      </c>
      <c r="W43" s="43" t="s">
        <v>503</v>
      </c>
      <c r="X43" s="5">
        <v>-6.1870000000000003</v>
      </c>
      <c r="Y43" s="5">
        <v>-7.3689499999999999</v>
      </c>
    </row>
    <row r="44" spans="1:25" x14ac:dyDescent="0.2">
      <c r="A44" s="16" t="s">
        <v>149</v>
      </c>
      <c r="B44" s="1" t="s">
        <v>225</v>
      </c>
      <c r="C44" s="10">
        <v>47.5</v>
      </c>
      <c r="D44" s="3" t="s">
        <v>221</v>
      </c>
      <c r="E44" s="3" t="s">
        <v>221</v>
      </c>
      <c r="F44" s="1" t="s">
        <v>198</v>
      </c>
      <c r="G44" s="1">
        <v>2</v>
      </c>
      <c r="H44" s="3" t="s">
        <v>241</v>
      </c>
      <c r="I44" s="3" t="s">
        <v>241</v>
      </c>
      <c r="J44" s="1" t="s">
        <v>267</v>
      </c>
      <c r="K44" s="20" t="s">
        <v>268</v>
      </c>
      <c r="L44" s="15">
        <v>74.631999999999991</v>
      </c>
      <c r="M44" s="3" t="s">
        <v>224</v>
      </c>
      <c r="N44" s="15">
        <v>162.5</v>
      </c>
      <c r="O44" s="3" t="s">
        <v>228</v>
      </c>
      <c r="P44" s="5" t="s">
        <v>283</v>
      </c>
      <c r="Q44" s="5">
        <f t="shared" si="6"/>
        <v>2.1773501983063568</v>
      </c>
      <c r="R44" s="5">
        <f t="shared" si="1"/>
        <v>28.263005917159759</v>
      </c>
      <c r="S44" s="5">
        <f t="shared" si="2"/>
        <v>1.8354306185621823</v>
      </c>
      <c r="T44" s="5">
        <f t="shared" si="7"/>
        <v>70.814479999999989</v>
      </c>
      <c r="U44" s="43">
        <f t="shared" si="8"/>
        <v>2.5918860359663485E-2</v>
      </c>
      <c r="V44" s="43">
        <f t="shared" si="3"/>
        <v>17.392619025944466</v>
      </c>
      <c r="W44" s="43" t="s">
        <v>503</v>
      </c>
      <c r="X44" s="5">
        <v>-6.8380000000000001</v>
      </c>
      <c r="Y44" s="5">
        <v>-7.3689499999999999</v>
      </c>
    </row>
    <row r="45" spans="1:25" x14ac:dyDescent="0.2">
      <c r="A45" s="9" t="s">
        <v>284</v>
      </c>
      <c r="B45" s="1" t="s">
        <v>225</v>
      </c>
      <c r="C45" s="10">
        <v>47.5</v>
      </c>
      <c r="D45" s="3" t="s">
        <v>221</v>
      </c>
      <c r="E45" s="3" t="s">
        <v>221</v>
      </c>
      <c r="F45" s="1" t="s">
        <v>198</v>
      </c>
      <c r="G45" s="1">
        <v>2</v>
      </c>
      <c r="H45" s="3" t="s">
        <v>241</v>
      </c>
      <c r="I45" s="3" t="s">
        <v>241</v>
      </c>
      <c r="J45" s="1" t="s">
        <v>267</v>
      </c>
      <c r="K45" s="19" t="s">
        <v>268</v>
      </c>
      <c r="L45" s="15">
        <v>72.712455121919135</v>
      </c>
      <c r="M45" s="3" t="s">
        <v>237</v>
      </c>
      <c r="N45" s="15">
        <v>166.4</v>
      </c>
      <c r="O45" s="3" t="s">
        <v>226</v>
      </c>
      <c r="P45" s="5" t="s">
        <v>285</v>
      </c>
      <c r="Q45" s="5">
        <f t="shared" si="6"/>
        <v>2.2884662568605636</v>
      </c>
      <c r="R45" s="5">
        <f t="shared" si="1"/>
        <v>26.260450057322167</v>
      </c>
      <c r="S45" s="5">
        <f t="shared" si="2"/>
        <v>1.8332842820928528</v>
      </c>
      <c r="T45" s="5">
        <f t="shared" si="7"/>
        <v>68.866141948747924</v>
      </c>
      <c r="U45" s="43">
        <f t="shared" si="8"/>
        <v>2.6620981373651414E-2</v>
      </c>
      <c r="V45" s="43">
        <f t="shared" si="3"/>
        <v>15.781520467140723</v>
      </c>
      <c r="W45" s="43" t="s">
        <v>503</v>
      </c>
      <c r="X45" s="5">
        <v>-6.8380000000000001</v>
      </c>
      <c r="Y45" s="5">
        <v>-7.3689499999999999</v>
      </c>
    </row>
    <row r="46" spans="1:25" x14ac:dyDescent="0.2">
      <c r="A46" s="9" t="s">
        <v>144</v>
      </c>
      <c r="B46" s="1" t="s">
        <v>225</v>
      </c>
      <c r="C46" s="10">
        <v>47.5</v>
      </c>
      <c r="D46" s="3" t="s">
        <v>221</v>
      </c>
      <c r="E46" s="3" t="s">
        <v>221</v>
      </c>
      <c r="F46" s="1" t="s">
        <v>198</v>
      </c>
      <c r="G46" s="1">
        <v>2</v>
      </c>
      <c r="H46" s="3" t="s">
        <v>241</v>
      </c>
      <c r="I46" s="3" t="s">
        <v>241</v>
      </c>
      <c r="J46" s="1" t="s">
        <v>267</v>
      </c>
      <c r="K46" s="19" t="s">
        <v>268</v>
      </c>
      <c r="L46" s="15">
        <v>71.22999999999999</v>
      </c>
      <c r="M46" s="3" t="s">
        <v>224</v>
      </c>
      <c r="N46" s="15">
        <v>163.6</v>
      </c>
      <c r="O46" s="3" t="s">
        <v>228</v>
      </c>
      <c r="P46" s="5" t="s">
        <v>283</v>
      </c>
      <c r="Q46" s="5">
        <f t="shared" si="6"/>
        <v>2.2967850624736772</v>
      </c>
      <c r="R46" s="5">
        <f t="shared" si="1"/>
        <v>26.613153914670523</v>
      </c>
      <c r="S46" s="5">
        <f t="shared" si="2"/>
        <v>1.7991686351695266</v>
      </c>
      <c r="T46" s="5">
        <f t="shared" si="7"/>
        <v>67.361449999999991</v>
      </c>
      <c r="U46" s="43">
        <f t="shared" si="8"/>
        <v>2.6709173201727797E-2</v>
      </c>
      <c r="V46" s="43">
        <f t="shared" si="3"/>
        <v>16.267208994297388</v>
      </c>
      <c r="W46" s="43" t="s">
        <v>503</v>
      </c>
      <c r="X46" s="5">
        <v>-6.8380000000000001</v>
      </c>
      <c r="Y46" s="5">
        <v>-7.3689499999999999</v>
      </c>
    </row>
    <row r="47" spans="1:25" x14ac:dyDescent="0.2">
      <c r="A47" s="16" t="s">
        <v>286</v>
      </c>
      <c r="B47" s="1" t="s">
        <v>225</v>
      </c>
      <c r="C47" s="10">
        <v>47.5</v>
      </c>
      <c r="D47" s="3" t="s">
        <v>221</v>
      </c>
      <c r="E47" s="3" t="s">
        <v>221</v>
      </c>
      <c r="F47" s="1" t="s">
        <v>198</v>
      </c>
      <c r="G47" s="10">
        <v>2</v>
      </c>
      <c r="H47" s="3" t="s">
        <v>241</v>
      </c>
      <c r="I47" s="3" t="s">
        <v>241</v>
      </c>
      <c r="J47" s="1" t="s">
        <v>267</v>
      </c>
      <c r="K47" s="20" t="s">
        <v>268</v>
      </c>
      <c r="L47" s="15">
        <v>67.84408970377433</v>
      </c>
      <c r="M47" s="3" t="s">
        <v>237</v>
      </c>
      <c r="N47" s="15">
        <v>167.2</v>
      </c>
      <c r="O47" s="3" t="s">
        <v>228</v>
      </c>
      <c r="P47" s="5" t="s">
        <v>287</v>
      </c>
      <c r="Q47" s="5">
        <f t="shared" si="6"/>
        <v>2.4644740718025768</v>
      </c>
      <c r="R47" s="5">
        <f t="shared" si="1"/>
        <v>24.268306623508479</v>
      </c>
      <c r="S47" s="5">
        <f t="shared" si="2"/>
        <v>1.7751002943864473</v>
      </c>
      <c r="T47" s="5">
        <f t="shared" si="7"/>
        <v>63.924751049330936</v>
      </c>
      <c r="U47" s="43">
        <f t="shared" si="8"/>
        <v>2.7768591433646676E-2</v>
      </c>
      <c r="V47" s="43">
        <f t="shared" si="3"/>
        <v>14.514537454251485</v>
      </c>
      <c r="W47" s="43" t="s">
        <v>503</v>
      </c>
      <c r="X47" s="5">
        <v>-6.8380000000000001</v>
      </c>
      <c r="Y47" s="5">
        <v>-7.3689499999999999</v>
      </c>
    </row>
    <row r="48" spans="1:25" x14ac:dyDescent="0.2">
      <c r="A48" s="16" t="s">
        <v>141</v>
      </c>
      <c r="B48" s="1" t="s">
        <v>225</v>
      </c>
      <c r="C48" s="10">
        <v>51</v>
      </c>
      <c r="D48" s="3" t="s">
        <v>221</v>
      </c>
      <c r="E48" s="3" t="s">
        <v>221</v>
      </c>
      <c r="F48" s="1" t="s">
        <v>194</v>
      </c>
      <c r="G48" s="10">
        <v>2</v>
      </c>
      <c r="H48" s="3" t="s">
        <v>187</v>
      </c>
      <c r="I48" s="3" t="s">
        <v>187</v>
      </c>
      <c r="J48" s="1" t="s">
        <v>267</v>
      </c>
      <c r="K48" s="20" t="s">
        <v>268</v>
      </c>
      <c r="L48" s="15">
        <v>81.66279999999999</v>
      </c>
      <c r="M48" s="3" t="s">
        <v>224</v>
      </c>
      <c r="N48" s="15">
        <v>162.5</v>
      </c>
      <c r="O48" s="3" t="s">
        <v>226</v>
      </c>
      <c r="P48" s="5" t="s">
        <v>288</v>
      </c>
      <c r="Q48" s="5">
        <f t="shared" si="6"/>
        <v>1.9898901335736714</v>
      </c>
      <c r="R48" s="5">
        <f t="shared" si="1"/>
        <v>30.925557396449701</v>
      </c>
      <c r="S48" s="5">
        <f t="shared" si="2"/>
        <v>1.9199395968507851</v>
      </c>
      <c r="T48" s="5">
        <f t="shared" si="7"/>
        <v>77.950741999999991</v>
      </c>
      <c r="U48" s="43">
        <f t="shared" si="8"/>
        <v>2.4630164480676595E-2</v>
      </c>
      <c r="V48" s="43">
        <f t="shared" si="3"/>
        <v>19.031112243969048</v>
      </c>
      <c r="W48" s="43" t="s">
        <v>503</v>
      </c>
      <c r="X48" s="5">
        <v>-7.1520000000000001</v>
      </c>
      <c r="Y48" s="5">
        <v>-6.4203899999999985</v>
      </c>
    </row>
    <row r="49" spans="1:25" x14ac:dyDescent="0.2">
      <c r="A49" s="9" t="s">
        <v>146</v>
      </c>
      <c r="B49" s="1" t="s">
        <v>225</v>
      </c>
      <c r="C49" s="1">
        <v>60</v>
      </c>
      <c r="D49" s="3" t="s">
        <v>221</v>
      </c>
      <c r="E49" s="3" t="s">
        <v>221</v>
      </c>
      <c r="F49" s="1" t="s">
        <v>197</v>
      </c>
      <c r="G49" s="1">
        <v>2</v>
      </c>
      <c r="H49" s="3" t="s">
        <v>241</v>
      </c>
      <c r="I49" s="3" t="s">
        <v>241</v>
      </c>
      <c r="J49" s="1" t="s">
        <v>267</v>
      </c>
      <c r="K49" s="19" t="s">
        <v>268</v>
      </c>
      <c r="L49" s="3">
        <v>72.400000000000006</v>
      </c>
      <c r="M49" s="3" t="s">
        <v>289</v>
      </c>
      <c r="N49" s="15">
        <v>172</v>
      </c>
      <c r="O49" s="3" t="s">
        <v>226</v>
      </c>
      <c r="P49" s="5" t="s">
        <v>290</v>
      </c>
      <c r="Q49" s="5">
        <f t="shared" si="6"/>
        <v>2.3756906077348066</v>
      </c>
      <c r="R49" s="5">
        <f t="shared" si="1"/>
        <v>24.47268793942672</v>
      </c>
      <c r="S49" s="5">
        <f t="shared" si="2"/>
        <v>1.8598685736124236</v>
      </c>
      <c r="T49" s="5">
        <f t="shared" si="7"/>
        <v>68.549000000000007</v>
      </c>
      <c r="U49" s="43">
        <f t="shared" si="8"/>
        <v>2.7131957776370529E-2</v>
      </c>
      <c r="V49" s="43">
        <f t="shared" si="3"/>
        <v>14.228306941527164</v>
      </c>
      <c r="W49" s="43" t="s">
        <v>503</v>
      </c>
      <c r="X49" s="5">
        <v>-6.42</v>
      </c>
      <c r="Y49" s="5">
        <v>-8.366730000000004</v>
      </c>
    </row>
    <row r="50" spans="1:25" x14ac:dyDescent="0.2">
      <c r="A50" s="9" t="s">
        <v>145</v>
      </c>
      <c r="B50" s="1" t="s">
        <v>225</v>
      </c>
      <c r="C50" s="1">
        <v>60</v>
      </c>
      <c r="D50" s="3" t="s">
        <v>221</v>
      </c>
      <c r="E50" s="3" t="s">
        <v>221</v>
      </c>
      <c r="F50" s="1" t="s">
        <v>197</v>
      </c>
      <c r="G50" s="1">
        <v>2</v>
      </c>
      <c r="H50" s="3" t="s">
        <v>241</v>
      </c>
      <c r="I50" s="3" t="s">
        <v>241</v>
      </c>
      <c r="J50" s="1" t="s">
        <v>267</v>
      </c>
      <c r="K50" s="19" t="s">
        <v>268</v>
      </c>
      <c r="L50" s="3">
        <v>72.099999999999994</v>
      </c>
      <c r="M50" s="3" t="s">
        <v>289</v>
      </c>
      <c r="N50" s="15">
        <v>175.7</v>
      </c>
      <c r="O50" s="3" t="s">
        <v>233</v>
      </c>
      <c r="P50" s="5" t="s">
        <v>291</v>
      </c>
      <c r="Q50" s="5">
        <f t="shared" si="6"/>
        <v>2.4368932038834954</v>
      </c>
      <c r="R50" s="5">
        <f t="shared" si="1"/>
        <v>23.355638345876599</v>
      </c>
      <c r="S50" s="5">
        <f t="shared" si="2"/>
        <v>1.8758679472594959</v>
      </c>
      <c r="T50" s="5">
        <f t="shared" si="7"/>
        <v>68.244499999999988</v>
      </c>
      <c r="U50" s="43">
        <f t="shared" si="8"/>
        <v>2.7487459755137722E-2</v>
      </c>
      <c r="V50" s="43">
        <f t="shared" si="3"/>
        <v>13.292907425086284</v>
      </c>
      <c r="W50" s="43" t="s">
        <v>503</v>
      </c>
      <c r="X50" s="5">
        <v>-6.42</v>
      </c>
      <c r="Y50" s="5">
        <v>-8.366730000000004</v>
      </c>
    </row>
    <row r="51" spans="1:25" x14ac:dyDescent="0.2">
      <c r="A51" s="16" t="s">
        <v>147</v>
      </c>
      <c r="B51" s="10" t="s">
        <v>292</v>
      </c>
      <c r="C51" s="12">
        <v>66</v>
      </c>
      <c r="D51" s="3" t="s">
        <v>221</v>
      </c>
      <c r="E51" s="3" t="s">
        <v>221</v>
      </c>
      <c r="F51" s="1" t="s">
        <v>194</v>
      </c>
      <c r="G51" s="10">
        <v>2</v>
      </c>
      <c r="H51" s="3" t="s">
        <v>187</v>
      </c>
      <c r="I51" s="3" t="s">
        <v>187</v>
      </c>
      <c r="J51" s="1" t="s">
        <v>267</v>
      </c>
      <c r="K51" s="20" t="s">
        <v>268</v>
      </c>
      <c r="L51" s="15">
        <v>64.423561584114793</v>
      </c>
      <c r="M51" s="3" t="s">
        <v>237</v>
      </c>
      <c r="N51" s="15">
        <v>162.30000000000001</v>
      </c>
      <c r="O51" s="3" t="s">
        <v>226</v>
      </c>
      <c r="P51" s="5" t="s">
        <v>293</v>
      </c>
      <c r="Q51" s="5">
        <f t="shared" si="6"/>
        <v>2.5192646294181142</v>
      </c>
      <c r="R51" s="5">
        <f t="shared" si="1"/>
        <v>24.457253833853535</v>
      </c>
      <c r="S51" s="5">
        <f t="shared" si="2"/>
        <v>1.7042385107188416</v>
      </c>
      <c r="T51" s="5">
        <f t="shared" si="7"/>
        <v>60.452915007876513</v>
      </c>
      <c r="U51" s="43">
        <f t="shared" si="8"/>
        <v>2.8191171765609539E-2</v>
      </c>
      <c r="V51" s="43">
        <f t="shared" si="3"/>
        <v>15.069164407796384</v>
      </c>
      <c r="W51" s="43" t="s">
        <v>503</v>
      </c>
      <c r="X51" s="5">
        <v>-9.1479999999999997</v>
      </c>
      <c r="Y51" s="5">
        <v>-8.366730000000004</v>
      </c>
    </row>
    <row r="52" spans="1:25" x14ac:dyDescent="0.2">
      <c r="A52" s="8" t="s">
        <v>294</v>
      </c>
      <c r="B52" s="3" t="s">
        <v>220</v>
      </c>
      <c r="C52" s="3">
        <v>80</v>
      </c>
      <c r="D52" s="3" t="s">
        <v>221</v>
      </c>
      <c r="E52" s="3" t="s">
        <v>221</v>
      </c>
      <c r="F52" s="3" t="s">
        <v>191</v>
      </c>
      <c r="G52" s="3">
        <v>1</v>
      </c>
      <c r="H52" s="3" t="s">
        <v>186</v>
      </c>
      <c r="I52" s="3" t="s">
        <v>186</v>
      </c>
      <c r="J52" s="3" t="s">
        <v>295</v>
      </c>
      <c r="K52" s="21" t="s">
        <v>296</v>
      </c>
      <c r="L52" s="15">
        <v>34.1</v>
      </c>
      <c r="M52" s="3" t="s">
        <v>237</v>
      </c>
      <c r="N52" s="15">
        <v>104.2</v>
      </c>
      <c r="O52" s="3" t="s">
        <v>233</v>
      </c>
      <c r="P52" s="5" t="s">
        <v>297</v>
      </c>
      <c r="Q52" s="5">
        <f t="shared" si="6"/>
        <v>3.0557184750733137</v>
      </c>
      <c r="R52" s="5">
        <f t="shared" si="1"/>
        <v>31.406456651721733</v>
      </c>
      <c r="S52" s="5">
        <f t="shared" si="2"/>
        <v>0.993481532568953</v>
      </c>
      <c r="T52" s="5">
        <f t="shared" si="7"/>
        <v>29.674499999999998</v>
      </c>
      <c r="U52" s="43">
        <f t="shared" si="8"/>
        <v>3.3479301506982528E-2</v>
      </c>
      <c r="V52" s="43">
        <f t="shared" si="3"/>
        <v>30.140553408562123</v>
      </c>
      <c r="W52" s="43" t="s">
        <v>503</v>
      </c>
      <c r="X52" s="5">
        <v>-5.5750000000000002</v>
      </c>
      <c r="Y52" s="5">
        <v>-4.8373600000000003</v>
      </c>
    </row>
    <row r="53" spans="1:25" x14ac:dyDescent="0.2">
      <c r="A53" s="14" t="s">
        <v>300</v>
      </c>
      <c r="B53" s="11" t="s">
        <v>220</v>
      </c>
      <c r="C53" s="11">
        <v>91</v>
      </c>
      <c r="D53" s="3" t="s">
        <v>221</v>
      </c>
      <c r="E53" s="3" t="s">
        <v>221</v>
      </c>
      <c r="F53" s="3" t="s">
        <v>197</v>
      </c>
      <c r="G53" s="11">
        <v>2</v>
      </c>
      <c r="H53" s="3" t="s">
        <v>241</v>
      </c>
      <c r="I53" s="3" t="s">
        <v>241</v>
      </c>
      <c r="J53" s="11" t="s">
        <v>222</v>
      </c>
      <c r="K53" s="11" t="s">
        <v>276</v>
      </c>
      <c r="L53" s="15">
        <v>64.425999999999988</v>
      </c>
      <c r="M53" s="3" t="s">
        <v>224</v>
      </c>
      <c r="N53" s="15">
        <v>172.5</v>
      </c>
      <c r="O53" s="3" t="s">
        <v>228</v>
      </c>
      <c r="P53" s="5" t="s">
        <v>301</v>
      </c>
      <c r="Q53" s="5">
        <f t="shared" si="6"/>
        <v>2.6774904541644684</v>
      </c>
      <c r="R53" s="5">
        <f t="shared" si="1"/>
        <v>21.651249737450108</v>
      </c>
      <c r="S53" s="5">
        <f t="shared" si="2"/>
        <v>1.7570085846878114</v>
      </c>
      <c r="T53" s="5">
        <f t="shared" si="7"/>
        <v>60.45538999999998</v>
      </c>
      <c r="U53" s="43">
        <f t="shared" si="8"/>
        <v>2.9062893890649154E-2</v>
      </c>
      <c r="V53" s="43">
        <f t="shared" si="3"/>
        <v>12.551449123159482</v>
      </c>
      <c r="W53" s="43" t="s">
        <v>503</v>
      </c>
      <c r="X53" s="5">
        <v>-5.0540000000000003</v>
      </c>
      <c r="Y53" s="5">
        <v>-4.8968000000000025</v>
      </c>
    </row>
    <row r="54" spans="1:25" x14ac:dyDescent="0.2">
      <c r="A54" s="14" t="s">
        <v>302</v>
      </c>
      <c r="B54" s="11" t="s">
        <v>225</v>
      </c>
      <c r="C54" s="11">
        <v>91</v>
      </c>
      <c r="D54" s="3" t="s">
        <v>221</v>
      </c>
      <c r="E54" s="3" t="s">
        <v>221</v>
      </c>
      <c r="F54" s="3" t="s">
        <v>197</v>
      </c>
      <c r="G54" s="11">
        <v>2</v>
      </c>
      <c r="H54" s="3" t="s">
        <v>241</v>
      </c>
      <c r="I54" s="3" t="s">
        <v>241</v>
      </c>
      <c r="J54" s="11" t="s">
        <v>222</v>
      </c>
      <c r="K54" s="11" t="s">
        <v>276</v>
      </c>
      <c r="L54" s="15">
        <v>59.898003542763789</v>
      </c>
      <c r="M54" s="3" t="s">
        <v>237</v>
      </c>
      <c r="N54" s="15">
        <v>191.4</v>
      </c>
      <c r="O54" s="3" t="s">
        <v>228</v>
      </c>
      <c r="P54" s="5" t="s">
        <v>299</v>
      </c>
      <c r="Q54" s="5">
        <f t="shared" si="6"/>
        <v>3.1954320458001781</v>
      </c>
      <c r="R54" s="5">
        <f t="shared" si="1"/>
        <v>16.350403708134142</v>
      </c>
      <c r="S54" s="5">
        <f t="shared" si="2"/>
        <v>1.7845383684182701</v>
      </c>
      <c r="T54" s="5">
        <f t="shared" si="7"/>
        <v>55.859473595905243</v>
      </c>
      <c r="U54" s="43">
        <f t="shared" si="8"/>
        <v>3.1946924192803081E-2</v>
      </c>
      <c r="V54" s="43">
        <f t="shared" si="3"/>
        <v>8.5425306730063433</v>
      </c>
      <c r="W54" s="43" t="s">
        <v>503</v>
      </c>
      <c r="X54" s="5">
        <v>-5.0540000000000003</v>
      </c>
      <c r="Y54" s="5">
        <v>-4.8968000000000025</v>
      </c>
    </row>
    <row r="55" spans="1:25" x14ac:dyDescent="0.2">
      <c r="A55" s="14" t="s">
        <v>298</v>
      </c>
      <c r="B55" s="11" t="s">
        <v>220</v>
      </c>
      <c r="C55" s="11">
        <v>91</v>
      </c>
      <c r="D55" s="3" t="s">
        <v>221</v>
      </c>
      <c r="E55" s="3" t="s">
        <v>221</v>
      </c>
      <c r="F55" s="3" t="s">
        <v>197</v>
      </c>
      <c r="G55" s="11">
        <v>2</v>
      </c>
      <c r="H55" s="3" t="s">
        <v>241</v>
      </c>
      <c r="I55" s="3" t="s">
        <v>241</v>
      </c>
      <c r="J55" s="11" t="s">
        <v>222</v>
      </c>
      <c r="K55" s="11" t="s">
        <v>276</v>
      </c>
      <c r="L55" s="15">
        <v>46.747760170883325</v>
      </c>
      <c r="M55" s="3" t="s">
        <v>237</v>
      </c>
      <c r="N55" s="15">
        <v>164.8</v>
      </c>
      <c r="O55" s="3" t="s">
        <v>233</v>
      </c>
      <c r="P55" s="5" t="s">
        <v>299</v>
      </c>
      <c r="Q55" s="5">
        <f t="shared" si="6"/>
        <v>3.5253025898478256</v>
      </c>
      <c r="R55" s="5">
        <f t="shared" si="1"/>
        <v>17.212596679000185</v>
      </c>
      <c r="S55" s="5">
        <f t="shared" si="2"/>
        <v>1.4628768152894993</v>
      </c>
      <c r="T55" s="5">
        <f t="shared" si="7"/>
        <v>42.511976573446574</v>
      </c>
      <c r="U55" s="43">
        <f t="shared" si="8"/>
        <v>3.441093388735135E-2</v>
      </c>
      <c r="V55" s="43">
        <f t="shared" si="3"/>
        <v>10.444536819781664</v>
      </c>
      <c r="W55" s="43" t="s">
        <v>503</v>
      </c>
      <c r="X55" s="5">
        <v>-5.0540000000000003</v>
      </c>
      <c r="Y55" s="5">
        <v>-4.8968000000000025</v>
      </c>
    </row>
    <row r="56" spans="1:25" x14ac:dyDescent="0.2">
      <c r="A56" s="16" t="s">
        <v>303</v>
      </c>
      <c r="B56" s="1" t="s">
        <v>225</v>
      </c>
      <c r="C56" s="22">
        <v>100</v>
      </c>
      <c r="D56" s="3" t="s">
        <v>221</v>
      </c>
      <c r="E56" s="3" t="s">
        <v>221</v>
      </c>
      <c r="F56" s="1" t="s">
        <v>255</v>
      </c>
      <c r="G56" s="10">
        <v>2</v>
      </c>
      <c r="H56" s="3" t="s">
        <v>186</v>
      </c>
      <c r="I56" s="3" t="s">
        <v>186</v>
      </c>
      <c r="J56" s="1" t="s">
        <v>267</v>
      </c>
      <c r="K56" s="20" t="s">
        <v>268</v>
      </c>
      <c r="L56" s="3">
        <v>80.2</v>
      </c>
      <c r="M56" s="3" t="s">
        <v>237</v>
      </c>
      <c r="N56" s="15">
        <v>162.69999999999999</v>
      </c>
      <c r="O56" s="3" t="s">
        <v>233</v>
      </c>
      <c r="P56" s="5" t="s">
        <v>304</v>
      </c>
      <c r="Q56" s="5">
        <f t="shared" si="6"/>
        <v>2.0286783042394014</v>
      </c>
      <c r="R56" s="5">
        <f t="shared" si="1"/>
        <v>30.296974571318586</v>
      </c>
      <c r="S56" s="5">
        <f t="shared" si="2"/>
        <v>1.9038367693803069</v>
      </c>
      <c r="T56" s="5">
        <f t="shared" si="7"/>
        <v>76.465999999999994</v>
      </c>
      <c r="U56" s="43">
        <f t="shared" si="8"/>
        <v>2.4897820853455221E-2</v>
      </c>
      <c r="V56" s="43">
        <f t="shared" si="3"/>
        <v>18.621373430435515</v>
      </c>
      <c r="W56" s="43" t="s">
        <v>503</v>
      </c>
      <c r="X56" s="5">
        <v>-4.7709999999999999</v>
      </c>
      <c r="Y56" s="5">
        <v>-2.4139300000000001</v>
      </c>
    </row>
    <row r="57" spans="1:25" x14ac:dyDescent="0.2">
      <c r="A57" s="14" t="s">
        <v>309</v>
      </c>
      <c r="B57" s="11" t="s">
        <v>225</v>
      </c>
      <c r="C57" s="11">
        <v>119</v>
      </c>
      <c r="D57" s="3" t="s">
        <v>221</v>
      </c>
      <c r="E57" s="3" t="s">
        <v>221</v>
      </c>
      <c r="F57" s="3" t="s">
        <v>197</v>
      </c>
      <c r="G57" s="11">
        <v>2</v>
      </c>
      <c r="H57" s="3" t="s">
        <v>241</v>
      </c>
      <c r="I57" s="3" t="s">
        <v>241</v>
      </c>
      <c r="J57" s="11" t="s">
        <v>222</v>
      </c>
      <c r="K57" s="11" t="s">
        <v>276</v>
      </c>
      <c r="L57" s="15">
        <v>76.899999999999991</v>
      </c>
      <c r="M57" s="3" t="s">
        <v>224</v>
      </c>
      <c r="N57" s="15">
        <v>181.6</v>
      </c>
      <c r="O57" s="3" t="s">
        <v>228</v>
      </c>
      <c r="P57" s="5" t="s">
        <v>308</v>
      </c>
      <c r="Q57" s="5">
        <f t="shared" si="6"/>
        <v>2.361508452535761</v>
      </c>
      <c r="R57" s="5">
        <f t="shared" si="1"/>
        <v>23.318180053950197</v>
      </c>
      <c r="S57" s="5">
        <f t="shared" si="2"/>
        <v>1.9695628392559037</v>
      </c>
      <c r="T57" s="5">
        <f t="shared" si="7"/>
        <v>73.116499999999988</v>
      </c>
      <c r="U57" s="43">
        <f t="shared" si="8"/>
        <v>2.6937323849690619E-2</v>
      </c>
      <c r="V57" s="43">
        <f t="shared" si="3"/>
        <v>12.840407518695041</v>
      </c>
      <c r="W57" s="43" t="s">
        <v>503</v>
      </c>
      <c r="X57" s="5">
        <v>0.79700000000000004</v>
      </c>
      <c r="Y57" s="5">
        <v>-2.4139299999999992</v>
      </c>
    </row>
    <row r="58" spans="1:25" x14ac:dyDescent="0.2">
      <c r="A58" s="14" t="s">
        <v>310</v>
      </c>
      <c r="B58" s="11" t="s">
        <v>225</v>
      </c>
      <c r="C58" s="11">
        <v>119</v>
      </c>
      <c r="D58" s="3" t="s">
        <v>221</v>
      </c>
      <c r="E58" s="3" t="s">
        <v>221</v>
      </c>
      <c r="F58" s="3" t="s">
        <v>197</v>
      </c>
      <c r="G58" s="11">
        <v>2</v>
      </c>
      <c r="H58" s="3" t="s">
        <v>241</v>
      </c>
      <c r="I58" s="3" t="s">
        <v>241</v>
      </c>
      <c r="J58" s="11" t="s">
        <v>222</v>
      </c>
      <c r="K58" s="11" t="s">
        <v>276</v>
      </c>
      <c r="L58" s="15">
        <v>72.36399999999999</v>
      </c>
      <c r="M58" s="3" t="s">
        <v>224</v>
      </c>
      <c r="N58" s="15">
        <v>182</v>
      </c>
      <c r="O58" s="3" t="s">
        <v>228</v>
      </c>
      <c r="P58" s="5" t="s">
        <v>308</v>
      </c>
      <c r="Q58" s="5">
        <f t="shared" si="6"/>
        <v>2.5150627383781994</v>
      </c>
      <c r="R58" s="5">
        <f t="shared" si="1"/>
        <v>21.846395362878877</v>
      </c>
      <c r="S58" s="5">
        <f t="shared" si="2"/>
        <v>1.9126950154748199</v>
      </c>
      <c r="T58" s="5">
        <f t="shared" si="7"/>
        <v>68.51245999999999</v>
      </c>
      <c r="U58" s="43">
        <f t="shared" si="8"/>
        <v>2.7917476842530837E-2</v>
      </c>
      <c r="V58" s="43">
        <f t="shared" si="3"/>
        <v>12.003513935647733</v>
      </c>
      <c r="W58" s="43" t="s">
        <v>503</v>
      </c>
      <c r="X58" s="5">
        <v>0.79700000000000004</v>
      </c>
      <c r="Y58" s="5">
        <v>-2.4139299999999992</v>
      </c>
    </row>
    <row r="59" spans="1:25" x14ac:dyDescent="0.2">
      <c r="A59" s="14" t="s">
        <v>307</v>
      </c>
      <c r="B59" s="11" t="s">
        <v>225</v>
      </c>
      <c r="C59" s="11">
        <v>119</v>
      </c>
      <c r="D59" s="3" t="s">
        <v>221</v>
      </c>
      <c r="E59" s="3" t="s">
        <v>221</v>
      </c>
      <c r="F59" s="3" t="s">
        <v>197</v>
      </c>
      <c r="G59" s="11">
        <v>2</v>
      </c>
      <c r="H59" s="3" t="s">
        <v>241</v>
      </c>
      <c r="I59" s="3" t="s">
        <v>241</v>
      </c>
      <c r="J59" s="11" t="s">
        <v>222</v>
      </c>
      <c r="K59" s="11" t="s">
        <v>276</v>
      </c>
      <c r="L59" s="15">
        <v>68.961999999999989</v>
      </c>
      <c r="M59" s="3" t="s">
        <v>224</v>
      </c>
      <c r="N59" s="15">
        <v>177.9</v>
      </c>
      <c r="O59" s="3" t="s">
        <v>233</v>
      </c>
      <c r="P59" s="5" t="s">
        <v>308</v>
      </c>
      <c r="Q59" s="5">
        <f t="shared" si="6"/>
        <v>2.5796815637597521</v>
      </c>
      <c r="R59" s="5">
        <f t="shared" si="1"/>
        <v>21.790036213509612</v>
      </c>
      <c r="S59" s="5">
        <f t="shared" si="2"/>
        <v>1.8460422981791793</v>
      </c>
      <c r="T59" s="5">
        <f t="shared" si="7"/>
        <v>65.059429999999978</v>
      </c>
      <c r="U59" s="43">
        <f t="shared" si="8"/>
        <v>2.837470752785845E-2</v>
      </c>
      <c r="V59" s="43">
        <f t="shared" si="3"/>
        <v>12.248474543850259</v>
      </c>
      <c r="W59" s="43" t="s">
        <v>503</v>
      </c>
      <c r="X59" s="5">
        <v>0.79700000000000004</v>
      </c>
      <c r="Y59" s="5">
        <v>-2.4139299999999992</v>
      </c>
    </row>
    <row r="60" spans="1:25" x14ac:dyDescent="0.2">
      <c r="A60" s="2" t="s">
        <v>305</v>
      </c>
      <c r="B60" s="3" t="s">
        <v>220</v>
      </c>
      <c r="C60" s="11">
        <v>119</v>
      </c>
      <c r="D60" s="3" t="s">
        <v>221</v>
      </c>
      <c r="E60" s="3" t="s">
        <v>221</v>
      </c>
      <c r="F60" s="3" t="s">
        <v>197</v>
      </c>
      <c r="G60" s="3">
        <v>2</v>
      </c>
      <c r="H60" s="3" t="s">
        <v>241</v>
      </c>
      <c r="I60" s="3" t="s">
        <v>241</v>
      </c>
      <c r="J60" s="11" t="s">
        <v>222</v>
      </c>
      <c r="K60" s="11" t="s">
        <v>276</v>
      </c>
      <c r="L60" s="15">
        <v>57.932947062858076</v>
      </c>
      <c r="M60" s="3" t="s">
        <v>237</v>
      </c>
      <c r="N60" s="15">
        <v>158.5</v>
      </c>
      <c r="O60" s="3" t="s">
        <v>228</v>
      </c>
      <c r="P60" s="5" t="s">
        <v>306</v>
      </c>
      <c r="Q60" s="5">
        <f t="shared" si="6"/>
        <v>2.7359215789251188</v>
      </c>
      <c r="R60" s="5">
        <f t="shared" si="1"/>
        <v>23.060413403599629</v>
      </c>
      <c r="S60" s="5">
        <f t="shared" si="2"/>
        <v>1.5970782445751615</v>
      </c>
      <c r="T60" s="5">
        <f t="shared" si="7"/>
        <v>53.864941268800948</v>
      </c>
      <c r="U60" s="43">
        <f t="shared" si="8"/>
        <v>2.964967949385296E-2</v>
      </c>
      <c r="V60" s="43">
        <f t="shared" si="3"/>
        <v>14.549156721513961</v>
      </c>
      <c r="W60" s="43" t="s">
        <v>503</v>
      </c>
      <c r="X60" s="5">
        <v>0.79700000000000004</v>
      </c>
      <c r="Y60" s="5">
        <v>-2.4139299999999992</v>
      </c>
    </row>
    <row r="61" spans="1:25" x14ac:dyDescent="0.2">
      <c r="A61" s="9" t="s">
        <v>315</v>
      </c>
      <c r="B61" s="1" t="s">
        <v>225</v>
      </c>
      <c r="C61" s="1">
        <v>130</v>
      </c>
      <c r="D61" s="3" t="s">
        <v>312</v>
      </c>
      <c r="E61" s="3" t="s">
        <v>313</v>
      </c>
      <c r="F61" s="1" t="s">
        <v>314</v>
      </c>
      <c r="G61" s="1">
        <v>2</v>
      </c>
      <c r="H61" s="3" t="s">
        <v>187</v>
      </c>
      <c r="I61" s="3" t="s">
        <v>187</v>
      </c>
      <c r="J61" s="1" t="s">
        <v>267</v>
      </c>
      <c r="K61" s="19" t="s">
        <v>268</v>
      </c>
      <c r="L61" s="15">
        <v>77.517513241757158</v>
      </c>
      <c r="M61" s="3" t="s">
        <v>237</v>
      </c>
      <c r="N61" s="15">
        <v>171.10369999999998</v>
      </c>
      <c r="O61" s="3" t="s">
        <v>237</v>
      </c>
      <c r="P61" s="5" t="s">
        <v>316</v>
      </c>
      <c r="Q61" s="5">
        <f t="shared" si="6"/>
        <v>2.2072908797573474</v>
      </c>
      <c r="R61" s="5">
        <f t="shared" si="1"/>
        <v>26.477747128725703</v>
      </c>
      <c r="S61" s="5">
        <f t="shared" si="2"/>
        <v>1.9194569060069253</v>
      </c>
      <c r="T61" s="5">
        <f t="shared" si="7"/>
        <v>73.743275940383512</v>
      </c>
      <c r="U61" s="43">
        <f t="shared" si="8"/>
        <v>2.6028907470271288E-2</v>
      </c>
      <c r="V61" s="43">
        <f t="shared" si="3"/>
        <v>15.474678296685408</v>
      </c>
      <c r="W61" s="43" t="s">
        <v>503</v>
      </c>
      <c r="X61" s="5">
        <v>2.9780000000000002</v>
      </c>
      <c r="Y61" s="5">
        <v>-5.2439099999999987</v>
      </c>
    </row>
    <row r="62" spans="1:25" x14ac:dyDescent="0.2">
      <c r="A62" s="9" t="s">
        <v>311</v>
      </c>
      <c r="B62" s="1" t="s">
        <v>220</v>
      </c>
      <c r="C62" s="1">
        <v>130</v>
      </c>
      <c r="D62" s="3" t="s">
        <v>312</v>
      </c>
      <c r="E62" s="3" t="s">
        <v>313</v>
      </c>
      <c r="F62" s="1" t="s">
        <v>314</v>
      </c>
      <c r="G62" s="1">
        <v>2</v>
      </c>
      <c r="H62" s="3" t="s">
        <v>187</v>
      </c>
      <c r="I62" s="3" t="s">
        <v>187</v>
      </c>
      <c r="J62" s="1" t="s">
        <v>267</v>
      </c>
      <c r="K62" s="19" t="s">
        <v>268</v>
      </c>
      <c r="L62" s="15">
        <v>59.739749395035673</v>
      </c>
      <c r="M62" s="3" t="s">
        <v>237</v>
      </c>
      <c r="N62" s="15">
        <v>160.04156399999999</v>
      </c>
      <c r="O62" s="3" t="s">
        <v>237</v>
      </c>
      <c r="P62" s="5" t="s">
        <v>258</v>
      </c>
      <c r="Q62" s="5">
        <f t="shared" si="6"/>
        <v>2.6789795005952826</v>
      </c>
      <c r="R62" s="5">
        <f t="shared" si="1"/>
        <v>23.323720194652886</v>
      </c>
      <c r="S62" s="5">
        <f t="shared" si="2"/>
        <v>1.6296593821127812</v>
      </c>
      <c r="T62" s="5">
        <f t="shared" si="7"/>
        <v>55.698845635961206</v>
      </c>
      <c r="U62" s="43">
        <f t="shared" si="8"/>
        <v>2.9258404972411379E-2</v>
      </c>
      <c r="V62" s="43">
        <f t="shared" si="3"/>
        <v>14.573539280491463</v>
      </c>
      <c r="W62" s="43" t="s">
        <v>503</v>
      </c>
      <c r="X62" s="5">
        <v>2.9780000000000002</v>
      </c>
      <c r="Y62" s="5">
        <v>-5.2439099999999987</v>
      </c>
    </row>
    <row r="63" spans="1:25" x14ac:dyDescent="0.2">
      <c r="A63" s="9" t="s">
        <v>510</v>
      </c>
      <c r="B63" s="1" t="s">
        <v>220</v>
      </c>
      <c r="C63" s="1">
        <v>130</v>
      </c>
      <c r="D63" s="3" t="s">
        <v>312</v>
      </c>
      <c r="E63" s="3" t="s">
        <v>313</v>
      </c>
      <c r="F63" s="1" t="s">
        <v>314</v>
      </c>
      <c r="G63" s="1">
        <v>2</v>
      </c>
      <c r="H63" s="3" t="s">
        <v>187</v>
      </c>
      <c r="I63" s="3" t="s">
        <v>187</v>
      </c>
      <c r="J63" s="1" t="s">
        <v>267</v>
      </c>
      <c r="K63" s="19" t="s">
        <v>268</v>
      </c>
      <c r="L63" s="15">
        <v>59.187296095860781</v>
      </c>
      <c r="M63" s="3" t="s">
        <v>237</v>
      </c>
      <c r="N63" s="15">
        <v>163.17005399999999</v>
      </c>
      <c r="O63" s="3" t="s">
        <v>237</v>
      </c>
      <c r="P63" s="5" t="s">
        <v>258</v>
      </c>
      <c r="Q63" s="5">
        <f t="shared" si="6"/>
        <v>2.7568425111991419</v>
      </c>
      <c r="R63" s="5">
        <f t="shared" si="1"/>
        <v>22.230415789231714</v>
      </c>
      <c r="S63" s="5">
        <f t="shared" si="2"/>
        <v>1.6378843314942393</v>
      </c>
      <c r="T63" s="5">
        <f t="shared" si="7"/>
        <v>55.138105537298692</v>
      </c>
      <c r="U63" s="43">
        <f t="shared" si="8"/>
        <v>2.970512525836197E-2</v>
      </c>
      <c r="V63" s="43">
        <f t="shared" si="3"/>
        <v>13.624078220401714</v>
      </c>
      <c r="W63" s="43" t="s">
        <v>503</v>
      </c>
      <c r="X63" s="5">
        <v>2.9780000000000002</v>
      </c>
      <c r="Y63" s="5">
        <v>-5.2439099999999987</v>
      </c>
    </row>
    <row r="64" spans="1:25" x14ac:dyDescent="0.2">
      <c r="A64" s="16" t="s">
        <v>317</v>
      </c>
      <c r="B64" s="10" t="s">
        <v>220</v>
      </c>
      <c r="C64" s="10">
        <v>170</v>
      </c>
      <c r="D64" s="3" t="s">
        <v>312</v>
      </c>
      <c r="E64" s="3" t="s">
        <v>313</v>
      </c>
      <c r="F64" s="1" t="s">
        <v>197</v>
      </c>
      <c r="G64" s="10">
        <v>2</v>
      </c>
      <c r="H64" s="3" t="s">
        <v>241</v>
      </c>
      <c r="I64" s="3" t="s">
        <v>241</v>
      </c>
      <c r="J64" s="1" t="s">
        <v>267</v>
      </c>
      <c r="K64" s="20" t="s">
        <v>268</v>
      </c>
      <c r="L64" s="15">
        <v>54.22</v>
      </c>
      <c r="M64" s="3" t="s">
        <v>224</v>
      </c>
      <c r="N64" s="15">
        <v>153.1</v>
      </c>
      <c r="O64" s="3" t="s">
        <v>228</v>
      </c>
      <c r="P64" s="5" t="s">
        <v>318</v>
      </c>
      <c r="Q64" s="5">
        <f t="shared" si="6"/>
        <v>2.8236812984138693</v>
      </c>
      <c r="R64" s="5">
        <f t="shared" si="1"/>
        <v>23.131784189242058</v>
      </c>
      <c r="S64" s="5">
        <f t="shared" si="2"/>
        <v>1.5185045640731909</v>
      </c>
      <c r="T64" s="5">
        <f t="shared" si="7"/>
        <v>50.096299999999999</v>
      </c>
      <c r="U64" s="43">
        <f t="shared" si="8"/>
        <v>3.0311710926219919E-2</v>
      </c>
      <c r="V64" s="43">
        <f t="shared" si="3"/>
        <v>15.10893807265974</v>
      </c>
      <c r="W64" s="43" t="s">
        <v>503</v>
      </c>
      <c r="X64" s="5">
        <v>-7.8559999999999999</v>
      </c>
      <c r="Y64" s="5">
        <v>-7.5441200000000004</v>
      </c>
    </row>
    <row r="65" spans="1:25" x14ac:dyDescent="0.2">
      <c r="A65" s="16" t="s">
        <v>319</v>
      </c>
      <c r="B65" s="10" t="s">
        <v>320</v>
      </c>
      <c r="C65" s="10">
        <v>195</v>
      </c>
      <c r="D65" s="16" t="s">
        <v>312</v>
      </c>
      <c r="E65" s="16" t="s">
        <v>313</v>
      </c>
      <c r="F65" s="1" t="s">
        <v>321</v>
      </c>
      <c r="G65" s="10">
        <v>1</v>
      </c>
      <c r="H65" s="10" t="s">
        <v>167</v>
      </c>
      <c r="I65" s="16" t="s">
        <v>240</v>
      </c>
      <c r="J65" s="16" t="s">
        <v>222</v>
      </c>
      <c r="K65" s="16" t="s">
        <v>276</v>
      </c>
      <c r="L65" s="10">
        <v>54.1</v>
      </c>
      <c r="M65" s="10" t="s">
        <v>237</v>
      </c>
      <c r="N65" s="10">
        <v>163.30000000000001</v>
      </c>
      <c r="O65" s="10" t="s">
        <v>237</v>
      </c>
      <c r="P65" s="16" t="s">
        <v>322</v>
      </c>
      <c r="Q65" s="16">
        <f t="shared" si="6"/>
        <v>3.0184842883548986</v>
      </c>
      <c r="R65" s="5">
        <f t="shared" si="1"/>
        <v>20.287330093610461</v>
      </c>
      <c r="S65" s="5">
        <f t="shared" si="2"/>
        <v>1.5665363420971476</v>
      </c>
      <c r="T65" s="5">
        <f t="shared" si="7"/>
        <v>49.974499999999999</v>
      </c>
      <c r="U65" s="43">
        <f t="shared" si="8"/>
        <v>3.1346713665912566E-2</v>
      </c>
      <c r="V65" s="43">
        <f t="shared" si="3"/>
        <v>12.423349720520793</v>
      </c>
      <c r="W65" s="43" t="s">
        <v>503</v>
      </c>
      <c r="X65" s="5">
        <v>-6.1719999999999997</v>
      </c>
      <c r="Y65" s="5">
        <v>-4.9653099999999997</v>
      </c>
    </row>
    <row r="66" spans="1:25" x14ac:dyDescent="0.2">
      <c r="A66" s="16" t="s">
        <v>165</v>
      </c>
      <c r="B66" s="10" t="s">
        <v>220</v>
      </c>
      <c r="C66" s="10">
        <v>200</v>
      </c>
      <c r="D66" s="16" t="s">
        <v>312</v>
      </c>
      <c r="E66" s="16" t="s">
        <v>313</v>
      </c>
      <c r="F66" s="1" t="s">
        <v>190</v>
      </c>
      <c r="G66" s="10">
        <v>2</v>
      </c>
      <c r="H66" s="10" t="s">
        <v>186</v>
      </c>
      <c r="I66" s="16" t="s">
        <v>186</v>
      </c>
      <c r="J66" s="16" t="s">
        <v>323</v>
      </c>
      <c r="K66" s="16" t="s">
        <v>324</v>
      </c>
      <c r="L66" s="10">
        <v>77.3536</v>
      </c>
      <c r="M66" s="10" t="s">
        <v>289</v>
      </c>
      <c r="N66" s="10">
        <v>168.8</v>
      </c>
      <c r="O66" s="10" t="s">
        <v>226</v>
      </c>
      <c r="P66" s="16" t="s">
        <v>325</v>
      </c>
      <c r="Q66" s="16">
        <f t="shared" ref="Q66:Q88" si="9">N66/L66</f>
        <v>2.1821867372688537</v>
      </c>
      <c r="R66" s="5">
        <f t="shared" si="1"/>
        <v>27.147862806316112</v>
      </c>
      <c r="S66" s="5">
        <f t="shared" si="2"/>
        <v>1.9044748240802649</v>
      </c>
      <c r="T66" s="5">
        <f t="shared" ref="T66:T88" si="10">(1.015*L66) -4.937</f>
        <v>73.576903999999999</v>
      </c>
      <c r="U66" s="43">
        <f t="shared" ref="U66:U88" si="11">S66/T66</f>
        <v>2.5884139186941938E-2</v>
      </c>
      <c r="V66" s="43">
        <f t="shared" si="3"/>
        <v>16.082857112746513</v>
      </c>
      <c r="W66" s="43" t="s">
        <v>503</v>
      </c>
      <c r="X66" s="5">
        <v>-1.869</v>
      </c>
      <c r="Y66" s="5">
        <v>-3.0409599999999997</v>
      </c>
    </row>
    <row r="67" spans="1:25" x14ac:dyDescent="0.2">
      <c r="A67" s="14" t="s">
        <v>509</v>
      </c>
      <c r="B67" s="11" t="s">
        <v>225</v>
      </c>
      <c r="C67" s="11">
        <v>430</v>
      </c>
      <c r="D67" s="3" t="s">
        <v>312</v>
      </c>
      <c r="E67" s="3" t="s">
        <v>326</v>
      </c>
      <c r="F67" s="3" t="s">
        <v>328</v>
      </c>
      <c r="G67" s="11">
        <v>2</v>
      </c>
      <c r="H67" s="3" t="s">
        <v>187</v>
      </c>
      <c r="I67" s="3" t="s">
        <v>187</v>
      </c>
      <c r="J67" s="3" t="s">
        <v>329</v>
      </c>
      <c r="K67" s="3" t="s">
        <v>327</v>
      </c>
      <c r="L67" s="15">
        <v>90.7</v>
      </c>
      <c r="M67" s="3" t="s">
        <v>237</v>
      </c>
      <c r="N67" s="15">
        <v>175.27407499999998</v>
      </c>
      <c r="O67" s="3" t="s">
        <v>237</v>
      </c>
      <c r="P67" s="5" t="s">
        <v>332</v>
      </c>
      <c r="Q67" s="5">
        <f t="shared" si="9"/>
        <v>1.9324594818081584</v>
      </c>
      <c r="R67" s="5">
        <f t="shared" ref="R67:R88" si="12">L67/((N67*0.01)^2)</f>
        <v>29.523777209006163</v>
      </c>
      <c r="S67" s="5">
        <f t="shared" ref="S67:S88" si="13">SQRT((N67*L67)/3600)</f>
        <v>2.1014121311962795</v>
      </c>
      <c r="T67" s="5">
        <f t="shared" si="10"/>
        <v>87.123499999999993</v>
      </c>
      <c r="U67" s="43">
        <f t="shared" si="11"/>
        <v>2.411992322618214E-2</v>
      </c>
      <c r="V67" s="43">
        <f t="shared" ref="V67:V88" si="14">L67/((N67*0.01)^3)</f>
        <v>16.844349176571701</v>
      </c>
      <c r="W67" s="43" t="s">
        <v>503</v>
      </c>
      <c r="X67" s="5">
        <v>-7.03</v>
      </c>
      <c r="Y67" s="5">
        <v>-8.4863700000000009</v>
      </c>
    </row>
    <row r="68" spans="1:25" x14ac:dyDescent="0.2">
      <c r="A68" s="8" t="s">
        <v>340</v>
      </c>
      <c r="B68" s="3" t="s">
        <v>225</v>
      </c>
      <c r="C68" s="11">
        <v>430</v>
      </c>
      <c r="D68" s="3" t="s">
        <v>312</v>
      </c>
      <c r="E68" s="3" t="s">
        <v>326</v>
      </c>
      <c r="F68" s="3" t="s">
        <v>328</v>
      </c>
      <c r="G68" s="11">
        <v>2</v>
      </c>
      <c r="H68" s="3" t="s">
        <v>187</v>
      </c>
      <c r="I68" s="3" t="s">
        <v>187</v>
      </c>
      <c r="J68" s="3" t="s">
        <v>329</v>
      </c>
      <c r="K68" s="3" t="s">
        <v>327</v>
      </c>
      <c r="L68" s="15">
        <v>83.250399999999985</v>
      </c>
      <c r="M68" s="3" t="s">
        <v>224</v>
      </c>
      <c r="N68" s="15">
        <v>170</v>
      </c>
      <c r="O68" s="3" t="s">
        <v>233</v>
      </c>
      <c r="P68" s="5" t="s">
        <v>339</v>
      </c>
      <c r="Q68" s="5">
        <f t="shared" si="9"/>
        <v>2.0420322304757699</v>
      </c>
      <c r="R68" s="5">
        <f t="shared" si="12"/>
        <v>28.806366782006918</v>
      </c>
      <c r="S68" s="5">
        <f t="shared" si="13"/>
        <v>1.9827427692186619</v>
      </c>
      <c r="T68" s="5">
        <f t="shared" si="10"/>
        <v>79.562155999999973</v>
      </c>
      <c r="U68" s="43">
        <f t="shared" si="11"/>
        <v>2.4920676724982951E-2</v>
      </c>
      <c r="V68" s="43">
        <f t="shared" si="14"/>
        <v>16.944921636474657</v>
      </c>
      <c r="W68" s="43" t="s">
        <v>503</v>
      </c>
      <c r="X68" s="5">
        <v>-7.03</v>
      </c>
      <c r="Y68" s="5">
        <v>-8.4863700000000009</v>
      </c>
    </row>
    <row r="69" spans="1:25" x14ac:dyDescent="0.2">
      <c r="A69" s="2" t="s">
        <v>341</v>
      </c>
      <c r="B69" s="3" t="s">
        <v>225</v>
      </c>
      <c r="C69" s="11">
        <v>430</v>
      </c>
      <c r="D69" s="3" t="s">
        <v>312</v>
      </c>
      <c r="E69" s="3" t="s">
        <v>326</v>
      </c>
      <c r="F69" s="3" t="s">
        <v>328</v>
      </c>
      <c r="G69" s="11">
        <v>2</v>
      </c>
      <c r="H69" s="3" t="s">
        <v>187</v>
      </c>
      <c r="I69" s="3" t="s">
        <v>187</v>
      </c>
      <c r="J69" s="3" t="s">
        <v>329</v>
      </c>
      <c r="K69" s="3" t="s">
        <v>327</v>
      </c>
      <c r="L69" s="15">
        <v>80.3</v>
      </c>
      <c r="M69" s="3" t="s">
        <v>237</v>
      </c>
      <c r="N69" s="15">
        <v>174</v>
      </c>
      <c r="O69" s="3" t="s">
        <v>237</v>
      </c>
      <c r="P69" s="5" t="s">
        <v>332</v>
      </c>
      <c r="Q69" s="5">
        <f t="shared" si="9"/>
        <v>2.1668742216687424</v>
      </c>
      <c r="R69" s="5">
        <f t="shared" si="12"/>
        <v>26.52265821112432</v>
      </c>
      <c r="S69" s="5">
        <f t="shared" si="13"/>
        <v>1.9700676807324835</v>
      </c>
      <c r="T69" s="5">
        <f t="shared" si="10"/>
        <v>76.567499999999995</v>
      </c>
      <c r="U69" s="43">
        <f t="shared" si="11"/>
        <v>2.5729815923629263E-2</v>
      </c>
      <c r="V69" s="43">
        <f t="shared" si="14"/>
        <v>15.242907017887539</v>
      </c>
      <c r="W69" s="43" t="s">
        <v>503</v>
      </c>
      <c r="X69" s="5">
        <v>-7.03</v>
      </c>
      <c r="Y69" s="5">
        <v>-8.4863700000000009</v>
      </c>
    </row>
    <row r="70" spans="1:25" x14ac:dyDescent="0.2">
      <c r="A70" s="2" t="s">
        <v>335</v>
      </c>
      <c r="B70" s="3" t="s">
        <v>220</v>
      </c>
      <c r="C70" s="11">
        <v>430</v>
      </c>
      <c r="D70" s="3" t="s">
        <v>312</v>
      </c>
      <c r="E70" s="3" t="s">
        <v>326</v>
      </c>
      <c r="F70" s="3" t="s">
        <v>328</v>
      </c>
      <c r="G70" s="11">
        <v>2</v>
      </c>
      <c r="H70" s="3" t="s">
        <v>187</v>
      </c>
      <c r="I70" s="3" t="s">
        <v>187</v>
      </c>
      <c r="J70" s="3" t="s">
        <v>329</v>
      </c>
      <c r="K70" s="3" t="s">
        <v>327</v>
      </c>
      <c r="L70" s="15">
        <v>75.599999999999994</v>
      </c>
      <c r="M70" s="3" t="s">
        <v>237</v>
      </c>
      <c r="N70" s="15">
        <v>164.3</v>
      </c>
      <c r="O70" s="3" t="s">
        <v>237</v>
      </c>
      <c r="P70" s="5" t="s">
        <v>332</v>
      </c>
      <c r="Q70" s="5">
        <f t="shared" si="9"/>
        <v>2.1732804232804237</v>
      </c>
      <c r="R70" s="5">
        <f t="shared" si="12"/>
        <v>28.005715240406456</v>
      </c>
      <c r="S70" s="5">
        <f t="shared" si="13"/>
        <v>1.8574983176304629</v>
      </c>
      <c r="T70" s="5">
        <f t="shared" si="10"/>
        <v>71.796999999999983</v>
      </c>
      <c r="U70" s="43">
        <f t="shared" si="11"/>
        <v>2.5871531089467017E-2</v>
      </c>
      <c r="V70" s="43">
        <f t="shared" si="14"/>
        <v>17.045474887648481</v>
      </c>
      <c r="W70" s="43" t="s">
        <v>503</v>
      </c>
      <c r="X70" s="5">
        <v>-7.03</v>
      </c>
      <c r="Y70" s="5">
        <v>-8.4863700000000009</v>
      </c>
    </row>
    <row r="71" spans="1:25" x14ac:dyDescent="0.2">
      <c r="A71" s="14" t="s">
        <v>334</v>
      </c>
      <c r="B71" s="11" t="s">
        <v>220</v>
      </c>
      <c r="C71" s="11">
        <v>430</v>
      </c>
      <c r="D71" s="3" t="s">
        <v>312</v>
      </c>
      <c r="E71" s="3" t="s">
        <v>326</v>
      </c>
      <c r="F71" s="3" t="s">
        <v>328</v>
      </c>
      <c r="G71" s="11">
        <v>2</v>
      </c>
      <c r="H71" s="3" t="s">
        <v>187</v>
      </c>
      <c r="I71" s="3" t="s">
        <v>187</v>
      </c>
      <c r="J71" s="3" t="s">
        <v>329</v>
      </c>
      <c r="K71" s="3" t="s">
        <v>327</v>
      </c>
      <c r="L71" s="15">
        <v>72.099999999999994</v>
      </c>
      <c r="M71" s="3" t="s">
        <v>237</v>
      </c>
      <c r="N71" s="15">
        <v>163.6</v>
      </c>
      <c r="O71" s="3" t="s">
        <v>237</v>
      </c>
      <c r="P71" s="5" t="s">
        <v>332</v>
      </c>
      <c r="Q71" s="5">
        <f t="shared" si="9"/>
        <v>2.2690707350901524</v>
      </c>
      <c r="R71" s="5">
        <f t="shared" si="12"/>
        <v>26.93820577351881</v>
      </c>
      <c r="S71" s="5">
        <f t="shared" si="13"/>
        <v>1.8101227705447065</v>
      </c>
      <c r="T71" s="5">
        <f t="shared" si="10"/>
        <v>68.244499999999988</v>
      </c>
      <c r="U71" s="43">
        <f t="shared" si="11"/>
        <v>2.6524082827842636E-2</v>
      </c>
      <c r="V71" s="43">
        <f t="shared" si="14"/>
        <v>16.465895949583626</v>
      </c>
      <c r="W71" s="43" t="s">
        <v>503</v>
      </c>
      <c r="X71" s="5">
        <v>-7.03</v>
      </c>
      <c r="Y71" s="5">
        <v>-8.4863700000000009</v>
      </c>
    </row>
    <row r="72" spans="1:25" x14ac:dyDescent="0.2">
      <c r="A72" s="8" t="s">
        <v>338</v>
      </c>
      <c r="B72" s="3" t="s">
        <v>225</v>
      </c>
      <c r="C72" s="11">
        <v>430</v>
      </c>
      <c r="D72" s="3" t="s">
        <v>312</v>
      </c>
      <c r="E72" s="3" t="s">
        <v>326</v>
      </c>
      <c r="F72" s="3" t="s">
        <v>328</v>
      </c>
      <c r="G72" s="11">
        <v>2</v>
      </c>
      <c r="H72" s="3" t="s">
        <v>187</v>
      </c>
      <c r="I72" s="3" t="s">
        <v>187</v>
      </c>
      <c r="J72" s="3" t="s">
        <v>329</v>
      </c>
      <c r="K72" s="3" t="s">
        <v>327</v>
      </c>
      <c r="L72" s="15">
        <v>73.8</v>
      </c>
      <c r="M72" s="3" t="s">
        <v>224</v>
      </c>
      <c r="N72" s="15">
        <v>167.8</v>
      </c>
      <c r="O72" s="3" t="s">
        <v>233</v>
      </c>
      <c r="P72" s="5" t="s">
        <v>339</v>
      </c>
      <c r="Q72" s="5">
        <f t="shared" si="9"/>
        <v>2.2737127371273713</v>
      </c>
      <c r="R72" s="5">
        <f t="shared" si="12"/>
        <v>26.210327579373249</v>
      </c>
      <c r="S72" s="5">
        <f t="shared" si="13"/>
        <v>1.85469674070992</v>
      </c>
      <c r="T72" s="5">
        <f t="shared" si="10"/>
        <v>69.97</v>
      </c>
      <c r="U72" s="43">
        <f t="shared" si="11"/>
        <v>2.6507027879232814E-2</v>
      </c>
      <c r="V72" s="43">
        <f t="shared" si="14"/>
        <v>15.619980679006703</v>
      </c>
      <c r="W72" s="43" t="s">
        <v>503</v>
      </c>
      <c r="X72" s="5">
        <v>-7.03</v>
      </c>
      <c r="Y72" s="5">
        <v>-8.4863700000000009</v>
      </c>
    </row>
    <row r="73" spans="1:25" x14ac:dyDescent="0.2">
      <c r="A73" s="14" t="s">
        <v>508</v>
      </c>
      <c r="B73" s="10" t="s">
        <v>225</v>
      </c>
      <c r="C73" s="10">
        <v>430</v>
      </c>
      <c r="D73" s="1" t="s">
        <v>312</v>
      </c>
      <c r="E73" s="1" t="s">
        <v>326</v>
      </c>
      <c r="F73" s="1" t="s">
        <v>328</v>
      </c>
      <c r="G73" s="11">
        <v>2</v>
      </c>
      <c r="H73" s="1" t="s">
        <v>187</v>
      </c>
      <c r="I73" s="1" t="s">
        <v>187</v>
      </c>
      <c r="J73" s="1" t="s">
        <v>329</v>
      </c>
      <c r="K73" s="3" t="s">
        <v>327</v>
      </c>
      <c r="L73" s="7">
        <v>72.949999999999989</v>
      </c>
      <c r="M73" s="1" t="s">
        <v>237</v>
      </c>
      <c r="N73" s="7">
        <v>173.67500000000001</v>
      </c>
      <c r="O73" s="1" t="s">
        <v>237</v>
      </c>
      <c r="P73" s="5" t="s">
        <v>330</v>
      </c>
      <c r="Q73" s="5">
        <f t="shared" si="9"/>
        <v>2.380740233036327</v>
      </c>
      <c r="R73" s="5">
        <f t="shared" si="12"/>
        <v>24.185255576631537</v>
      </c>
      <c r="S73" s="5">
        <f t="shared" si="13"/>
        <v>1.8759879804459776</v>
      </c>
      <c r="T73" s="5">
        <f t="shared" si="10"/>
        <v>69.107249999999979</v>
      </c>
      <c r="U73" s="43">
        <f t="shared" si="11"/>
        <v>2.7146037216731648E-2</v>
      </c>
      <c r="V73" s="43">
        <f t="shared" si="14"/>
        <v>13.925582597743793</v>
      </c>
      <c r="W73" s="43" t="s">
        <v>503</v>
      </c>
      <c r="X73" s="5">
        <v>-7.03</v>
      </c>
      <c r="Y73" s="5">
        <v>-8.4863700000000009</v>
      </c>
    </row>
    <row r="74" spans="1:25" x14ac:dyDescent="0.2">
      <c r="A74" s="2" t="s">
        <v>333</v>
      </c>
      <c r="B74" s="3" t="s">
        <v>220</v>
      </c>
      <c r="C74" s="11">
        <v>430</v>
      </c>
      <c r="D74" s="3" t="s">
        <v>312</v>
      </c>
      <c r="E74" s="3" t="s">
        <v>326</v>
      </c>
      <c r="F74" s="3" t="s">
        <v>328</v>
      </c>
      <c r="G74" s="11">
        <v>2</v>
      </c>
      <c r="H74" s="3" t="s">
        <v>187</v>
      </c>
      <c r="I74" s="3" t="s">
        <v>187</v>
      </c>
      <c r="J74" s="3" t="s">
        <v>329</v>
      </c>
      <c r="K74" s="3" t="s">
        <v>327</v>
      </c>
      <c r="L74" s="15">
        <v>66.099999999999994</v>
      </c>
      <c r="M74" s="3" t="s">
        <v>237</v>
      </c>
      <c r="N74" s="15">
        <v>162.80000000000001</v>
      </c>
      <c r="O74" s="3" t="s">
        <v>237</v>
      </c>
      <c r="P74" s="5" t="s">
        <v>332</v>
      </c>
      <c r="Q74" s="5">
        <f t="shared" si="9"/>
        <v>2.4629349470499249</v>
      </c>
      <c r="R74" s="5">
        <f t="shared" si="12"/>
        <v>24.939782310789678</v>
      </c>
      <c r="S74" s="5">
        <f t="shared" si="13"/>
        <v>1.7289270918372726</v>
      </c>
      <c r="T74" s="5">
        <f t="shared" si="10"/>
        <v>62.154499999999985</v>
      </c>
      <c r="U74" s="43">
        <f t="shared" si="11"/>
        <v>2.7816603654397878E-2</v>
      </c>
      <c r="V74" s="43">
        <f t="shared" si="14"/>
        <v>15.31927660367916</v>
      </c>
      <c r="W74" s="43" t="s">
        <v>503</v>
      </c>
      <c r="X74" s="5">
        <v>-7.03</v>
      </c>
      <c r="Y74" s="5">
        <v>-8.4863700000000009</v>
      </c>
    </row>
    <row r="75" spans="1:25" x14ac:dyDescent="0.2">
      <c r="A75" s="14" t="s">
        <v>507</v>
      </c>
      <c r="B75" s="11" t="s">
        <v>220</v>
      </c>
      <c r="C75" s="11">
        <v>430</v>
      </c>
      <c r="D75" s="3" t="s">
        <v>312</v>
      </c>
      <c r="E75" s="3" t="s">
        <v>326</v>
      </c>
      <c r="F75" s="3" t="s">
        <v>328</v>
      </c>
      <c r="G75" s="11">
        <v>2</v>
      </c>
      <c r="H75" s="3" t="s">
        <v>187</v>
      </c>
      <c r="I75" s="3" t="s">
        <v>187</v>
      </c>
      <c r="J75" s="3" t="s">
        <v>329</v>
      </c>
      <c r="K75" s="3" t="s">
        <v>327</v>
      </c>
      <c r="L75" s="15">
        <v>62.550000000000004</v>
      </c>
      <c r="M75" s="3" t="s">
        <v>237</v>
      </c>
      <c r="N75" s="15">
        <v>159.80000000000001</v>
      </c>
      <c r="O75" s="3" t="s">
        <v>237</v>
      </c>
      <c r="P75" s="5" t="s">
        <v>330</v>
      </c>
      <c r="Q75" s="5">
        <f t="shared" si="9"/>
        <v>2.5547561950439648</v>
      </c>
      <c r="R75" s="5">
        <f t="shared" si="12"/>
        <v>24.49479245803186</v>
      </c>
      <c r="S75" s="5">
        <f t="shared" si="13"/>
        <v>1.6662907909485669</v>
      </c>
      <c r="T75" s="5">
        <f t="shared" si="10"/>
        <v>58.551250000000003</v>
      </c>
      <c r="U75" s="43">
        <f t="shared" si="11"/>
        <v>2.8458671521932783E-2</v>
      </c>
      <c r="V75" s="43">
        <f t="shared" si="14"/>
        <v>15.328405793511804</v>
      </c>
      <c r="W75" s="43" t="s">
        <v>503</v>
      </c>
      <c r="X75" s="5">
        <v>-7.03</v>
      </c>
      <c r="Y75" s="5">
        <v>-8.4863700000000009</v>
      </c>
    </row>
    <row r="76" spans="1:25" x14ac:dyDescent="0.2">
      <c r="A76" s="17" t="s">
        <v>331</v>
      </c>
      <c r="B76" s="11" t="s">
        <v>220</v>
      </c>
      <c r="C76" s="11">
        <v>430</v>
      </c>
      <c r="D76" s="3" t="s">
        <v>312</v>
      </c>
      <c r="E76" s="3" t="s">
        <v>326</v>
      </c>
      <c r="F76" s="3" t="s">
        <v>328</v>
      </c>
      <c r="G76" s="11">
        <v>2</v>
      </c>
      <c r="H76" s="3" t="s">
        <v>187</v>
      </c>
      <c r="I76" s="3" t="s">
        <v>187</v>
      </c>
      <c r="J76" s="3" t="s">
        <v>329</v>
      </c>
      <c r="K76" s="3" t="s">
        <v>327</v>
      </c>
      <c r="L76" s="15">
        <v>62.5</v>
      </c>
      <c r="M76" s="3" t="s">
        <v>237</v>
      </c>
      <c r="N76" s="15">
        <v>161</v>
      </c>
      <c r="O76" s="3" t="s">
        <v>237</v>
      </c>
      <c r="P76" s="5" t="s">
        <v>332</v>
      </c>
      <c r="Q76" s="5">
        <f t="shared" si="9"/>
        <v>2.5760000000000001</v>
      </c>
      <c r="R76" s="5">
        <f t="shared" si="12"/>
        <v>24.111724084718951</v>
      </c>
      <c r="S76" s="5">
        <f t="shared" si="13"/>
        <v>1.6718668873115732</v>
      </c>
      <c r="T76" s="5">
        <f t="shared" si="10"/>
        <v>58.500499999999995</v>
      </c>
      <c r="U76" s="43">
        <f t="shared" si="11"/>
        <v>2.8578676888429556E-2</v>
      </c>
      <c r="V76" s="43">
        <f t="shared" si="14"/>
        <v>14.976226139576985</v>
      </c>
      <c r="W76" s="43" t="s">
        <v>503</v>
      </c>
      <c r="X76" s="5">
        <v>-7.03</v>
      </c>
      <c r="Y76" s="5">
        <v>-8.4863700000000009</v>
      </c>
    </row>
    <row r="77" spans="1:25" x14ac:dyDescent="0.2">
      <c r="A77" s="17" t="s">
        <v>337</v>
      </c>
      <c r="B77" s="11"/>
      <c r="C77" s="11">
        <v>430</v>
      </c>
      <c r="D77" s="3" t="s">
        <v>312</v>
      </c>
      <c r="E77" s="3" t="s">
        <v>326</v>
      </c>
      <c r="F77" s="3" t="s">
        <v>328</v>
      </c>
      <c r="G77" s="11">
        <v>2</v>
      </c>
      <c r="H77" s="3" t="s">
        <v>187</v>
      </c>
      <c r="I77" s="3" t="s">
        <v>187</v>
      </c>
      <c r="J77" s="3" t="s">
        <v>329</v>
      </c>
      <c r="K77" s="3" t="s">
        <v>327</v>
      </c>
      <c r="L77" s="15">
        <v>64.8</v>
      </c>
      <c r="M77" s="3" t="s">
        <v>237</v>
      </c>
      <c r="N77" s="15">
        <v>166.95</v>
      </c>
      <c r="O77" s="3" t="s">
        <v>237</v>
      </c>
      <c r="P77" s="5" t="s">
        <v>332</v>
      </c>
      <c r="Q77" s="5">
        <f t="shared" si="9"/>
        <v>2.5763888888888888</v>
      </c>
      <c r="R77" s="5">
        <f t="shared" si="12"/>
        <v>23.248886596290351</v>
      </c>
      <c r="S77" s="5">
        <f t="shared" si="13"/>
        <v>1.73352242558324</v>
      </c>
      <c r="T77" s="5">
        <f t="shared" si="10"/>
        <v>60.834999999999994</v>
      </c>
      <c r="U77" s="43">
        <f t="shared" si="11"/>
        <v>2.849547835264634E-2</v>
      </c>
      <c r="V77" s="43">
        <f t="shared" si="14"/>
        <v>13.925658338598591</v>
      </c>
      <c r="W77" s="43" t="s">
        <v>503</v>
      </c>
      <c r="X77" s="5">
        <v>-7.03</v>
      </c>
      <c r="Y77" s="5">
        <v>-8.4863700000000009</v>
      </c>
    </row>
    <row r="78" spans="1:25" x14ac:dyDescent="0.2">
      <c r="A78" s="14" t="s">
        <v>506</v>
      </c>
      <c r="B78" s="11" t="s">
        <v>225</v>
      </c>
      <c r="C78" s="11">
        <v>430</v>
      </c>
      <c r="D78" s="3" t="s">
        <v>312</v>
      </c>
      <c r="E78" s="3" t="s">
        <v>326</v>
      </c>
      <c r="F78" s="3" t="s">
        <v>328</v>
      </c>
      <c r="G78" s="11">
        <v>2</v>
      </c>
      <c r="H78" s="3" t="s">
        <v>187</v>
      </c>
      <c r="I78" s="3" t="s">
        <v>187</v>
      </c>
      <c r="J78" s="3" t="s">
        <v>329</v>
      </c>
      <c r="K78" s="3" t="s">
        <v>327</v>
      </c>
      <c r="L78" s="15">
        <v>65.7</v>
      </c>
      <c r="M78" s="3" t="s">
        <v>237</v>
      </c>
      <c r="N78" s="15">
        <v>173.64999999999998</v>
      </c>
      <c r="O78" s="3" t="s">
        <v>237</v>
      </c>
      <c r="P78" s="5" t="s">
        <v>330</v>
      </c>
      <c r="Q78" s="5">
        <f t="shared" si="9"/>
        <v>2.6430745814307453</v>
      </c>
      <c r="R78" s="5">
        <f t="shared" si="12"/>
        <v>21.787921118108365</v>
      </c>
      <c r="S78" s="5">
        <f t="shared" si="13"/>
        <v>1.7802001291989618</v>
      </c>
      <c r="T78" s="5">
        <f t="shared" si="10"/>
        <v>61.748499999999993</v>
      </c>
      <c r="U78" s="43">
        <f t="shared" si="11"/>
        <v>2.8829852210158335E-2</v>
      </c>
      <c r="V78" s="43">
        <f t="shared" si="14"/>
        <v>12.547032028855957</v>
      </c>
      <c r="W78" s="43" t="s">
        <v>503</v>
      </c>
      <c r="X78" s="5">
        <v>-7.03</v>
      </c>
      <c r="Y78" s="5">
        <v>-8.4863700000000009</v>
      </c>
    </row>
    <row r="79" spans="1:25" x14ac:dyDescent="0.2">
      <c r="A79" s="2" t="s">
        <v>505</v>
      </c>
      <c r="B79" s="11" t="s">
        <v>220</v>
      </c>
      <c r="C79" s="11">
        <v>430</v>
      </c>
      <c r="D79" s="3" t="s">
        <v>312</v>
      </c>
      <c r="E79" s="3" t="s">
        <v>326</v>
      </c>
      <c r="F79" s="3" t="s">
        <v>328</v>
      </c>
      <c r="G79" s="11">
        <v>2</v>
      </c>
      <c r="H79" s="3" t="s">
        <v>187</v>
      </c>
      <c r="I79" s="3" t="s">
        <v>187</v>
      </c>
      <c r="J79" s="3" t="s">
        <v>329</v>
      </c>
      <c r="K79" s="3" t="s">
        <v>327</v>
      </c>
      <c r="L79" s="15">
        <v>57.599999999999994</v>
      </c>
      <c r="M79" s="3" t="s">
        <v>237</v>
      </c>
      <c r="N79" s="15">
        <v>161.30000000000001</v>
      </c>
      <c r="O79" s="3" t="s">
        <v>237</v>
      </c>
      <c r="P79" s="5" t="s">
        <v>330</v>
      </c>
      <c r="Q79" s="5">
        <f t="shared" si="9"/>
        <v>2.8003472222222228</v>
      </c>
      <c r="R79" s="5">
        <f t="shared" si="12"/>
        <v>22.138783266308412</v>
      </c>
      <c r="S79" s="5">
        <f t="shared" si="13"/>
        <v>1.6064868502418561</v>
      </c>
      <c r="T79" s="5">
        <f t="shared" si="10"/>
        <v>53.526999999999994</v>
      </c>
      <c r="U79" s="43">
        <f t="shared" si="11"/>
        <v>3.0012645024788544E-2</v>
      </c>
      <c r="V79" s="43">
        <f t="shared" si="14"/>
        <v>13.725222111784507</v>
      </c>
      <c r="W79" s="43" t="s">
        <v>503</v>
      </c>
      <c r="X79" s="5">
        <v>-7.03</v>
      </c>
      <c r="Y79" s="5">
        <v>-8.4863700000000009</v>
      </c>
    </row>
    <row r="80" spans="1:25" x14ac:dyDescent="0.2">
      <c r="A80" s="14" t="s">
        <v>336</v>
      </c>
      <c r="B80" s="11"/>
      <c r="C80" s="11">
        <v>430</v>
      </c>
      <c r="D80" s="3" t="s">
        <v>312</v>
      </c>
      <c r="E80" s="3" t="s">
        <v>326</v>
      </c>
      <c r="F80" s="3" t="s">
        <v>328</v>
      </c>
      <c r="G80" s="11">
        <v>2</v>
      </c>
      <c r="H80" s="3" t="s">
        <v>187</v>
      </c>
      <c r="I80" s="3" t="s">
        <v>187</v>
      </c>
      <c r="J80" s="3" t="s">
        <v>329</v>
      </c>
      <c r="K80" s="3" t="s">
        <v>327</v>
      </c>
      <c r="L80" s="15">
        <v>58.5</v>
      </c>
      <c r="M80" s="3" t="s">
        <v>237</v>
      </c>
      <c r="N80" s="15">
        <v>166.3</v>
      </c>
      <c r="O80" s="3" t="s">
        <v>237</v>
      </c>
      <c r="P80" s="5" t="s">
        <v>332</v>
      </c>
      <c r="Q80" s="5">
        <f t="shared" si="9"/>
        <v>2.8427350427350428</v>
      </c>
      <c r="R80" s="5">
        <f t="shared" si="12"/>
        <v>21.152970690660755</v>
      </c>
      <c r="S80" s="5">
        <f t="shared" si="13"/>
        <v>1.6438902031461835</v>
      </c>
      <c r="T80" s="5">
        <f t="shared" si="10"/>
        <v>54.4405</v>
      </c>
      <c r="U80" s="43">
        <f t="shared" si="11"/>
        <v>3.0196089366302359E-2</v>
      </c>
      <c r="V80" s="43">
        <f t="shared" si="14"/>
        <v>12.719765899375078</v>
      </c>
      <c r="W80" s="43" t="s">
        <v>503</v>
      </c>
      <c r="X80" s="5">
        <v>-7.03</v>
      </c>
      <c r="Y80" s="5">
        <v>-8.4863700000000009</v>
      </c>
    </row>
    <row r="81" spans="1:25" x14ac:dyDescent="0.2">
      <c r="A81" s="9" t="s">
        <v>345</v>
      </c>
      <c r="B81" s="3" t="s">
        <v>225</v>
      </c>
      <c r="C81" s="11">
        <v>500</v>
      </c>
      <c r="D81" s="3" t="s">
        <v>312</v>
      </c>
      <c r="E81" s="3" t="s">
        <v>326</v>
      </c>
      <c r="F81" s="3" t="s">
        <v>232</v>
      </c>
      <c r="G81" s="11">
        <v>2</v>
      </c>
      <c r="H81" s="3" t="s">
        <v>187</v>
      </c>
      <c r="I81" s="3" t="s">
        <v>187</v>
      </c>
      <c r="J81" s="3" t="s">
        <v>323</v>
      </c>
      <c r="K81" s="3" t="s">
        <v>327</v>
      </c>
      <c r="L81" s="3">
        <v>82.8</v>
      </c>
      <c r="M81" s="3" t="s">
        <v>233</v>
      </c>
      <c r="N81" s="15">
        <v>175.3</v>
      </c>
      <c r="O81" s="3" t="s">
        <v>233</v>
      </c>
      <c r="P81" s="5" t="s">
        <v>346</v>
      </c>
      <c r="Q81" s="5">
        <f t="shared" si="9"/>
        <v>2.1171497584541066</v>
      </c>
      <c r="R81" s="5">
        <f t="shared" si="12"/>
        <v>26.944275138797181</v>
      </c>
      <c r="S81" s="5">
        <f t="shared" si="13"/>
        <v>2.0079591629313582</v>
      </c>
      <c r="T81" s="5">
        <f t="shared" si="10"/>
        <v>79.10499999999999</v>
      </c>
      <c r="U81" s="43">
        <f t="shared" si="11"/>
        <v>2.5383467074538379E-2</v>
      </c>
      <c r="V81" s="43">
        <f t="shared" si="14"/>
        <v>15.370379428863194</v>
      </c>
      <c r="W81" s="43" t="s">
        <v>503</v>
      </c>
      <c r="X81" s="5">
        <v>-4.2309999999999999</v>
      </c>
      <c r="Y81" s="5">
        <v>-4.7519099999999996</v>
      </c>
    </row>
    <row r="82" spans="1:25" x14ac:dyDescent="0.2">
      <c r="A82" s="9" t="s">
        <v>342</v>
      </c>
      <c r="B82" s="3"/>
      <c r="C82" s="3">
        <v>500</v>
      </c>
      <c r="D82" s="3" t="s">
        <v>312</v>
      </c>
      <c r="E82" s="3" t="s">
        <v>326</v>
      </c>
      <c r="F82" s="3" t="s">
        <v>343</v>
      </c>
      <c r="G82" s="3">
        <v>1</v>
      </c>
      <c r="H82" s="3" t="s">
        <v>186</v>
      </c>
      <c r="I82" s="3" t="s">
        <v>186</v>
      </c>
      <c r="J82" s="3" t="s">
        <v>323</v>
      </c>
      <c r="K82" s="21" t="s">
        <v>324</v>
      </c>
      <c r="L82" s="15">
        <v>68.2</v>
      </c>
      <c r="M82" s="3" t="s">
        <v>233</v>
      </c>
      <c r="N82" s="3">
        <v>165.1</v>
      </c>
      <c r="O82" s="3" t="s">
        <v>233</v>
      </c>
      <c r="P82" s="5" t="s">
        <v>344</v>
      </c>
      <c r="Q82" s="5">
        <f t="shared" si="9"/>
        <v>2.4208211143695011</v>
      </c>
      <c r="R82" s="5">
        <f t="shared" si="12"/>
        <v>25.020168383532035</v>
      </c>
      <c r="S82" s="5">
        <f t="shared" si="13"/>
        <v>1.7685383167400637</v>
      </c>
      <c r="T82" s="5">
        <f t="shared" si="10"/>
        <v>64.286000000000001</v>
      </c>
      <c r="U82" s="43">
        <f t="shared" si="11"/>
        <v>2.7510473769406459E-2</v>
      </c>
      <c r="V82" s="43">
        <f t="shared" si="14"/>
        <v>15.154553836179304</v>
      </c>
      <c r="W82" s="43" t="s">
        <v>503</v>
      </c>
      <c r="X82" s="5">
        <v>-4.2309999999999999</v>
      </c>
      <c r="Y82" s="5">
        <v>-4.7519099999999996</v>
      </c>
    </row>
    <row r="83" spans="1:25" x14ac:dyDescent="0.2">
      <c r="A83" s="4" t="s">
        <v>347</v>
      </c>
      <c r="B83" s="3"/>
      <c r="C83" s="3">
        <v>650</v>
      </c>
      <c r="D83" s="3" t="s">
        <v>312</v>
      </c>
      <c r="E83" s="3" t="s">
        <v>348</v>
      </c>
      <c r="F83" s="3" t="s">
        <v>189</v>
      </c>
      <c r="G83" s="3">
        <v>1</v>
      </c>
      <c r="H83" s="3" t="s">
        <v>167</v>
      </c>
      <c r="I83" s="3" t="s">
        <v>240</v>
      </c>
      <c r="J83" s="3" t="s">
        <v>323</v>
      </c>
      <c r="K83" s="21" t="s">
        <v>324</v>
      </c>
      <c r="L83" s="15">
        <v>55.9</v>
      </c>
      <c r="M83" s="3" t="s">
        <v>349</v>
      </c>
      <c r="N83" s="15">
        <v>165</v>
      </c>
      <c r="O83" s="3" t="s">
        <v>349</v>
      </c>
      <c r="P83" s="5" t="s">
        <v>350</v>
      </c>
      <c r="Q83" s="5">
        <f t="shared" si="9"/>
        <v>2.9516994633273703</v>
      </c>
      <c r="R83" s="5">
        <f t="shared" si="12"/>
        <v>20.532598714416892</v>
      </c>
      <c r="S83" s="5">
        <f t="shared" si="13"/>
        <v>1.600650909265769</v>
      </c>
      <c r="T83" s="5">
        <f t="shared" si="10"/>
        <v>51.801499999999997</v>
      </c>
      <c r="U83" s="43">
        <f t="shared" si="11"/>
        <v>3.0899701924959104E-2</v>
      </c>
      <c r="V83" s="43">
        <f t="shared" si="14"/>
        <v>12.443999220858721</v>
      </c>
      <c r="W83" s="43" t="s">
        <v>503</v>
      </c>
      <c r="X83" s="5">
        <v>-7.2130000000000001</v>
      </c>
      <c r="Y83" s="5">
        <v>-7.4856499999999997</v>
      </c>
    </row>
    <row r="84" spans="1:25" x14ac:dyDescent="0.2">
      <c r="A84" s="9" t="s">
        <v>356</v>
      </c>
      <c r="B84" s="3" t="s">
        <v>220</v>
      </c>
      <c r="C84" s="3">
        <v>700</v>
      </c>
      <c r="D84" s="3" t="s">
        <v>312</v>
      </c>
      <c r="E84" s="3" t="s">
        <v>348</v>
      </c>
      <c r="F84" s="3" t="s">
        <v>357</v>
      </c>
      <c r="G84" s="3">
        <v>1</v>
      </c>
      <c r="H84" s="3" t="s">
        <v>167</v>
      </c>
      <c r="I84" s="3" t="s">
        <v>240</v>
      </c>
      <c r="J84" s="3" t="s">
        <v>323</v>
      </c>
      <c r="K84" s="21" t="s">
        <v>324</v>
      </c>
      <c r="L84" s="15">
        <v>62.167659795947003</v>
      </c>
      <c r="M84" s="3" t="s">
        <v>358</v>
      </c>
      <c r="N84" s="15">
        <v>164.8</v>
      </c>
      <c r="O84" s="3" t="s">
        <v>233</v>
      </c>
      <c r="P84" s="5" t="s">
        <v>359</v>
      </c>
      <c r="Q84" s="5">
        <f t="shared" si="9"/>
        <v>2.6508959890226409</v>
      </c>
      <c r="R84" s="5">
        <f t="shared" si="12"/>
        <v>22.890227267218204</v>
      </c>
      <c r="S84" s="5">
        <f t="shared" si="13"/>
        <v>1.6869787536016427</v>
      </c>
      <c r="T84" s="5">
        <f t="shared" si="10"/>
        <v>58.163174692886201</v>
      </c>
      <c r="U84" s="43">
        <f t="shared" si="11"/>
        <v>2.9004241300603785E-2</v>
      </c>
      <c r="V84" s="43">
        <f t="shared" si="14"/>
        <v>13.889701011661529</v>
      </c>
      <c r="W84" s="43" t="s">
        <v>503</v>
      </c>
      <c r="X84" s="5">
        <v>-2.6230000000000002</v>
      </c>
      <c r="Y84" s="5">
        <v>-3.01416</v>
      </c>
    </row>
    <row r="85" spans="1:25" x14ac:dyDescent="0.2">
      <c r="A85" s="9" t="s">
        <v>353</v>
      </c>
      <c r="B85" s="3"/>
      <c r="C85" s="3">
        <v>700</v>
      </c>
      <c r="D85" s="3" t="s">
        <v>312</v>
      </c>
      <c r="E85" s="3" t="s">
        <v>348</v>
      </c>
      <c r="F85" s="3" t="s">
        <v>354</v>
      </c>
      <c r="G85" s="3">
        <v>2</v>
      </c>
      <c r="H85" s="3" t="s">
        <v>167</v>
      </c>
      <c r="I85" s="3" t="s">
        <v>240</v>
      </c>
      <c r="J85" s="3" t="s">
        <v>323</v>
      </c>
      <c r="K85" s="21" t="s">
        <v>324</v>
      </c>
      <c r="L85" s="15">
        <v>53.3</v>
      </c>
      <c r="M85" s="3" t="s">
        <v>233</v>
      </c>
      <c r="N85" s="3">
        <v>151.19999999999999</v>
      </c>
      <c r="O85" s="3" t="s">
        <v>233</v>
      </c>
      <c r="P85" s="5" t="s">
        <v>355</v>
      </c>
      <c r="Q85" s="5">
        <f t="shared" si="9"/>
        <v>2.8367729831144466</v>
      </c>
      <c r="R85" s="5">
        <f t="shared" si="12"/>
        <v>23.314366899022982</v>
      </c>
      <c r="S85" s="5">
        <f t="shared" si="13"/>
        <v>1.4961951744341377</v>
      </c>
      <c r="T85" s="5">
        <f t="shared" si="10"/>
        <v>49.162499999999994</v>
      </c>
      <c r="U85" s="43">
        <f t="shared" si="11"/>
        <v>3.0433667417933137E-2</v>
      </c>
      <c r="V85" s="43">
        <f t="shared" si="14"/>
        <v>15.419554827396151</v>
      </c>
      <c r="W85" s="43" t="s">
        <v>503</v>
      </c>
      <c r="X85" s="5">
        <v>-2.6230000000000002</v>
      </c>
      <c r="Y85" s="5">
        <v>-3.01416</v>
      </c>
    </row>
    <row r="86" spans="1:25" x14ac:dyDescent="0.2">
      <c r="A86" s="9" t="s">
        <v>351</v>
      </c>
      <c r="B86" s="3"/>
      <c r="C86" s="3">
        <v>700</v>
      </c>
      <c r="D86" s="3" t="s">
        <v>312</v>
      </c>
      <c r="E86" s="3" t="s">
        <v>348</v>
      </c>
      <c r="F86" s="3" t="s">
        <v>197</v>
      </c>
      <c r="G86" s="3">
        <v>2</v>
      </c>
      <c r="H86" s="3" t="s">
        <v>241</v>
      </c>
      <c r="I86" s="3" t="s">
        <v>241</v>
      </c>
      <c r="J86" s="3" t="s">
        <v>323</v>
      </c>
      <c r="K86" s="21" t="s">
        <v>324</v>
      </c>
      <c r="L86" s="15">
        <v>52</v>
      </c>
      <c r="M86" s="3" t="s">
        <v>233</v>
      </c>
      <c r="N86" s="3">
        <v>149.9</v>
      </c>
      <c r="O86" s="3" t="s">
        <v>233</v>
      </c>
      <c r="P86" s="5" t="s">
        <v>352</v>
      </c>
      <c r="Q86" s="5">
        <f t="shared" si="9"/>
        <v>2.8826923076923077</v>
      </c>
      <c r="R86" s="5">
        <f t="shared" si="12"/>
        <v>23.141956768154525</v>
      </c>
      <c r="S86" s="5">
        <f t="shared" si="13"/>
        <v>1.4714694092036784</v>
      </c>
      <c r="T86" s="5">
        <f t="shared" si="10"/>
        <v>47.842999999999996</v>
      </c>
      <c r="U86" s="43">
        <f t="shared" si="11"/>
        <v>3.075621113232194E-2</v>
      </c>
      <c r="V86" s="43">
        <f t="shared" si="14"/>
        <v>15.438263354339243</v>
      </c>
      <c r="W86" s="43" t="s">
        <v>503</v>
      </c>
      <c r="X86" s="5">
        <v>-2.6230000000000002</v>
      </c>
      <c r="Y86" s="5">
        <v>-3.01416</v>
      </c>
    </row>
    <row r="87" spans="1:25" x14ac:dyDescent="0.2">
      <c r="A87" s="9" t="s">
        <v>504</v>
      </c>
      <c r="B87" s="3"/>
      <c r="C87" s="3">
        <v>770</v>
      </c>
      <c r="D87" s="3" t="s">
        <v>312</v>
      </c>
      <c r="E87" s="3" t="s">
        <v>348</v>
      </c>
      <c r="F87" s="3" t="s">
        <v>190</v>
      </c>
      <c r="G87" s="3">
        <v>2</v>
      </c>
      <c r="H87" s="3" t="s">
        <v>186</v>
      </c>
      <c r="I87" s="3" t="s">
        <v>186</v>
      </c>
      <c r="J87" s="3" t="s">
        <v>323</v>
      </c>
      <c r="K87" s="21" t="s">
        <v>324</v>
      </c>
      <c r="L87" s="15">
        <v>54.7575352855985</v>
      </c>
      <c r="M87" s="3" t="s">
        <v>358</v>
      </c>
      <c r="N87" s="15">
        <v>154.30000000000001</v>
      </c>
      <c r="O87" s="3" t="s">
        <v>233</v>
      </c>
      <c r="P87" s="4" t="s">
        <v>360</v>
      </c>
      <c r="Q87" s="5">
        <f t="shared" si="9"/>
        <v>2.8178770135510769</v>
      </c>
      <c r="R87" s="5">
        <f t="shared" si="12"/>
        <v>22.999163443628088</v>
      </c>
      <c r="S87" s="5">
        <f t="shared" si="13"/>
        <v>1.5319819855489896</v>
      </c>
      <c r="T87" s="5">
        <f t="shared" si="10"/>
        <v>50.641898314882475</v>
      </c>
      <c r="U87" s="43">
        <f t="shared" si="11"/>
        <v>3.0251274863817176E-2</v>
      </c>
      <c r="V87" s="43">
        <f t="shared" si="14"/>
        <v>14.905485057438812</v>
      </c>
      <c r="W87" s="43" t="s">
        <v>503</v>
      </c>
      <c r="X87" s="5">
        <v>-3.8370000000000002</v>
      </c>
      <c r="Y87" s="5">
        <v>-3.8210000000000002</v>
      </c>
    </row>
    <row r="88" spans="1:25" x14ac:dyDescent="0.2">
      <c r="A88" s="9" t="s">
        <v>361</v>
      </c>
      <c r="B88" s="3"/>
      <c r="C88" s="3">
        <v>770</v>
      </c>
      <c r="D88" s="3" t="s">
        <v>312</v>
      </c>
      <c r="E88" s="3" t="s">
        <v>348</v>
      </c>
      <c r="F88" s="3" t="s">
        <v>190</v>
      </c>
      <c r="G88" s="3">
        <v>2</v>
      </c>
      <c r="H88" s="3" t="s">
        <v>186</v>
      </c>
      <c r="I88" s="3" t="s">
        <v>186</v>
      </c>
      <c r="J88" s="3" t="s">
        <v>323</v>
      </c>
      <c r="K88" s="21" t="s">
        <v>324</v>
      </c>
      <c r="L88" s="15">
        <v>54.290343633027398</v>
      </c>
      <c r="M88" s="3" t="s">
        <v>358</v>
      </c>
      <c r="N88" s="15">
        <v>156.19999999999999</v>
      </c>
      <c r="O88" s="3" t="s">
        <v>233</v>
      </c>
      <c r="P88" s="5" t="s">
        <v>362</v>
      </c>
      <c r="Q88" s="5">
        <f t="shared" si="9"/>
        <v>2.8771230673326609</v>
      </c>
      <c r="R88" s="5">
        <f t="shared" si="12"/>
        <v>22.251563474151386</v>
      </c>
      <c r="S88" s="5">
        <f t="shared" si="13"/>
        <v>1.5347956501218727</v>
      </c>
      <c r="T88" s="5">
        <f t="shared" si="10"/>
        <v>50.167698787522802</v>
      </c>
      <c r="U88" s="43">
        <f t="shared" si="11"/>
        <v>3.0593303803354666E-2</v>
      </c>
      <c r="V88" s="43">
        <f t="shared" si="14"/>
        <v>14.245559202401656</v>
      </c>
      <c r="W88" s="43" t="s">
        <v>503</v>
      </c>
      <c r="X88" s="5">
        <v>-3.8370000000000002</v>
      </c>
      <c r="Y88" s="5">
        <v>-3.8210000000000002</v>
      </c>
    </row>
    <row r="89" spans="1:25" x14ac:dyDescent="0.2">
      <c r="A89" s="23"/>
      <c r="B89" s="6"/>
      <c r="C89" s="24"/>
      <c r="D89" s="3"/>
      <c r="E89" s="24"/>
      <c r="F89" s="24"/>
      <c r="G89" s="24"/>
      <c r="H89" s="3"/>
      <c r="I89" s="3"/>
      <c r="J89" s="3"/>
      <c r="K89" s="24"/>
      <c r="L89" s="25"/>
      <c r="M89" s="3"/>
      <c r="N89" s="24"/>
      <c r="O89" s="3"/>
      <c r="X89" s="24"/>
      <c r="Y89" s="24"/>
    </row>
    <row r="90" spans="1:25" x14ac:dyDescent="0.2">
      <c r="A90" s="8"/>
      <c r="B90" s="3"/>
      <c r="C90" s="3"/>
      <c r="D90" s="24"/>
      <c r="E90" s="24"/>
      <c r="G90" s="3"/>
      <c r="H90" s="3"/>
      <c r="I90" s="3"/>
      <c r="J90" s="3"/>
      <c r="K90" s="21"/>
      <c r="L90" s="15"/>
      <c r="M90" s="3"/>
      <c r="N90" s="15"/>
      <c r="O90" s="3"/>
      <c r="X90" s="3"/>
      <c r="Y90" s="3"/>
    </row>
    <row r="91" spans="1:25" x14ac:dyDescent="0.2">
      <c r="B91" s="3"/>
      <c r="C91" s="3"/>
      <c r="D91" s="24"/>
      <c r="E91" s="24"/>
      <c r="G91" s="3"/>
      <c r="H91" s="3"/>
      <c r="I91" s="3"/>
      <c r="J91" s="3"/>
      <c r="K91" s="21"/>
      <c r="L91" s="3"/>
      <c r="M91" s="3"/>
      <c r="N91" s="3"/>
      <c r="O91" s="3"/>
      <c r="X91" s="3"/>
      <c r="Y91" s="3"/>
    </row>
    <row r="92" spans="1:25" x14ac:dyDescent="0.2">
      <c r="A92" s="8" t="s">
        <v>526</v>
      </c>
      <c r="B92" s="3"/>
      <c r="C92" s="3"/>
      <c r="D92" s="24"/>
      <c r="E92" s="24"/>
      <c r="G92" s="3"/>
      <c r="H92" s="3"/>
      <c r="I92" s="3"/>
      <c r="J92" s="3"/>
      <c r="K92" s="21"/>
      <c r="L92" s="3"/>
      <c r="M92" s="24"/>
      <c r="N92" s="3"/>
      <c r="O92" s="3"/>
      <c r="X92" s="3"/>
      <c r="Y92" s="3"/>
    </row>
    <row r="93" spans="1:25" x14ac:dyDescent="0.2">
      <c r="A93" s="8"/>
      <c r="B93" s="8" t="s">
        <v>527</v>
      </c>
      <c r="C93" s="3"/>
      <c r="D93" s="24"/>
      <c r="E93" s="24"/>
      <c r="G93" s="3"/>
      <c r="H93" s="3"/>
      <c r="I93" s="3"/>
      <c r="J93" s="3"/>
      <c r="K93" s="21"/>
      <c r="L93" s="15"/>
      <c r="M93" s="3"/>
      <c r="N93" s="3"/>
      <c r="O93" s="3"/>
      <c r="X93" s="3"/>
      <c r="Y93" s="3"/>
    </row>
    <row r="94" spans="1:25" x14ac:dyDescent="0.2">
      <c r="A94" s="8"/>
      <c r="B94" s="3"/>
      <c r="C94" s="3"/>
      <c r="D94" s="24"/>
      <c r="E94" s="24"/>
      <c r="G94" s="3"/>
      <c r="H94" s="3"/>
      <c r="I94" s="3"/>
      <c r="J94" s="3"/>
      <c r="K94" s="21"/>
      <c r="L94" s="15"/>
      <c r="M94" s="24"/>
      <c r="N94" s="15"/>
      <c r="O94" s="3"/>
      <c r="X94" s="3"/>
      <c r="Y94" s="3"/>
    </row>
    <row r="95" spans="1:25" x14ac:dyDescent="0.2">
      <c r="A95" s="8"/>
      <c r="B95" s="3"/>
      <c r="C95" s="3"/>
      <c r="D95" s="24"/>
      <c r="E95" s="24"/>
      <c r="G95" s="3"/>
      <c r="H95" s="3"/>
      <c r="I95" s="3"/>
      <c r="J95" s="3"/>
      <c r="K95" s="21"/>
      <c r="L95" s="3"/>
      <c r="M95" s="24"/>
      <c r="N95" s="3"/>
      <c r="O95" s="3"/>
      <c r="X95" s="3"/>
      <c r="Y95" s="3"/>
    </row>
    <row r="96" spans="1:25" x14ac:dyDescent="0.2">
      <c r="A96" s="8"/>
      <c r="B96" s="3"/>
      <c r="C96" s="3"/>
      <c r="D96" s="24"/>
      <c r="E96" s="24"/>
      <c r="G96" s="3"/>
      <c r="H96" s="3"/>
      <c r="I96" s="3"/>
      <c r="J96" s="3"/>
      <c r="K96" s="21"/>
      <c r="L96" s="3"/>
      <c r="M96" s="24"/>
      <c r="N96" s="3"/>
      <c r="O96" s="3"/>
      <c r="X96" s="3"/>
      <c r="Y96" s="3"/>
    </row>
    <row r="97" spans="1:25" x14ac:dyDescent="0.2">
      <c r="A97" s="8"/>
      <c r="B97" s="3"/>
      <c r="C97" s="3"/>
      <c r="D97" s="24"/>
      <c r="E97" s="24"/>
      <c r="G97" s="3"/>
      <c r="H97" s="3"/>
      <c r="I97" s="3"/>
      <c r="J97" s="3"/>
      <c r="K97" s="21"/>
      <c r="L97" s="3"/>
      <c r="M97" s="24"/>
      <c r="N97" s="3"/>
      <c r="O97" s="3"/>
      <c r="X97" s="3"/>
      <c r="Y97" s="3"/>
    </row>
    <row r="98" spans="1:25" x14ac:dyDescent="0.2">
      <c r="A98" s="8"/>
      <c r="B98" s="3"/>
      <c r="C98" s="3"/>
      <c r="D98" s="24"/>
      <c r="E98" s="24"/>
      <c r="G98" s="3"/>
      <c r="H98" s="3"/>
      <c r="I98" s="3"/>
      <c r="J98" s="3"/>
      <c r="K98" s="21"/>
      <c r="L98" s="3"/>
      <c r="M98" s="3"/>
      <c r="N98" s="3"/>
      <c r="O98" s="3"/>
      <c r="X98" s="3"/>
      <c r="Y98" s="3"/>
    </row>
    <row r="99" spans="1:25" x14ac:dyDescent="0.2">
      <c r="A99" s="8"/>
      <c r="B99" s="3"/>
      <c r="C99" s="3"/>
      <c r="D99" s="24"/>
      <c r="E99" s="24"/>
      <c r="G99" s="3"/>
      <c r="H99" s="3"/>
      <c r="I99" s="3"/>
      <c r="J99" s="3"/>
      <c r="K99" s="21"/>
      <c r="L99" s="3"/>
      <c r="M99" s="24"/>
      <c r="N99" s="3"/>
      <c r="O99" s="3"/>
      <c r="X99" s="3"/>
      <c r="Y99" s="3"/>
    </row>
    <row r="100" spans="1:25" x14ac:dyDescent="0.2">
      <c r="A100" s="8"/>
      <c r="B100" s="3"/>
      <c r="C100" s="3"/>
      <c r="D100" s="24"/>
      <c r="E100" s="24"/>
      <c r="G100" s="3"/>
      <c r="H100" s="3"/>
      <c r="I100" s="3"/>
      <c r="J100" s="3"/>
      <c r="K100" s="21"/>
      <c r="L100" s="15"/>
      <c r="M100" s="3"/>
      <c r="N100" s="15"/>
      <c r="O100" s="3"/>
      <c r="X100" s="3"/>
      <c r="Y100" s="3"/>
    </row>
    <row r="101" spans="1:25" x14ac:dyDescent="0.2">
      <c r="A101" s="8"/>
      <c r="B101" s="3"/>
      <c r="C101" s="3"/>
      <c r="D101" s="24"/>
      <c r="E101" s="24"/>
      <c r="G101" s="3"/>
      <c r="H101" s="3"/>
      <c r="I101" s="3"/>
      <c r="J101" s="3"/>
      <c r="K101" s="21"/>
      <c r="L101" s="3"/>
      <c r="M101" s="24"/>
      <c r="N101" s="3"/>
      <c r="O101" s="3"/>
      <c r="X101" s="3"/>
      <c r="Y101" s="3"/>
    </row>
    <row r="102" spans="1:25" x14ac:dyDescent="0.2">
      <c r="A102" s="8"/>
      <c r="B102" s="3"/>
      <c r="C102" s="3"/>
      <c r="D102" s="24"/>
      <c r="E102" s="24"/>
      <c r="G102" s="3"/>
      <c r="H102" s="3"/>
      <c r="I102" s="3"/>
      <c r="J102" s="3"/>
      <c r="K102" s="21"/>
      <c r="L102" s="3"/>
      <c r="M102" s="24"/>
      <c r="N102" s="3"/>
      <c r="O102" s="3"/>
      <c r="X102" s="3"/>
      <c r="Y102" s="3"/>
    </row>
    <row r="103" spans="1:25" x14ac:dyDescent="0.2">
      <c r="A103" s="8"/>
      <c r="B103" s="3"/>
      <c r="C103" s="3"/>
      <c r="D103" s="24"/>
      <c r="E103" s="24"/>
      <c r="G103" s="3"/>
      <c r="H103" s="3"/>
      <c r="I103" s="3"/>
      <c r="J103" s="3"/>
      <c r="K103" s="21"/>
      <c r="L103" s="3"/>
      <c r="M103" s="24"/>
      <c r="N103" s="15"/>
      <c r="O103" s="3"/>
      <c r="X103" s="3"/>
      <c r="Y103" s="3"/>
    </row>
    <row r="104" spans="1:25" x14ac:dyDescent="0.2">
      <c r="A104" s="8"/>
      <c r="B104" s="3"/>
      <c r="C104" s="3"/>
      <c r="D104" s="24"/>
      <c r="E104" s="24"/>
      <c r="G104" s="3"/>
      <c r="H104" s="3"/>
      <c r="I104" s="3"/>
      <c r="J104" s="3"/>
      <c r="K104" s="21"/>
      <c r="L104" s="3"/>
      <c r="M104" s="24"/>
      <c r="N104" s="3"/>
      <c r="O104" s="3"/>
      <c r="X104" s="3"/>
      <c r="Y104" s="3"/>
    </row>
    <row r="105" spans="1:25" x14ac:dyDescent="0.2">
      <c r="A105" s="8"/>
      <c r="B105" s="3"/>
      <c r="C105" s="3"/>
      <c r="D105" s="24"/>
      <c r="E105" s="24"/>
      <c r="G105" s="3"/>
      <c r="H105" s="3"/>
      <c r="I105" s="3"/>
      <c r="J105" s="3"/>
      <c r="K105" s="21"/>
      <c r="L105" s="3"/>
      <c r="M105" s="24"/>
      <c r="N105" s="3"/>
      <c r="O105" s="3"/>
      <c r="X105" s="3"/>
      <c r="Y105" s="3"/>
    </row>
    <row r="106" spans="1:25" x14ac:dyDescent="0.2">
      <c r="A106" s="8"/>
      <c r="B106" s="3"/>
      <c r="C106" s="3"/>
      <c r="D106" s="24"/>
      <c r="E106" s="24"/>
      <c r="G106" s="3"/>
      <c r="H106" s="3"/>
      <c r="I106" s="3"/>
      <c r="J106" s="3"/>
      <c r="K106" s="21"/>
      <c r="L106" s="15"/>
      <c r="M106" s="3"/>
      <c r="N106" s="3"/>
      <c r="O106" s="3"/>
      <c r="X106" s="3"/>
      <c r="Y106" s="3"/>
    </row>
    <row r="107" spans="1:25" x14ac:dyDescent="0.2">
      <c r="A107" s="2"/>
      <c r="B107" s="3"/>
      <c r="C107" s="3"/>
      <c r="D107" s="3"/>
      <c r="E107" s="3"/>
      <c r="G107" s="3"/>
      <c r="H107" s="3"/>
      <c r="I107" s="3"/>
      <c r="J107" s="3"/>
      <c r="K107" s="3"/>
      <c r="L107" s="3"/>
      <c r="M107" s="3"/>
      <c r="N107" s="3"/>
      <c r="O107" s="3"/>
      <c r="X107" s="3"/>
      <c r="Y107" s="3"/>
    </row>
    <row r="108" spans="1:25" x14ac:dyDescent="0.2">
      <c r="A108" s="2"/>
      <c r="B108" s="3"/>
      <c r="C108" s="3"/>
      <c r="D108" s="3"/>
      <c r="E108" s="3"/>
      <c r="G108" s="3"/>
      <c r="H108" s="3"/>
      <c r="I108" s="3"/>
      <c r="J108" s="3"/>
      <c r="K108" s="3"/>
      <c r="L108" s="3"/>
      <c r="M108" s="3"/>
      <c r="N108" s="3"/>
      <c r="O108" s="3"/>
      <c r="X108" s="3"/>
      <c r="Y108" s="3"/>
    </row>
    <row r="109" spans="1:25" x14ac:dyDescent="0.2">
      <c r="A109" s="2"/>
      <c r="B109" s="3"/>
      <c r="C109" s="3"/>
      <c r="D109" s="3"/>
      <c r="E109" s="3"/>
      <c r="G109" s="3"/>
      <c r="H109" s="3"/>
      <c r="I109" s="3"/>
      <c r="J109" s="3"/>
      <c r="K109" s="3"/>
      <c r="L109" s="3"/>
      <c r="M109" s="3"/>
      <c r="N109" s="3"/>
      <c r="O109" s="3"/>
      <c r="X109" s="3"/>
      <c r="Y109" s="3"/>
    </row>
    <row r="110" spans="1:25" x14ac:dyDescent="0.2">
      <c r="A110" s="23"/>
      <c r="B110" s="3"/>
      <c r="C110" s="3"/>
      <c r="D110" s="3"/>
      <c r="E110" s="3"/>
      <c r="G110" s="3"/>
      <c r="H110" s="3"/>
      <c r="I110" s="3"/>
      <c r="J110" s="3"/>
      <c r="K110" s="3"/>
      <c r="L110" s="3"/>
      <c r="M110" s="3"/>
      <c r="N110" s="3"/>
      <c r="O110" s="3"/>
      <c r="X110" s="3"/>
      <c r="Y110" s="3"/>
    </row>
    <row r="111" spans="1:25" x14ac:dyDescent="0.2">
      <c r="A111" s="23"/>
      <c r="B111" s="3"/>
      <c r="C111" s="3"/>
      <c r="D111" s="3"/>
      <c r="E111" s="3"/>
      <c r="G111" s="3"/>
      <c r="H111" s="3"/>
      <c r="I111" s="3"/>
      <c r="J111" s="3"/>
      <c r="K111" s="3"/>
      <c r="L111" s="3"/>
      <c r="M111" s="3"/>
      <c r="N111" s="3"/>
      <c r="O111" s="3"/>
      <c r="X111" s="3"/>
      <c r="Y111" s="3"/>
    </row>
  </sheetData>
  <sortState xmlns:xlrd2="http://schemas.microsoft.com/office/spreadsheetml/2017/richdata2" ref="A2:Y88">
    <sortCondition ref="C2:C8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1C152-0A1D-9C40-ADBA-84973A4C83C7}">
  <sheetPr codeName="XLSTAT_20230612_190114_1_HID">
    <tabColor rgb="FF007800"/>
  </sheetPr>
  <dimension ref="A1:H70"/>
  <sheetViews>
    <sheetView workbookViewId="0">
      <selection activeCell="E1" sqref="E1"/>
    </sheetView>
  </sheetViews>
  <sheetFormatPr baseColWidth="10" defaultRowHeight="16" x14ac:dyDescent="0.2"/>
  <sheetData>
    <row r="1" spans="1:8" x14ac:dyDescent="0.2">
      <c r="A1">
        <v>1</v>
      </c>
      <c r="C1">
        <f t="shared" ref="C1:C32" si="0">14.5045196192531+(A1-1)*0.0835779355484794</f>
        <v>14.504519619253101</v>
      </c>
      <c r="D1">
        <f t="shared" ref="D1:D32" si="1">0+1*C1-5.34409143875963*(1.01149425287356+(C1-15.0793673170761)^2/17.3075907753986)^0.5</f>
        <v>9.0793138427248987</v>
      </c>
      <c r="E1">
        <v>1</v>
      </c>
      <c r="G1">
        <f t="shared" ref="G1:G32" si="2">11.6771021987101+(E1-1)*0.124554999614321</f>
        <v>11.6771021987101</v>
      </c>
      <c r="H1">
        <f t="shared" ref="H1:H32" si="3">0+1*G1+5.34409143875963*(1.01149425287356+(G1-15.0793673170761)^2/17.3075907753986)^0.5</f>
        <v>18.604453824300723</v>
      </c>
    </row>
    <row r="2" spans="1:8" x14ac:dyDescent="0.2">
      <c r="A2">
        <v>2</v>
      </c>
      <c r="C2">
        <f t="shared" si="0"/>
        <v>14.58809755480158</v>
      </c>
      <c r="D2">
        <f t="shared" si="1"/>
        <v>9.1764594404337565</v>
      </c>
      <c r="E2">
        <v>2</v>
      </c>
      <c r="G2">
        <f t="shared" si="2"/>
        <v>11.801657198324422</v>
      </c>
      <c r="H2">
        <f t="shared" si="3"/>
        <v>18.629195147579438</v>
      </c>
    </row>
    <row r="3" spans="1:8" x14ac:dyDescent="0.2">
      <c r="A3">
        <v>3</v>
      </c>
      <c r="C3">
        <f t="shared" si="0"/>
        <v>14.67167549035006</v>
      </c>
      <c r="D3">
        <f t="shared" si="1"/>
        <v>9.271504263148973</v>
      </c>
      <c r="E3">
        <v>3</v>
      </c>
      <c r="G3">
        <f t="shared" si="2"/>
        <v>11.926212197938742</v>
      </c>
      <c r="H3">
        <f t="shared" si="3"/>
        <v>18.65626030972652</v>
      </c>
    </row>
    <row r="4" spans="1:8" x14ac:dyDescent="0.2">
      <c r="A4">
        <v>4</v>
      </c>
      <c r="C4">
        <f t="shared" si="0"/>
        <v>14.755253425898539</v>
      </c>
      <c r="D4">
        <f t="shared" si="1"/>
        <v>9.364434905088288</v>
      </c>
      <c r="E4">
        <v>4</v>
      </c>
      <c r="G4">
        <f t="shared" si="2"/>
        <v>12.050767197553064</v>
      </c>
      <c r="H4">
        <f t="shared" si="3"/>
        <v>18.685751746137601</v>
      </c>
    </row>
    <row r="5" spans="1:8" x14ac:dyDescent="0.2">
      <c r="A5">
        <v>5</v>
      </c>
      <c r="C5">
        <f t="shared" si="0"/>
        <v>14.838831361447019</v>
      </c>
      <c r="D5">
        <f t="shared" si="1"/>
        <v>9.4552403475846614</v>
      </c>
      <c r="E5">
        <v>5</v>
      </c>
      <c r="G5">
        <f t="shared" si="2"/>
        <v>12.175322197167384</v>
      </c>
      <c r="H5">
        <f t="shared" si="3"/>
        <v>18.717775220877172</v>
      </c>
    </row>
    <row r="6" spans="1:8" x14ac:dyDescent="0.2">
      <c r="A6">
        <v>6</v>
      </c>
      <c r="C6">
        <f t="shared" si="0"/>
        <v>14.922409296995497</v>
      </c>
      <c r="D6">
        <f t="shared" si="1"/>
        <v>9.543912023241738</v>
      </c>
      <c r="E6">
        <v>6</v>
      </c>
      <c r="G6">
        <f t="shared" si="2"/>
        <v>12.299877196781706</v>
      </c>
      <c r="H6">
        <f t="shared" si="3"/>
        <v>18.75243966524798</v>
      </c>
    </row>
    <row r="7" spans="1:8" x14ac:dyDescent="0.2">
      <c r="A7">
        <v>7</v>
      </c>
      <c r="C7">
        <f t="shared" si="0"/>
        <v>15.005987232543976</v>
      </c>
      <c r="D7">
        <f t="shared" si="1"/>
        <v>9.6304438663323282</v>
      </c>
      <c r="E7">
        <v>7</v>
      </c>
      <c r="G7">
        <f t="shared" si="2"/>
        <v>12.424432196396026</v>
      </c>
      <c r="H7">
        <f t="shared" si="3"/>
        <v>18.789856965096561</v>
      </c>
    </row>
    <row r="8" spans="1:8" x14ac:dyDescent="0.2">
      <c r="A8">
        <v>8</v>
      </c>
      <c r="C8">
        <f t="shared" si="0"/>
        <v>15.089565168092456</v>
      </c>
      <c r="D8">
        <f t="shared" si="1"/>
        <v>9.7148323487538146</v>
      </c>
      <c r="E8">
        <v>8</v>
      </c>
      <c r="G8">
        <f t="shared" si="2"/>
        <v>12.548987196010348</v>
      </c>
      <c r="H8">
        <f t="shared" si="3"/>
        <v>18.830141691565242</v>
      </c>
    </row>
    <row r="9" spans="1:8" x14ac:dyDescent="0.2">
      <c r="A9">
        <v>9</v>
      </c>
      <c r="C9">
        <f t="shared" si="0"/>
        <v>15.173143103640935</v>
      </c>
      <c r="D9">
        <f t="shared" si="1"/>
        <v>9.7970765010458649</v>
      </c>
      <c r="E9">
        <v>9</v>
      </c>
      <c r="G9">
        <f t="shared" si="2"/>
        <v>12.673542195624668</v>
      </c>
      <c r="H9">
        <f t="shared" si="3"/>
        <v>18.873410770246966</v>
      </c>
    </row>
    <row r="10" spans="1:8" x14ac:dyDescent="0.2">
      <c r="A10">
        <v>10</v>
      </c>
      <c r="C10">
        <f t="shared" si="0"/>
        <v>15.256721039189415</v>
      </c>
      <c r="D10">
        <f t="shared" si="1"/>
        <v>9.8771779181791661</v>
      </c>
      <c r="E10">
        <v>10</v>
      </c>
      <c r="G10">
        <f t="shared" si="2"/>
        <v>12.79809719523899</v>
      </c>
      <c r="H10">
        <f t="shared" si="3"/>
        <v>18.919783084164134</v>
      </c>
    </row>
    <row r="11" spans="1:8" x14ac:dyDescent="0.2">
      <c r="A11">
        <v>11</v>
      </c>
      <c r="C11">
        <f t="shared" si="0"/>
        <v>15.340298974737895</v>
      </c>
      <c r="D11">
        <f t="shared" si="1"/>
        <v>9.9551407500347757</v>
      </c>
      <c r="E11">
        <v>11</v>
      </c>
      <c r="G11">
        <f t="shared" si="2"/>
        <v>12.92265219485331</v>
      </c>
      <c r="H11">
        <f t="shared" si="3"/>
        <v>18.969379006712586</v>
      </c>
    </row>
    <row r="12" spans="1:8" x14ac:dyDescent="0.2">
      <c r="A12">
        <v>12</v>
      </c>
      <c r="C12">
        <f t="shared" si="0"/>
        <v>15.423876910286374</v>
      </c>
      <c r="D12">
        <f t="shared" si="1"/>
        <v>10.030971676706335</v>
      </c>
      <c r="E12">
        <v>12</v>
      </c>
      <c r="G12">
        <f t="shared" si="2"/>
        <v>13.047207194467632</v>
      </c>
      <c r="H12">
        <f t="shared" si="3"/>
        <v>19.022319861720604</v>
      </c>
    </row>
    <row r="13" spans="1:8" x14ac:dyDescent="0.2">
      <c r="A13">
        <v>13</v>
      </c>
      <c r="C13">
        <f t="shared" si="0"/>
        <v>15.507454845834854</v>
      </c>
      <c r="D13">
        <f t="shared" si="1"/>
        <v>10.104679868966883</v>
      </c>
      <c r="E13">
        <v>13</v>
      </c>
      <c r="G13">
        <f t="shared" si="2"/>
        <v>13.171762194081953</v>
      </c>
      <c r="H13">
        <f t="shared" si="3"/>
        <v>19.07872730909596</v>
      </c>
    </row>
    <row r="14" spans="1:8" x14ac:dyDescent="0.2">
      <c r="A14">
        <v>14</v>
      </c>
      <c r="C14">
        <f t="shared" si="0"/>
        <v>15.591032781383333</v>
      </c>
      <c r="D14">
        <f t="shared" si="1"/>
        <v>10.176276934442978</v>
      </c>
      <c r="E14">
        <v>14</v>
      </c>
      <c r="G14">
        <f t="shared" si="2"/>
        <v>13.296317193696273</v>
      </c>
      <c r="H14">
        <f t="shared" si="3"/>
        <v>19.138722656186399</v>
      </c>
    </row>
    <row r="15" spans="1:8" x14ac:dyDescent="0.2">
      <c r="A15">
        <v>15</v>
      </c>
      <c r="C15">
        <f t="shared" si="0"/>
        <v>15.674610716931813</v>
      </c>
      <c r="D15">
        <f t="shared" si="1"/>
        <v>10.245776850226436</v>
      </c>
      <c r="E15">
        <v>15</v>
      </c>
      <c r="G15">
        <f t="shared" si="2"/>
        <v>13.420872193310593</v>
      </c>
      <c r="H15">
        <f t="shared" si="3"/>
        <v>19.202426096959069</v>
      </c>
    </row>
    <row r="16" spans="1:8" x14ac:dyDescent="0.2">
      <c r="A16">
        <v>16</v>
      </c>
      <c r="C16">
        <f t="shared" si="0"/>
        <v>15.758188652480293</v>
      </c>
      <c r="D16">
        <f t="shared" si="1"/>
        <v>10.313195882824111</v>
      </c>
      <c r="E16">
        <v>16</v>
      </c>
      <c r="G16">
        <f t="shared" si="2"/>
        <v>13.545427192924915</v>
      </c>
      <c r="H16">
        <f t="shared" si="3"/>
        <v>19.269955883390871</v>
      </c>
    </row>
    <row r="17" spans="1:8" x14ac:dyDescent="0.2">
      <c r="A17">
        <v>17</v>
      </c>
      <c r="C17">
        <f t="shared" si="0"/>
        <v>15.84176658802877</v>
      </c>
      <c r="D17">
        <f t="shared" si="1"/>
        <v>10.378552496494621</v>
      </c>
      <c r="E17">
        <v>17</v>
      </c>
      <c r="G17">
        <f t="shared" si="2"/>
        <v>13.669982192539237</v>
      </c>
      <c r="H17">
        <f t="shared" si="3"/>
        <v>19.341427436007546</v>
      </c>
    </row>
    <row r="18" spans="1:8" x14ac:dyDescent="0.2">
      <c r="A18">
        <v>18</v>
      </c>
      <c r="C18">
        <f t="shared" si="0"/>
        <v>15.92534452357725</v>
      </c>
      <c r="D18">
        <f t="shared" si="1"/>
        <v>10.44186725114556</v>
      </c>
      <c r="E18">
        <v>18</v>
      </c>
      <c r="G18">
        <f t="shared" si="2"/>
        <v>13.794537192153557</v>
      </c>
      <c r="H18">
        <f t="shared" si="3"/>
        <v>19.416952403240977</v>
      </c>
    </row>
    <row r="19" spans="1:8" x14ac:dyDescent="0.2">
      <c r="A19">
        <v>19</v>
      </c>
      <c r="C19">
        <f t="shared" si="0"/>
        <v>16.008922459125731</v>
      </c>
      <c r="D19">
        <f t="shared" si="1"/>
        <v>10.503162691062755</v>
      </c>
      <c r="E19">
        <v>19</v>
      </c>
      <c r="G19">
        <f t="shared" si="2"/>
        <v>13.919092191767879</v>
      </c>
      <c r="H19">
        <f t="shared" si="3"/>
        <v>19.49663768208811</v>
      </c>
    </row>
    <row r="20" spans="1:8" x14ac:dyDescent="0.2">
      <c r="A20">
        <v>20</v>
      </c>
      <c r="C20">
        <f t="shared" si="0"/>
        <v>16.092500394674211</v>
      </c>
      <c r="D20">
        <f t="shared" si="1"/>
        <v>10.562463225814021</v>
      </c>
      <c r="E20">
        <v>20</v>
      </c>
      <c r="G20">
        <f t="shared" si="2"/>
        <v>14.043647191382199</v>
      </c>
      <c r="H20">
        <f t="shared" si="3"/>
        <v>19.580584415320391</v>
      </c>
    </row>
    <row r="21" spans="1:8" x14ac:dyDescent="0.2">
      <c r="A21">
        <v>21</v>
      </c>
      <c r="C21">
        <f t="shared" si="0"/>
        <v>16.176078330222687</v>
      </c>
      <c r="D21">
        <f t="shared" si="1"/>
        <v>10.619795004712914</v>
      </c>
      <c r="E21">
        <v>21</v>
      </c>
      <c r="G21">
        <f t="shared" si="2"/>
        <v>14.168202190996521</v>
      </c>
      <c r="H21">
        <f t="shared" si="3"/>
        <v>19.668886983055568</v>
      </c>
    </row>
    <row r="22" spans="1:8" x14ac:dyDescent="0.2">
      <c r="A22">
        <v>22</v>
      </c>
      <c r="C22">
        <f t="shared" si="0"/>
        <v>16.259656265771167</v>
      </c>
      <c r="D22">
        <f t="shared" si="1"/>
        <v>10.67518578624412</v>
      </c>
      <c r="E22">
        <v>22</v>
      </c>
      <c r="G22">
        <f t="shared" si="2"/>
        <v>14.292757190610841</v>
      </c>
      <c r="H22">
        <f t="shared" si="3"/>
        <v>19.761632008693937</v>
      </c>
    </row>
    <row r="23" spans="1:8" x14ac:dyDescent="0.2">
      <c r="A23">
        <v>23</v>
      </c>
      <c r="C23">
        <f t="shared" si="0"/>
        <v>16.343234201319646</v>
      </c>
      <c r="D23">
        <f t="shared" si="1"/>
        <v>10.728664803842355</v>
      </c>
      <c r="E23">
        <v>23</v>
      </c>
      <c r="G23">
        <f t="shared" si="2"/>
        <v>14.417312190225163</v>
      </c>
      <c r="H23">
        <f t="shared" si="3"/>
        <v>19.858897400864951</v>
      </c>
    </row>
    <row r="24" spans="1:8" x14ac:dyDescent="0.2">
      <c r="A24">
        <v>24</v>
      </c>
      <c r="C24">
        <f t="shared" si="0"/>
        <v>16.426812136868126</v>
      </c>
      <c r="D24">
        <f t="shared" si="1"/>
        <v>10.780262629383367</v>
      </c>
      <c r="E24">
        <v>24</v>
      </c>
      <c r="G24">
        <f t="shared" si="2"/>
        <v>14.541867189839483</v>
      </c>
      <c r="H24">
        <f t="shared" si="3"/>
        <v>19.96075145396253</v>
      </c>
    </row>
    <row r="25" spans="1:8" x14ac:dyDescent="0.2">
      <c r="A25">
        <v>25</v>
      </c>
      <c r="C25">
        <f t="shared" si="0"/>
        <v>16.510390072416605</v>
      </c>
      <c r="D25">
        <f t="shared" si="1"/>
        <v>10.830011035690923</v>
      </c>
      <c r="E25">
        <v>25</v>
      </c>
      <c r="G25">
        <f t="shared" si="2"/>
        <v>14.666422189453804</v>
      </c>
      <c r="H25">
        <f t="shared" si="3"/>
        <v>20.067252029930504</v>
      </c>
    </row>
    <row r="26" spans="1:8" x14ac:dyDescent="0.2">
      <c r="A26">
        <v>26</v>
      </c>
      <c r="C26">
        <f t="shared" si="0"/>
        <v>16.593968007965085</v>
      </c>
      <c r="D26">
        <f t="shared" si="1"/>
        <v>10.877942859290773</v>
      </c>
      <c r="E26">
        <v>26</v>
      </c>
      <c r="G26">
        <f t="shared" si="2"/>
        <v>14.790977189068126</v>
      </c>
      <c r="H26">
        <f t="shared" si="3"/>
        <v>20.178445843095101</v>
      </c>
    </row>
    <row r="27" spans="1:8" x14ac:dyDescent="0.2">
      <c r="A27">
        <v>27</v>
      </c>
      <c r="C27">
        <f t="shared" si="0"/>
        <v>16.677545943513564</v>
      </c>
      <c r="D27">
        <f t="shared" si="1"/>
        <v>10.924091864554546</v>
      </c>
      <c r="E27">
        <v>27</v>
      </c>
      <c r="G27">
        <f t="shared" si="2"/>
        <v>14.915532188682446</v>
      </c>
      <c r="H27">
        <f t="shared" si="3"/>
        <v>20.294367867988829</v>
      </c>
    </row>
    <row r="28" spans="1:8" x14ac:dyDescent="0.2">
      <c r="A28">
        <v>28</v>
      </c>
      <c r="C28">
        <f t="shared" si="0"/>
        <v>16.761123879062044</v>
      </c>
      <c r="D28">
        <f t="shared" si="1"/>
        <v>10.968492610276543</v>
      </c>
      <c r="E28">
        <v>28</v>
      </c>
      <c r="G28">
        <f t="shared" si="2"/>
        <v>15.040087188296766</v>
      </c>
      <c r="H28">
        <f t="shared" si="3"/>
        <v>20.415040887292871</v>
      </c>
    </row>
    <row r="29" spans="1:8" x14ac:dyDescent="0.2">
      <c r="A29">
        <v>29</v>
      </c>
      <c r="C29">
        <f t="shared" si="0"/>
        <v>16.844701814610524</v>
      </c>
      <c r="D29">
        <f t="shared" si="1"/>
        <v>11.011180319617875</v>
      </c>
      <c r="E29">
        <v>29</v>
      </c>
      <c r="G29">
        <f t="shared" si="2"/>
        <v>15.164642187911088</v>
      </c>
      <c r="H29">
        <f t="shared" si="3"/>
        <v>20.540475193338338</v>
      </c>
    </row>
    <row r="30" spans="1:8" x14ac:dyDescent="0.2">
      <c r="A30">
        <v>30</v>
      </c>
      <c r="C30">
        <f t="shared" si="0"/>
        <v>16.928279750159003</v>
      </c>
      <c r="D30">
        <f t="shared" si="1"/>
        <v>11.052190754238385</v>
      </c>
      <c r="E30">
        <v>30</v>
      </c>
      <c r="G30">
        <f t="shared" si="2"/>
        <v>15.28919718752541</v>
      </c>
      <c r="H30">
        <f t="shared" si="3"/>
        <v>20.67066845221191</v>
      </c>
    </row>
    <row r="31" spans="1:8" x14ac:dyDescent="0.2">
      <c r="A31">
        <v>31</v>
      </c>
      <c r="C31">
        <f t="shared" si="0"/>
        <v>17.011857685707483</v>
      </c>
      <c r="D31">
        <f t="shared" si="1"/>
        <v>11.091560093320268</v>
      </c>
      <c r="E31">
        <v>31</v>
      </c>
      <c r="G31">
        <f t="shared" si="2"/>
        <v>15.41375218713973</v>
      </c>
      <c r="H31">
        <f t="shared" si="3"/>
        <v>20.805605734628621</v>
      </c>
    </row>
    <row r="32" spans="1:8" x14ac:dyDescent="0.2">
      <c r="A32">
        <v>32</v>
      </c>
      <c r="C32">
        <f t="shared" si="0"/>
        <v>17.095435621255962</v>
      </c>
      <c r="D32">
        <f t="shared" si="1"/>
        <v>11.129324818070966</v>
      </c>
      <c r="E32">
        <v>32</v>
      </c>
      <c r="G32">
        <f t="shared" si="2"/>
        <v>15.538307186754052</v>
      </c>
      <c r="H32">
        <f t="shared" si="3"/>
        <v>20.945259712623592</v>
      </c>
    </row>
    <row r="33" spans="1:8" x14ac:dyDescent="0.2">
      <c r="A33">
        <v>33</v>
      </c>
      <c r="C33">
        <f t="shared" ref="C33:C64" si="4">14.5045196192531+(A33-1)*0.0835779355484794</f>
        <v>17.179013556804442</v>
      </c>
      <c r="D33">
        <f t="shared" ref="D33:D64" si="5">0+1*C33-5.34409143875963*(1.01149425287356+(C33-15.0793673170761)^2/17.3075907753986)^0.5</f>
        <v>11.16552160217908</v>
      </c>
      <c r="E33">
        <v>33</v>
      </c>
      <c r="G33">
        <f t="shared" ref="G33:G64" si="6">11.6771021987101+(E33-1)*0.124554999614321</f>
        <v>15.662862186368372</v>
      </c>
      <c r="H33">
        <f t="shared" ref="H33:H64" si="7">0+1*G33+5.34409143875963*(1.01149425287356+(G33-15.0793673170761)^2/17.3075907753986)^0.5</f>
        <v>21.089591016055916</v>
      </c>
    </row>
    <row r="34" spans="1:8" x14ac:dyDescent="0.2">
      <c r="A34">
        <v>34</v>
      </c>
      <c r="C34">
        <f t="shared" si="4"/>
        <v>17.262591492352922</v>
      </c>
      <c r="D34">
        <f t="shared" si="5"/>
        <v>11.200187208587645</v>
      </c>
      <c r="E34">
        <v>34</v>
      </c>
      <c r="G34">
        <f t="shared" si="6"/>
        <v>15.787417185982694</v>
      </c>
      <c r="H34">
        <f t="shared" si="7"/>
        <v>21.238548738186633</v>
      </c>
    </row>
    <row r="35" spans="1:8" x14ac:dyDescent="0.2">
      <c r="A35">
        <v>35</v>
      </c>
      <c r="C35">
        <f t="shared" si="4"/>
        <v>17.346169427901401</v>
      </c>
      <c r="D35">
        <f t="shared" si="5"/>
        <v>11.233358392845961</v>
      </c>
      <c r="E35">
        <v>35</v>
      </c>
      <c r="G35">
        <f t="shared" si="6"/>
        <v>15.911972185597016</v>
      </c>
      <c r="H35">
        <f t="shared" si="7"/>
        <v>21.392071075436618</v>
      </c>
    </row>
    <row r="36" spans="1:8" x14ac:dyDescent="0.2">
      <c r="A36">
        <v>36</v>
      </c>
      <c r="C36">
        <f t="shared" si="4"/>
        <v>17.429747363449881</v>
      </c>
      <c r="D36">
        <f t="shared" si="5"/>
        <v>11.26507181320525</v>
      </c>
      <c r="E36">
        <v>36</v>
      </c>
      <c r="G36">
        <f t="shared" si="6"/>
        <v>16.036527185211334</v>
      </c>
      <c r="H36">
        <f t="shared" si="7"/>
        <v>21.550086083049059</v>
      </c>
    </row>
    <row r="37" spans="1:8" x14ac:dyDescent="0.2">
      <c r="A37">
        <v>37</v>
      </c>
      <c r="C37">
        <f t="shared" si="4"/>
        <v>17.51332529899836</v>
      </c>
      <c r="D37">
        <f t="shared" si="5"/>
        <v>11.295363947535915</v>
      </c>
      <c r="E37">
        <v>37</v>
      </c>
      <c r="G37">
        <f t="shared" si="6"/>
        <v>16.161082184825656</v>
      </c>
      <c r="H37">
        <f t="shared" si="7"/>
        <v>21.712512525913112</v>
      </c>
    </row>
    <row r="38" spans="1:8" x14ac:dyDescent="0.2">
      <c r="A38">
        <v>38</v>
      </c>
      <c r="C38">
        <f t="shared" si="4"/>
        <v>17.59690323454684</v>
      </c>
      <c r="D38">
        <f t="shared" si="5"/>
        <v>11.324271017065428</v>
      </c>
      <c r="E38">
        <v>38</v>
      </c>
      <c r="G38">
        <f t="shared" si="6"/>
        <v>16.285637184439977</v>
      </c>
      <c r="H38">
        <f t="shared" si="7"/>
        <v>21.879260802318079</v>
      </c>
    </row>
    <row r="39" spans="1:8" x14ac:dyDescent="0.2">
      <c r="A39">
        <v>39</v>
      </c>
      <c r="C39">
        <f t="shared" si="4"/>
        <v>17.680481170095319</v>
      </c>
      <c r="D39">
        <f t="shared" si="5"/>
        <v>11.351828916866415</v>
      </c>
      <c r="E39">
        <v>39</v>
      </c>
      <c r="G39">
        <f t="shared" si="6"/>
        <v>16.410192184054299</v>
      </c>
      <c r="H39">
        <f t="shared" si="7"/>
        <v>22.050233917901441</v>
      </c>
    </row>
    <row r="40" spans="1:8" x14ac:dyDescent="0.2">
      <c r="A40">
        <v>40</v>
      </c>
      <c r="C40">
        <f t="shared" si="4"/>
        <v>17.764059105643796</v>
      </c>
      <c r="D40">
        <f t="shared" si="5"/>
        <v>11.378073152964198</v>
      </c>
      <c r="E40">
        <v>40</v>
      </c>
      <c r="G40">
        <f t="shared" si="6"/>
        <v>16.534747183668621</v>
      </c>
      <c r="H40">
        <f t="shared" si="7"/>
        <v>22.225328487464193</v>
      </c>
    </row>
    <row r="41" spans="1:8" x14ac:dyDescent="0.2">
      <c r="A41">
        <v>41</v>
      </c>
      <c r="C41">
        <f t="shared" si="4"/>
        <v>17.847637041192279</v>
      </c>
      <c r="D41">
        <f t="shared" si="5"/>
        <v>11.403038785881758</v>
      </c>
      <c r="E41">
        <v>41</v>
      </c>
      <c r="G41">
        <f t="shared" si="6"/>
        <v>16.659302183282939</v>
      </c>
      <c r="H41">
        <f t="shared" si="7"/>
        <v>22.404435743540212</v>
      </c>
    </row>
    <row r="42" spans="1:8" x14ac:dyDescent="0.2">
      <c r="A42">
        <v>42</v>
      </c>
      <c r="C42">
        <f t="shared" si="4"/>
        <v>17.931214976740755</v>
      </c>
      <c r="D42">
        <f t="shared" si="5"/>
        <v>11.426760380397567</v>
      </c>
      <c r="E42">
        <v>42</v>
      </c>
      <c r="G42">
        <f t="shared" si="6"/>
        <v>16.783857182897261</v>
      </c>
      <c r="H42">
        <f t="shared" si="7"/>
        <v>22.587442532471915</v>
      </c>
    </row>
    <row r="43" spans="1:8" x14ac:dyDescent="0.2">
      <c r="A43">
        <v>43</v>
      </c>
      <c r="C43">
        <f t="shared" si="4"/>
        <v>18.014792912289234</v>
      </c>
      <c r="D43">
        <f t="shared" si="5"/>
        <v>11.449271961257473</v>
      </c>
      <c r="E43">
        <v>43</v>
      </c>
      <c r="G43">
        <f t="shared" si="6"/>
        <v>16.908412182511583</v>
      </c>
      <c r="H43">
        <f t="shared" si="7"/>
        <v>22.774232281092615</v>
      </c>
    </row>
    <row r="44" spans="1:8" x14ac:dyDescent="0.2">
      <c r="A44">
        <v>44</v>
      </c>
      <c r="C44">
        <f t="shared" si="4"/>
        <v>18.098370847837714</v>
      </c>
      <c r="D44">
        <f t="shared" si="5"/>
        <v>11.470606974554933</v>
      </c>
      <c r="E44">
        <v>44</v>
      </c>
      <c r="G44">
        <f t="shared" si="6"/>
        <v>17.032967182125901</v>
      </c>
      <c r="H44">
        <f t="shared" si="7"/>
        <v>22.964685919772968</v>
      </c>
    </row>
    <row r="45" spans="1:8" x14ac:dyDescent="0.2">
      <c r="A45">
        <v>45</v>
      </c>
      <c r="C45">
        <f t="shared" si="4"/>
        <v>18.181948783386193</v>
      </c>
      <c r="D45">
        <f t="shared" si="5"/>
        <v>11.490798254474434</v>
      </c>
      <c r="E45">
        <v>45</v>
      </c>
      <c r="G45">
        <f t="shared" si="6"/>
        <v>17.157522181740223</v>
      </c>
      <c r="H45">
        <f t="shared" si="7"/>
        <v>23.158682750389083</v>
      </c>
    </row>
    <row r="46" spans="1:8" x14ac:dyDescent="0.2">
      <c r="A46">
        <v>46</v>
      </c>
      <c r="C46">
        <f t="shared" si="4"/>
        <v>18.265526718934673</v>
      </c>
      <c r="D46">
        <f t="shared" si="5"/>
        <v>11.509877995079336</v>
      </c>
      <c r="E46">
        <v>46</v>
      </c>
      <c r="G46">
        <f t="shared" si="6"/>
        <v>17.282077181354545</v>
      </c>
      <c r="H46">
        <f t="shared" si="7"/>
        <v>23.356101250567225</v>
      </c>
    </row>
    <row r="47" spans="1:8" x14ac:dyDescent="0.2">
      <c r="A47">
        <v>47</v>
      </c>
      <c r="C47">
        <f t="shared" si="4"/>
        <v>18.349104654483153</v>
      </c>
      <c r="D47">
        <f t="shared" si="5"/>
        <v>11.527877726817664</v>
      </c>
      <c r="E47">
        <v>47</v>
      </c>
      <c r="G47">
        <f t="shared" si="6"/>
        <v>17.406632180968867</v>
      </c>
      <c r="H47">
        <f t="shared" si="7"/>
        <v>23.556819808233623</v>
      </c>
    </row>
    <row r="48" spans="1:8" x14ac:dyDescent="0.2">
      <c r="A48">
        <v>48</v>
      </c>
      <c r="C48">
        <f t="shared" si="4"/>
        <v>18.432682590031632</v>
      </c>
      <c r="D48">
        <f t="shared" si="5"/>
        <v>11.544828297416432</v>
      </c>
      <c r="E48">
        <v>48</v>
      </c>
      <c r="G48">
        <f t="shared" si="6"/>
        <v>17.531187180583188</v>
      </c>
      <c r="H48">
        <f t="shared" si="7"/>
        <v>23.760717382954994</v>
      </c>
    </row>
    <row r="49" spans="1:8" x14ac:dyDescent="0.2">
      <c r="A49">
        <v>49</v>
      </c>
      <c r="C49">
        <f t="shared" si="4"/>
        <v>18.516260525580112</v>
      </c>
      <c r="D49">
        <f t="shared" si="5"/>
        <v>11.560759856836352</v>
      </c>
      <c r="E49">
        <v>49</v>
      </c>
      <c r="G49">
        <f t="shared" si="6"/>
        <v>17.655742180197507</v>
      </c>
      <c r="H49">
        <f t="shared" si="7"/>
        <v>23.967674092732761</v>
      </c>
    </row>
    <row r="50" spans="1:8" x14ac:dyDescent="0.2">
      <c r="A50">
        <v>50</v>
      </c>
      <c r="C50">
        <f t="shared" si="4"/>
        <v>18.599838461128591</v>
      </c>
      <c r="D50">
        <f t="shared" si="5"/>
        <v>11.575701845963668</v>
      </c>
      <c r="E50">
        <v>50</v>
      </c>
      <c r="G50">
        <f t="shared" si="6"/>
        <v>17.780297179811829</v>
      </c>
      <c r="H50">
        <f t="shared" si="7"/>
        <v>24.177571726774456</v>
      </c>
    </row>
    <row r="51" spans="1:8" x14ac:dyDescent="0.2">
      <c r="A51">
        <v>51</v>
      </c>
      <c r="C51">
        <f t="shared" si="4"/>
        <v>18.683416396677071</v>
      </c>
      <c r="D51">
        <f t="shared" si="5"/>
        <v>11.589682988723645</v>
      </c>
      <c r="E51">
        <v>51</v>
      </c>
      <c r="G51">
        <f t="shared" si="6"/>
        <v>17.90485217942615</v>
      </c>
      <c r="H51">
        <f t="shared" si="7"/>
        <v>24.390294186295638</v>
      </c>
    </row>
    <row r="52" spans="1:8" x14ac:dyDescent="0.2">
      <c r="A52">
        <v>52</v>
      </c>
      <c r="C52">
        <f t="shared" si="4"/>
        <v>18.766994332225551</v>
      </c>
      <c r="D52">
        <f t="shared" si="5"/>
        <v>11.602731287310398</v>
      </c>
      <c r="E52">
        <v>52</v>
      </c>
      <c r="G52">
        <f t="shared" si="6"/>
        <v>18.029407179040472</v>
      </c>
      <c r="H52">
        <f t="shared" si="7"/>
        <v>24.605727856610507</v>
      </c>
    </row>
    <row r="53" spans="1:8" x14ac:dyDescent="0.2">
      <c r="A53">
        <v>53</v>
      </c>
      <c r="C53">
        <f t="shared" si="4"/>
        <v>18.85057226777403</v>
      </c>
      <c r="D53">
        <f t="shared" si="5"/>
        <v>11.614874020239954</v>
      </c>
      <c r="E53">
        <v>53</v>
      </c>
      <c r="G53">
        <f t="shared" si="6"/>
        <v>18.153962178654794</v>
      </c>
      <c r="H53">
        <f t="shared" si="7"/>
        <v>24.823761914667827</v>
      </c>
    </row>
    <row r="54" spans="1:8" x14ac:dyDescent="0.2">
      <c r="A54">
        <v>54</v>
      </c>
      <c r="C54">
        <f t="shared" si="4"/>
        <v>18.93415020332251</v>
      </c>
      <c r="D54">
        <f t="shared" si="5"/>
        <v>11.626137742946785</v>
      </c>
      <c r="E54">
        <v>54</v>
      </c>
      <c r="G54">
        <f t="shared" si="6"/>
        <v>18.278517178269112</v>
      </c>
      <c r="H54">
        <f t="shared" si="7"/>
        <v>25.044288576810473</v>
      </c>
    </row>
    <row r="55" spans="1:8" x14ac:dyDescent="0.2">
      <c r="A55">
        <v>55</v>
      </c>
      <c r="C55">
        <f t="shared" si="4"/>
        <v>19.017728138870989</v>
      </c>
      <c r="D55">
        <f t="shared" si="5"/>
        <v>11.636548290658757</v>
      </c>
      <c r="E55">
        <v>55</v>
      </c>
      <c r="G55">
        <f t="shared" si="6"/>
        <v>18.403072177883434</v>
      </c>
      <c r="H55">
        <f t="shared" si="7"/>
        <v>25.267203291916559</v>
      </c>
    </row>
    <row r="56" spans="1:8" x14ac:dyDescent="0.2">
      <c r="A56">
        <v>56</v>
      </c>
      <c r="C56">
        <f t="shared" si="4"/>
        <v>19.101306074419469</v>
      </c>
      <c r="D56">
        <f t="shared" si="5"/>
        <v>11.646130783300539</v>
      </c>
      <c r="E56">
        <v>56</v>
      </c>
      <c r="G56">
        <f t="shared" si="6"/>
        <v>18.527627177497756</v>
      </c>
      <c r="H56">
        <f t="shared" si="7"/>
        <v>25.492404885254938</v>
      </c>
    </row>
    <row r="57" spans="1:8" x14ac:dyDescent="0.2">
      <c r="A57">
        <v>57</v>
      </c>
      <c r="C57">
        <f t="shared" si="4"/>
        <v>19.184884009967949</v>
      </c>
      <c r="D57">
        <f t="shared" si="5"/>
        <v>11.654909632191188</v>
      </c>
      <c r="E57">
        <v>57</v>
      </c>
      <c r="G57">
        <f t="shared" si="6"/>
        <v>18.652182177112074</v>
      </c>
      <c r="H57">
        <f t="shared" si="7"/>
        <v>25.719795658395668</v>
      </c>
    </row>
    <row r="58" spans="1:8" x14ac:dyDescent="0.2">
      <c r="A58">
        <v>58</v>
      </c>
      <c r="C58">
        <f t="shared" si="4"/>
        <v>19.268461945516428</v>
      </c>
      <c r="D58">
        <f t="shared" si="5"/>
        <v>11.662908548317303</v>
      </c>
      <c r="E58">
        <v>58</v>
      </c>
      <c r="G58">
        <f t="shared" si="6"/>
        <v>18.776737176726396</v>
      </c>
      <c r="H58">
        <f t="shared" si="7"/>
        <v>25.949281450391656</v>
      </c>
    </row>
    <row r="59" spans="1:8" x14ac:dyDescent="0.2">
      <c r="A59">
        <v>59</v>
      </c>
      <c r="C59">
        <f t="shared" si="4"/>
        <v>19.352039881064904</v>
      </c>
      <c r="D59">
        <f t="shared" si="5"/>
        <v>11.670150551978722</v>
      </c>
      <c r="E59">
        <v>59</v>
      </c>
      <c r="G59">
        <f t="shared" si="6"/>
        <v>18.901292176340718</v>
      </c>
      <c r="H59">
        <f t="shared" si="7"/>
        <v>26.180771665223936</v>
      </c>
    </row>
    <row r="60" spans="1:8" x14ac:dyDescent="0.2">
      <c r="A60">
        <v>60</v>
      </c>
      <c r="C60">
        <f t="shared" si="4"/>
        <v>19.435617816613387</v>
      </c>
      <c r="D60">
        <f t="shared" si="5"/>
        <v>11.676657983619174</v>
      </c>
      <c r="E60">
        <v>60</v>
      </c>
      <c r="G60">
        <f t="shared" si="6"/>
        <v>19.02584717595504</v>
      </c>
      <c r="H60">
        <f t="shared" si="7"/>
        <v>26.414179270208187</v>
      </c>
    </row>
    <row r="61" spans="1:8" x14ac:dyDescent="0.2">
      <c r="A61">
        <v>61</v>
      </c>
      <c r="C61">
        <f t="shared" si="4"/>
        <v>19.519195752161863</v>
      </c>
      <c r="D61">
        <f t="shared" si="5"/>
        <v>11.682452515669086</v>
      </c>
      <c r="E61">
        <v>61</v>
      </c>
      <c r="G61">
        <f t="shared" si="6"/>
        <v>19.150402175569361</v>
      </c>
      <c r="H61">
        <f t="shared" si="7"/>
        <v>26.649420769718013</v>
      </c>
    </row>
    <row r="62" spans="1:8" x14ac:dyDescent="0.2">
      <c r="A62">
        <v>62</v>
      </c>
      <c r="C62">
        <f t="shared" si="4"/>
        <v>19.602773687710346</v>
      </c>
      <c r="D62">
        <f t="shared" si="5"/>
        <v>11.687555165242284</v>
      </c>
      <c r="E62">
        <v>62</v>
      </c>
      <c r="G62">
        <f t="shared" si="6"/>
        <v>19.27495717518368</v>
      </c>
      <c r="H62">
        <f t="shared" si="7"/>
        <v>26.886416158211823</v>
      </c>
    </row>
    <row r="63" spans="1:8" x14ac:dyDescent="0.2">
      <c r="A63">
        <v>63</v>
      </c>
      <c r="C63">
        <f t="shared" si="4"/>
        <v>19.686351623258822</v>
      </c>
      <c r="D63">
        <f t="shared" si="5"/>
        <v>11.69198630754201</v>
      </c>
      <c r="E63">
        <v>63</v>
      </c>
      <c r="G63">
        <f t="shared" si="6"/>
        <v>19.399512174798001</v>
      </c>
      <c r="H63">
        <f t="shared" si="7"/>
        <v>27.125088856170652</v>
      </c>
    </row>
    <row r="64" spans="1:8" x14ac:dyDescent="0.2">
      <c r="A64">
        <v>64</v>
      </c>
      <c r="C64">
        <f t="shared" si="4"/>
        <v>19.769929558807302</v>
      </c>
      <c r="D64">
        <f t="shared" si="5"/>
        <v>11.695765689844841</v>
      </c>
      <c r="E64">
        <v>64</v>
      </c>
      <c r="G64">
        <f t="shared" si="6"/>
        <v>19.524067174412323</v>
      </c>
      <c r="H64">
        <f t="shared" si="7"/>
        <v>27.36536563217647</v>
      </c>
    </row>
    <row r="65" spans="1:8" x14ac:dyDescent="0.2">
      <c r="A65">
        <v>65</v>
      </c>
      <c r="C65">
        <f t="shared" ref="C65:C70" si="8">14.5045196192531+(A65-1)*0.0835779355484794</f>
        <v>19.853507494355782</v>
      </c>
      <c r="D65">
        <f t="shared" ref="D65:D70" si="9">0+1*C65-5.34409143875963*(1.01149425287356+(C65-15.0793673170761)^2/17.3075907753986)^0.5</f>
        <v>11.698912445943497</v>
      </c>
      <c r="E65">
        <v>65</v>
      </c>
      <c r="G65">
        <f t="shared" ref="G65:G70" si="10">11.6771021987101+(E65-1)*0.124554999614321</f>
        <v>19.648622174026645</v>
      </c>
      <c r="H65">
        <f t="shared" ref="H65:H70" si="11">0+1*G65+5.34409143875963*(1.01149425287356+(G65-15.0793673170761)^2/17.3075907753986)^0.5</f>
        <v>27.607176513994197</v>
      </c>
    </row>
    <row r="66" spans="1:8" x14ac:dyDescent="0.2">
      <c r="A66">
        <v>66</v>
      </c>
      <c r="C66">
        <f t="shared" si="8"/>
        <v>19.937085429904261</v>
      </c>
      <c r="D66">
        <f t="shared" si="9"/>
        <v>11.701445110941211</v>
      </c>
      <c r="E66">
        <v>66</v>
      </c>
      <c r="G66">
        <f t="shared" si="10"/>
        <v>19.773177173640967</v>
      </c>
      <c r="H66">
        <f t="shared" si="11"/>
        <v>27.85045469117216</v>
      </c>
    </row>
    <row r="67" spans="1:8" x14ac:dyDescent="0.2">
      <c r="A67">
        <v>67</v>
      </c>
      <c r="C67">
        <f t="shared" si="8"/>
        <v>20.020663365452741</v>
      </c>
      <c r="D67">
        <f t="shared" si="9"/>
        <v>11.703381636301213</v>
      </c>
      <c r="E67">
        <v>67</v>
      </c>
      <c r="G67">
        <f t="shared" si="10"/>
        <v>19.897732173255285</v>
      </c>
      <c r="H67">
        <f t="shared" si="11"/>
        <v>28.095136411349792</v>
      </c>
    </row>
    <row r="68" spans="1:8" x14ac:dyDescent="0.2">
      <c r="A68">
        <v>68</v>
      </c>
      <c r="C68">
        <f t="shared" si="8"/>
        <v>20.10424130100122</v>
      </c>
      <c r="D68">
        <f t="shared" si="9"/>
        <v>11.704739405065114</v>
      </c>
      <c r="E68">
        <v>68</v>
      </c>
      <c r="G68">
        <f t="shared" si="10"/>
        <v>20.022287172869607</v>
      </c>
      <c r="H68">
        <f t="shared" si="11"/>
        <v>28.341160872160948</v>
      </c>
    </row>
    <row r="69" spans="1:8" x14ac:dyDescent="0.2">
      <c r="A69">
        <v>69</v>
      </c>
      <c r="C69">
        <f t="shared" si="8"/>
        <v>20.1878192365497</v>
      </c>
      <c r="D69">
        <f t="shared" si="9"/>
        <v>11.705535247163409</v>
      </c>
      <c r="E69">
        <v>69</v>
      </c>
      <c r="G69">
        <f t="shared" si="10"/>
        <v>20.146842172483929</v>
      </c>
      <c r="H69">
        <f t="shared" si="11"/>
        <v>28.588470110346925</v>
      </c>
    </row>
    <row r="70" spans="1:8" x14ac:dyDescent="0.2">
      <c r="A70">
        <v>70</v>
      </c>
      <c r="C70">
        <f t="shared" si="8"/>
        <v>20.27139717209818</v>
      </c>
      <c r="D70">
        <f t="shared" si="9"/>
        <v>11.705785454750014</v>
      </c>
      <c r="E70">
        <v>70</v>
      </c>
      <c r="G70">
        <f t="shared" si="10"/>
        <v>20.271397172098247</v>
      </c>
      <c r="H70">
        <f t="shared" si="11"/>
        <v>28.83700888944648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7A2BA-379E-784B-8161-7594B1E47DB5}">
  <sheetPr codeName="XLSTAT_20230612_185952_1_HID"/>
  <dimension ref="A1:X100"/>
  <sheetViews>
    <sheetView workbookViewId="0">
      <selection activeCell="U1" sqref="U1"/>
    </sheetView>
  </sheetViews>
  <sheetFormatPr baseColWidth="10" defaultRowHeight="16" x14ac:dyDescent="0.2"/>
  <sheetData>
    <row r="1" spans="1:24" x14ac:dyDescent="0.2">
      <c r="A1">
        <v>1</v>
      </c>
      <c r="C1">
        <f t="shared" ref="C1:C32" si="0">-11.0734+(A1-1)*0.22215652173913</f>
        <v>-11.073399999999999</v>
      </c>
      <c r="D1">
        <f t="shared" ref="D1:D32" si="1">14.9045358197147+-0.0275705975860341*C1-5.38399715645697*(0.0114942528735632+(C1--6.34122988505747)^2/880.932625402299)^0.5</f>
        <v>14.175402259634089</v>
      </c>
      <c r="E1">
        <v>1</v>
      </c>
      <c r="G1">
        <f t="shared" ref="G1:G32" si="2">-11.0734+(E1-1)*0.22215652173913</f>
        <v>-11.073399999999999</v>
      </c>
      <c r="H1">
        <f t="shared" ref="H1:H32" si="3">14.9045358197147+-0.0275705975860341*G1+5.38399715645697*(0.0114942528735632+(G1--6.34122988505747)^2/880.932625402299)^0.5</f>
        <v>16.244269890413694</v>
      </c>
      <c r="I1">
        <v>1</v>
      </c>
      <c r="K1">
        <f t="shared" ref="K1:K32" si="4">-11.0734+(I1-1)*0.154836363636364</f>
        <v>-11.073399999999999</v>
      </c>
      <c r="L1">
        <f t="shared" ref="L1:L32" si="5">14.9045358197147+-0.0275705975860341*K1-5.38399715645697*(1.01149425287356+(K1--6.34122988505747)^2/880.932625402299)^0.5</f>
        <v>9.727365947503035</v>
      </c>
      <c r="M1">
        <v>1</v>
      </c>
      <c r="O1">
        <f t="shared" ref="O1:O32" si="6">-11.0734+(M1-1)*0.154836363636364</f>
        <v>-11.073399999999999</v>
      </c>
      <c r="P1">
        <f t="shared" ref="P1:P32" si="7">14.9045358197147+-0.0275705975860341*O1+5.38399715645697*(1.01149425287356+(O1--6.34122988505747)^2/880.932625402299)^0.5</f>
        <v>20.692306202544746</v>
      </c>
      <c r="Q1">
        <v>1</v>
      </c>
      <c r="S1">
        <f t="shared" ref="S1:S32" si="8">14.8083431075609+(Q1-1)*0.049292721229566</f>
        <v>14.8083431075609</v>
      </c>
      <c r="T1">
        <f t="shared" ref="T1:T32" si="9">0+1*S1-5.38399715645697*(1.01149425287356+(S1-15.0793673170761)^2/0.669630232970225)^0.5</f>
        <v>9.1074354625352676</v>
      </c>
      <c r="U1">
        <v>1</v>
      </c>
      <c r="W1">
        <f t="shared" ref="W1:W32" si="10">11.8579444640828+(U1-1)*0.0920521218596838</f>
        <v>11.8579444640828</v>
      </c>
      <c r="X1">
        <f t="shared" ref="X1:X32" si="11">0+1*W1+5.38399715645697*(1.01149425287356+(W1-15.0793673170761)^2/0.669630232970225)^0.5</f>
        <v>33.733775168915791</v>
      </c>
    </row>
    <row r="2" spans="1:24" x14ac:dyDescent="0.2">
      <c r="A2">
        <v>2</v>
      </c>
      <c r="C2">
        <f t="shared" si="0"/>
        <v>-10.851243478260869</v>
      </c>
      <c r="D2">
        <f t="shared" si="1"/>
        <v>14.202466056253321</v>
      </c>
      <c r="E2">
        <v>2</v>
      </c>
      <c r="G2">
        <f t="shared" si="2"/>
        <v>-10.851243478260869</v>
      </c>
      <c r="H2">
        <f t="shared" si="3"/>
        <v>16.204956117670495</v>
      </c>
      <c r="I2">
        <v>2</v>
      </c>
      <c r="K2">
        <f t="shared" si="4"/>
        <v>-10.918563636363636</v>
      </c>
      <c r="L2">
        <f t="shared" si="5"/>
        <v>9.7274244619875674</v>
      </c>
      <c r="M2">
        <v>2</v>
      </c>
      <c r="O2">
        <f t="shared" si="6"/>
        <v>-10.918563636363636</v>
      </c>
      <c r="P2">
        <f t="shared" si="7"/>
        <v>20.683709825913208</v>
      </c>
      <c r="Q2">
        <v>2</v>
      </c>
      <c r="S2">
        <f t="shared" si="8"/>
        <v>14.857635828790466</v>
      </c>
      <c r="T2">
        <f t="shared" si="9"/>
        <v>9.2497042159297305</v>
      </c>
      <c r="U2">
        <v>2</v>
      </c>
      <c r="W2">
        <f t="shared" si="10"/>
        <v>11.949996585942484</v>
      </c>
      <c r="X2">
        <f t="shared" si="11"/>
        <v>33.239553134965632</v>
      </c>
    </row>
    <row r="3" spans="1:24" x14ac:dyDescent="0.2">
      <c r="A3">
        <v>3</v>
      </c>
      <c r="C3">
        <f t="shared" si="0"/>
        <v>-10.629086956521739</v>
      </c>
      <c r="D3">
        <f t="shared" si="1"/>
        <v>14.228990260804837</v>
      </c>
      <c r="E3">
        <v>3</v>
      </c>
      <c r="G3">
        <f t="shared" si="2"/>
        <v>-10.629086956521739</v>
      </c>
      <c r="H3">
        <f t="shared" si="3"/>
        <v>16.166181936995013</v>
      </c>
      <c r="I3">
        <v>3</v>
      </c>
      <c r="K3">
        <f t="shared" si="4"/>
        <v>-10.763727272727271</v>
      </c>
      <c r="L3">
        <f t="shared" si="5"/>
        <v>9.7273422799396538</v>
      </c>
      <c r="M3">
        <v>3</v>
      </c>
      <c r="O3">
        <f t="shared" si="6"/>
        <v>-10.763727272727271</v>
      </c>
      <c r="P3">
        <f t="shared" si="7"/>
        <v>20.675254145814115</v>
      </c>
      <c r="Q3">
        <v>3</v>
      </c>
      <c r="S3">
        <f t="shared" si="8"/>
        <v>14.906928550020032</v>
      </c>
      <c r="T3">
        <f t="shared" si="9"/>
        <v>9.374496049880813</v>
      </c>
      <c r="U3">
        <v>3</v>
      </c>
      <c r="W3">
        <f t="shared" si="10"/>
        <v>12.042048707802168</v>
      </c>
      <c r="X3">
        <f t="shared" si="11"/>
        <v>32.746446521383824</v>
      </c>
    </row>
    <row r="4" spans="1:24" x14ac:dyDescent="0.2">
      <c r="A4">
        <v>4</v>
      </c>
      <c r="C4">
        <f t="shared" si="0"/>
        <v>-10.406930434782609</v>
      </c>
      <c r="D4">
        <f t="shared" si="1"/>
        <v>14.254918438776834</v>
      </c>
      <c r="E4">
        <v>4</v>
      </c>
      <c r="G4">
        <f t="shared" si="2"/>
        <v>-10.406930434782609</v>
      </c>
      <c r="H4">
        <f t="shared" si="3"/>
        <v>16.128003782899054</v>
      </c>
      <c r="I4">
        <v>4</v>
      </c>
      <c r="K4">
        <f t="shared" si="4"/>
        <v>-10.608890909090908</v>
      </c>
      <c r="L4">
        <f t="shared" si="5"/>
        <v>9.7271190782857495</v>
      </c>
      <c r="M4">
        <v>4</v>
      </c>
      <c r="O4">
        <f t="shared" si="6"/>
        <v>-10.608890909090908</v>
      </c>
      <c r="P4">
        <f t="shared" si="7"/>
        <v>20.666939485321013</v>
      </c>
      <c r="Q4">
        <v>4</v>
      </c>
      <c r="S4">
        <f t="shared" si="8"/>
        <v>14.956221271249598</v>
      </c>
      <c r="T4">
        <f t="shared" si="9"/>
        <v>9.4810879249891293</v>
      </c>
      <c r="U4">
        <v>4</v>
      </c>
      <c r="W4">
        <f t="shared" si="10"/>
        <v>12.134100829661852</v>
      </c>
      <c r="X4">
        <f t="shared" si="11"/>
        <v>32.254552646991549</v>
      </c>
    </row>
    <row r="5" spans="1:24" x14ac:dyDescent="0.2">
      <c r="A5">
        <v>5</v>
      </c>
      <c r="C5">
        <f t="shared" si="0"/>
        <v>-10.184773913043479</v>
      </c>
      <c r="D5">
        <f t="shared" si="1"/>
        <v>14.280187268405944</v>
      </c>
      <c r="E5">
        <v>5</v>
      </c>
      <c r="G5">
        <f t="shared" si="2"/>
        <v>-10.184773913043479</v>
      </c>
      <c r="H5">
        <f t="shared" si="3"/>
        <v>16.090484977145973</v>
      </c>
      <c r="I5">
        <v>5</v>
      </c>
      <c r="K5">
        <f t="shared" si="4"/>
        <v>-10.454054545454543</v>
      </c>
      <c r="L5">
        <f t="shared" si="5"/>
        <v>9.7267545438938132</v>
      </c>
      <c r="M5">
        <v>5</v>
      </c>
      <c r="O5">
        <f t="shared" si="6"/>
        <v>-10.454054545454543</v>
      </c>
      <c r="P5">
        <f t="shared" si="7"/>
        <v>20.658766157565942</v>
      </c>
      <c r="Q5">
        <v>5</v>
      </c>
      <c r="S5">
        <f t="shared" si="8"/>
        <v>15.005513992479164</v>
      </c>
      <c r="T5">
        <f t="shared" si="9"/>
        <v>9.5689043553309503</v>
      </c>
      <c r="U5">
        <v>5</v>
      </c>
      <c r="W5">
        <f t="shared" si="10"/>
        <v>12.226152951521536</v>
      </c>
      <c r="X5">
        <f t="shared" si="11"/>
        <v>31.763980251028954</v>
      </c>
    </row>
    <row r="6" spans="1:24" x14ac:dyDescent="0.2">
      <c r="A6">
        <v>6</v>
      </c>
      <c r="C6">
        <f t="shared" si="0"/>
        <v>-9.9626173913043488</v>
      </c>
      <c r="D6">
        <f t="shared" si="1"/>
        <v>14.30472573546303</v>
      </c>
      <c r="E6">
        <v>6</v>
      </c>
      <c r="G6">
        <f t="shared" si="2"/>
        <v>-9.9626173913043488</v>
      </c>
      <c r="H6">
        <f t="shared" si="3"/>
        <v>16.053696533964924</v>
      </c>
      <c r="I6">
        <v>6</v>
      </c>
      <c r="K6">
        <f t="shared" si="4"/>
        <v>-10.29921818181818</v>
      </c>
      <c r="L6">
        <f t="shared" si="5"/>
        <v>9.7262483736910568</v>
      </c>
      <c r="M6">
        <v>6</v>
      </c>
      <c r="O6">
        <f t="shared" si="6"/>
        <v>-10.29921818181818</v>
      </c>
      <c r="P6">
        <f t="shared" si="7"/>
        <v>20.650734465621696</v>
      </c>
      <c r="Q6">
        <v>6</v>
      </c>
      <c r="S6">
        <f t="shared" si="8"/>
        <v>15.054806713708729</v>
      </c>
      <c r="T6">
        <f t="shared" si="9"/>
        <v>9.6375447733190018</v>
      </c>
      <c r="U6">
        <v>6</v>
      </c>
      <c r="W6">
        <f t="shared" si="10"/>
        <v>12.31820507338122</v>
      </c>
      <c r="X6">
        <f t="shared" si="11"/>
        <v>31.27485117913313</v>
      </c>
    </row>
    <row r="7" spans="1:24" x14ac:dyDescent="0.2">
      <c r="A7">
        <v>7</v>
      </c>
      <c r="C7">
        <f t="shared" si="0"/>
        <v>-9.7404608695652186</v>
      </c>
      <c r="D7">
        <f t="shared" si="1"/>
        <v>14.328454291108661</v>
      </c>
      <c r="E7">
        <v>7</v>
      </c>
      <c r="G7">
        <f t="shared" si="2"/>
        <v>-9.7404608695652186</v>
      </c>
      <c r="H7">
        <f t="shared" si="3"/>
        <v>16.017718002195327</v>
      </c>
      <c r="I7">
        <v>7</v>
      </c>
      <c r="K7">
        <f t="shared" si="4"/>
        <v>-10.144381818181815</v>
      </c>
      <c r="L7">
        <f t="shared" si="5"/>
        <v>9.7256002747784471</v>
      </c>
      <c r="M7">
        <v>7</v>
      </c>
      <c r="O7">
        <f t="shared" si="6"/>
        <v>-10.144381818181815</v>
      </c>
      <c r="P7">
        <f t="shared" si="7"/>
        <v>20.642844702387297</v>
      </c>
      <c r="Q7">
        <v>7</v>
      </c>
      <c r="S7">
        <f t="shared" si="8"/>
        <v>15.104099434938295</v>
      </c>
      <c r="T7">
        <f t="shared" si="9"/>
        <v>9.6868037155299405</v>
      </c>
      <c r="U7">
        <v>7</v>
      </c>
      <c r="W7">
        <f t="shared" si="10"/>
        <v>12.410257195240904</v>
      </c>
      <c r="X7">
        <f t="shared" si="11"/>
        <v>30.787302368867458</v>
      </c>
    </row>
    <row r="8" spans="1:24" x14ac:dyDescent="0.2">
      <c r="A8">
        <v>8</v>
      </c>
      <c r="C8">
        <f t="shared" si="0"/>
        <v>-9.5183043478260885</v>
      </c>
      <c r="D8">
        <f t="shared" si="1"/>
        <v>14.351284002937231</v>
      </c>
      <c r="E8">
        <v>8</v>
      </c>
      <c r="G8">
        <f t="shared" si="2"/>
        <v>-9.5183043478260885</v>
      </c>
      <c r="H8">
        <f t="shared" si="3"/>
        <v>15.982638314242795</v>
      </c>
      <c r="I8">
        <v>8</v>
      </c>
      <c r="K8">
        <f t="shared" si="4"/>
        <v>-9.9895454545454516</v>
      </c>
      <c r="L8">
        <f t="shared" si="5"/>
        <v>9.7248099645419597</v>
      </c>
      <c r="M8">
        <v>8</v>
      </c>
      <c r="O8">
        <f t="shared" si="6"/>
        <v>-9.9895454545454516</v>
      </c>
      <c r="P8">
        <f t="shared" si="7"/>
        <v>20.635097150476781</v>
      </c>
      <c r="Q8">
        <v>8</v>
      </c>
      <c r="S8">
        <f t="shared" si="8"/>
        <v>15.153392156167861</v>
      </c>
      <c r="T8">
        <f t="shared" si="9"/>
        <v>9.7166815432229434</v>
      </c>
      <c r="U8">
        <v>8</v>
      </c>
      <c r="W8">
        <f t="shared" si="10"/>
        <v>12.502309317100586</v>
      </c>
      <c r="X8">
        <f t="shared" si="11"/>
        <v>30.301488196749894</v>
      </c>
    </row>
    <row r="9" spans="1:24" x14ac:dyDescent="0.2">
      <c r="A9">
        <v>9</v>
      </c>
      <c r="C9">
        <f t="shared" si="0"/>
        <v>-9.2961478260869601</v>
      </c>
      <c r="D9">
        <f t="shared" si="1"/>
        <v>14.373115746729841</v>
      </c>
      <c r="E9">
        <v>9</v>
      </c>
      <c r="G9">
        <f t="shared" si="2"/>
        <v>-9.2961478260869601</v>
      </c>
      <c r="H9">
        <f t="shared" si="3"/>
        <v>15.94855659432622</v>
      </c>
      <c r="I9">
        <v>9</v>
      </c>
      <c r="K9">
        <f t="shared" si="4"/>
        <v>-9.8347090909090866</v>
      </c>
      <c r="L9">
        <f t="shared" si="5"/>
        <v>9.7238771707603355</v>
      </c>
      <c r="M9">
        <v>9</v>
      </c>
      <c r="O9">
        <f t="shared" si="6"/>
        <v>-9.8347090909090866</v>
      </c>
      <c r="P9">
        <f t="shared" si="7"/>
        <v>20.627492082111399</v>
      </c>
      <c r="Q9">
        <v>9</v>
      </c>
      <c r="S9">
        <f t="shared" si="8"/>
        <v>15.202684877397427</v>
      </c>
      <c r="T9">
        <f t="shared" si="9"/>
        <v>9.7273844232708697</v>
      </c>
      <c r="U9">
        <v>9</v>
      </c>
      <c r="W9">
        <f t="shared" si="10"/>
        <v>12.59436143896027</v>
      </c>
      <c r="X9">
        <f t="shared" si="11"/>
        <v>29.817583263213908</v>
      </c>
    </row>
    <row r="10" spans="1:24" x14ac:dyDescent="0.2">
      <c r="A10">
        <v>10</v>
      </c>
      <c r="C10">
        <f t="shared" si="0"/>
        <v>-9.07399130434783</v>
      </c>
      <c r="D10">
        <f t="shared" si="1"/>
        <v>14.393839509420232</v>
      </c>
      <c r="E10">
        <v>10</v>
      </c>
      <c r="G10">
        <f t="shared" si="2"/>
        <v>-9.07399130434783</v>
      </c>
      <c r="H10">
        <f t="shared" si="3"/>
        <v>15.915582855511861</v>
      </c>
      <c r="I10">
        <v>10</v>
      </c>
      <c r="K10">
        <f t="shared" si="4"/>
        <v>-9.6798727272727234</v>
      </c>
      <c r="L10">
        <f t="shared" si="5"/>
        <v>9.7228016317093946</v>
      </c>
      <c r="M10">
        <v>10</v>
      </c>
      <c r="O10">
        <f t="shared" si="6"/>
        <v>-9.6798727272727234</v>
      </c>
      <c r="P10">
        <f t="shared" si="7"/>
        <v>20.620029759015331</v>
      </c>
      <c r="Q10">
        <v>10</v>
      </c>
      <c r="S10">
        <f t="shared" si="8"/>
        <v>15.251977598626993</v>
      </c>
      <c r="T10">
        <f t="shared" si="9"/>
        <v>9.7193135718066515</v>
      </c>
      <c r="U10">
        <v>10</v>
      </c>
      <c r="W10">
        <f t="shared" si="10"/>
        <v>12.686413560819954</v>
      </c>
      <c r="X10">
        <f t="shared" si="11"/>
        <v>29.335785710141085</v>
      </c>
    </row>
    <row r="11" spans="1:24" x14ac:dyDescent="0.2">
      <c r="A11">
        <v>11</v>
      </c>
      <c r="C11">
        <f t="shared" si="0"/>
        <v>-8.8518347826086998</v>
      </c>
      <c r="D11">
        <f t="shared" si="1"/>
        <v>14.413333902617072</v>
      </c>
      <c r="E11">
        <v>11</v>
      </c>
      <c r="G11">
        <f t="shared" si="2"/>
        <v>-8.8518347826086998</v>
      </c>
      <c r="H11">
        <f t="shared" si="3"/>
        <v>15.883838486191056</v>
      </c>
      <c r="I11">
        <v>11</v>
      </c>
      <c r="K11">
        <f t="shared" si="4"/>
        <v>-9.5250363636363602</v>
      </c>
      <c r="L11">
        <f t="shared" si="5"/>
        <v>9.7215830962627301</v>
      </c>
      <c r="M11">
        <v>11</v>
      </c>
      <c r="O11">
        <f t="shared" si="6"/>
        <v>-9.5250363636363602</v>
      </c>
      <c r="P11">
        <f t="shared" si="7"/>
        <v>20.612710432314991</v>
      </c>
      <c r="Q11">
        <v>11</v>
      </c>
      <c r="S11">
        <f t="shared" si="8"/>
        <v>15.30127031985656</v>
      </c>
      <c r="T11">
        <f t="shared" si="9"/>
        <v>9.6930450389813316</v>
      </c>
      <c r="U11">
        <v>11</v>
      </c>
      <c r="W11">
        <f t="shared" si="10"/>
        <v>12.778465682679638</v>
      </c>
      <c r="X11">
        <f t="shared" si="11"/>
        <v>28.856321188535627</v>
      </c>
    </row>
    <row r="12" spans="1:24" x14ac:dyDescent="0.2">
      <c r="A12">
        <v>12</v>
      </c>
      <c r="C12">
        <f t="shared" si="0"/>
        <v>-8.6296782608695697</v>
      </c>
      <c r="D12">
        <f t="shared" si="1"/>
        <v>14.431466019809669</v>
      </c>
      <c r="E12">
        <v>12</v>
      </c>
      <c r="G12">
        <f t="shared" si="2"/>
        <v>-8.6296782608695697</v>
      </c>
      <c r="H12">
        <f t="shared" si="3"/>
        <v>15.853456392874495</v>
      </c>
      <c r="I12">
        <v>12</v>
      </c>
      <c r="K12">
        <f t="shared" si="4"/>
        <v>-9.3701999999999952</v>
      </c>
      <c r="L12">
        <f t="shared" si="5"/>
        <v>9.7202213239887154</v>
      </c>
      <c r="M12">
        <v>12</v>
      </c>
      <c r="O12">
        <f t="shared" si="6"/>
        <v>-9.3701999999999952</v>
      </c>
      <c r="P12">
        <f t="shared" si="7"/>
        <v>20.605534342441999</v>
      </c>
      <c r="Q12">
        <v>12</v>
      </c>
      <c r="S12">
        <f t="shared" si="8"/>
        <v>15.350563041086126</v>
      </c>
      <c r="T12">
        <f t="shared" si="9"/>
        <v>9.6493023239212796</v>
      </c>
      <c r="U12">
        <v>12</v>
      </c>
      <c r="W12">
        <f t="shared" si="10"/>
        <v>12.870517804539322</v>
      </c>
      <c r="X12">
        <f t="shared" si="11"/>
        <v>28.379447622848119</v>
      </c>
    </row>
    <row r="13" spans="1:24" x14ac:dyDescent="0.2">
      <c r="A13">
        <v>13</v>
      </c>
      <c r="C13">
        <f t="shared" si="0"/>
        <v>-8.4075217391304395</v>
      </c>
      <c r="D13">
        <f t="shared" si="1"/>
        <v>14.448091806078846</v>
      </c>
      <c r="E13">
        <v>13</v>
      </c>
      <c r="G13">
        <f t="shared" si="2"/>
        <v>-8.4075217391304395</v>
      </c>
      <c r="H13">
        <f t="shared" si="3"/>
        <v>15.824580630481353</v>
      </c>
      <c r="I13">
        <v>13</v>
      </c>
      <c r="K13">
        <f t="shared" si="4"/>
        <v>-9.215363636363632</v>
      </c>
      <c r="L13">
        <f t="shared" si="5"/>
        <v>9.7187160852437344</v>
      </c>
      <c r="M13">
        <v>13</v>
      </c>
      <c r="O13">
        <f t="shared" si="6"/>
        <v>-9.215363636363632</v>
      </c>
      <c r="P13">
        <f t="shared" si="7"/>
        <v>20.598501719039973</v>
      </c>
      <c r="Q13">
        <v>13</v>
      </c>
      <c r="S13">
        <f t="shared" si="8"/>
        <v>15.399855762315692</v>
      </c>
      <c r="T13">
        <f t="shared" si="9"/>
        <v>9.5889246729128299</v>
      </c>
      <c r="U13">
        <v>13</v>
      </c>
      <c r="W13">
        <f t="shared" si="10"/>
        <v>12.962569926399006</v>
      </c>
      <c r="X13">
        <f t="shared" si="11"/>
        <v>27.90546095500261</v>
      </c>
    </row>
    <row r="14" spans="1:24" x14ac:dyDescent="0.2">
      <c r="A14">
        <v>14</v>
      </c>
      <c r="C14">
        <f t="shared" si="0"/>
        <v>-8.1853652173913094</v>
      </c>
      <c r="D14">
        <f t="shared" si="1"/>
        <v>14.463057140415778</v>
      </c>
      <c r="E14">
        <v>14</v>
      </c>
      <c r="G14">
        <f t="shared" si="2"/>
        <v>-8.1853652173913094</v>
      </c>
      <c r="H14">
        <f t="shared" si="3"/>
        <v>15.797365320020457</v>
      </c>
      <c r="I14">
        <v>14</v>
      </c>
      <c r="K14">
        <f t="shared" si="4"/>
        <v>-9.060527272727267</v>
      </c>
      <c r="L14">
        <f t="shared" si="5"/>
        <v>9.7170671612615784</v>
      </c>
      <c r="M14">
        <v>14</v>
      </c>
      <c r="O14">
        <f t="shared" si="6"/>
        <v>-9.060527272727267</v>
      </c>
      <c r="P14">
        <f t="shared" si="7"/>
        <v>20.591612780875124</v>
      </c>
      <c r="Q14">
        <v>14</v>
      </c>
      <c r="S14">
        <f t="shared" si="8"/>
        <v>15.449148483545258</v>
      </c>
      <c r="T14">
        <f t="shared" si="9"/>
        <v>9.5128339801556976</v>
      </c>
      <c r="U14">
        <v>14</v>
      </c>
      <c r="W14">
        <f t="shared" si="10"/>
        <v>13.05462204825869</v>
      </c>
      <c r="X14">
        <f t="shared" si="11"/>
        <v>27.434702097328895</v>
      </c>
    </row>
    <row r="15" spans="1:24" x14ac:dyDescent="0.2">
      <c r="A15">
        <v>15</v>
      </c>
      <c r="C15">
        <f t="shared" si="0"/>
        <v>-7.9632086956521793</v>
      </c>
      <c r="D15">
        <f t="shared" si="1"/>
        <v>14.476199846934351</v>
      </c>
      <c r="E15">
        <v>15</v>
      </c>
      <c r="G15">
        <f t="shared" si="2"/>
        <v>-7.9632086956521793</v>
      </c>
      <c r="H15">
        <f t="shared" si="3"/>
        <v>15.771972637377916</v>
      </c>
      <c r="I15">
        <v>15</v>
      </c>
      <c r="K15">
        <f t="shared" si="4"/>
        <v>-8.9056909090909038</v>
      </c>
      <c r="L15">
        <f t="shared" si="5"/>
        <v>9.71527434423888</v>
      </c>
      <c r="M15">
        <v>15</v>
      </c>
      <c r="O15">
        <f t="shared" si="6"/>
        <v>-8.9056909090909038</v>
      </c>
      <c r="P15">
        <f t="shared" si="7"/>
        <v>20.584867735750819</v>
      </c>
      <c r="Q15">
        <v>15</v>
      </c>
      <c r="S15">
        <f t="shared" si="8"/>
        <v>15.498441204774824</v>
      </c>
      <c r="T15">
        <f t="shared" si="9"/>
        <v>9.4220028534722644</v>
      </c>
      <c r="U15">
        <v>15</v>
      </c>
      <c r="W15">
        <f t="shared" si="10"/>
        <v>13.146674170118374</v>
      </c>
      <c r="X15">
        <f t="shared" si="11"/>
        <v>26.967565381761059</v>
      </c>
    </row>
    <row r="16" spans="1:24" x14ac:dyDescent="0.2">
      <c r="A16">
        <v>16</v>
      </c>
      <c r="C16">
        <f t="shared" si="0"/>
        <v>-7.7410521739130491</v>
      </c>
      <c r="D16">
        <f t="shared" si="1"/>
        <v>14.487352837050171</v>
      </c>
      <c r="E16">
        <v>16</v>
      </c>
      <c r="G16">
        <f t="shared" si="2"/>
        <v>-7.7410521739130491</v>
      </c>
      <c r="H16">
        <f t="shared" si="3"/>
        <v>15.748569671138132</v>
      </c>
      <c r="I16">
        <v>16</v>
      </c>
      <c r="K16">
        <f t="shared" si="4"/>
        <v>-8.7508545454545406</v>
      </c>
      <c r="L16">
        <f t="shared" si="5"/>
        <v>9.7133374374165573</v>
      </c>
      <c r="M16">
        <v>16</v>
      </c>
      <c r="O16">
        <f t="shared" si="6"/>
        <v>-8.7508545454545406</v>
      </c>
      <c r="P16">
        <f t="shared" si="7"/>
        <v>20.578266780426134</v>
      </c>
      <c r="Q16">
        <v>16</v>
      </c>
      <c r="S16">
        <f t="shared" si="8"/>
        <v>15.547733926004391</v>
      </c>
      <c r="T16">
        <f t="shared" si="9"/>
        <v>9.3174257805054346</v>
      </c>
      <c r="U16">
        <v>16</v>
      </c>
      <c r="W16">
        <f t="shared" si="10"/>
        <v>13.238726291978058</v>
      </c>
      <c r="X16">
        <f t="shared" si="11"/>
        <v>26.504508865648848</v>
      </c>
    </row>
    <row r="17" spans="1:24" x14ac:dyDescent="0.2">
      <c r="A17">
        <v>17</v>
      </c>
      <c r="C17">
        <f t="shared" si="0"/>
        <v>-7.518895652173919</v>
      </c>
      <c r="D17">
        <f t="shared" si="1"/>
        <v>14.496348521930223</v>
      </c>
      <c r="E17">
        <v>17</v>
      </c>
      <c r="G17">
        <f t="shared" si="2"/>
        <v>-7.518895652173919</v>
      </c>
      <c r="H17">
        <f t="shared" si="3"/>
        <v>15.727324010134115</v>
      </c>
      <c r="I17">
        <v>17</v>
      </c>
      <c r="K17">
        <f t="shared" si="4"/>
        <v>-8.5960181818181756</v>
      </c>
      <c r="L17">
        <f t="shared" si="5"/>
        <v>9.7112562551571671</v>
      </c>
      <c r="M17">
        <v>17</v>
      </c>
      <c r="O17">
        <f t="shared" si="6"/>
        <v>-8.5960181818181756</v>
      </c>
      <c r="P17">
        <f t="shared" si="7"/>
        <v>20.571810100538517</v>
      </c>
      <c r="Q17">
        <v>17</v>
      </c>
      <c r="S17">
        <f t="shared" si="8"/>
        <v>15.597026647233955</v>
      </c>
      <c r="T17">
        <f t="shared" si="9"/>
        <v>9.2000946063862905</v>
      </c>
      <c r="U17">
        <v>17</v>
      </c>
      <c r="W17">
        <f t="shared" si="10"/>
        <v>13.330778413837741</v>
      </c>
      <c r="X17">
        <f t="shared" si="11"/>
        <v>26.046066945412772</v>
      </c>
    </row>
    <row r="18" spans="1:24" x14ac:dyDescent="0.2">
      <c r="A18">
        <v>18</v>
      </c>
      <c r="C18">
        <f t="shared" si="0"/>
        <v>-7.2967391304347888</v>
      </c>
      <c r="D18">
        <f t="shared" si="1"/>
        <v>14.503024507257207</v>
      </c>
      <c r="E18">
        <v>18</v>
      </c>
      <c r="G18">
        <f t="shared" si="2"/>
        <v>-7.2967391304347888</v>
      </c>
      <c r="H18">
        <f t="shared" si="3"/>
        <v>15.708398048683167</v>
      </c>
      <c r="I18">
        <v>18</v>
      </c>
      <c r="K18">
        <f t="shared" si="4"/>
        <v>-8.4411818181818106</v>
      </c>
      <c r="L18">
        <f t="shared" si="5"/>
        <v>9.7090306230180943</v>
      </c>
      <c r="M18">
        <v>18</v>
      </c>
      <c r="O18">
        <f t="shared" si="6"/>
        <v>-8.4411818181818106</v>
      </c>
      <c r="P18">
        <f t="shared" si="7"/>
        <v>20.565497870530585</v>
      </c>
      <c r="Q18">
        <v>18</v>
      </c>
      <c r="S18">
        <f t="shared" si="8"/>
        <v>15.646319368463521</v>
      </c>
      <c r="T18">
        <f t="shared" si="9"/>
        <v>9.0709788541449576</v>
      </c>
      <c r="U18">
        <v>18</v>
      </c>
      <c r="W18">
        <f t="shared" si="10"/>
        <v>13.422830535697425</v>
      </c>
      <c r="X18">
        <f t="shared" si="11"/>
        <v>25.592865840985155</v>
      </c>
    </row>
    <row r="19" spans="1:24" x14ac:dyDescent="0.2">
      <c r="A19">
        <v>19</v>
      </c>
      <c r="C19">
        <f t="shared" si="0"/>
        <v>-7.0745826086956596</v>
      </c>
      <c r="D19">
        <f t="shared" si="1"/>
        <v>14.507230385907132</v>
      </c>
      <c r="E19">
        <v>19</v>
      </c>
      <c r="G19">
        <f t="shared" si="2"/>
        <v>-7.0745826086956596</v>
      </c>
      <c r="H19">
        <f t="shared" si="3"/>
        <v>15.691942193909277</v>
      </c>
      <c r="I19">
        <v>19</v>
      </c>
      <c r="K19">
        <f t="shared" si="4"/>
        <v>-8.2863454545454474</v>
      </c>
      <c r="L19">
        <f t="shared" si="5"/>
        <v>9.7066603778205263</v>
      </c>
      <c r="M19">
        <v>19</v>
      </c>
      <c r="O19">
        <f t="shared" si="6"/>
        <v>-8.2863454545454474</v>
      </c>
      <c r="P19">
        <f t="shared" si="7"/>
        <v>20.559330253581145</v>
      </c>
      <c r="Q19">
        <v>19</v>
      </c>
      <c r="S19">
        <f t="shared" si="8"/>
        <v>15.695612089693087</v>
      </c>
      <c r="T19">
        <f t="shared" si="9"/>
        <v>8.9310108730715534</v>
      </c>
      <c r="U19">
        <v>19</v>
      </c>
      <c r="W19">
        <f t="shared" si="10"/>
        <v>13.514882657557109</v>
      </c>
      <c r="X19">
        <f t="shared" si="11"/>
        <v>25.145642648380857</v>
      </c>
    </row>
    <row r="20" spans="1:24" x14ac:dyDescent="0.2">
      <c r="A20">
        <v>20</v>
      </c>
      <c r="C20">
        <f t="shared" si="0"/>
        <v>-6.8524260869565294</v>
      </c>
      <c r="D20">
        <f t="shared" si="1"/>
        <v>14.508835196222151</v>
      </c>
      <c r="E20">
        <v>20</v>
      </c>
      <c r="G20">
        <f t="shared" si="2"/>
        <v>-6.8524260869565294</v>
      </c>
      <c r="H20">
        <f t="shared" si="3"/>
        <v>15.678087407470294</v>
      </c>
      <c r="I20">
        <v>20</v>
      </c>
      <c r="K20">
        <f t="shared" si="4"/>
        <v>-8.1315090909090841</v>
      </c>
      <c r="L20">
        <f t="shared" si="5"/>
        <v>9.7041453677141547</v>
      </c>
      <c r="M20">
        <v>20</v>
      </c>
      <c r="O20">
        <f t="shared" si="6"/>
        <v>-8.1315090909090841</v>
      </c>
      <c r="P20">
        <f t="shared" si="7"/>
        <v>20.553307401540511</v>
      </c>
      <c r="Q20">
        <v>20</v>
      </c>
      <c r="S20">
        <f t="shared" si="8"/>
        <v>15.744904810922653</v>
      </c>
      <c r="T20">
        <f t="shared" si="9"/>
        <v>8.7810754220548599</v>
      </c>
      <c r="U20">
        <v>20</v>
      </c>
      <c r="W20">
        <f t="shared" si="10"/>
        <v>13.606934779416793</v>
      </c>
      <c r="X20">
        <f t="shared" si="11"/>
        <v>24.705268813756966</v>
      </c>
    </row>
    <row r="21" spans="1:24" x14ac:dyDescent="0.2">
      <c r="A21">
        <v>21</v>
      </c>
      <c r="C21">
        <f t="shared" si="0"/>
        <v>-6.6302695652173993</v>
      </c>
      <c r="D21">
        <f t="shared" si="1"/>
        <v>14.507734862173603</v>
      </c>
      <c r="E21">
        <v>21</v>
      </c>
      <c r="G21">
        <f t="shared" si="2"/>
        <v>-6.6302695652173993</v>
      </c>
      <c r="H21">
        <f t="shared" si="3"/>
        <v>15.666937765394874</v>
      </c>
      <c r="I21">
        <v>21</v>
      </c>
      <c r="K21">
        <f t="shared" si="4"/>
        <v>-7.9766727272727191</v>
      </c>
      <c r="L21">
        <f t="shared" si="5"/>
        <v>9.7014854522375078</v>
      </c>
      <c r="M21">
        <v>21</v>
      </c>
      <c r="O21">
        <f t="shared" si="6"/>
        <v>-7.9766727272727191</v>
      </c>
      <c r="P21">
        <f t="shared" si="7"/>
        <v>20.547429454870155</v>
      </c>
      <c r="Q21">
        <v>21</v>
      </c>
      <c r="S21">
        <f t="shared" si="8"/>
        <v>15.79419753215222</v>
      </c>
      <c r="T21">
        <f t="shared" si="9"/>
        <v>8.6220030777845196</v>
      </c>
      <c r="U21">
        <v>21</v>
      </c>
      <c r="W21">
        <f t="shared" si="10"/>
        <v>13.698986901276477</v>
      </c>
      <c r="X21">
        <f t="shared" si="11"/>
        <v>24.272779052292634</v>
      </c>
    </row>
    <row r="22" spans="1:24" x14ac:dyDescent="0.2">
      <c r="A22">
        <v>22</v>
      </c>
      <c r="C22">
        <f t="shared" si="0"/>
        <v>-6.4081130434782692</v>
      </c>
      <c r="D22">
        <f t="shared" si="1"/>
        <v>14.503858751465508</v>
      </c>
      <c r="E22">
        <v>22</v>
      </c>
      <c r="G22">
        <f t="shared" si="2"/>
        <v>-6.4081130434782692</v>
      </c>
      <c r="H22">
        <f t="shared" si="3"/>
        <v>15.658563899979004</v>
      </c>
      <c r="I22">
        <v>22</v>
      </c>
      <c r="K22">
        <f t="shared" si="4"/>
        <v>-7.8218363636363559</v>
      </c>
      <c r="L22">
        <f t="shared" si="5"/>
        <v>9.6986805023738913</v>
      </c>
      <c r="M22">
        <v>22</v>
      </c>
      <c r="O22">
        <f t="shared" si="6"/>
        <v>-7.8218363636363559</v>
      </c>
      <c r="P22">
        <f t="shared" si="7"/>
        <v>20.541696542586763</v>
      </c>
      <c r="Q22">
        <v>22</v>
      </c>
      <c r="S22">
        <f t="shared" si="8"/>
        <v>15.843490253381786</v>
      </c>
      <c r="T22">
        <f t="shared" si="9"/>
        <v>8.4545667714441368</v>
      </c>
      <c r="U22">
        <v>22</v>
      </c>
      <c r="W22">
        <f t="shared" si="10"/>
        <v>13.791039023136161</v>
      </c>
      <c r="X22">
        <f t="shared" si="11"/>
        <v>23.849406898166318</v>
      </c>
    </row>
    <row r="23" spans="1:24" x14ac:dyDescent="0.2">
      <c r="A23">
        <v>23</v>
      </c>
      <c r="C23">
        <f t="shared" si="0"/>
        <v>-6.185956521739139</v>
      </c>
      <c r="D23">
        <f t="shared" si="1"/>
        <v>14.49717445834615</v>
      </c>
      <c r="E23">
        <v>23</v>
      </c>
      <c r="G23">
        <f t="shared" si="2"/>
        <v>-6.185956521739139</v>
      </c>
      <c r="H23">
        <f t="shared" si="3"/>
        <v>15.652998216974398</v>
      </c>
      <c r="I23">
        <v>23</v>
      </c>
      <c r="K23">
        <f t="shared" si="4"/>
        <v>-7.6669999999999918</v>
      </c>
      <c r="L23">
        <f t="shared" si="5"/>
        <v>9.6957304006028977</v>
      </c>
      <c r="M23">
        <v>23</v>
      </c>
      <c r="O23">
        <f t="shared" si="6"/>
        <v>-7.6669999999999918</v>
      </c>
      <c r="P23">
        <f t="shared" si="7"/>
        <v>20.53610878221075</v>
      </c>
      <c r="Q23">
        <v>23</v>
      </c>
      <c r="S23">
        <f t="shared" si="8"/>
        <v>15.892782974611352</v>
      </c>
      <c r="T23">
        <f t="shared" si="9"/>
        <v>8.2794807640552008</v>
      </c>
      <c r="U23">
        <v>23</v>
      </c>
      <c r="W23">
        <f t="shared" si="10"/>
        <v>13.883091144995845</v>
      </c>
      <c r="X23">
        <f t="shared" si="11"/>
        <v>23.436628181478032</v>
      </c>
    </row>
    <row r="24" spans="1:24" x14ac:dyDescent="0.2">
      <c r="A24">
        <v>24</v>
      </c>
      <c r="C24">
        <f t="shared" si="0"/>
        <v>-5.9638000000000098</v>
      </c>
      <c r="D24">
        <f t="shared" si="1"/>
        <v>14.487690088943145</v>
      </c>
      <c r="E24">
        <v>24</v>
      </c>
      <c r="G24">
        <f t="shared" si="2"/>
        <v>-5.9638000000000098</v>
      </c>
      <c r="H24">
        <f t="shared" si="3"/>
        <v>15.650232610253438</v>
      </c>
      <c r="I24">
        <v>24</v>
      </c>
      <c r="K24">
        <f t="shared" si="4"/>
        <v>-7.5121636363636277</v>
      </c>
      <c r="L24">
        <f t="shared" si="5"/>
        <v>9.6926350409473905</v>
      </c>
      <c r="M24">
        <v>24</v>
      </c>
      <c r="O24">
        <f t="shared" si="6"/>
        <v>-7.5121636363636277</v>
      </c>
      <c r="P24">
        <f t="shared" si="7"/>
        <v>20.530666279719252</v>
      </c>
      <c r="Q24">
        <v>24</v>
      </c>
      <c r="S24">
        <f t="shared" si="8"/>
        <v>15.942075695840918</v>
      </c>
      <c r="T24">
        <f t="shared" si="9"/>
        <v>8.0974014340725198</v>
      </c>
      <c r="U24">
        <v>24</v>
      </c>
      <c r="W24">
        <f t="shared" si="10"/>
        <v>13.975143266855529</v>
      </c>
      <c r="X24">
        <f t="shared" si="11"/>
        <v>23.036213691859707</v>
      </c>
    </row>
    <row r="25" spans="1:24" x14ac:dyDescent="0.2">
      <c r="A25">
        <v>25</v>
      </c>
      <c r="C25">
        <f t="shared" si="0"/>
        <v>-5.7416434782608796</v>
      </c>
      <c r="D25">
        <f t="shared" si="1"/>
        <v>14.475453684200136</v>
      </c>
      <c r="E25">
        <v>25</v>
      </c>
      <c r="G25">
        <f t="shared" si="2"/>
        <v>-5.7416434782608796</v>
      </c>
      <c r="H25">
        <f t="shared" si="3"/>
        <v>15.650219038872482</v>
      </c>
      <c r="I25">
        <v>25</v>
      </c>
      <c r="K25">
        <f t="shared" si="4"/>
        <v>-7.3573272727272636</v>
      </c>
      <c r="L25">
        <f t="shared" si="5"/>
        <v>9.689394329015947</v>
      </c>
      <c r="M25">
        <v>25</v>
      </c>
      <c r="O25">
        <f t="shared" si="6"/>
        <v>-7.3573272727272636</v>
      </c>
      <c r="P25">
        <f t="shared" si="7"/>
        <v>20.525369129503687</v>
      </c>
      <c r="Q25">
        <v>25</v>
      </c>
      <c r="S25">
        <f t="shared" si="8"/>
        <v>15.991368417070483</v>
      </c>
      <c r="T25">
        <f t="shared" si="9"/>
        <v>7.9089293425146732</v>
      </c>
      <c r="U25">
        <v>25</v>
      </c>
      <c r="W25">
        <f t="shared" si="10"/>
        <v>14.067195388715211</v>
      </c>
      <c r="X25">
        <f t="shared" si="11"/>
        <v>22.650291935287697</v>
      </c>
    </row>
    <row r="26" spans="1:24" x14ac:dyDescent="0.2">
      <c r="A26">
        <v>26</v>
      </c>
      <c r="C26">
        <f t="shared" si="0"/>
        <v>-5.5194869565217495</v>
      </c>
      <c r="D26">
        <f t="shared" si="1"/>
        <v>14.460549873740108</v>
      </c>
      <c r="E26">
        <v>26</v>
      </c>
      <c r="G26">
        <f t="shared" si="2"/>
        <v>-5.5194869565217495</v>
      </c>
      <c r="H26">
        <f t="shared" si="3"/>
        <v>15.652872873208542</v>
      </c>
      <c r="I26">
        <v>26</v>
      </c>
      <c r="K26">
        <f t="shared" si="4"/>
        <v>-7.2024909090908995</v>
      </c>
      <c r="L26">
        <f t="shared" si="5"/>
        <v>9.6860081820407444</v>
      </c>
      <c r="M26">
        <v>26</v>
      </c>
      <c r="O26">
        <f t="shared" si="6"/>
        <v>-7.2024909090908995</v>
      </c>
      <c r="P26">
        <f t="shared" si="7"/>
        <v>20.520217414331885</v>
      </c>
      <c r="Q26">
        <v>26</v>
      </c>
      <c r="S26">
        <f t="shared" si="8"/>
        <v>16.040661138300049</v>
      </c>
      <c r="T26">
        <f t="shared" si="9"/>
        <v>7.7146121406526937</v>
      </c>
      <c r="U26">
        <v>26</v>
      </c>
      <c r="W26">
        <f t="shared" si="10"/>
        <v>14.159247510574895</v>
      </c>
      <c r="X26">
        <f t="shared" si="11"/>
        <v>22.281421920801122</v>
      </c>
    </row>
    <row r="27" spans="1:24" x14ac:dyDescent="0.2">
      <c r="A27">
        <v>27</v>
      </c>
      <c r="C27">
        <f t="shared" si="0"/>
        <v>-5.2973304347826193</v>
      </c>
      <c r="D27">
        <f t="shared" si="1"/>
        <v>14.44309428599389</v>
      </c>
      <c r="E27">
        <v>27</v>
      </c>
      <c r="G27">
        <f t="shared" si="2"/>
        <v>-5.2973304347826193</v>
      </c>
      <c r="H27">
        <f t="shared" si="3"/>
        <v>15.658078484830796</v>
      </c>
      <c r="I27">
        <v>27</v>
      </c>
      <c r="K27">
        <f t="shared" si="4"/>
        <v>-7.0476545454545354</v>
      </c>
      <c r="L27">
        <f t="shared" si="5"/>
        <v>9.6824765289107937</v>
      </c>
      <c r="M27">
        <v>27</v>
      </c>
      <c r="O27">
        <f t="shared" si="6"/>
        <v>-7.0476545454545354</v>
      </c>
      <c r="P27">
        <f t="shared" si="7"/>
        <v>20.515211205314831</v>
      </c>
      <c r="Q27">
        <v>27</v>
      </c>
      <c r="S27">
        <f t="shared" si="8"/>
        <v>16.089953859529615</v>
      </c>
      <c r="T27">
        <f t="shared" si="9"/>
        <v>7.5149479805109181</v>
      </c>
      <c r="U27">
        <v>27</v>
      </c>
      <c r="W27">
        <f t="shared" si="10"/>
        <v>14.251299632434579</v>
      </c>
      <c r="X27">
        <f t="shared" si="11"/>
        <v>21.932673839823089</v>
      </c>
    </row>
    <row r="28" spans="1:24" x14ac:dyDescent="0.2">
      <c r="A28">
        <v>28</v>
      </c>
      <c r="C28">
        <f t="shared" si="0"/>
        <v>-5.0751739130434892</v>
      </c>
      <c r="D28">
        <f t="shared" si="1"/>
        <v>14.423226529602196</v>
      </c>
      <c r="E28">
        <v>28</v>
      </c>
      <c r="G28">
        <f t="shared" si="2"/>
        <v>-5.0751739130434892</v>
      </c>
      <c r="H28">
        <f t="shared" si="3"/>
        <v>15.665696265098525</v>
      </c>
      <c r="I28">
        <v>28</v>
      </c>
      <c r="K28">
        <f t="shared" si="4"/>
        <v>-6.8928181818181713</v>
      </c>
      <c r="L28">
        <f t="shared" si="5"/>
        <v>9.6787993102005405</v>
      </c>
      <c r="M28">
        <v>28</v>
      </c>
      <c r="O28">
        <f t="shared" si="6"/>
        <v>-6.8928181818181713</v>
      </c>
      <c r="P28">
        <f t="shared" si="7"/>
        <v>20.510350561878077</v>
      </c>
      <c r="Q28">
        <v>28</v>
      </c>
      <c r="S28">
        <f t="shared" si="8"/>
        <v>16.139246580759181</v>
      </c>
      <c r="T28">
        <f t="shared" si="9"/>
        <v>7.3103891724730605</v>
      </c>
      <c r="U28">
        <v>28</v>
      </c>
      <c r="W28">
        <f t="shared" si="10"/>
        <v>14.343351754294263</v>
      </c>
      <c r="X28">
        <f t="shared" si="11"/>
        <v>21.607711603529676</v>
      </c>
    </row>
    <row r="29" spans="1:24" x14ac:dyDescent="0.2">
      <c r="A29">
        <v>29</v>
      </c>
      <c r="C29">
        <f t="shared" si="0"/>
        <v>-4.8530173913043591</v>
      </c>
      <c r="D29">
        <f t="shared" si="1"/>
        <v>14.401102650047651</v>
      </c>
      <c r="E29">
        <v>29</v>
      </c>
      <c r="G29">
        <f t="shared" si="2"/>
        <v>-4.8530173913043591</v>
      </c>
      <c r="H29">
        <f t="shared" si="3"/>
        <v>15.675570168529106</v>
      </c>
      <c r="I29">
        <v>29</v>
      </c>
      <c r="K29">
        <f t="shared" si="4"/>
        <v>-6.7379818181818081</v>
      </c>
      <c r="L29">
        <f t="shared" si="5"/>
        <v>9.674976478193809</v>
      </c>
      <c r="M29">
        <v>29</v>
      </c>
      <c r="O29">
        <f t="shared" si="6"/>
        <v>-6.7379818181818081</v>
      </c>
      <c r="P29">
        <f t="shared" si="7"/>
        <v>20.505635531737802</v>
      </c>
      <c r="Q29">
        <v>29</v>
      </c>
      <c r="S29">
        <f t="shared" si="8"/>
        <v>16.188539301988747</v>
      </c>
      <c r="T29">
        <f t="shared" si="9"/>
        <v>7.1013459045114473</v>
      </c>
      <c r="U29">
        <v>29</v>
      </c>
      <c r="W29">
        <f t="shared" si="10"/>
        <v>14.435403876153947</v>
      </c>
      <c r="X29">
        <f t="shared" si="11"/>
        <v>21.310864592781158</v>
      </c>
    </row>
    <row r="30" spans="1:24" x14ac:dyDescent="0.2">
      <c r="A30">
        <v>30</v>
      </c>
      <c r="C30">
        <f t="shared" si="0"/>
        <v>-4.6308608695652298</v>
      </c>
      <c r="D30">
        <f t="shared" si="1"/>
        <v>14.376887867639461</v>
      </c>
      <c r="E30">
        <v>30</v>
      </c>
      <c r="G30">
        <f t="shared" si="2"/>
        <v>-4.6308608695652298</v>
      </c>
      <c r="H30">
        <f t="shared" si="3"/>
        <v>15.687534974813332</v>
      </c>
      <c r="I30">
        <v>30</v>
      </c>
      <c r="K30">
        <f t="shared" si="4"/>
        <v>-6.583145454545444</v>
      </c>
      <c r="L30">
        <f t="shared" si="5"/>
        <v>9.6710079969030023</v>
      </c>
      <c r="M30">
        <v>30</v>
      </c>
      <c r="O30">
        <f t="shared" si="6"/>
        <v>-6.583145454545444</v>
      </c>
      <c r="P30">
        <f t="shared" si="7"/>
        <v>20.501066150881606</v>
      </c>
      <c r="Q30">
        <v>30</v>
      </c>
      <c r="S30">
        <f t="shared" si="8"/>
        <v>16.237832023218314</v>
      </c>
      <c r="T30">
        <f t="shared" si="9"/>
        <v>6.8881898938572075</v>
      </c>
      <c r="U30">
        <v>30</v>
      </c>
      <c r="W30">
        <f t="shared" si="10"/>
        <v>14.527455998013631</v>
      </c>
      <c r="X30">
        <f t="shared" si="11"/>
        <v>21.047165949693596</v>
      </c>
    </row>
    <row r="31" spans="1:24" x14ac:dyDescent="0.2">
      <c r="A31">
        <v>31</v>
      </c>
      <c r="C31">
        <f t="shared" si="0"/>
        <v>-4.4087043478260997</v>
      </c>
      <c r="D31">
        <f t="shared" si="1"/>
        <v>14.350750184459148</v>
      </c>
      <c r="E31">
        <v>31</v>
      </c>
      <c r="G31">
        <f t="shared" si="2"/>
        <v>-4.4087043478260997</v>
      </c>
      <c r="H31">
        <f t="shared" si="3"/>
        <v>15.701422681869676</v>
      </c>
      <c r="I31">
        <v>31</v>
      </c>
      <c r="K31">
        <f t="shared" si="4"/>
        <v>-6.4283090909090799</v>
      </c>
      <c r="L31">
        <f t="shared" si="5"/>
        <v>9.6668938420836223</v>
      </c>
      <c r="M31">
        <v>31</v>
      </c>
      <c r="O31">
        <f t="shared" si="6"/>
        <v>-6.4283090909090799</v>
      </c>
      <c r="P31">
        <f t="shared" si="7"/>
        <v>20.496642443553974</v>
      </c>
      <c r="Q31">
        <v>31</v>
      </c>
      <c r="S31">
        <f t="shared" si="8"/>
        <v>16.28712474444788</v>
      </c>
      <c r="T31">
        <f t="shared" si="9"/>
        <v>6.6712578855653195</v>
      </c>
      <c r="U31">
        <v>31</v>
      </c>
      <c r="W31">
        <f t="shared" si="10"/>
        <v>14.619508119873315</v>
      </c>
      <c r="X31">
        <f t="shared" si="11"/>
        <v>20.822321786560071</v>
      </c>
    </row>
    <row r="32" spans="1:24" x14ac:dyDescent="0.2">
      <c r="A32">
        <v>32</v>
      </c>
      <c r="C32">
        <f t="shared" si="0"/>
        <v>-4.1865478260869695</v>
      </c>
      <c r="D32">
        <f t="shared" si="1"/>
        <v>14.322855190142299</v>
      </c>
      <c r="E32">
        <v>32</v>
      </c>
      <c r="G32">
        <f t="shared" si="2"/>
        <v>-4.1865478260869695</v>
      </c>
      <c r="H32">
        <f t="shared" si="3"/>
        <v>15.717067700062561</v>
      </c>
      <c r="I32">
        <v>32</v>
      </c>
      <c r="K32">
        <f t="shared" si="4"/>
        <v>-6.2734727272727158</v>
      </c>
      <c r="L32">
        <f t="shared" si="5"/>
        <v>9.6626340012440615</v>
      </c>
      <c r="M32">
        <v>32</v>
      </c>
      <c r="O32">
        <f t="shared" si="6"/>
        <v>-6.2734727272727158</v>
      </c>
      <c r="P32">
        <f t="shared" si="7"/>
        <v>20.492364422246531</v>
      </c>
      <c r="Q32">
        <v>32</v>
      </c>
      <c r="S32">
        <f t="shared" si="8"/>
        <v>16.336417465677446</v>
      </c>
      <c r="T32">
        <f t="shared" si="9"/>
        <v>6.4508549452615949</v>
      </c>
      <c r="U32">
        <v>32</v>
      </c>
      <c r="W32">
        <f t="shared" si="10"/>
        <v>14.711560241732998</v>
      </c>
      <c r="X32">
        <f t="shared" si="11"/>
        <v>20.642563416128336</v>
      </c>
    </row>
    <row r="33" spans="1:24" x14ac:dyDescent="0.2">
      <c r="A33">
        <v>33</v>
      </c>
      <c r="C33">
        <f t="shared" ref="C33:C64" si="12">-11.0734+(A33-1)*0.22215652173913</f>
        <v>-3.9643913043478394</v>
      </c>
      <c r="D33">
        <f t="shared" ref="D33:D64" si="13">14.9045358197147+-0.0275705975860341*C33-5.38399715645697*(0.0114942528735632+(C33--6.34122988505747)^2/880.932625402299)^0.5</f>
        <v>14.293362164956735</v>
      </c>
      <c r="E33">
        <v>33</v>
      </c>
      <c r="G33">
        <f t="shared" ref="G33:G64" si="14">-11.0734+(E33-1)*0.22215652173913</f>
        <v>-3.9643913043478394</v>
      </c>
      <c r="H33">
        <f t="shared" ref="H33:H64" si="15">14.9045358197147+-0.0275705975860341*G33+5.38399715645697*(0.0114942528735632+(G33--6.34122988505747)^2/880.932625402299)^0.5</f>
        <v>15.734310749124161</v>
      </c>
      <c r="I33">
        <v>33</v>
      </c>
      <c r="K33">
        <f t="shared" ref="K33:K64" si="16">-11.0734+(I33-1)*0.154836363636364</f>
        <v>-6.1186363636363517</v>
      </c>
      <c r="L33">
        <f t="shared" ref="L33:L64" si="17">14.9045358197147+-0.0275705975860341*K33-5.38399715645697*(1.01149425287356+(K33--6.34122988505747)^2/880.932625402299)^0.5</f>
        <v>9.6582284736506185</v>
      </c>
      <c r="M33">
        <v>33</v>
      </c>
      <c r="O33">
        <f t="shared" ref="O33:O64" si="18">-11.0734+(M33-1)*0.154836363636364</f>
        <v>-6.1186363636363517</v>
      </c>
      <c r="P33">
        <f t="shared" ref="P33:P64" si="19">14.9045358197147+-0.0275705975860341*O33+5.38399715645697*(1.01149425287356+(O33--6.34122988505747)^2/880.932625402299)^0.5</f>
        <v>20.488232087692971</v>
      </c>
      <c r="Q33">
        <v>33</v>
      </c>
      <c r="S33">
        <f t="shared" ref="S33:S64" si="20">14.8083431075609+(Q33-1)*0.049292721229566</f>
        <v>16.385710186907012</v>
      </c>
      <c r="T33">
        <f t="shared" ref="T33:T64" si="21">0+1*S33-5.38399715645697*(1.01149425287356+(S33-15.0793673170761)^2/0.669630232970225)^0.5</f>
        <v>6.2272575173806128</v>
      </c>
      <c r="U33">
        <v>33</v>
      </c>
      <c r="W33">
        <f t="shared" ref="W33:W64" si="22">11.8579444640828+(U33-1)*0.0920521218596838</f>
        <v>14.803612363592682</v>
      </c>
      <c r="X33">
        <f t="shared" ref="X33:X64" si="23">0+1*W33+5.38399715645697*(1.01149425287356+(W33-15.0793673170761)^2/0.669630232970225)^0.5</f>
        <v>20.514332254043406</v>
      </c>
    </row>
    <row r="34" spans="1:24" x14ac:dyDescent="0.2">
      <c r="A34">
        <v>34</v>
      </c>
      <c r="C34">
        <f t="shared" si="12"/>
        <v>-3.7422347826087092</v>
      </c>
      <c r="D34">
        <f t="shared" si="13"/>
        <v>14.262421409094216</v>
      </c>
      <c r="E34">
        <v>34</v>
      </c>
      <c r="G34">
        <f t="shared" si="14"/>
        <v>-3.7422347826087092</v>
      </c>
      <c r="H34">
        <f t="shared" si="15"/>
        <v>15.753001528862715</v>
      </c>
      <c r="I34">
        <v>34</v>
      </c>
      <c r="K34">
        <f t="shared" si="16"/>
        <v>-5.9637999999999876</v>
      </c>
      <c r="L34">
        <f t="shared" si="17"/>
        <v>9.6536772703278153</v>
      </c>
      <c r="M34">
        <v>34</v>
      </c>
      <c r="O34">
        <f t="shared" si="18"/>
        <v>-5.9637999999999876</v>
      </c>
      <c r="P34">
        <f t="shared" si="19"/>
        <v>20.484245428868764</v>
      </c>
      <c r="Q34">
        <v>34</v>
      </c>
      <c r="S34">
        <f t="shared" si="20"/>
        <v>16.435002908136578</v>
      </c>
      <c r="T34">
        <f t="shared" si="21"/>
        <v>6.0007162372793772</v>
      </c>
      <c r="U34">
        <v>34</v>
      </c>
      <c r="W34">
        <f t="shared" si="22"/>
        <v>14.895664485452366</v>
      </c>
      <c r="X34">
        <f t="shared" si="23"/>
        <v>20.443769244840194</v>
      </c>
    </row>
    <row r="35" spans="1:24" x14ac:dyDescent="0.2">
      <c r="A35">
        <v>35</v>
      </c>
      <c r="C35">
        <f t="shared" si="12"/>
        <v>-3.5200782608695791</v>
      </c>
      <c r="D35">
        <f t="shared" si="13"/>
        <v>14.230172626924503</v>
      </c>
      <c r="E35">
        <v>35</v>
      </c>
      <c r="G35">
        <f t="shared" si="14"/>
        <v>-3.5200782608695791</v>
      </c>
      <c r="H35">
        <f t="shared" si="15"/>
        <v>15.773000334908463</v>
      </c>
      <c r="I35">
        <v>35</v>
      </c>
      <c r="K35">
        <f t="shared" si="16"/>
        <v>-5.8089636363636235</v>
      </c>
      <c r="L35">
        <f t="shared" si="17"/>
        <v>9.6489804140539412</v>
      </c>
      <c r="M35">
        <v>35</v>
      </c>
      <c r="O35">
        <f t="shared" si="18"/>
        <v>-5.8089636363636235</v>
      </c>
      <c r="P35">
        <f t="shared" si="19"/>
        <v>20.480404422995633</v>
      </c>
      <c r="Q35">
        <v>35</v>
      </c>
      <c r="S35">
        <f t="shared" si="20"/>
        <v>16.484295629366144</v>
      </c>
      <c r="T35">
        <f t="shared" si="21"/>
        <v>5.7714584973589904</v>
      </c>
      <c r="U35">
        <v>35</v>
      </c>
      <c r="W35">
        <f t="shared" si="22"/>
        <v>14.987716607312048</v>
      </c>
      <c r="X35">
        <f t="shared" si="23"/>
        <v>20.436040470349614</v>
      </c>
    </row>
    <row r="36" spans="1:24" x14ac:dyDescent="0.2">
      <c r="A36">
        <v>36</v>
      </c>
      <c r="C36">
        <f t="shared" si="12"/>
        <v>-3.2979217391304489</v>
      </c>
      <c r="D36">
        <f t="shared" si="13"/>
        <v>14.19674415370441</v>
      </c>
      <c r="E36">
        <v>36</v>
      </c>
      <c r="G36">
        <f t="shared" si="14"/>
        <v>-3.2979217391304489</v>
      </c>
      <c r="H36">
        <f t="shared" si="15"/>
        <v>15.794178832004588</v>
      </c>
      <c r="I36">
        <v>36</v>
      </c>
      <c r="K36">
        <f t="shared" si="16"/>
        <v>-5.6541272727272593</v>
      </c>
      <c r="L36">
        <f t="shared" si="17"/>
        <v>9.6441379393518663</v>
      </c>
      <c r="M36">
        <v>36</v>
      </c>
      <c r="O36">
        <f t="shared" si="18"/>
        <v>-5.6541272727272593</v>
      </c>
      <c r="P36">
        <f t="shared" si="19"/>
        <v>20.476709035550705</v>
      </c>
      <c r="Q36">
        <v>36</v>
      </c>
      <c r="S36">
        <f t="shared" si="20"/>
        <v>16.533588350595711</v>
      </c>
      <c r="T36">
        <f t="shared" si="21"/>
        <v>5.5396907750833293</v>
      </c>
      <c r="U36">
        <v>36</v>
      </c>
      <c r="W36">
        <f t="shared" si="22"/>
        <v>15.079768729171732</v>
      </c>
      <c r="X36">
        <f t="shared" si="23"/>
        <v>20.494620634200871</v>
      </c>
    </row>
    <row r="37" spans="1:24" x14ac:dyDescent="0.2">
      <c r="A37">
        <v>37</v>
      </c>
      <c r="C37">
        <f t="shared" si="12"/>
        <v>-3.0757652173913197</v>
      </c>
      <c r="D37">
        <f t="shared" si="13"/>
        <v>14.162252812203315</v>
      </c>
      <c r="E37">
        <v>37</v>
      </c>
      <c r="G37">
        <f t="shared" si="14"/>
        <v>-3.0757652173913197</v>
      </c>
      <c r="H37">
        <f t="shared" si="15"/>
        <v>15.816420197381719</v>
      </c>
      <c r="I37">
        <v>37</v>
      </c>
      <c r="K37">
        <f t="shared" si="16"/>
        <v>-5.4992909090908952</v>
      </c>
      <c r="L37">
        <f t="shared" si="17"/>
        <v>9.6391498924751104</v>
      </c>
      <c r="M37">
        <v>37</v>
      </c>
      <c r="O37">
        <f t="shared" si="18"/>
        <v>-5.4992909090908952</v>
      </c>
      <c r="P37">
        <f t="shared" si="19"/>
        <v>20.473159220280451</v>
      </c>
      <c r="Q37">
        <v>37</v>
      </c>
      <c r="S37">
        <f t="shared" si="20"/>
        <v>16.582881071825277</v>
      </c>
      <c r="T37">
        <f t="shared" si="21"/>
        <v>5.3056007356154158</v>
      </c>
      <c r="U37">
        <v>37</v>
      </c>
      <c r="W37">
        <f t="shared" si="22"/>
        <v>15.171820851031416</v>
      </c>
      <c r="X37">
        <f t="shared" si="23"/>
        <v>20.620731855232268</v>
      </c>
    </row>
    <row r="38" spans="1:24" x14ac:dyDescent="0.2">
      <c r="A38">
        <v>38</v>
      </c>
      <c r="C38">
        <f t="shared" si="12"/>
        <v>-2.8536086956521896</v>
      </c>
      <c r="D38">
        <f t="shared" si="13"/>
        <v>14.126804210482666</v>
      </c>
      <c r="E38">
        <v>38</v>
      </c>
      <c r="G38">
        <f t="shared" si="14"/>
        <v>-2.8536086956521896</v>
      </c>
      <c r="H38">
        <f t="shared" si="15"/>
        <v>15.839618822978403</v>
      </c>
      <c r="I38">
        <v>38</v>
      </c>
      <c r="K38">
        <f t="shared" si="16"/>
        <v>-5.344454545454532</v>
      </c>
      <c r="L38">
        <f t="shared" si="17"/>
        <v>9.6340163313892226</v>
      </c>
      <c r="M38">
        <v>38</v>
      </c>
      <c r="O38">
        <f t="shared" si="18"/>
        <v>-5.344454545454532</v>
      </c>
      <c r="P38">
        <f t="shared" si="19"/>
        <v>20.469754919219334</v>
      </c>
      <c r="Q38">
        <v>38</v>
      </c>
      <c r="S38">
        <f t="shared" si="20"/>
        <v>16.632173793054843</v>
      </c>
      <c r="T38">
        <f t="shared" si="21"/>
        <v>5.0693591245263807</v>
      </c>
      <c r="U38">
        <v>38</v>
      </c>
      <c r="W38">
        <f t="shared" si="22"/>
        <v>15.2638729728911</v>
      </c>
      <c r="X38">
        <f t="shared" si="23"/>
        <v>20.813130837818171</v>
      </c>
    </row>
    <row r="39" spans="1:24" x14ac:dyDescent="0.2">
      <c r="A39">
        <v>39</v>
      </c>
      <c r="C39">
        <f t="shared" si="12"/>
        <v>-2.6314521739130594</v>
      </c>
      <c r="D39">
        <f t="shared" si="13"/>
        <v>14.090493326121736</v>
      </c>
      <c r="E39">
        <v>39</v>
      </c>
      <c r="G39">
        <f t="shared" si="14"/>
        <v>-2.6314521739130594</v>
      </c>
      <c r="H39">
        <f t="shared" si="15"/>
        <v>15.863679731215369</v>
      </c>
      <c r="I39">
        <v>39</v>
      </c>
      <c r="K39">
        <f t="shared" si="16"/>
        <v>-5.1896181818181679</v>
      </c>
      <c r="L39">
        <f t="shared" si="17"/>
        <v>9.6287373257484283</v>
      </c>
      <c r="M39">
        <v>39</v>
      </c>
      <c r="O39">
        <f t="shared" si="18"/>
        <v>-5.1896181818181679</v>
      </c>
      <c r="P39">
        <f t="shared" si="19"/>
        <v>20.466496062713123</v>
      </c>
      <c r="Q39">
        <v>39</v>
      </c>
      <c r="S39">
        <f t="shared" si="20"/>
        <v>16.681466514284409</v>
      </c>
      <c r="T39">
        <f t="shared" si="21"/>
        <v>4.8311214672964908</v>
      </c>
      <c r="U39">
        <v>39</v>
      </c>
      <c r="W39">
        <f t="shared" si="22"/>
        <v>15.355925094750784</v>
      </c>
      <c r="X39">
        <f t="shared" si="23"/>
        <v>21.06832531818219</v>
      </c>
    </row>
    <row r="40" spans="1:24" x14ac:dyDescent="0.2">
      <c r="A40">
        <v>40</v>
      </c>
      <c r="C40">
        <f t="shared" si="12"/>
        <v>-2.4092956521739293</v>
      </c>
      <c r="D40">
        <f t="shared" si="13"/>
        <v>14.053405257662869</v>
      </c>
      <c r="E40">
        <v>40</v>
      </c>
      <c r="G40">
        <f t="shared" si="14"/>
        <v>-2.4092956521739293</v>
      </c>
      <c r="H40">
        <f t="shared" si="15"/>
        <v>15.888517823550272</v>
      </c>
      <c r="I40">
        <v>40</v>
      </c>
      <c r="K40">
        <f t="shared" si="16"/>
        <v>-5.0347818181818038</v>
      </c>
      <c r="L40">
        <f t="shared" si="17"/>
        <v>9.6233129568676148</v>
      </c>
      <c r="M40">
        <v>40</v>
      </c>
      <c r="O40">
        <f t="shared" si="18"/>
        <v>-5.0347818181818038</v>
      </c>
      <c r="P40">
        <f t="shared" si="19"/>
        <v>20.463382569446928</v>
      </c>
      <c r="Q40">
        <v>40</v>
      </c>
      <c r="S40">
        <f t="shared" si="20"/>
        <v>16.730759235513972</v>
      </c>
      <c r="T40">
        <f t="shared" si="21"/>
        <v>4.5910295925908002</v>
      </c>
      <c r="U40">
        <v>40</v>
      </c>
      <c r="W40">
        <f t="shared" si="22"/>
        <v>15.447977216610468</v>
      </c>
      <c r="X40">
        <f t="shared" si="23"/>
        <v>21.38113754777579</v>
      </c>
    </row>
    <row r="41" spans="1:24" x14ac:dyDescent="0.2">
      <c r="A41">
        <v>41</v>
      </c>
      <c r="C41">
        <f t="shared" si="12"/>
        <v>-2.1871391304347991</v>
      </c>
      <c r="D41">
        <f t="shared" si="13"/>
        <v>14.015616056086335</v>
      </c>
      <c r="E41">
        <v>41</v>
      </c>
      <c r="G41">
        <f t="shared" si="14"/>
        <v>-2.1871391304347991</v>
      </c>
      <c r="H41">
        <f t="shared" si="15"/>
        <v>15.914057049002841</v>
      </c>
      <c r="I41">
        <v>41</v>
      </c>
      <c r="K41">
        <f t="shared" si="16"/>
        <v>-4.8799454545454397</v>
      </c>
      <c r="L41">
        <f t="shared" si="17"/>
        <v>9.6177433176896727</v>
      </c>
      <c r="M41">
        <v>41</v>
      </c>
      <c r="O41">
        <f t="shared" si="18"/>
        <v>-4.8799454545454397</v>
      </c>
      <c r="P41">
        <f t="shared" si="19"/>
        <v>20.460414346477865</v>
      </c>
      <c r="Q41">
        <v>41</v>
      </c>
      <c r="S41">
        <f t="shared" si="20"/>
        <v>16.780051956743542</v>
      </c>
      <c r="T41">
        <f t="shared" si="21"/>
        <v>4.3492129958958952</v>
      </c>
      <c r="U41">
        <v>41</v>
      </c>
      <c r="W41">
        <f t="shared" si="22"/>
        <v>15.540029338470152</v>
      </c>
      <c r="X41">
        <f t="shared" si="23"/>
        <v>21.745421224517216</v>
      </c>
    </row>
    <row r="42" spans="1:24" x14ac:dyDescent="0.2">
      <c r="A42">
        <v>42</v>
      </c>
      <c r="C42">
        <f t="shared" si="12"/>
        <v>-1.964982608695669</v>
      </c>
      <c r="D42">
        <f t="shared" si="13"/>
        <v>13.97719357565958</v>
      </c>
      <c r="E42">
        <v>42</v>
      </c>
      <c r="G42">
        <f t="shared" si="14"/>
        <v>-1.964982608695669</v>
      </c>
      <c r="H42">
        <f t="shared" si="15"/>
        <v>15.940229553305628</v>
      </c>
      <c r="I42">
        <v>42</v>
      </c>
      <c r="K42">
        <f t="shared" si="16"/>
        <v>-4.7251090909090756</v>
      </c>
      <c r="L42">
        <f t="shared" si="17"/>
        <v>9.6120285127481768</v>
      </c>
      <c r="M42">
        <v>42</v>
      </c>
      <c r="O42">
        <f t="shared" si="18"/>
        <v>-4.7251090909090756</v>
      </c>
      <c r="P42">
        <f t="shared" si="19"/>
        <v>20.457591289272358</v>
      </c>
      <c r="Q42">
        <v>42</v>
      </c>
      <c r="S42">
        <f t="shared" si="20"/>
        <v>16.829344677973104</v>
      </c>
      <c r="T42">
        <f t="shared" si="21"/>
        <v>4.1057900592963819</v>
      </c>
      <c r="U42">
        <v>42</v>
      </c>
      <c r="W42">
        <f t="shared" si="22"/>
        <v>15.632081460329836</v>
      </c>
      <c r="X42">
        <f t="shared" si="23"/>
        <v>22.154734842579586</v>
      </c>
    </row>
    <row r="43" spans="1:24" x14ac:dyDescent="0.2">
      <c r="A43">
        <v>43</v>
      </c>
      <c r="C43">
        <f t="shared" si="12"/>
        <v>-1.7428260869565388</v>
      </c>
      <c r="D43">
        <f t="shared" si="13"/>
        <v>13.938198304194604</v>
      </c>
      <c r="E43">
        <v>43</v>
      </c>
      <c r="G43">
        <f t="shared" si="14"/>
        <v>-1.7428260869565388</v>
      </c>
      <c r="H43">
        <f t="shared" si="15"/>
        <v>15.96697484864664</v>
      </c>
      <c r="I43">
        <v>43</v>
      </c>
      <c r="K43">
        <f t="shared" si="16"/>
        <v>-4.5702727272727115</v>
      </c>
      <c r="L43">
        <f t="shared" si="17"/>
        <v>9.6061686581255223</v>
      </c>
      <c r="M43">
        <v>43</v>
      </c>
      <c r="O43">
        <f t="shared" si="18"/>
        <v>-4.5702727272727115</v>
      </c>
      <c r="P43">
        <f t="shared" si="19"/>
        <v>20.454913281748002</v>
      </c>
      <c r="Q43">
        <v>43</v>
      </c>
      <c r="S43">
        <f t="shared" si="20"/>
        <v>16.87863739920267</v>
      </c>
      <c r="T43">
        <f t="shared" si="21"/>
        <v>3.8608691421228478</v>
      </c>
      <c r="U43">
        <v>43</v>
      </c>
      <c r="W43">
        <f t="shared" si="22"/>
        <v>15.72413358218952</v>
      </c>
      <c r="X43">
        <f t="shared" si="23"/>
        <v>22.602850582617712</v>
      </c>
    </row>
    <row r="44" spans="1:24" x14ac:dyDescent="0.2">
      <c r="A44">
        <v>44</v>
      </c>
      <c r="C44">
        <f t="shared" si="12"/>
        <v>-1.5206695652174087</v>
      </c>
      <c r="D44">
        <f t="shared" si="13"/>
        <v>13.898684148137709</v>
      </c>
      <c r="E44">
        <v>44</v>
      </c>
      <c r="G44">
        <f t="shared" si="14"/>
        <v>-1.5206695652174087</v>
      </c>
      <c r="H44">
        <f t="shared" si="15"/>
        <v>15.994239028579569</v>
      </c>
      <c r="I44">
        <v>44</v>
      </c>
      <c r="K44">
        <f t="shared" si="16"/>
        <v>-4.4154363636363474</v>
      </c>
      <c r="L44">
        <f t="shared" si="17"/>
        <v>9.6001638814065018</v>
      </c>
      <c r="M44">
        <v>44</v>
      </c>
      <c r="O44">
        <f t="shared" si="18"/>
        <v>-4.4154363636363474</v>
      </c>
      <c r="P44">
        <f t="shared" si="19"/>
        <v>20.452380196320018</v>
      </c>
      <c r="Q44">
        <v>44</v>
      </c>
      <c r="S44">
        <f t="shared" si="20"/>
        <v>16.927930120432237</v>
      </c>
      <c r="T44">
        <f t="shared" si="21"/>
        <v>3.6145495560420233</v>
      </c>
      <c r="U44">
        <v>44</v>
      </c>
      <c r="W44">
        <f t="shared" si="22"/>
        <v>15.816185704049204</v>
      </c>
      <c r="X44">
        <f t="shared" si="23"/>
        <v>23.084067771091565</v>
      </c>
    </row>
    <row r="45" spans="1:24" x14ac:dyDescent="0.2">
      <c r="A45">
        <v>45</v>
      </c>
      <c r="C45">
        <f t="shared" si="12"/>
        <v>-1.2985130434782786</v>
      </c>
      <c r="D45">
        <f t="shared" si="13"/>
        <v>13.858699158913494</v>
      </c>
      <c r="E45">
        <v>45</v>
      </c>
      <c r="G45">
        <f t="shared" si="14"/>
        <v>-1.2985130434782786</v>
      </c>
      <c r="H45">
        <f t="shared" si="15"/>
        <v>16.021974041679822</v>
      </c>
      <c r="I45">
        <v>45</v>
      </c>
      <c r="K45">
        <f t="shared" si="16"/>
        <v>-4.2605999999999842</v>
      </c>
      <c r="L45">
        <f t="shared" si="17"/>
        <v>9.5940143216273537</v>
      </c>
      <c r="M45">
        <v>45</v>
      </c>
      <c r="O45">
        <f t="shared" si="18"/>
        <v>-4.2605999999999842</v>
      </c>
      <c r="P45">
        <f t="shared" si="19"/>
        <v>20.449991893952159</v>
      </c>
      <c r="Q45">
        <v>45</v>
      </c>
      <c r="S45">
        <f t="shared" si="20"/>
        <v>16.977222841661803</v>
      </c>
      <c r="T45">
        <f t="shared" si="21"/>
        <v>3.3669224369611808</v>
      </c>
      <c r="U45">
        <v>45</v>
      </c>
      <c r="W45">
        <f t="shared" si="22"/>
        <v>15.908237825908888</v>
      </c>
      <c r="X45">
        <f t="shared" si="23"/>
        <v>23.593359402718356</v>
      </c>
    </row>
    <row r="46" spans="1:24" x14ac:dyDescent="0.2">
      <c r="A46">
        <v>46</v>
      </c>
      <c r="C46">
        <f t="shared" si="12"/>
        <v>-1.0763565217391502</v>
      </c>
      <c r="D46">
        <f t="shared" si="13"/>
        <v>13.818286194508357</v>
      </c>
      <c r="E46">
        <v>46</v>
      </c>
      <c r="G46">
        <f t="shared" si="14"/>
        <v>-1.0763565217391502</v>
      </c>
      <c r="H46">
        <f t="shared" si="15"/>
        <v>16.050137029960993</v>
      </c>
      <c r="I46">
        <v>46</v>
      </c>
      <c r="K46">
        <f t="shared" si="16"/>
        <v>-4.1057636363636201</v>
      </c>
      <c r="L46">
        <f t="shared" si="17"/>
        <v>9.5877201292203829</v>
      </c>
      <c r="M46">
        <v>46</v>
      </c>
      <c r="O46">
        <f t="shared" si="18"/>
        <v>-4.1057636363636201</v>
      </c>
      <c r="P46">
        <f t="shared" si="19"/>
        <v>20.447748224212127</v>
      </c>
      <c r="Q46">
        <v>46</v>
      </c>
      <c r="S46">
        <f t="shared" si="20"/>
        <v>17.026515562891369</v>
      </c>
      <c r="T46">
        <f t="shared" si="21"/>
        <v>3.1180715249420636</v>
      </c>
      <c r="U46">
        <v>46</v>
      </c>
      <c r="W46">
        <f t="shared" si="22"/>
        <v>16.000289947768572</v>
      </c>
      <c r="X46">
        <f t="shared" si="23"/>
        <v>24.126402136367702</v>
      </c>
    </row>
    <row r="47" spans="1:24" x14ac:dyDescent="0.2">
      <c r="A47">
        <v>47</v>
      </c>
      <c r="C47">
        <f t="shared" si="12"/>
        <v>-0.85420000000002005</v>
      </c>
      <c r="D47">
        <f t="shared" si="13"/>
        <v>13.777483515271472</v>
      </c>
      <c r="E47">
        <v>47</v>
      </c>
      <c r="G47">
        <f t="shared" si="14"/>
        <v>-0.85420000000002005</v>
      </c>
      <c r="H47">
        <f t="shared" si="15"/>
        <v>16.078689733073908</v>
      </c>
      <c r="I47">
        <v>47</v>
      </c>
      <c r="K47">
        <f t="shared" si="16"/>
        <v>-3.950927272727256</v>
      </c>
      <c r="L47">
        <f t="shared" si="17"/>
        <v>9.5812814659541559</v>
      </c>
      <c r="M47">
        <v>47</v>
      </c>
      <c r="O47">
        <f t="shared" si="18"/>
        <v>-3.950927272727256</v>
      </c>
      <c r="P47">
        <f t="shared" si="19"/>
        <v>20.445649025331345</v>
      </c>
      <c r="Q47">
        <v>47</v>
      </c>
      <c r="S47">
        <f t="shared" si="20"/>
        <v>17.075808284120935</v>
      </c>
      <c r="T47">
        <f t="shared" si="21"/>
        <v>2.8680738621941231</v>
      </c>
      <c r="U47">
        <v>47</v>
      </c>
      <c r="W47">
        <f t="shared" si="22"/>
        <v>16.092342069628256</v>
      </c>
      <c r="X47">
        <f t="shared" si="23"/>
        <v>24.679537577738373</v>
      </c>
    </row>
    <row r="48" spans="1:24" x14ac:dyDescent="0.2">
      <c r="A48">
        <v>48</v>
      </c>
      <c r="C48">
        <f t="shared" si="12"/>
        <v>-0.63204347826088991</v>
      </c>
      <c r="D48">
        <f t="shared" si="13"/>
        <v>13.736325316045239</v>
      </c>
      <c r="E48">
        <v>48</v>
      </c>
      <c r="G48">
        <f t="shared" si="14"/>
        <v>-0.63204347826088991</v>
      </c>
      <c r="H48">
        <f t="shared" si="15"/>
        <v>16.107597956176178</v>
      </c>
      <c r="I48">
        <v>48</v>
      </c>
      <c r="K48">
        <f t="shared" si="16"/>
        <v>-3.7960909090908919</v>
      </c>
      <c r="L48">
        <f t="shared" si="17"/>
        <v>9.5746985048693567</v>
      </c>
      <c r="M48">
        <v>48</v>
      </c>
      <c r="O48">
        <f t="shared" si="18"/>
        <v>-3.7960909090908919</v>
      </c>
      <c r="P48">
        <f t="shared" si="19"/>
        <v>20.44369412426914</v>
      </c>
      <c r="Q48">
        <v>48</v>
      </c>
      <c r="S48">
        <f t="shared" si="20"/>
        <v>17.125101005350501</v>
      </c>
      <c r="T48">
        <f t="shared" si="21"/>
        <v>2.6170004181646256</v>
      </c>
      <c r="U48">
        <v>48</v>
      </c>
      <c r="W48">
        <f t="shared" si="22"/>
        <v>16.184394191487939</v>
      </c>
      <c r="X48">
        <f t="shared" si="23"/>
        <v>25.249700354479025</v>
      </c>
    </row>
    <row r="49" spans="1:24" x14ac:dyDescent="0.2">
      <c r="A49">
        <v>49</v>
      </c>
      <c r="C49">
        <f t="shared" si="12"/>
        <v>-0.40988695652175977</v>
      </c>
      <c r="D49">
        <f t="shared" si="13"/>
        <v>13.694842198567738</v>
      </c>
      <c r="E49">
        <v>49</v>
      </c>
      <c r="G49">
        <f t="shared" si="14"/>
        <v>-0.40988695652175977</v>
      </c>
      <c r="H49">
        <f t="shared" si="15"/>
        <v>16.136831097529715</v>
      </c>
      <c r="I49">
        <v>49</v>
      </c>
      <c r="K49">
        <f t="shared" si="16"/>
        <v>-3.6412545454545278</v>
      </c>
      <c r="L49">
        <f t="shared" si="17"/>
        <v>9.5679714302103385</v>
      </c>
      <c r="M49">
        <v>49</v>
      </c>
      <c r="O49">
        <f t="shared" si="18"/>
        <v>-3.6412545454545278</v>
      </c>
      <c r="P49">
        <f t="shared" si="19"/>
        <v>20.441883336781153</v>
      </c>
      <c r="Q49">
        <v>49</v>
      </c>
      <c r="S49">
        <f t="shared" si="20"/>
        <v>17.174393726580067</v>
      </c>
      <c r="T49">
        <f t="shared" si="21"/>
        <v>2.3649166497732974</v>
      </c>
      <c r="U49">
        <v>49</v>
      </c>
      <c r="W49">
        <f t="shared" si="22"/>
        <v>16.276446313347623</v>
      </c>
      <c r="X49">
        <f t="shared" si="23"/>
        <v>25.834335552320432</v>
      </c>
    </row>
    <row r="50" spans="1:24" x14ac:dyDescent="0.2">
      <c r="A50">
        <v>50</v>
      </c>
      <c r="C50">
        <f t="shared" si="12"/>
        <v>-0.18773043478262963</v>
      </c>
      <c r="D50">
        <f t="shared" si="13"/>
        <v>13.653061589032969</v>
      </c>
      <c r="E50">
        <v>50</v>
      </c>
      <c r="G50">
        <f t="shared" si="14"/>
        <v>-0.18773043478262963</v>
      </c>
      <c r="H50">
        <f t="shared" si="15"/>
        <v>16.166361730940519</v>
      </c>
      <c r="I50">
        <v>50</v>
      </c>
      <c r="K50">
        <f t="shared" si="16"/>
        <v>-3.4864181818181637</v>
      </c>
      <c r="L50">
        <f t="shared" si="17"/>
        <v>9.5611004373524509</v>
      </c>
      <c r="M50">
        <v>50</v>
      </c>
      <c r="O50">
        <f t="shared" si="18"/>
        <v>-3.4864181818181637</v>
      </c>
      <c r="P50">
        <f t="shared" si="19"/>
        <v>20.440216467492032</v>
      </c>
      <c r="Q50">
        <v>50</v>
      </c>
      <c r="S50">
        <f t="shared" si="20"/>
        <v>17.223686447809634</v>
      </c>
      <c r="T50">
        <f t="shared" si="21"/>
        <v>2.1118830039552261</v>
      </c>
      <c r="U50">
        <v>50</v>
      </c>
      <c r="W50">
        <f t="shared" si="22"/>
        <v>16.368498435207307</v>
      </c>
      <c r="X50">
        <f t="shared" si="23"/>
        <v>26.43131808586341</v>
      </c>
    </row>
    <row r="51" spans="1:24" x14ac:dyDescent="0.2">
      <c r="A51">
        <v>51</v>
      </c>
      <c r="C51">
        <f t="shared" si="12"/>
        <v>3.4426086956500512E-2</v>
      </c>
      <c r="D51">
        <f t="shared" si="13"/>
        <v>13.611008106052413</v>
      </c>
      <c r="E51">
        <v>51</v>
      </c>
      <c r="G51">
        <f t="shared" si="14"/>
        <v>3.4426086956500512E-2</v>
      </c>
      <c r="H51">
        <f t="shared" si="15"/>
        <v>16.196165237797111</v>
      </c>
      <c r="I51">
        <v>51</v>
      </c>
      <c r="K51">
        <f t="shared" si="16"/>
        <v>-3.3315818181817995</v>
      </c>
      <c r="L51">
        <f t="shared" si="17"/>
        <v>9.5540857327252073</v>
      </c>
      <c r="M51">
        <v>51</v>
      </c>
      <c r="O51">
        <f t="shared" si="18"/>
        <v>-3.3315818181817995</v>
      </c>
      <c r="P51">
        <f t="shared" si="19"/>
        <v>20.438693309972273</v>
      </c>
      <c r="Q51">
        <v>51</v>
      </c>
      <c r="S51">
        <f t="shared" si="20"/>
        <v>17.2729791690392</v>
      </c>
      <c r="T51">
        <f t="shared" si="21"/>
        <v>1.857955368876663</v>
      </c>
      <c r="U51">
        <v>51</v>
      </c>
      <c r="W51">
        <f t="shared" si="22"/>
        <v>16.460550557066991</v>
      </c>
      <c r="X51">
        <f t="shared" si="23"/>
        <v>27.038879994186985</v>
      </c>
    </row>
    <row r="52" spans="1:24" x14ac:dyDescent="0.2">
      <c r="A52">
        <v>52</v>
      </c>
      <c r="C52">
        <f t="shared" si="12"/>
        <v>0.25658260869563065</v>
      </c>
      <c r="D52">
        <f t="shared" si="13"/>
        <v>13.568703884248093</v>
      </c>
      <c r="E52">
        <v>52</v>
      </c>
      <c r="G52">
        <f t="shared" si="14"/>
        <v>0.25658260869563065</v>
      </c>
      <c r="H52">
        <f t="shared" si="15"/>
        <v>16.226219483477461</v>
      </c>
      <c r="I52">
        <v>52</v>
      </c>
      <c r="K52">
        <f t="shared" si="16"/>
        <v>-3.1767454545454354</v>
      </c>
      <c r="L52">
        <f t="shared" si="17"/>
        <v>9.5469275337313491</v>
      </c>
      <c r="M52">
        <v>52</v>
      </c>
      <c r="O52">
        <f t="shared" si="18"/>
        <v>-3.1767454545454354</v>
      </c>
      <c r="P52">
        <f t="shared" si="19"/>
        <v>20.437313646819124</v>
      </c>
      <c r="Q52">
        <v>52</v>
      </c>
      <c r="S52">
        <f t="shared" si="20"/>
        <v>17.322271890268766</v>
      </c>
      <c r="T52">
        <f t="shared" si="21"/>
        <v>1.603185479470973</v>
      </c>
      <c r="U52">
        <v>52</v>
      </c>
      <c r="W52">
        <f t="shared" si="22"/>
        <v>16.552602678926675</v>
      </c>
      <c r="X52">
        <f t="shared" si="23"/>
        <v>27.655547773823727</v>
      </c>
    </row>
    <row r="53" spans="1:24" x14ac:dyDescent="0.2">
      <c r="A53">
        <v>53</v>
      </c>
      <c r="C53">
        <f t="shared" si="12"/>
        <v>0.4787391304347608</v>
      </c>
      <c r="D53">
        <f t="shared" si="13"/>
        <v>13.526168858470582</v>
      </c>
      <c r="E53">
        <v>53</v>
      </c>
      <c r="G53">
        <f t="shared" si="14"/>
        <v>0.4787391304347608</v>
      </c>
      <c r="H53">
        <f t="shared" si="15"/>
        <v>16.256504533131007</v>
      </c>
      <c r="I53">
        <v>53</v>
      </c>
      <c r="K53">
        <f t="shared" si="16"/>
        <v>-3.0219090909090713</v>
      </c>
      <c r="L53">
        <f t="shared" si="17"/>
        <v>9.5396260686618959</v>
      </c>
      <c r="M53">
        <v>53</v>
      </c>
      <c r="O53">
        <f t="shared" si="18"/>
        <v>-3.0219090909090713</v>
      </c>
      <c r="P53">
        <f t="shared" si="19"/>
        <v>20.436077249741569</v>
      </c>
      <c r="Q53">
        <v>53</v>
      </c>
      <c r="S53">
        <f t="shared" si="20"/>
        <v>17.371564611498332</v>
      </c>
      <c r="T53">
        <f t="shared" si="21"/>
        <v>1.3476212823005866</v>
      </c>
      <c r="U53">
        <v>53</v>
      </c>
      <c r="W53">
        <f t="shared" si="22"/>
        <v>16.644654800786359</v>
      </c>
      <c r="X53">
        <f t="shared" si="23"/>
        <v>28.280089800037914</v>
      </c>
    </row>
    <row r="54" spans="1:24" x14ac:dyDescent="0.2">
      <c r="A54">
        <v>54</v>
      </c>
      <c r="C54">
        <f t="shared" si="12"/>
        <v>0.70089565217389094</v>
      </c>
      <c r="D54">
        <f t="shared" si="13"/>
        <v>13.483421013275267</v>
      </c>
      <c r="E54">
        <v>54</v>
      </c>
      <c r="G54">
        <f t="shared" si="14"/>
        <v>0.70089565217389094</v>
      </c>
      <c r="H54">
        <f t="shared" si="15"/>
        <v>16.287002402202361</v>
      </c>
      <c r="I54">
        <v>54</v>
      </c>
      <c r="K54">
        <f t="shared" si="16"/>
        <v>-2.8670727272727081</v>
      </c>
      <c r="L54">
        <f t="shared" si="17"/>
        <v>9.5321815766072557</v>
      </c>
      <c r="M54">
        <v>54</v>
      </c>
      <c r="O54">
        <f t="shared" si="18"/>
        <v>-2.8670727272727081</v>
      </c>
      <c r="P54">
        <f t="shared" si="19"/>
        <v>20.434983879649202</v>
      </c>
      <c r="Q54">
        <v>54</v>
      </c>
      <c r="S54">
        <f t="shared" si="20"/>
        <v>17.420857332727898</v>
      </c>
      <c r="T54">
        <f t="shared" si="21"/>
        <v>1.0913072641798713</v>
      </c>
      <c r="U54">
        <v>54</v>
      </c>
      <c r="W54">
        <f t="shared" si="22"/>
        <v>16.736706922646043</v>
      </c>
      <c r="X54">
        <f t="shared" si="23"/>
        <v>28.911472924699964</v>
      </c>
    </row>
    <row r="55" spans="1:24" x14ac:dyDescent="0.2">
      <c r="A55">
        <v>55</v>
      </c>
      <c r="C55">
        <f t="shared" si="12"/>
        <v>0.92305217391302108</v>
      </c>
      <c r="D55">
        <f t="shared" si="13"/>
        <v>13.440476601872815</v>
      </c>
      <c r="E55">
        <v>55</v>
      </c>
      <c r="G55">
        <f t="shared" si="14"/>
        <v>0.92305217391302108</v>
      </c>
      <c r="H55">
        <f t="shared" si="15"/>
        <v>16.317696837480849</v>
      </c>
      <c r="I55">
        <v>55</v>
      </c>
      <c r="K55">
        <f t="shared" si="16"/>
        <v>-2.7122363636363431</v>
      </c>
      <c r="L55">
        <f t="shared" si="17"/>
        <v>9.5245943073644526</v>
      </c>
      <c r="M55">
        <v>55</v>
      </c>
      <c r="O55">
        <f t="shared" si="18"/>
        <v>-2.7122363636363431</v>
      </c>
      <c r="P55">
        <f t="shared" si="19"/>
        <v>20.434033286745002</v>
      </c>
      <c r="Q55">
        <v>55</v>
      </c>
      <c r="S55">
        <f t="shared" si="20"/>
        <v>17.470150053957465</v>
      </c>
      <c r="T55">
        <f t="shared" si="21"/>
        <v>0.83428474848701129</v>
      </c>
      <c r="U55">
        <v>55</v>
      </c>
      <c r="W55">
        <f t="shared" si="22"/>
        <v>16.828759044505723</v>
      </c>
      <c r="X55">
        <f t="shared" si="23"/>
        <v>29.54882698965357</v>
      </c>
    </row>
    <row r="56" spans="1:24" x14ac:dyDescent="0.2">
      <c r="A56">
        <v>56</v>
      </c>
      <c r="C56">
        <f t="shared" si="12"/>
        <v>1.1452086956521512</v>
      </c>
      <c r="D56">
        <f t="shared" si="13"/>
        <v>13.397350338337022</v>
      </c>
      <c r="E56">
        <v>56</v>
      </c>
      <c r="G56">
        <f t="shared" si="14"/>
        <v>1.1452086956521512</v>
      </c>
      <c r="H56">
        <f t="shared" si="15"/>
        <v>16.348573124892674</v>
      </c>
      <c r="I56">
        <v>56</v>
      </c>
      <c r="K56">
        <f t="shared" si="16"/>
        <v>-2.5573999999999799</v>
      </c>
      <c r="L56">
        <f t="shared" si="17"/>
        <v>9.516864521340592</v>
      </c>
      <c r="M56">
        <v>56</v>
      </c>
      <c r="O56">
        <f t="shared" si="18"/>
        <v>-2.5573999999999799</v>
      </c>
      <c r="P56">
        <f t="shared" si="19"/>
        <v>20.433225210621856</v>
      </c>
      <c r="Q56">
        <v>56</v>
      </c>
      <c r="S56">
        <f t="shared" si="20"/>
        <v>17.519442775187031</v>
      </c>
      <c r="T56">
        <f t="shared" si="21"/>
        <v>0.57659216264378443</v>
      </c>
      <c r="U56">
        <v>56</v>
      </c>
      <c r="W56">
        <f t="shared" si="22"/>
        <v>16.920811166365411</v>
      </c>
      <c r="X56">
        <f t="shared" si="23"/>
        <v>30.191415960233655</v>
      </c>
    </row>
    <row r="57" spans="1:24" x14ac:dyDescent="0.2">
      <c r="A57">
        <v>57</v>
      </c>
      <c r="C57">
        <f t="shared" si="12"/>
        <v>1.3673652173912814</v>
      </c>
      <c r="D57">
        <f t="shared" si="13"/>
        <v>13.354055566430965</v>
      </c>
      <c r="E57">
        <v>57</v>
      </c>
      <c r="G57">
        <f t="shared" si="14"/>
        <v>1.3673652173912814</v>
      </c>
      <c r="H57">
        <f t="shared" si="15"/>
        <v>16.379617920674765</v>
      </c>
      <c r="I57">
        <v>57</v>
      </c>
      <c r="K57">
        <f t="shared" si="16"/>
        <v>-2.4025636363636167</v>
      </c>
      <c r="L57">
        <f t="shared" si="17"/>
        <v>9.5089924894526199</v>
      </c>
      <c r="M57">
        <v>57</v>
      </c>
      <c r="O57">
        <f t="shared" si="18"/>
        <v>-2.4025636363636167</v>
      </c>
      <c r="P57">
        <f t="shared" si="19"/>
        <v>20.432559380362822</v>
      </c>
      <c r="Q57">
        <v>57</v>
      </c>
      <c r="S57">
        <f t="shared" si="20"/>
        <v>17.568735496416597</v>
      </c>
      <c r="T57">
        <f t="shared" si="21"/>
        <v>0.3182652798450718</v>
      </c>
      <c r="U57">
        <v>57</v>
      </c>
      <c r="W57">
        <f t="shared" si="22"/>
        <v>17.012863288225091</v>
      </c>
      <c r="X57">
        <f t="shared" si="23"/>
        <v>30.838614493940799</v>
      </c>
    </row>
    <row r="58" spans="1:24" x14ac:dyDescent="0.2">
      <c r="A58">
        <v>58</v>
      </c>
      <c r="C58">
        <f t="shared" si="12"/>
        <v>1.5895217391304115</v>
      </c>
      <c r="D58">
        <f t="shared" si="13"/>
        <v>13.310604408015532</v>
      </c>
      <c r="E58">
        <v>58</v>
      </c>
      <c r="G58">
        <f t="shared" si="14"/>
        <v>1.5895217391304115</v>
      </c>
      <c r="H58">
        <f t="shared" si="15"/>
        <v>16.410819102966233</v>
      </c>
      <c r="I58">
        <v>58</v>
      </c>
      <c r="K58">
        <f t="shared" si="16"/>
        <v>-2.2477272727272517</v>
      </c>
      <c r="L58">
        <f t="shared" si="17"/>
        <v>9.5009784930234744</v>
      </c>
      <c r="M58">
        <v>58</v>
      </c>
      <c r="O58">
        <f t="shared" si="18"/>
        <v>-2.2477272727272517</v>
      </c>
      <c r="P58">
        <f t="shared" si="19"/>
        <v>20.432035514644962</v>
      </c>
      <c r="Q58">
        <v>58</v>
      </c>
      <c r="S58">
        <f t="shared" si="20"/>
        <v>17.618028217646163</v>
      </c>
      <c r="T58">
        <f t="shared" si="21"/>
        <v>5.9337437768856915E-2</v>
      </c>
      <c r="U58">
        <v>58</v>
      </c>
      <c r="W58">
        <f t="shared" si="22"/>
        <v>17.104915410084779</v>
      </c>
      <c r="X58">
        <f t="shared" si="23"/>
        <v>31.489888922438261</v>
      </c>
    </row>
    <row r="59" spans="1:24" x14ac:dyDescent="0.2">
      <c r="A59">
        <v>59</v>
      </c>
      <c r="C59">
        <f t="shared" si="12"/>
        <v>1.8116782608695399</v>
      </c>
      <c r="D59">
        <f t="shared" si="13"/>
        <v>13.267007893640402</v>
      </c>
      <c r="E59">
        <v>59</v>
      </c>
      <c r="G59">
        <f t="shared" si="14"/>
        <v>1.8116782608695399</v>
      </c>
      <c r="H59">
        <f t="shared" si="15"/>
        <v>16.4421656412174</v>
      </c>
      <c r="I59">
        <v>59</v>
      </c>
      <c r="K59">
        <f t="shared" si="16"/>
        <v>-2.0928909090908885</v>
      </c>
      <c r="L59">
        <f t="shared" si="17"/>
        <v>9.492822823674711</v>
      </c>
      <c r="M59">
        <v>59</v>
      </c>
      <c r="O59">
        <f t="shared" si="18"/>
        <v>-2.0928909090908885</v>
      </c>
      <c r="P59">
        <f t="shared" si="19"/>
        <v>20.431653321846717</v>
      </c>
      <c r="Q59">
        <v>59</v>
      </c>
      <c r="S59">
        <f t="shared" si="20"/>
        <v>17.667320938875726</v>
      </c>
      <c r="T59">
        <f t="shared" si="21"/>
        <v>-0.20016026331215997</v>
      </c>
      <c r="U59">
        <v>59</v>
      </c>
      <c r="W59">
        <f t="shared" si="22"/>
        <v>17.196967531944459</v>
      </c>
      <c r="X59">
        <f t="shared" si="23"/>
        <v>32.144781794950354</v>
      </c>
    </row>
    <row r="60" spans="1:24" x14ac:dyDescent="0.2">
      <c r="A60">
        <v>60</v>
      </c>
      <c r="C60">
        <f t="shared" si="12"/>
        <v>2.03383478260867</v>
      </c>
      <c r="D60">
        <f t="shared" si="13"/>
        <v>13.223276077589487</v>
      </c>
      <c r="E60">
        <v>60</v>
      </c>
      <c r="G60">
        <f t="shared" si="14"/>
        <v>2.03383478260867</v>
      </c>
      <c r="H60">
        <f t="shared" si="15"/>
        <v>16.473647481144347</v>
      </c>
      <c r="I60">
        <v>60</v>
      </c>
      <c r="K60">
        <f t="shared" si="16"/>
        <v>-1.9380545454545235</v>
      </c>
      <c r="L60">
        <f t="shared" si="17"/>
        <v>9.4845257832157301</v>
      </c>
      <c r="M60">
        <v>60</v>
      </c>
      <c r="O60">
        <f t="shared" si="18"/>
        <v>-1.9380545454545235</v>
      </c>
      <c r="P60">
        <f t="shared" si="19"/>
        <v>20.431412500158693</v>
      </c>
      <c r="Q60">
        <v>60</v>
      </c>
      <c r="S60">
        <f t="shared" si="20"/>
        <v>17.716613660105295</v>
      </c>
      <c r="T60">
        <f t="shared" si="21"/>
        <v>-0.46019878086990218</v>
      </c>
      <c r="U60">
        <v>60</v>
      </c>
      <c r="W60">
        <f t="shared" si="22"/>
        <v>17.289019653804147</v>
      </c>
      <c r="X60">
        <f t="shared" si="23"/>
        <v>32.802899286990211</v>
      </c>
    </row>
    <row r="61" spans="1:24" x14ac:dyDescent="0.2">
      <c r="A61">
        <v>61</v>
      </c>
      <c r="C61">
        <f t="shared" si="12"/>
        <v>2.2559913043478002</v>
      </c>
      <c r="D61">
        <f t="shared" si="13"/>
        <v>13.179418139360772</v>
      </c>
      <c r="E61">
        <v>61</v>
      </c>
      <c r="G61">
        <f t="shared" si="14"/>
        <v>2.2559913043478002</v>
      </c>
      <c r="H61">
        <f t="shared" si="15"/>
        <v>16.505255443249098</v>
      </c>
      <c r="I61">
        <v>61</v>
      </c>
      <c r="K61">
        <f t="shared" si="16"/>
        <v>-1.7832181818181603</v>
      </c>
      <c r="L61">
        <f t="shared" si="17"/>
        <v>9.4760876835296415</v>
      </c>
      <c r="M61">
        <v>61</v>
      </c>
      <c r="O61">
        <f t="shared" si="18"/>
        <v>-1.7832181818181603</v>
      </c>
      <c r="P61">
        <f t="shared" si="19"/>
        <v>20.431312737697777</v>
      </c>
      <c r="Q61">
        <v>61</v>
      </c>
      <c r="S61">
        <f t="shared" si="20"/>
        <v>17.765906381334858</v>
      </c>
      <c r="T61">
        <f t="shared" si="21"/>
        <v>-0.72075096700438479</v>
      </c>
      <c r="U61">
        <v>61</v>
      </c>
      <c r="W61">
        <f t="shared" si="22"/>
        <v>17.381071775663827</v>
      </c>
      <c r="X61">
        <f t="shared" si="23"/>
        <v>33.463900912544474</v>
      </c>
    </row>
    <row r="62" spans="1:24" x14ac:dyDescent="0.2">
      <c r="A62">
        <v>62</v>
      </c>
      <c r="C62">
        <f t="shared" si="12"/>
        <v>2.4781478260869303</v>
      </c>
      <c r="D62">
        <f t="shared" si="13"/>
        <v>13.135442473302666</v>
      </c>
      <c r="E62">
        <v>62</v>
      </c>
      <c r="G62">
        <f t="shared" si="14"/>
        <v>2.4781478260869303</v>
      </c>
      <c r="H62">
        <f t="shared" si="15"/>
        <v>16.536981133183243</v>
      </c>
      <c r="I62">
        <v>62</v>
      </c>
      <c r="K62">
        <f t="shared" si="16"/>
        <v>-1.6283818181817953</v>
      </c>
      <c r="L62">
        <f t="shared" si="17"/>
        <v>9.4675088464559192</v>
      </c>
      <c r="M62">
        <v>62</v>
      </c>
      <c r="O62">
        <f t="shared" si="18"/>
        <v>-1.6283818181817953</v>
      </c>
      <c r="P62">
        <f t="shared" si="19"/>
        <v>20.431353712624492</v>
      </c>
      <c r="Q62">
        <v>62</v>
      </c>
      <c r="S62">
        <f t="shared" si="20"/>
        <v>17.815199102564424</v>
      </c>
      <c r="T62">
        <f t="shared" si="21"/>
        <v>-0.98179142017839993</v>
      </c>
      <c r="U62">
        <v>62</v>
      </c>
      <c r="W62">
        <f t="shared" si="22"/>
        <v>17.473123897523511</v>
      </c>
      <c r="X62">
        <f t="shared" si="23"/>
        <v>34.127491089364213</v>
      </c>
    </row>
    <row r="63" spans="1:24" x14ac:dyDescent="0.2">
      <c r="A63">
        <v>63</v>
      </c>
      <c r="C63">
        <f t="shared" si="12"/>
        <v>2.7003043478260604</v>
      </c>
      <c r="D63">
        <f t="shared" si="13"/>
        <v>13.091356767903063</v>
      </c>
      <c r="E63">
        <v>63</v>
      </c>
      <c r="G63">
        <f t="shared" si="14"/>
        <v>2.7003043478260604</v>
      </c>
      <c r="H63">
        <f t="shared" si="15"/>
        <v>16.568816862458874</v>
      </c>
      <c r="I63">
        <v>63</v>
      </c>
      <c r="K63">
        <f t="shared" si="16"/>
        <v>-1.4735454545454321</v>
      </c>
      <c r="L63">
        <f t="shared" si="17"/>
        <v>9.4587896036699348</v>
      </c>
      <c r="M63">
        <v>63</v>
      </c>
      <c r="O63">
        <f t="shared" si="18"/>
        <v>-1.4735454545454321</v>
      </c>
      <c r="P63">
        <f t="shared" si="19"/>
        <v>20.43153509326347</v>
      </c>
      <c r="Q63">
        <v>63</v>
      </c>
      <c r="S63">
        <f t="shared" si="20"/>
        <v>17.86449182379399</v>
      </c>
      <c r="T63">
        <f t="shared" si="21"/>
        <v>-1.2432963502968164</v>
      </c>
      <c r="U63">
        <v>63</v>
      </c>
      <c r="W63">
        <f t="shared" si="22"/>
        <v>17.565176019383195</v>
      </c>
      <c r="X63">
        <f t="shared" si="23"/>
        <v>34.793412197723491</v>
      </c>
    </row>
    <row r="64" spans="1:24" x14ac:dyDescent="0.2">
      <c r="A64">
        <v>64</v>
      </c>
      <c r="C64">
        <f t="shared" si="12"/>
        <v>2.9224608695651906</v>
      </c>
      <c r="D64">
        <f t="shared" si="13"/>
        <v>13.047168076030168</v>
      </c>
      <c r="E64">
        <v>64</v>
      </c>
      <c r="G64">
        <f t="shared" si="14"/>
        <v>2.9224608695651906</v>
      </c>
      <c r="H64">
        <f t="shared" si="15"/>
        <v>16.600755578207806</v>
      </c>
      <c r="I64">
        <v>64</v>
      </c>
      <c r="K64">
        <f t="shared" si="16"/>
        <v>-1.3187090909090671</v>
      </c>
      <c r="L64">
        <f t="shared" si="17"/>
        <v>9.4499302965594296</v>
      </c>
      <c r="M64">
        <v>64</v>
      </c>
      <c r="O64">
        <f t="shared" si="18"/>
        <v>-1.3187090909090671</v>
      </c>
      <c r="P64">
        <f t="shared" si="19"/>
        <v>20.43185653822697</v>
      </c>
      <c r="Q64">
        <v>64</v>
      </c>
      <c r="S64">
        <f t="shared" si="20"/>
        <v>17.913784545023557</v>
      </c>
      <c r="T64">
        <f t="shared" si="21"/>
        <v>-1.50524345579122</v>
      </c>
      <c r="U64">
        <v>64</v>
      </c>
      <c r="W64">
        <f t="shared" si="22"/>
        <v>17.657228141242879</v>
      </c>
      <c r="X64">
        <f t="shared" si="23"/>
        <v>35.461438845852534</v>
      </c>
    </row>
    <row r="65" spans="1:24" x14ac:dyDescent="0.2">
      <c r="A65">
        <v>65</v>
      </c>
      <c r="C65">
        <f t="shared" ref="C65:C70" si="24">-11.0734+(A65-1)*0.22215652173913</f>
        <v>3.1446173913043207</v>
      </c>
      <c r="D65">
        <f t="shared" ref="D65:D70" si="25">14.9045358197147+-0.0275705975860341*C65-5.38399715645697*(0.0114942528735632+(C65--6.34122988505747)^2/880.932625402299)^0.5</f>
        <v>13.002882877252665</v>
      </c>
      <c r="E65">
        <v>65</v>
      </c>
      <c r="G65">
        <f t="shared" ref="G65:G70" si="26">-11.0734+(E65-1)*0.22215652173913</f>
        <v>3.1446173913043207</v>
      </c>
      <c r="H65">
        <f t="shared" ref="H65:H70" si="27">14.9045358197147+-0.0275705975860341*G65+5.38399715645697*(0.0114942528735632+(G65--6.34122988505747)^2/880.932625402299)^0.5</f>
        <v>16.632790800861343</v>
      </c>
      <c r="I65">
        <v>65</v>
      </c>
      <c r="K65">
        <f t="shared" ref="K65:K100" si="28">-11.0734+(I65-1)*0.154836363636364</f>
        <v>-1.1638727272727039</v>
      </c>
      <c r="L65">
        <f t="shared" ref="L65:L96" si="29">14.9045358197147+-0.0275705975860341*K65-5.38399715645697*(1.01149425287356+(K65--6.34122988505747)^2/880.932625402299)^0.5</f>
        <v>9.4409312760980804</v>
      </c>
      <c r="M65">
        <v>65</v>
      </c>
      <c r="O65">
        <f t="shared" ref="O65:O100" si="30">-11.0734+(M65-1)*0.154836363636364</f>
        <v>-1.1638727272727039</v>
      </c>
      <c r="P65">
        <f t="shared" ref="P65:P96" si="31">14.9045358197147+-0.0275705975860341*O65+5.38399715645697*(1.01149425287356+(O65--6.34122988505747)^2/880.932625402299)^0.5</f>
        <v>20.432317696541311</v>
      </c>
      <c r="Q65">
        <v>65</v>
      </c>
      <c r="S65">
        <f t="shared" ref="S65:S70" si="32">14.8083431075609+(Q65-1)*0.049292721229566</f>
        <v>17.963077266253123</v>
      </c>
      <c r="T65">
        <f t="shared" ref="T65:T70" si="33">0+1*S65-5.38399715645697*(1.01149425287356+(S65-15.0793673170761)^2/0.669630232970225)^0.5</f>
        <v>-1.7676118115159269</v>
      </c>
      <c r="U65">
        <v>65</v>
      </c>
      <c r="W65">
        <f t="shared" ref="W65:W70" si="34">11.8579444640828+(U65-1)*0.0920521218596838</f>
        <v>17.749280263102563</v>
      </c>
      <c r="X65">
        <f t="shared" ref="X65:X70" si="35">0+1*W65+5.38399715645697*(1.01149425287356+(W65-15.0793673170761)^2/0.669630232970225)^0.5</f>
        <v>36.131373113293776</v>
      </c>
    </row>
    <row r="66" spans="1:24" x14ac:dyDescent="0.2">
      <c r="A66">
        <v>66</v>
      </c>
      <c r="C66">
        <f t="shared" si="24"/>
        <v>3.3667739130434509</v>
      </c>
      <c r="D66">
        <f t="shared" si="25"/>
        <v>12.958507133218271</v>
      </c>
      <c r="E66">
        <v>66</v>
      </c>
      <c r="G66">
        <f t="shared" si="26"/>
        <v>3.3667739130434509</v>
      </c>
      <c r="H66">
        <f t="shared" si="27"/>
        <v>16.664916568771776</v>
      </c>
      <c r="I66">
        <v>66</v>
      </c>
      <c r="K66">
        <f t="shared" si="28"/>
        <v>-1.0090363636363406</v>
      </c>
      <c r="L66">
        <f t="shared" si="29"/>
        <v>9.4317929027162677</v>
      </c>
      <c r="M66">
        <v>66</v>
      </c>
      <c r="O66">
        <f t="shared" si="30"/>
        <v>-1.0090363636363406</v>
      </c>
      <c r="P66">
        <f t="shared" si="31"/>
        <v>20.432918207776119</v>
      </c>
      <c r="Q66">
        <v>66</v>
      </c>
      <c r="S66">
        <f t="shared" si="32"/>
        <v>18.012369987482689</v>
      </c>
      <c r="T66">
        <f t="shared" si="33"/>
        <v>-2.0303817663914323</v>
      </c>
      <c r="U66">
        <v>66</v>
      </c>
      <c r="W66">
        <f t="shared" si="34"/>
        <v>17.841332384962246</v>
      </c>
      <c r="X66">
        <f t="shared" si="35"/>
        <v>36.803040589483686</v>
      </c>
    </row>
    <row r="67" spans="1:24" x14ac:dyDescent="0.2">
      <c r="A67">
        <v>67</v>
      </c>
      <c r="C67">
        <f t="shared" si="24"/>
        <v>3.588930434782581</v>
      </c>
      <c r="D67">
        <f t="shared" si="25"/>
        <v>12.914046336940931</v>
      </c>
      <c r="E67">
        <v>67</v>
      </c>
      <c r="G67">
        <f t="shared" si="26"/>
        <v>3.588930434782581</v>
      </c>
      <c r="H67">
        <f t="shared" si="27"/>
        <v>16.69712738892515</v>
      </c>
      <c r="I67">
        <v>67</v>
      </c>
      <c r="K67">
        <f t="shared" si="28"/>
        <v>-0.85419999999997565</v>
      </c>
      <c r="L67">
        <f t="shared" si="29"/>
        <v>9.4225155461690822</v>
      </c>
      <c r="M67">
        <v>67</v>
      </c>
      <c r="O67">
        <f t="shared" si="30"/>
        <v>-0.85419999999997565</v>
      </c>
      <c r="P67">
        <f t="shared" si="31"/>
        <v>20.433657702176298</v>
      </c>
      <c r="Q67">
        <v>67</v>
      </c>
      <c r="S67">
        <f t="shared" si="32"/>
        <v>18.061662708712255</v>
      </c>
      <c r="T67">
        <f t="shared" si="33"/>
        <v>-2.2935348498455177</v>
      </c>
      <c r="U67">
        <v>67</v>
      </c>
      <c r="W67">
        <f t="shared" si="34"/>
        <v>17.93338450682193</v>
      </c>
      <c r="X67">
        <f t="shared" si="35"/>
        <v>37.476287061335938</v>
      </c>
    </row>
    <row r="68" spans="1:24" x14ac:dyDescent="0.2">
      <c r="A68">
        <v>68</v>
      </c>
      <c r="C68">
        <f t="shared" si="24"/>
        <v>3.8110869565217111</v>
      </c>
      <c r="D68">
        <f t="shared" si="25"/>
        <v>12.869505556735657</v>
      </c>
      <c r="E68">
        <v>68</v>
      </c>
      <c r="G68">
        <f t="shared" si="26"/>
        <v>3.8110869565217111</v>
      </c>
      <c r="H68">
        <f t="shared" si="27"/>
        <v>16.729418193006456</v>
      </c>
      <c r="I68">
        <v>68</v>
      </c>
      <c r="K68">
        <f t="shared" si="28"/>
        <v>-0.69936363636361243</v>
      </c>
      <c r="L68">
        <f t="shared" si="29"/>
        <v>9.4130995854017669</v>
      </c>
      <c r="M68">
        <v>68</v>
      </c>
      <c r="O68">
        <f t="shared" si="30"/>
        <v>-0.69936363636361243</v>
      </c>
      <c r="P68">
        <f t="shared" si="31"/>
        <v>20.434535800796606</v>
      </c>
      <c r="Q68">
        <v>68</v>
      </c>
      <c r="S68">
        <f t="shared" si="32"/>
        <v>18.110955429941821</v>
      </c>
      <c r="T68">
        <f t="shared" si="33"/>
        <v>-2.5570536862036235</v>
      </c>
      <c r="U68">
        <v>68</v>
      </c>
      <c r="W68">
        <f t="shared" si="34"/>
        <v>18.025436628681614</v>
      </c>
      <c r="X68">
        <f t="shared" si="35"/>
        <v>38.150975732479445</v>
      </c>
    </row>
    <row r="69" spans="1:24" x14ac:dyDescent="0.2">
      <c r="A69">
        <v>69</v>
      </c>
      <c r="C69">
        <f t="shared" si="24"/>
        <v>4.0332434782608413</v>
      </c>
      <c r="D69">
        <f t="shared" si="25"/>
        <v>12.824889475443776</v>
      </c>
      <c r="E69">
        <v>69</v>
      </c>
      <c r="G69">
        <f t="shared" si="26"/>
        <v>4.0332434782608413</v>
      </c>
      <c r="H69">
        <f t="shared" si="27"/>
        <v>16.761784298174373</v>
      </c>
      <c r="I69">
        <v>69</v>
      </c>
      <c r="K69">
        <f t="shared" si="28"/>
        <v>-0.54452727272724744</v>
      </c>
      <c r="L69">
        <f t="shared" si="29"/>
        <v>9.4035454084126417</v>
      </c>
      <c r="M69">
        <v>69</v>
      </c>
      <c r="O69">
        <f t="shared" si="30"/>
        <v>-0.54452727272724744</v>
      </c>
      <c r="P69">
        <f t="shared" si="31"/>
        <v>20.435552115638728</v>
      </c>
      <c r="Q69">
        <v>69</v>
      </c>
      <c r="S69">
        <f t="shared" si="32"/>
        <v>18.160248151171388</v>
      </c>
      <c r="T69">
        <f t="shared" si="33"/>
        <v>-2.8209219162697714</v>
      </c>
      <c r="U69">
        <v>69</v>
      </c>
      <c r="W69">
        <f t="shared" si="34"/>
        <v>18.117488750541298</v>
      </c>
      <c r="X69">
        <f t="shared" si="35"/>
        <v>38.826984879689661</v>
      </c>
    </row>
    <row r="70" spans="1:24" x14ac:dyDescent="0.2">
      <c r="A70">
        <v>70</v>
      </c>
      <c r="C70">
        <f t="shared" si="24"/>
        <v>4.2553999999999714</v>
      </c>
      <c r="D70">
        <f t="shared" si="25"/>
        <v>12.780202425508241</v>
      </c>
      <c r="E70">
        <v>70</v>
      </c>
      <c r="G70">
        <f t="shared" si="26"/>
        <v>4.2553999999999714</v>
      </c>
      <c r="H70">
        <f t="shared" si="27"/>
        <v>16.794221371985941</v>
      </c>
      <c r="I70">
        <v>70</v>
      </c>
      <c r="K70">
        <f t="shared" si="28"/>
        <v>-0.38969090909088422</v>
      </c>
      <c r="L70">
        <f t="shared" si="29"/>
        <v>9.3938534121136499</v>
      </c>
      <c r="M70">
        <v>70</v>
      </c>
      <c r="O70">
        <f t="shared" si="30"/>
        <v>-0.38969090909088422</v>
      </c>
      <c r="P70">
        <f t="shared" si="31"/>
        <v>20.436706249790713</v>
      </c>
      <c r="Q70">
        <v>70</v>
      </c>
      <c r="S70">
        <f t="shared" si="32"/>
        <v>18.209540872400954</v>
      </c>
      <c r="T70">
        <f t="shared" si="33"/>
        <v>-3.0851241254187904</v>
      </c>
      <c r="U70">
        <v>70</v>
      </c>
      <c r="W70">
        <f t="shared" si="34"/>
        <v>18.209540872400982</v>
      </c>
      <c r="X70">
        <f t="shared" si="35"/>
        <v>39.504205870220908</v>
      </c>
    </row>
    <row r="71" spans="1:24" x14ac:dyDescent="0.2">
      <c r="I71">
        <v>71</v>
      </c>
      <c r="K71">
        <f t="shared" si="28"/>
        <v>-0.23485454545451923</v>
      </c>
      <c r="L71">
        <f t="shared" si="29"/>
        <v>9.3840240021886245</v>
      </c>
      <c r="M71">
        <v>71</v>
      </c>
      <c r="O71">
        <f t="shared" si="30"/>
        <v>-0.23485454545451923</v>
      </c>
      <c r="P71">
        <f t="shared" si="31"/>
        <v>20.43799779756873</v>
      </c>
    </row>
    <row r="72" spans="1:24" x14ac:dyDescent="0.2">
      <c r="I72">
        <v>72</v>
      </c>
      <c r="K72">
        <f t="shared" si="28"/>
        <v>-8.0018181818156009E-2</v>
      </c>
      <c r="L72">
        <f t="shared" si="29"/>
        <v>9.3740575929493986</v>
      </c>
      <c r="M72">
        <v>72</v>
      </c>
      <c r="O72">
        <f t="shared" si="30"/>
        <v>-8.0018181818156009E-2</v>
      </c>
      <c r="P72">
        <f t="shared" si="31"/>
        <v>20.439426344660951</v>
      </c>
    </row>
    <row r="73" spans="1:24" x14ac:dyDescent="0.2">
      <c r="I73">
        <v>73</v>
      </c>
      <c r="K73">
        <f t="shared" si="28"/>
        <v>7.4818181818208984E-2</v>
      </c>
      <c r="L73">
        <f t="shared" si="29"/>
        <v>9.3639546071898554</v>
      </c>
      <c r="M73">
        <v>73</v>
      </c>
      <c r="O73">
        <f t="shared" si="30"/>
        <v>7.4818181818208984E-2</v>
      </c>
      <c r="P73">
        <f t="shared" si="31"/>
        <v>20.440991468273488</v>
      </c>
    </row>
    <row r="74" spans="1:24" x14ac:dyDescent="0.2">
      <c r="I74">
        <v>74</v>
      </c>
      <c r="K74">
        <f t="shared" si="28"/>
        <v>0.2296545454545722</v>
      </c>
      <c r="L74">
        <f t="shared" si="29"/>
        <v>9.3537154760380439</v>
      </c>
      <c r="M74">
        <v>74</v>
      </c>
      <c r="O74">
        <f t="shared" si="30"/>
        <v>0.2296545454545722</v>
      </c>
      <c r="P74">
        <f t="shared" si="31"/>
        <v>20.442692737278293</v>
      </c>
    </row>
    <row r="75" spans="1:24" x14ac:dyDescent="0.2">
      <c r="I75">
        <v>75</v>
      </c>
      <c r="K75">
        <f t="shared" si="28"/>
        <v>0.38449090909093542</v>
      </c>
      <c r="L75">
        <f t="shared" si="29"/>
        <v>9.3433406388064704</v>
      </c>
      <c r="M75">
        <v>75</v>
      </c>
      <c r="O75">
        <f t="shared" si="30"/>
        <v>0.38449090909093542</v>
      </c>
      <c r="P75">
        <f t="shared" si="31"/>
        <v>20.444529712362861</v>
      </c>
    </row>
    <row r="76" spans="1:24" x14ac:dyDescent="0.2">
      <c r="I76">
        <v>76</v>
      </c>
      <c r="K76">
        <f t="shared" si="28"/>
        <v>0.53932727272730041</v>
      </c>
      <c r="L76">
        <f t="shared" si="29"/>
        <v>9.3328305428406786</v>
      </c>
      <c r="M76">
        <v>76</v>
      </c>
      <c r="O76">
        <f t="shared" si="30"/>
        <v>0.53932727272730041</v>
      </c>
      <c r="P76">
        <f t="shared" si="31"/>
        <v>20.446501946181648</v>
      </c>
    </row>
    <row r="77" spans="1:24" x14ac:dyDescent="0.2">
      <c r="I77">
        <v>77</v>
      </c>
      <c r="K77">
        <f t="shared" si="28"/>
        <v>0.69416363636366363</v>
      </c>
      <c r="L77">
        <f t="shared" si="29"/>
        <v>9.3221856433662094</v>
      </c>
      <c r="M77">
        <v>77</v>
      </c>
      <c r="O77">
        <f t="shared" si="30"/>
        <v>0.69416363636366363</v>
      </c>
      <c r="P77">
        <f t="shared" si="31"/>
        <v>20.448608983509111</v>
      </c>
    </row>
    <row r="78" spans="1:24" x14ac:dyDescent="0.2">
      <c r="I78">
        <v>78</v>
      </c>
      <c r="K78">
        <f t="shared" si="28"/>
        <v>0.84900000000002862</v>
      </c>
      <c r="L78">
        <f t="shared" si="29"/>
        <v>9.311406403334118</v>
      </c>
      <c r="M78">
        <v>78</v>
      </c>
      <c r="O78">
        <f t="shared" si="30"/>
        <v>0.84900000000002862</v>
      </c>
      <c r="P78">
        <f t="shared" si="31"/>
        <v>20.450850361394195</v>
      </c>
    </row>
    <row r="79" spans="1:24" x14ac:dyDescent="0.2">
      <c r="I79">
        <v>79</v>
      </c>
      <c r="K79">
        <f t="shared" si="28"/>
        <v>1.0038363636363918</v>
      </c>
      <c r="L79">
        <f t="shared" si="29"/>
        <v>9.300493293265065</v>
      </c>
      <c r="M79">
        <v>79</v>
      </c>
      <c r="O79">
        <f t="shared" si="30"/>
        <v>1.0038363636363918</v>
      </c>
      <c r="P79">
        <f t="shared" si="31"/>
        <v>20.453225609316242</v>
      </c>
    </row>
    <row r="80" spans="1:24" x14ac:dyDescent="0.2">
      <c r="I80">
        <v>80</v>
      </c>
      <c r="K80">
        <f t="shared" si="28"/>
        <v>1.1586727272727568</v>
      </c>
      <c r="L80">
        <f t="shared" si="29"/>
        <v>9.2894467910921747</v>
      </c>
      <c r="M80">
        <v>80</v>
      </c>
      <c r="O80">
        <f t="shared" si="30"/>
        <v>1.1586727272727568</v>
      </c>
      <c r="P80">
        <f t="shared" si="31"/>
        <v>20.455734249342125</v>
      </c>
    </row>
    <row r="81" spans="9:16" x14ac:dyDescent="0.2">
      <c r="I81">
        <v>81</v>
      </c>
      <c r="K81">
        <f t="shared" si="28"/>
        <v>1.31350909090912</v>
      </c>
      <c r="L81">
        <f t="shared" si="29"/>
        <v>9.278267382002749</v>
      </c>
      <c r="M81">
        <v>81</v>
      </c>
      <c r="O81">
        <f t="shared" si="30"/>
        <v>1.31350909090912</v>
      </c>
      <c r="P81">
        <f t="shared" si="31"/>
        <v>20.458375796284546</v>
      </c>
    </row>
    <row r="82" spans="9:16" x14ac:dyDescent="0.2">
      <c r="I82">
        <v>82</v>
      </c>
      <c r="K82">
        <f t="shared" si="28"/>
        <v>1.4683454545454833</v>
      </c>
      <c r="L82">
        <f t="shared" si="29"/>
        <v>9.2669555582789105</v>
      </c>
      <c r="M82">
        <v>82</v>
      </c>
      <c r="O82">
        <f t="shared" si="30"/>
        <v>1.4683454545454833</v>
      </c>
      <c r="P82">
        <f t="shared" si="31"/>
        <v>20.461149757861378</v>
      </c>
    </row>
    <row r="83" spans="9:16" x14ac:dyDescent="0.2">
      <c r="I83">
        <v>83</v>
      </c>
      <c r="K83">
        <f t="shared" si="28"/>
        <v>1.6231818181818483</v>
      </c>
      <c r="L83">
        <f t="shared" si="29"/>
        <v>9.2555118191373431</v>
      </c>
      <c r="M83">
        <v>83</v>
      </c>
      <c r="O83">
        <f t="shared" si="30"/>
        <v>1.6231818181818483</v>
      </c>
      <c r="P83">
        <f t="shared" si="31"/>
        <v>20.464055634855942</v>
      </c>
    </row>
    <row r="84" spans="9:16" x14ac:dyDescent="0.2">
      <c r="I84">
        <v>84</v>
      </c>
      <c r="K84">
        <f t="shared" si="28"/>
        <v>1.7780181818182115</v>
      </c>
      <c r="L84">
        <f t="shared" si="29"/>
        <v>9.2439366705681998</v>
      </c>
      <c r="M84">
        <v>84</v>
      </c>
      <c r="O84">
        <f t="shared" si="30"/>
        <v>1.7780181818182115</v>
      </c>
      <c r="P84">
        <f t="shared" si="31"/>
        <v>20.467092921278077</v>
      </c>
    </row>
    <row r="85" spans="9:16" x14ac:dyDescent="0.2">
      <c r="I85">
        <v>85</v>
      </c>
      <c r="K85">
        <f t="shared" si="28"/>
        <v>1.9328545454545765</v>
      </c>
      <c r="L85">
        <f t="shared" si="29"/>
        <v>9.2322306251733046</v>
      </c>
      <c r="M85">
        <v>85</v>
      </c>
      <c r="O85">
        <f t="shared" si="30"/>
        <v>1.9328545454545765</v>
      </c>
      <c r="P85">
        <f t="shared" si="31"/>
        <v>20.470261104525967</v>
      </c>
    </row>
    <row r="86" spans="9:16" x14ac:dyDescent="0.2">
      <c r="I86">
        <v>86</v>
      </c>
      <c r="K86">
        <f t="shared" si="28"/>
        <v>2.0876909090909397</v>
      </c>
      <c r="L86">
        <f t="shared" si="29"/>
        <v>9.2203942020037388</v>
      </c>
      <c r="M86">
        <v>86</v>
      </c>
      <c r="O86">
        <f t="shared" si="30"/>
        <v>2.0876909090909397</v>
      </c>
      <c r="P86">
        <f t="shared" si="31"/>
        <v>20.473559665548528</v>
      </c>
    </row>
    <row r="87" spans="9:16" x14ac:dyDescent="0.2">
      <c r="I87">
        <v>87</v>
      </c>
      <c r="K87">
        <f t="shared" si="28"/>
        <v>2.2425272727273047</v>
      </c>
      <c r="L87">
        <f t="shared" si="29"/>
        <v>9.2084279263969222</v>
      </c>
      <c r="M87">
        <v>87</v>
      </c>
      <c r="O87">
        <f t="shared" si="30"/>
        <v>2.2425272727273047</v>
      </c>
      <c r="P87">
        <f t="shared" si="31"/>
        <v>20.476988079008336</v>
      </c>
    </row>
    <row r="88" spans="9:16" x14ac:dyDescent="0.2">
      <c r="I88">
        <v>88</v>
      </c>
      <c r="K88">
        <f t="shared" si="28"/>
        <v>2.3973636363636679</v>
      </c>
      <c r="L88">
        <f t="shared" si="29"/>
        <v>9.1963323298133304</v>
      </c>
      <c r="M88">
        <v>88</v>
      </c>
      <c r="O88">
        <f t="shared" si="30"/>
        <v>2.3973636363636679</v>
      </c>
      <c r="P88">
        <f t="shared" si="31"/>
        <v>20.480545813444923</v>
      </c>
    </row>
    <row r="89" spans="9:16" x14ac:dyDescent="0.2">
      <c r="I89">
        <v>89</v>
      </c>
      <c r="K89">
        <f t="shared" si="28"/>
        <v>2.5522000000000311</v>
      </c>
      <c r="L89">
        <f t="shared" si="29"/>
        <v>9.1841079496728781</v>
      </c>
      <c r="M89">
        <v>89</v>
      </c>
      <c r="O89">
        <f t="shared" si="30"/>
        <v>2.5522000000000311</v>
      </c>
      <c r="P89">
        <f t="shared" si="31"/>
        <v>20.484232331438371</v>
      </c>
    </row>
    <row r="90" spans="9:16" x14ac:dyDescent="0.2">
      <c r="I90">
        <v>90</v>
      </c>
      <c r="K90">
        <f t="shared" si="28"/>
        <v>2.7070363636363961</v>
      </c>
      <c r="L90">
        <f t="shared" si="29"/>
        <v>9.1717553291911322</v>
      </c>
      <c r="M90">
        <v>90</v>
      </c>
      <c r="O90">
        <f t="shared" si="30"/>
        <v>2.7070363636363961</v>
      </c>
      <c r="P90">
        <f t="shared" si="31"/>
        <v>20.488047089773108</v>
      </c>
    </row>
    <row r="91" spans="9:16" x14ac:dyDescent="0.2">
      <c r="I91">
        <v>91</v>
      </c>
      <c r="K91">
        <f t="shared" si="28"/>
        <v>2.8618727272727593</v>
      </c>
      <c r="L91">
        <f t="shared" si="29"/>
        <v>9.1592750172154354</v>
      </c>
      <c r="M91">
        <v>91</v>
      </c>
      <c r="O91">
        <f t="shared" si="30"/>
        <v>2.8618727272727593</v>
      </c>
      <c r="P91">
        <f t="shared" si="31"/>
        <v>20.4919895396018</v>
      </c>
    </row>
    <row r="92" spans="9:16" x14ac:dyDescent="0.2">
      <c r="I92">
        <v>92</v>
      </c>
      <c r="K92">
        <f t="shared" si="28"/>
        <v>3.0167090909091243</v>
      </c>
      <c r="L92">
        <f t="shared" si="29"/>
        <v>9.146667568061023</v>
      </c>
      <c r="M92">
        <v>92</v>
      </c>
      <c r="O92">
        <f t="shared" si="30"/>
        <v>3.0167090909091243</v>
      </c>
      <c r="P92">
        <f t="shared" si="31"/>
        <v>20.496059126609207</v>
      </c>
    </row>
    <row r="93" spans="9:16" x14ac:dyDescent="0.2">
      <c r="I93">
        <v>93</v>
      </c>
      <c r="K93">
        <f t="shared" si="28"/>
        <v>3.1715454545454875</v>
      </c>
      <c r="L93">
        <f t="shared" si="29"/>
        <v>9.1339335413472522</v>
      </c>
      <c r="M93">
        <v>93</v>
      </c>
      <c r="O93">
        <f t="shared" si="30"/>
        <v>3.1715454545454875</v>
      </c>
      <c r="P93">
        <f t="shared" si="31"/>
        <v>20.500255291175968</v>
      </c>
    </row>
    <row r="94" spans="9:16" x14ac:dyDescent="0.2">
      <c r="I94">
        <v>94</v>
      </c>
      <c r="K94">
        <f t="shared" si="28"/>
        <v>3.3263818181818525</v>
      </c>
      <c r="L94">
        <f t="shared" si="29"/>
        <v>9.1210735018340223</v>
      </c>
      <c r="M94">
        <v>94</v>
      </c>
      <c r="O94">
        <f t="shared" si="30"/>
        <v>3.3263818181818525</v>
      </c>
      <c r="P94">
        <f t="shared" si="31"/>
        <v>20.504577468542195</v>
      </c>
    </row>
    <row r="95" spans="9:16" x14ac:dyDescent="0.2">
      <c r="I95">
        <v>95</v>
      </c>
      <c r="K95">
        <f t="shared" si="28"/>
        <v>3.4812181818182157</v>
      </c>
      <c r="L95">
        <f t="shared" si="29"/>
        <v>9.1080880192584868</v>
      </c>
      <c r="M95">
        <v>95</v>
      </c>
      <c r="O95">
        <f t="shared" si="30"/>
        <v>3.4812181818182157</v>
      </c>
      <c r="P95">
        <f t="shared" si="31"/>
        <v>20.509025088970724</v>
      </c>
    </row>
    <row r="96" spans="9:16" x14ac:dyDescent="0.2">
      <c r="I96">
        <v>96</v>
      </c>
      <c r="K96">
        <f t="shared" si="28"/>
        <v>3.6360545454545807</v>
      </c>
      <c r="L96">
        <f t="shared" si="29"/>
        <v>9.0949776681721382</v>
      </c>
      <c r="M96">
        <v>96</v>
      </c>
      <c r="O96">
        <f t="shared" si="30"/>
        <v>3.6360545454545807</v>
      </c>
      <c r="P96">
        <f t="shared" si="31"/>
        <v>20.513597577910065</v>
      </c>
    </row>
    <row r="97" spans="9:16" x14ac:dyDescent="0.2">
      <c r="I97">
        <v>97</v>
      </c>
      <c r="K97">
        <f t="shared" si="28"/>
        <v>3.7908909090909439</v>
      </c>
      <c r="L97">
        <f t="shared" ref="L97:L100" si="36">14.9045358197147+-0.0275705975860341*K97-5.38399715645697*(1.01149425287356+(K97--6.34122988505747)^2/880.932625402299)^0.5</f>
        <v>9.0817430277783799</v>
      </c>
      <c r="M97">
        <v>97</v>
      </c>
      <c r="O97">
        <f t="shared" si="30"/>
        <v>3.7908909090909439</v>
      </c>
      <c r="P97">
        <f t="shared" ref="P97:P100" si="37">14.9045358197147+-0.0275705975860341*O97+5.38399715645697*(1.01149425287356+(O97--6.34122988505747)^2/880.932625402299)^0.5</f>
        <v>20.518294356156819</v>
      </c>
    </row>
    <row r="98" spans="9:16" x14ac:dyDescent="0.2">
      <c r="I98">
        <v>98</v>
      </c>
      <c r="K98">
        <f t="shared" si="28"/>
        <v>3.9457272727273072</v>
      </c>
      <c r="L98">
        <f t="shared" si="36"/>
        <v>9.0683846817706115</v>
      </c>
      <c r="M98">
        <v>98</v>
      </c>
      <c r="O98">
        <f t="shared" si="30"/>
        <v>3.9457272727273072</v>
      </c>
      <c r="P98">
        <f t="shared" si="37"/>
        <v>20.523114840017584</v>
      </c>
    </row>
    <row r="99" spans="9:16" x14ac:dyDescent="0.2">
      <c r="I99">
        <v>99</v>
      </c>
      <c r="K99">
        <f t="shared" si="28"/>
        <v>4.1005636363636722</v>
      </c>
      <c r="L99">
        <f t="shared" si="36"/>
        <v>9.054903218170999</v>
      </c>
      <c r="M99">
        <v>99</v>
      </c>
      <c r="O99">
        <f t="shared" si="30"/>
        <v>4.1005636363636722</v>
      </c>
      <c r="P99">
        <f t="shared" si="37"/>
        <v>20.528058441470186</v>
      </c>
    </row>
    <row r="100" spans="9:16" x14ac:dyDescent="0.2">
      <c r="I100">
        <v>100</v>
      </c>
      <c r="K100">
        <f t="shared" si="28"/>
        <v>4.2554000000000354</v>
      </c>
      <c r="L100">
        <f t="shared" si="36"/>
        <v>9.0412992291699439</v>
      </c>
      <c r="M100">
        <v>100</v>
      </c>
      <c r="O100">
        <f t="shared" si="30"/>
        <v>4.2554000000000354</v>
      </c>
      <c r="P100">
        <f t="shared" si="37"/>
        <v>20.533124568324236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Dataset S1A</vt:lpstr>
      <vt:lpstr>DatasetS1B</vt:lpstr>
      <vt:lpstr>XLSTAT_20230612_190114_1_HID</vt:lpstr>
      <vt:lpstr>XLSTAT_20230612_185952_1_HID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Anon</cp:lastModifiedBy>
  <dcterms:created xsi:type="dcterms:W3CDTF">2020-04-14T19:57:04Z</dcterms:created>
  <dcterms:modified xsi:type="dcterms:W3CDTF">2023-06-25T21:54:29Z</dcterms:modified>
</cp:coreProperties>
</file>