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theme/themeOverride4.xml" ContentType="application/vnd.openxmlformats-officedocument.themeOverride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theme/themeOverride5.xml" ContentType="application/vnd.openxmlformats-officedocument.themeOverride+xml"/>
  <Override PartName="/xl/charts/chart14.xml" ContentType="application/vnd.openxmlformats-officedocument.drawingml.chart+xml"/>
  <Override PartName="/xl/theme/themeOverride6.xml" ContentType="application/vnd.openxmlformats-officedocument.themeOverride+xml"/>
  <Override PartName="/xl/charts/chart15.xml" ContentType="application/vnd.openxmlformats-officedocument.drawingml.chart+xml"/>
  <Override PartName="/xl/theme/themeOverride7.xml" ContentType="application/vnd.openxmlformats-officedocument.themeOverride+xml"/>
  <Override PartName="/xl/charts/chart16.xml" ContentType="application/vnd.openxmlformats-officedocument.drawingml.chart+xml"/>
  <Override PartName="/xl/theme/themeOverride8.xml" ContentType="application/vnd.openxmlformats-officedocument.themeOverride+xml"/>
  <Override PartName="/xl/charts/chart17.xml" ContentType="application/vnd.openxmlformats-officedocument.drawingml.chart+xml"/>
  <Override PartName="/xl/theme/themeOverride9.xml" ContentType="application/vnd.openxmlformats-officedocument.themeOverride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theme/themeOverride16.xml" ContentType="application/vnd.openxmlformats-officedocument.themeOverride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theme/themeOverride17.xml" ContentType="application/vnd.openxmlformats-officedocument.themeOverride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theme/themeOverride18.xml" ContentType="application/vnd.openxmlformats-officedocument.themeOverride+xml"/>
  <Override PartName="/xl/charts/chart36.xml" ContentType="application/vnd.openxmlformats-officedocument.drawingml.chart+xml"/>
  <Override PartName="/xl/theme/themeOverride19.xml" ContentType="application/vnd.openxmlformats-officedocument.themeOverride+xml"/>
  <Override PartName="/xl/charts/chart37.xml" ContentType="application/vnd.openxmlformats-officedocument.drawingml.chart+xml"/>
  <Override PartName="/xl/theme/themeOverride20.xml" ContentType="application/vnd.openxmlformats-officedocument.themeOverride+xml"/>
  <Override PartName="/xl/charts/chart38.xml" ContentType="application/vnd.openxmlformats-officedocument.drawingml.chart+xml"/>
  <Override PartName="/xl/theme/themeOverride21.xml" ContentType="application/vnd.openxmlformats-officedocument.themeOverride+xml"/>
  <Override PartName="/xl/charts/chart39.xml" ContentType="application/vnd.openxmlformats-officedocument.drawingml.chart+xml"/>
  <Override PartName="/xl/theme/themeOverride22.xml" ContentType="application/vnd.openxmlformats-officedocument.themeOverride+xml"/>
  <Override PartName="/xl/charts/chart40.xml" ContentType="application/vnd.openxmlformats-officedocument.drawingml.chart+xml"/>
  <Override PartName="/xl/theme/themeOverride23.xml" ContentType="application/vnd.openxmlformats-officedocument.themeOverride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theme/themeOverride24.xml" ContentType="application/vnd.openxmlformats-officedocument.themeOverrid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theme/themeOverride25.xml" ContentType="application/vnd.openxmlformats-officedocument.themeOverride+xml"/>
  <Override PartName="/xl/drawings/drawing2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theme/themeOverride26.xml" ContentType="application/vnd.openxmlformats-officedocument.themeOverride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theme/themeOverride27.xml" ContentType="application/vnd.openxmlformats-officedocument.themeOverride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theme/themeOverride28.xml" ContentType="application/vnd.openxmlformats-officedocument.themeOverrid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theme/themeOverride29.xml" ContentType="application/vnd.openxmlformats-officedocument.themeOverride+xml"/>
  <Override PartName="/xl/charts/chart61.xml" ContentType="application/vnd.openxmlformats-officedocument.drawingml.chart+xml"/>
  <Override PartName="/xl/theme/themeOverride30.xml" ContentType="application/vnd.openxmlformats-officedocument.themeOverride+xml"/>
  <Override PartName="/xl/charts/chart62.xml" ContentType="application/vnd.openxmlformats-officedocument.drawingml.chart+xml"/>
  <Override PartName="/xl/theme/themeOverride31.xml" ContentType="application/vnd.openxmlformats-officedocument.themeOverride+xml"/>
  <Override PartName="/xl/charts/chart63.xml" ContentType="application/vnd.openxmlformats-officedocument.drawingml.chart+xml"/>
  <Override PartName="/xl/theme/themeOverride32.xml" ContentType="application/vnd.openxmlformats-officedocument.themeOverride+xml"/>
  <Override PartName="/xl/charts/chart64.xml" ContentType="application/vnd.openxmlformats-officedocument.drawingml.chart+xml"/>
  <Override PartName="/xl/theme/themeOverride33.xml" ContentType="application/vnd.openxmlformats-officedocument.themeOverride+xml"/>
  <Override PartName="/xl/charts/chart65.xml" ContentType="application/vnd.openxmlformats-officedocument.drawingml.chart+xml"/>
  <Override PartName="/xl/theme/themeOverride34.xml" ContentType="application/vnd.openxmlformats-officedocument.themeOverride+xml"/>
  <Override PartName="/xl/charts/chart66.xml" ContentType="application/vnd.openxmlformats-officedocument.drawingml.chart+xml"/>
  <Override PartName="/xl/theme/themeOverride35.xml" ContentType="application/vnd.openxmlformats-officedocument.themeOverride+xml"/>
  <Override PartName="/xl/charts/chart67.xml" ContentType="application/vnd.openxmlformats-officedocument.drawingml.chart+xml"/>
  <Override PartName="/xl/theme/themeOverride36.xml" ContentType="application/vnd.openxmlformats-officedocument.themeOverride+xml"/>
  <Override PartName="/xl/charts/chart68.xml" ContentType="application/vnd.openxmlformats-officedocument.drawingml.chart+xml"/>
  <Override PartName="/xl/theme/themeOverride37.xml" ContentType="application/vnd.openxmlformats-officedocument.themeOverride+xml"/>
  <Override PartName="/xl/charts/chart69.xml" ContentType="application/vnd.openxmlformats-officedocument.drawingml.chart+xml"/>
  <Override PartName="/xl/theme/themeOverride38.xml" ContentType="application/vnd.openxmlformats-officedocument.themeOverride+xml"/>
  <Override PartName="/xl/charts/chart70.xml" ContentType="application/vnd.openxmlformats-officedocument.drawingml.chart+xml"/>
  <Override PartName="/xl/theme/themeOverride39.xml" ContentType="application/vnd.openxmlformats-officedocument.themeOverride+xml"/>
  <Override PartName="/xl/charts/chart71.xml" ContentType="application/vnd.openxmlformats-officedocument.drawingml.chart+xml"/>
  <Override PartName="/xl/theme/themeOverride40.xml" ContentType="application/vnd.openxmlformats-officedocument.themeOverride+xml"/>
  <Override PartName="/xl/charts/chart72.xml" ContentType="application/vnd.openxmlformats-officedocument.drawingml.chart+xml"/>
  <Override PartName="/xl/theme/themeOverride41.xml" ContentType="application/vnd.openxmlformats-officedocument.themeOverride+xml"/>
  <Override PartName="/xl/charts/chart73.xml" ContentType="application/vnd.openxmlformats-officedocument.drawingml.chart+xml"/>
  <Override PartName="/xl/theme/themeOverride42.xml" ContentType="application/vnd.openxmlformats-officedocument.themeOverride+xml"/>
  <Override PartName="/xl/charts/chart74.xml" ContentType="application/vnd.openxmlformats-officedocument.drawingml.chart+xml"/>
  <Override PartName="/xl/theme/themeOverride43.xml" ContentType="application/vnd.openxmlformats-officedocument.themeOverride+xml"/>
  <Override PartName="/xl/charts/chart75.xml" ContentType="application/vnd.openxmlformats-officedocument.drawingml.chart+xml"/>
  <Override PartName="/xl/theme/themeOverride44.xml" ContentType="application/vnd.openxmlformats-officedocument.themeOverride+xml"/>
  <Override PartName="/xl/charts/chart76.xml" ContentType="application/vnd.openxmlformats-officedocument.drawingml.chart+xml"/>
  <Override PartName="/xl/theme/themeOverride45.xml" ContentType="application/vnd.openxmlformats-officedocument.themeOverride+xml"/>
  <Override PartName="/xl/charts/chart77.xml" ContentType="application/vnd.openxmlformats-officedocument.drawingml.chart+xml"/>
  <Override PartName="/xl/theme/themeOverride46.xml" ContentType="application/vnd.openxmlformats-officedocument.themeOverride+xml"/>
  <Override PartName="/xl/charts/chart78.xml" ContentType="application/vnd.openxmlformats-officedocument.drawingml.chart+xml"/>
  <Override PartName="/xl/theme/themeOverride47.xml" ContentType="application/vnd.openxmlformats-officedocument.themeOverride+xml"/>
  <Override PartName="/xl/charts/chart79.xml" ContentType="application/vnd.openxmlformats-officedocument.drawingml.chart+xml"/>
  <Override PartName="/xl/theme/themeOverride48.xml" ContentType="application/vnd.openxmlformats-officedocument.themeOverride+xml"/>
  <Override PartName="/xl/charts/chart80.xml" ContentType="application/vnd.openxmlformats-officedocument.drawingml.chart+xml"/>
  <Override PartName="/xl/theme/themeOverride49.xml" ContentType="application/vnd.openxmlformats-officedocument.themeOverride+xml"/>
  <Override PartName="/xl/charts/chart81.xml" ContentType="application/vnd.openxmlformats-officedocument.drawingml.chart+xml"/>
  <Override PartName="/xl/theme/themeOverride50.xml" ContentType="application/vnd.openxmlformats-officedocument.themeOverride+xml"/>
  <Override PartName="/xl/charts/chart82.xml" ContentType="application/vnd.openxmlformats-officedocument.drawingml.chart+xml"/>
  <Override PartName="/xl/theme/themeOverride51.xml" ContentType="application/vnd.openxmlformats-officedocument.themeOverride+xml"/>
  <Override PartName="/xl/charts/chart83.xml" ContentType="application/vnd.openxmlformats-officedocument.drawingml.chart+xml"/>
  <Override PartName="/xl/theme/themeOverride52.xml" ContentType="application/vnd.openxmlformats-officedocument.themeOverride+xml"/>
  <Override PartName="/xl/charts/chart84.xml" ContentType="application/vnd.openxmlformats-officedocument.drawingml.chart+xml"/>
  <Override PartName="/xl/theme/themeOverride53.xml" ContentType="application/vnd.openxmlformats-officedocument.themeOverride+xml"/>
  <Override PartName="/xl/charts/chart85.xml" ContentType="application/vnd.openxmlformats-officedocument.drawingml.chart+xml"/>
  <Override PartName="/xl/theme/themeOverride54.xml" ContentType="application/vnd.openxmlformats-officedocument.themeOverride+xml"/>
  <Override PartName="/xl/charts/chart86.xml" ContentType="application/vnd.openxmlformats-officedocument.drawingml.chart+xml"/>
  <Override PartName="/xl/theme/themeOverride55.xml" ContentType="application/vnd.openxmlformats-officedocument.themeOverride+xml"/>
  <Override PartName="/xl/charts/chart87.xml" ContentType="application/vnd.openxmlformats-officedocument.drawingml.chart+xml"/>
  <Override PartName="/xl/theme/themeOverride56.xml" ContentType="application/vnd.openxmlformats-officedocument.themeOverride+xml"/>
  <Override PartName="/xl/charts/chart88.xml" ContentType="application/vnd.openxmlformats-officedocument.drawingml.chart+xml"/>
  <Override PartName="/xl/theme/themeOverride57.xml" ContentType="application/vnd.openxmlformats-officedocument.themeOverride+xml"/>
  <Override PartName="/xl/charts/chart89.xml" ContentType="application/vnd.openxmlformats-officedocument.drawingml.chart+xml"/>
  <Override PartName="/xl/theme/themeOverride58.xml" ContentType="application/vnd.openxmlformats-officedocument.themeOverride+xml"/>
  <Override PartName="/xl/charts/chart90.xml" ContentType="application/vnd.openxmlformats-officedocument.drawingml.chart+xml"/>
  <Override PartName="/xl/theme/themeOverride59.xml" ContentType="application/vnd.openxmlformats-officedocument.themeOverride+xml"/>
  <Override PartName="/xl/charts/chart91.xml" ContentType="application/vnd.openxmlformats-officedocument.drawingml.chart+xml"/>
  <Override PartName="/xl/theme/themeOverride60.xml" ContentType="application/vnd.openxmlformats-officedocument.themeOverride+xml"/>
  <Override PartName="/xl/charts/chart92.xml" ContentType="application/vnd.openxmlformats-officedocument.drawingml.chart+xml"/>
  <Override PartName="/xl/theme/themeOverride61.xml" ContentType="application/vnd.openxmlformats-officedocument.themeOverride+xml"/>
  <Override PartName="/xl/charts/chart93.xml" ContentType="application/vnd.openxmlformats-officedocument.drawingml.chart+xml"/>
  <Override PartName="/xl/theme/themeOverride62.xml" ContentType="application/vnd.openxmlformats-officedocument.themeOverride+xml"/>
  <Override PartName="/xl/charts/chart94.xml" ContentType="application/vnd.openxmlformats-officedocument.drawingml.chart+xml"/>
  <Override PartName="/xl/theme/themeOverride63.xml" ContentType="application/vnd.openxmlformats-officedocument.themeOverride+xml"/>
  <Override PartName="/xl/charts/chart95.xml" ContentType="application/vnd.openxmlformats-officedocument.drawingml.chart+xml"/>
  <Override PartName="/xl/theme/themeOverride64.xml" ContentType="application/vnd.openxmlformats-officedocument.themeOverride+xml"/>
  <Override PartName="/xl/charts/chart96.xml" ContentType="application/vnd.openxmlformats-officedocument.drawingml.chart+xml"/>
  <Override PartName="/xl/theme/themeOverride65.xml" ContentType="application/vnd.openxmlformats-officedocument.themeOverride+xml"/>
  <Override PartName="/xl/drawings/drawing3.xml" ContentType="application/vnd.openxmlformats-officedocument.drawing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theme/themeOverride66.xml" ContentType="application/vnd.openxmlformats-officedocument.themeOverride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theme/themeOverride67.xml" ContentType="application/vnd.openxmlformats-officedocument.themeOverride+xml"/>
  <Override PartName="/xl/charts/chart105.xml" ContentType="application/vnd.openxmlformats-officedocument.drawingml.chart+xml"/>
  <Override PartName="/xl/theme/themeOverride68.xml" ContentType="application/vnd.openxmlformats-officedocument.themeOverride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theme/themeOverride69.xml" ContentType="application/vnd.openxmlformats-officedocument.themeOverride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theme/themeOverride70.xml" ContentType="application/vnd.openxmlformats-officedocument.themeOverride+xml"/>
  <Override PartName="/xl/charts/chart110.xml" ContentType="application/vnd.openxmlformats-officedocument.drawingml.chart+xml"/>
  <Override PartName="/xl/theme/themeOverride71.xml" ContentType="application/vnd.openxmlformats-officedocument.themeOverride+xml"/>
  <Override PartName="/xl/charts/chart111.xml" ContentType="application/vnd.openxmlformats-officedocument.drawingml.chart+xml"/>
  <Override PartName="/xl/theme/themeOverride72.xml" ContentType="application/vnd.openxmlformats-officedocument.themeOverride+xml"/>
  <Override PartName="/xl/charts/chart112.xml" ContentType="application/vnd.openxmlformats-officedocument.drawingml.chart+xml"/>
  <Override PartName="/xl/theme/themeOverride73.xml" ContentType="application/vnd.openxmlformats-officedocument.themeOverride+xml"/>
  <Override PartName="/xl/charts/chart113.xml" ContentType="application/vnd.openxmlformats-officedocument.drawingml.chart+xml"/>
  <Override PartName="/xl/theme/themeOverride74.xml" ContentType="application/vnd.openxmlformats-officedocument.themeOverride+xml"/>
  <Override PartName="/xl/charts/chart114.xml" ContentType="application/vnd.openxmlformats-officedocument.drawingml.chart+xml"/>
  <Override PartName="/xl/theme/themeOverride75.xml" ContentType="application/vnd.openxmlformats-officedocument.themeOverride+xml"/>
  <Override PartName="/xl/charts/chart115.xml" ContentType="application/vnd.openxmlformats-officedocument.drawingml.chart+xml"/>
  <Override PartName="/xl/theme/themeOverride76.xml" ContentType="application/vnd.openxmlformats-officedocument.themeOverride+xml"/>
  <Override PartName="/xl/charts/chart116.xml" ContentType="application/vnd.openxmlformats-officedocument.drawingml.chart+xml"/>
  <Override PartName="/xl/theme/themeOverride77.xml" ContentType="application/vnd.openxmlformats-officedocument.themeOverride+xml"/>
  <Override PartName="/xl/charts/chart117.xml" ContentType="application/vnd.openxmlformats-officedocument.drawingml.chart+xml"/>
  <Override PartName="/xl/theme/themeOverride78.xml" ContentType="application/vnd.openxmlformats-officedocument.themeOverride+xml"/>
  <Override PartName="/xl/charts/chart118.xml" ContentType="application/vnd.openxmlformats-officedocument.drawingml.chart+xml"/>
  <Override PartName="/xl/theme/themeOverride79.xml" ContentType="application/vnd.openxmlformats-officedocument.themeOverride+xml"/>
  <Override PartName="/xl/charts/chart119.xml" ContentType="application/vnd.openxmlformats-officedocument.drawingml.chart+xml"/>
  <Override PartName="/xl/theme/themeOverride80.xml" ContentType="application/vnd.openxmlformats-officedocument.themeOverride+xml"/>
  <Override PartName="/xl/charts/chart120.xml" ContentType="application/vnd.openxmlformats-officedocument.drawingml.chart+xml"/>
  <Override PartName="/xl/theme/themeOverride81.xml" ContentType="application/vnd.openxmlformats-officedocument.themeOverride+xml"/>
  <Override PartName="/xl/charts/chart121.xml" ContentType="application/vnd.openxmlformats-officedocument.drawingml.chart+xml"/>
  <Override PartName="/xl/theme/themeOverride82.xml" ContentType="application/vnd.openxmlformats-officedocument.themeOverride+xml"/>
  <Override PartName="/xl/charts/chart122.xml" ContentType="application/vnd.openxmlformats-officedocument.drawingml.chart+xml"/>
  <Override PartName="/xl/theme/themeOverride83.xml" ContentType="application/vnd.openxmlformats-officedocument.themeOverride+xml"/>
  <Override PartName="/xl/charts/chart123.xml" ContentType="application/vnd.openxmlformats-officedocument.drawingml.chart+xml"/>
  <Override PartName="/xl/theme/themeOverride84.xml" ContentType="application/vnd.openxmlformats-officedocument.themeOverride+xml"/>
  <Override PartName="/xl/charts/chart124.xml" ContentType="application/vnd.openxmlformats-officedocument.drawingml.chart+xml"/>
  <Override PartName="/xl/theme/themeOverride85.xml" ContentType="application/vnd.openxmlformats-officedocument.themeOverride+xml"/>
  <Override PartName="/xl/charts/chart125.xml" ContentType="application/vnd.openxmlformats-officedocument.drawingml.chart+xml"/>
  <Override PartName="/xl/theme/themeOverride86.xml" ContentType="application/vnd.openxmlformats-officedocument.themeOverride+xml"/>
  <Override PartName="/xl/charts/chart126.xml" ContentType="application/vnd.openxmlformats-officedocument.drawingml.chart+xml"/>
  <Override PartName="/xl/theme/themeOverride87.xml" ContentType="application/vnd.openxmlformats-officedocument.themeOverride+xml"/>
  <Override PartName="/xl/charts/chart127.xml" ContentType="application/vnd.openxmlformats-officedocument.drawingml.chart+xml"/>
  <Override PartName="/xl/theme/themeOverride88.xml" ContentType="application/vnd.openxmlformats-officedocument.themeOverride+xml"/>
  <Override PartName="/xl/charts/chart128.xml" ContentType="application/vnd.openxmlformats-officedocument.drawingml.chart+xml"/>
  <Override PartName="/xl/theme/themeOverride89.xml" ContentType="application/vnd.openxmlformats-officedocument.themeOverride+xml"/>
  <Override PartName="/xl/charts/chart129.xml" ContentType="application/vnd.openxmlformats-officedocument.drawingml.chart+xml"/>
  <Override PartName="/xl/theme/themeOverride90.xml" ContentType="application/vnd.openxmlformats-officedocument.themeOverride+xml"/>
  <Override PartName="/xl/charts/chart130.xml" ContentType="application/vnd.openxmlformats-officedocument.drawingml.chart+xml"/>
  <Override PartName="/xl/theme/themeOverride91.xml" ContentType="application/vnd.openxmlformats-officedocument.themeOverride+xml"/>
  <Override PartName="/xl/charts/chart131.xml" ContentType="application/vnd.openxmlformats-officedocument.drawingml.chart+xml"/>
  <Override PartName="/xl/theme/themeOverride92.xml" ContentType="application/vnd.openxmlformats-officedocument.themeOverride+xml"/>
  <Override PartName="/xl/charts/chart132.xml" ContentType="application/vnd.openxmlformats-officedocument.drawingml.chart+xml"/>
  <Override PartName="/xl/theme/themeOverride93.xml" ContentType="application/vnd.openxmlformats-officedocument.themeOverride+xml"/>
  <Override PartName="/xl/charts/chart133.xml" ContentType="application/vnd.openxmlformats-officedocument.drawingml.chart+xml"/>
  <Override PartName="/xl/theme/themeOverride94.xml" ContentType="application/vnd.openxmlformats-officedocument.themeOverride+xml"/>
  <Override PartName="/xl/charts/chart134.xml" ContentType="application/vnd.openxmlformats-officedocument.drawingml.chart+xml"/>
  <Override PartName="/xl/theme/themeOverride95.xml" ContentType="application/vnd.openxmlformats-officedocument.themeOverride+xml"/>
  <Override PartName="/xl/charts/chart135.xml" ContentType="application/vnd.openxmlformats-officedocument.drawingml.chart+xml"/>
  <Override PartName="/xl/theme/themeOverride96.xml" ContentType="application/vnd.openxmlformats-officedocument.themeOverride+xml"/>
  <Override PartName="/xl/charts/chart136.xml" ContentType="application/vnd.openxmlformats-officedocument.drawingml.chart+xml"/>
  <Override PartName="/xl/theme/themeOverride97.xml" ContentType="application/vnd.openxmlformats-officedocument.themeOverride+xml"/>
  <Override PartName="/xl/charts/chart137.xml" ContentType="application/vnd.openxmlformats-officedocument.drawingml.chart+xml"/>
  <Override PartName="/xl/theme/themeOverride98.xml" ContentType="application/vnd.openxmlformats-officedocument.themeOverride+xml"/>
  <Override PartName="/xl/charts/chart138.xml" ContentType="application/vnd.openxmlformats-officedocument.drawingml.chart+xml"/>
  <Override PartName="/xl/theme/themeOverride99.xml" ContentType="application/vnd.openxmlformats-officedocument.themeOverride+xml"/>
  <Override PartName="/xl/charts/chart139.xml" ContentType="application/vnd.openxmlformats-officedocument.drawingml.chart+xml"/>
  <Override PartName="/xl/theme/themeOverride100.xml" ContentType="application/vnd.openxmlformats-officedocument.themeOverride+xml"/>
  <Override PartName="/xl/charts/chart140.xml" ContentType="application/vnd.openxmlformats-officedocument.drawingml.chart+xml"/>
  <Override PartName="/xl/theme/themeOverride101.xml" ContentType="application/vnd.openxmlformats-officedocument.themeOverride+xml"/>
  <Override PartName="/xl/charts/chart141.xml" ContentType="application/vnd.openxmlformats-officedocument.drawingml.chart+xml"/>
  <Override PartName="/xl/theme/themeOverride102.xml" ContentType="application/vnd.openxmlformats-officedocument.themeOverride+xml"/>
  <Override PartName="/xl/charts/chart142.xml" ContentType="application/vnd.openxmlformats-officedocument.drawingml.chart+xml"/>
  <Override PartName="/xl/theme/themeOverride103.xml" ContentType="application/vnd.openxmlformats-officedocument.themeOverride+xml"/>
  <Override PartName="/xl/charts/chart143.xml" ContentType="application/vnd.openxmlformats-officedocument.drawingml.chart+xml"/>
  <Override PartName="/xl/theme/themeOverride104.xml" ContentType="application/vnd.openxmlformats-officedocument.themeOverride+xml"/>
  <Override PartName="/xl/charts/chart144.xml" ContentType="application/vnd.openxmlformats-officedocument.drawingml.chart+xml"/>
  <Override PartName="/xl/theme/themeOverride105.xml" ContentType="application/vnd.openxmlformats-officedocument.themeOverride+xml"/>
  <Override PartName="/xl/charts/chart145.xml" ContentType="application/vnd.openxmlformats-officedocument.drawingml.chart+xml"/>
  <Override PartName="/xl/theme/themeOverride106.xml" ContentType="application/vnd.openxmlformats-officedocument.themeOverride+xml"/>
  <Override PartName="/xl/charts/chart146.xml" ContentType="application/vnd.openxmlformats-officedocument.drawingml.chart+xml"/>
  <Override PartName="/xl/theme/themeOverride107.xml" ContentType="application/vnd.openxmlformats-officedocument.themeOverride+xml"/>
  <Override PartName="/xl/drawings/drawing4.xml" ContentType="application/vnd.openxmlformats-officedocument.drawing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theme/themeOverride108.xml" ContentType="application/vnd.openxmlformats-officedocument.themeOverride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theme/themeOverride109.xml" ContentType="application/vnd.openxmlformats-officedocument.themeOverride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theme/themeOverride110.xml" ContentType="application/vnd.openxmlformats-officedocument.themeOverride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theme/themeOverride111.xml" ContentType="application/vnd.openxmlformats-officedocument.themeOverride+xml"/>
  <Override PartName="/xl/charts/chart159.xml" ContentType="application/vnd.openxmlformats-officedocument.drawingml.chart+xml"/>
  <Override PartName="/xl/theme/themeOverride112.xml" ContentType="application/vnd.openxmlformats-officedocument.themeOverride+xml"/>
  <Override PartName="/xl/charts/chart160.xml" ContentType="application/vnd.openxmlformats-officedocument.drawingml.chart+xml"/>
  <Override PartName="/xl/theme/themeOverride113.xml" ContentType="application/vnd.openxmlformats-officedocument.themeOverride+xml"/>
  <Override PartName="/xl/charts/chart161.xml" ContentType="application/vnd.openxmlformats-officedocument.drawingml.chart+xml"/>
  <Override PartName="/xl/theme/themeOverride114.xml" ContentType="application/vnd.openxmlformats-officedocument.themeOverride+xml"/>
  <Override PartName="/xl/charts/chart162.xml" ContentType="application/vnd.openxmlformats-officedocument.drawingml.chart+xml"/>
  <Override PartName="/xl/theme/themeOverride115.xml" ContentType="application/vnd.openxmlformats-officedocument.themeOverride+xml"/>
  <Override PartName="/xl/charts/chart163.xml" ContentType="application/vnd.openxmlformats-officedocument.drawingml.chart+xml"/>
  <Override PartName="/xl/theme/themeOverride116.xml" ContentType="application/vnd.openxmlformats-officedocument.themeOverride+xml"/>
  <Override PartName="/xl/charts/chart164.xml" ContentType="application/vnd.openxmlformats-officedocument.drawingml.chart+xml"/>
  <Override PartName="/xl/theme/themeOverride117.xml" ContentType="application/vnd.openxmlformats-officedocument.themeOverride+xml"/>
  <Override PartName="/xl/charts/chart165.xml" ContentType="application/vnd.openxmlformats-officedocument.drawingml.chart+xml"/>
  <Override PartName="/xl/theme/themeOverride118.xml" ContentType="application/vnd.openxmlformats-officedocument.themeOverride+xml"/>
  <Override PartName="/xl/charts/chart166.xml" ContentType="application/vnd.openxmlformats-officedocument.drawingml.chart+xml"/>
  <Override PartName="/xl/theme/themeOverride119.xml" ContentType="application/vnd.openxmlformats-officedocument.themeOverride+xml"/>
  <Override PartName="/xl/charts/chart167.xml" ContentType="application/vnd.openxmlformats-officedocument.drawingml.chart+xml"/>
  <Override PartName="/xl/theme/themeOverride120.xml" ContentType="application/vnd.openxmlformats-officedocument.themeOverride+xml"/>
  <Override PartName="/xl/charts/chart168.xml" ContentType="application/vnd.openxmlformats-officedocument.drawingml.chart+xml"/>
  <Override PartName="/xl/theme/themeOverride121.xml" ContentType="application/vnd.openxmlformats-officedocument.themeOverride+xml"/>
  <Override PartName="/xl/charts/chart169.xml" ContentType="application/vnd.openxmlformats-officedocument.drawingml.chart+xml"/>
  <Override PartName="/xl/theme/themeOverride122.xml" ContentType="application/vnd.openxmlformats-officedocument.themeOverride+xml"/>
  <Override PartName="/xl/charts/chart170.xml" ContentType="application/vnd.openxmlformats-officedocument.drawingml.chart+xml"/>
  <Override PartName="/xl/theme/themeOverride123.xml" ContentType="application/vnd.openxmlformats-officedocument.themeOverride+xml"/>
  <Override PartName="/xl/charts/chart171.xml" ContentType="application/vnd.openxmlformats-officedocument.drawingml.chart+xml"/>
  <Override PartName="/xl/theme/themeOverride124.xml" ContentType="application/vnd.openxmlformats-officedocument.themeOverride+xml"/>
  <Override PartName="/xl/charts/chart172.xml" ContentType="application/vnd.openxmlformats-officedocument.drawingml.chart+xml"/>
  <Override PartName="/xl/theme/themeOverride125.xml" ContentType="application/vnd.openxmlformats-officedocument.themeOverride+xml"/>
  <Override PartName="/xl/charts/chart173.xml" ContentType="application/vnd.openxmlformats-officedocument.drawingml.chart+xml"/>
  <Override PartName="/xl/theme/themeOverride126.xml" ContentType="application/vnd.openxmlformats-officedocument.themeOverride+xml"/>
  <Override PartName="/xl/charts/chart174.xml" ContentType="application/vnd.openxmlformats-officedocument.drawingml.chart+xml"/>
  <Override PartName="/xl/theme/themeOverride127.xml" ContentType="application/vnd.openxmlformats-officedocument.themeOverride+xml"/>
  <Override PartName="/xl/charts/chart175.xml" ContentType="application/vnd.openxmlformats-officedocument.drawingml.chart+xml"/>
  <Override PartName="/xl/theme/themeOverride128.xml" ContentType="application/vnd.openxmlformats-officedocument.themeOverride+xml"/>
  <Override PartName="/xl/charts/chart176.xml" ContentType="application/vnd.openxmlformats-officedocument.drawingml.chart+xml"/>
  <Override PartName="/xl/theme/themeOverride129.xml" ContentType="application/vnd.openxmlformats-officedocument.themeOverride+xml"/>
  <Override PartName="/xl/charts/chart177.xml" ContentType="application/vnd.openxmlformats-officedocument.drawingml.chart+xml"/>
  <Override PartName="/xl/theme/themeOverride130.xml" ContentType="application/vnd.openxmlformats-officedocument.themeOverride+xml"/>
  <Override PartName="/xl/charts/chart178.xml" ContentType="application/vnd.openxmlformats-officedocument.drawingml.chart+xml"/>
  <Override PartName="/xl/theme/themeOverride131.xml" ContentType="application/vnd.openxmlformats-officedocument.themeOverride+xml"/>
  <Override PartName="/xl/charts/chart179.xml" ContentType="application/vnd.openxmlformats-officedocument.drawingml.chart+xml"/>
  <Override PartName="/xl/theme/themeOverride132.xml" ContentType="application/vnd.openxmlformats-officedocument.themeOverride+xml"/>
  <Override PartName="/xl/charts/chart180.xml" ContentType="application/vnd.openxmlformats-officedocument.drawingml.chart+xml"/>
  <Override PartName="/xl/theme/themeOverride133.xml" ContentType="application/vnd.openxmlformats-officedocument.themeOverride+xml"/>
  <Override PartName="/xl/charts/chart181.xml" ContentType="application/vnd.openxmlformats-officedocument.drawingml.chart+xml"/>
  <Override PartName="/xl/theme/themeOverride134.xml" ContentType="application/vnd.openxmlformats-officedocument.themeOverride+xml"/>
  <Override PartName="/xl/charts/chart182.xml" ContentType="application/vnd.openxmlformats-officedocument.drawingml.chart+xml"/>
  <Override PartName="/xl/theme/themeOverride135.xml" ContentType="application/vnd.openxmlformats-officedocument.themeOverride+xml"/>
  <Override PartName="/xl/charts/chart183.xml" ContentType="application/vnd.openxmlformats-officedocument.drawingml.chart+xml"/>
  <Override PartName="/xl/theme/themeOverride136.xml" ContentType="application/vnd.openxmlformats-officedocument.themeOverride+xml"/>
  <Override PartName="/xl/charts/chart184.xml" ContentType="application/vnd.openxmlformats-officedocument.drawingml.chart+xml"/>
  <Override PartName="/xl/theme/themeOverride137.xml" ContentType="application/vnd.openxmlformats-officedocument.themeOverride+xml"/>
  <Override PartName="/xl/charts/chart185.xml" ContentType="application/vnd.openxmlformats-officedocument.drawingml.chart+xml"/>
  <Override PartName="/xl/theme/themeOverride138.xml" ContentType="application/vnd.openxmlformats-officedocument.themeOverride+xml"/>
  <Override PartName="/xl/charts/chart186.xml" ContentType="application/vnd.openxmlformats-officedocument.drawingml.chart+xml"/>
  <Override PartName="/xl/theme/themeOverride139.xml" ContentType="application/vnd.openxmlformats-officedocument.themeOverride+xml"/>
  <Override PartName="/xl/charts/chart187.xml" ContentType="application/vnd.openxmlformats-officedocument.drawingml.chart+xml"/>
  <Override PartName="/xl/theme/themeOverride140.xml" ContentType="application/vnd.openxmlformats-officedocument.themeOverride+xml"/>
  <Override PartName="/xl/charts/chart188.xml" ContentType="application/vnd.openxmlformats-officedocument.drawingml.chart+xml"/>
  <Override PartName="/xl/theme/themeOverride141.xml" ContentType="application/vnd.openxmlformats-officedocument.themeOverride+xml"/>
  <Override PartName="/xl/charts/chart189.xml" ContentType="application/vnd.openxmlformats-officedocument.drawingml.chart+xml"/>
  <Override PartName="/xl/theme/themeOverride142.xml" ContentType="application/vnd.openxmlformats-officedocument.themeOverride+xml"/>
  <Override PartName="/xl/charts/chart190.xml" ContentType="application/vnd.openxmlformats-officedocument.drawingml.chart+xml"/>
  <Override PartName="/xl/theme/themeOverride143.xml" ContentType="application/vnd.openxmlformats-officedocument.themeOverride+xml"/>
  <Override PartName="/xl/charts/chart191.xml" ContentType="application/vnd.openxmlformats-officedocument.drawingml.chart+xml"/>
  <Override PartName="/xl/theme/themeOverride144.xml" ContentType="application/vnd.openxmlformats-officedocument.themeOverride+xml"/>
  <Override PartName="/xl/charts/chart192.xml" ContentType="application/vnd.openxmlformats-officedocument.drawingml.chart+xml"/>
  <Override PartName="/xl/theme/themeOverride145.xml" ContentType="application/vnd.openxmlformats-officedocument.themeOverride+xml"/>
  <Override PartName="/xl/charts/chart193.xml" ContentType="application/vnd.openxmlformats-officedocument.drawingml.chart+xml"/>
  <Override PartName="/xl/theme/themeOverride146.xml" ContentType="application/vnd.openxmlformats-officedocument.themeOverride+xml"/>
  <Override PartName="/xl/charts/chart194.xml" ContentType="application/vnd.openxmlformats-officedocument.drawingml.chart+xml"/>
  <Override PartName="/xl/theme/themeOverride14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updateLinks="always"/>
  <xr:revisionPtr revIDLastSave="0" documentId="13_ncr:1_{B070E0C1-7741-452C-BC8D-0B44137E74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ChE" sheetId="1" r:id="rId1"/>
    <sheet name="CA I" sheetId="3" r:id="rId2"/>
    <sheet name="CA II" sheetId="2" r:id="rId3"/>
    <sheet name="Glikozidaz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4" i="1" l="1"/>
  <c r="F574" i="1"/>
  <c r="E574" i="1"/>
  <c r="D574" i="1"/>
  <c r="C574" i="1"/>
  <c r="G573" i="1"/>
  <c r="F573" i="1"/>
  <c r="E573" i="1"/>
  <c r="D573" i="1"/>
  <c r="C573" i="1"/>
  <c r="G601" i="1" l="1"/>
  <c r="F601" i="1"/>
  <c r="E601" i="1"/>
  <c r="D601" i="1"/>
  <c r="C601" i="1"/>
  <c r="G600" i="1"/>
  <c r="F600" i="1"/>
  <c r="E600" i="1"/>
  <c r="D600" i="1"/>
  <c r="C600" i="1"/>
  <c r="G547" i="1"/>
  <c r="F547" i="1"/>
  <c r="E547" i="1"/>
  <c r="D547" i="1"/>
  <c r="C547" i="1"/>
  <c r="G546" i="1"/>
  <c r="F546" i="1"/>
  <c r="E546" i="1"/>
  <c r="D546" i="1"/>
  <c r="C546" i="1"/>
  <c r="G520" i="1"/>
  <c r="F520" i="1"/>
  <c r="E520" i="1"/>
  <c r="D520" i="1"/>
  <c r="C520" i="1"/>
  <c r="G519" i="1"/>
  <c r="F519" i="1"/>
  <c r="E519" i="1"/>
  <c r="D519" i="1"/>
  <c r="C519" i="1"/>
  <c r="G494" i="1"/>
  <c r="F494" i="1"/>
  <c r="E494" i="1"/>
  <c r="D494" i="1"/>
  <c r="C494" i="1"/>
  <c r="G493" i="1"/>
  <c r="F493" i="1"/>
  <c r="E493" i="1"/>
  <c r="D493" i="1"/>
  <c r="C493" i="1"/>
  <c r="G468" i="1"/>
  <c r="F468" i="1"/>
  <c r="E468" i="1"/>
  <c r="D468" i="1"/>
  <c r="C468" i="1"/>
  <c r="G467" i="1"/>
  <c r="F467" i="1"/>
  <c r="E467" i="1"/>
  <c r="D467" i="1"/>
  <c r="C467" i="1"/>
  <c r="G441" i="1"/>
  <c r="F441" i="1"/>
  <c r="E441" i="1"/>
  <c r="D441" i="1"/>
  <c r="C441" i="1"/>
  <c r="G440" i="1"/>
  <c r="F440" i="1"/>
  <c r="E440" i="1"/>
  <c r="D440" i="1"/>
  <c r="C440" i="1"/>
  <c r="G414" i="1"/>
  <c r="F414" i="1"/>
  <c r="E414" i="1"/>
  <c r="D414" i="1"/>
  <c r="C414" i="1"/>
  <c r="G413" i="1"/>
  <c r="F413" i="1"/>
  <c r="E413" i="1"/>
  <c r="D413" i="1"/>
  <c r="C413" i="1"/>
  <c r="G387" i="1"/>
  <c r="F387" i="1"/>
  <c r="E387" i="1"/>
  <c r="D387" i="1"/>
  <c r="C387" i="1"/>
  <c r="G386" i="1"/>
  <c r="F386" i="1"/>
  <c r="E386" i="1"/>
  <c r="D386" i="1"/>
  <c r="C386" i="1"/>
  <c r="G361" i="1"/>
  <c r="F361" i="1"/>
  <c r="E361" i="1"/>
  <c r="D361" i="1"/>
  <c r="C361" i="1"/>
  <c r="G360" i="1"/>
  <c r="F360" i="1"/>
  <c r="E360" i="1"/>
  <c r="D360" i="1"/>
  <c r="C360" i="1"/>
  <c r="G335" i="1"/>
  <c r="F335" i="1"/>
  <c r="E335" i="1"/>
  <c r="D335" i="1"/>
  <c r="C335" i="1"/>
  <c r="G334" i="1"/>
  <c r="F334" i="1"/>
  <c r="E334" i="1"/>
  <c r="D334" i="1"/>
  <c r="C334" i="1"/>
  <c r="G308" i="1"/>
  <c r="F308" i="1"/>
  <c r="E308" i="1"/>
  <c r="D308" i="1"/>
  <c r="C308" i="1"/>
  <c r="G307" i="1"/>
  <c r="F307" i="1"/>
  <c r="E307" i="1"/>
  <c r="D307" i="1"/>
  <c r="C307" i="1"/>
  <c r="G231" i="1"/>
  <c r="F231" i="1"/>
  <c r="E231" i="1"/>
  <c r="D231" i="1"/>
  <c r="C231" i="1"/>
  <c r="G230" i="1"/>
  <c r="F230" i="1"/>
  <c r="E230" i="1"/>
  <c r="D230" i="1"/>
  <c r="C230" i="1"/>
  <c r="G205" i="1"/>
  <c r="F205" i="1"/>
  <c r="E205" i="1"/>
  <c r="D205" i="1"/>
  <c r="C205" i="1"/>
  <c r="G204" i="1"/>
  <c r="F204" i="1"/>
  <c r="E204" i="1"/>
  <c r="D204" i="1"/>
  <c r="C204" i="1"/>
  <c r="G179" i="1"/>
  <c r="F179" i="1"/>
  <c r="E179" i="1"/>
  <c r="D179" i="1"/>
  <c r="C179" i="1"/>
  <c r="G178" i="1"/>
  <c r="F178" i="1"/>
  <c r="E178" i="1"/>
  <c r="D178" i="1"/>
  <c r="C178" i="1"/>
  <c r="G152" i="1"/>
  <c r="F152" i="1"/>
  <c r="E152" i="1"/>
  <c r="D152" i="1"/>
  <c r="C152" i="1"/>
  <c r="G151" i="1"/>
  <c r="F151" i="1"/>
  <c r="E151" i="1"/>
  <c r="D151" i="1"/>
  <c r="C151" i="1"/>
  <c r="G126" i="1"/>
  <c r="F126" i="1"/>
  <c r="E126" i="1"/>
  <c r="D126" i="1"/>
  <c r="C126" i="1"/>
  <c r="G125" i="1"/>
  <c r="F125" i="1"/>
  <c r="E125" i="1"/>
  <c r="D125" i="1"/>
  <c r="C125" i="1"/>
  <c r="G100" i="1"/>
  <c r="F100" i="1"/>
  <c r="E100" i="1"/>
  <c r="D100" i="1"/>
  <c r="C100" i="1"/>
  <c r="G99" i="1"/>
  <c r="F99" i="1"/>
  <c r="E99" i="1"/>
  <c r="D99" i="1"/>
  <c r="C99" i="1"/>
  <c r="G75" i="1"/>
  <c r="F75" i="1"/>
  <c r="E75" i="1"/>
  <c r="D75" i="1"/>
  <c r="C75" i="1"/>
  <c r="G74" i="1"/>
  <c r="F74" i="1"/>
  <c r="E74" i="1"/>
  <c r="D74" i="1"/>
  <c r="C74" i="1"/>
  <c r="G49" i="1"/>
  <c r="F49" i="1"/>
  <c r="E49" i="1"/>
  <c r="D49" i="1"/>
  <c r="C49" i="1"/>
  <c r="G48" i="1"/>
  <c r="F48" i="1"/>
  <c r="E48" i="1"/>
  <c r="D48" i="1"/>
  <c r="C48" i="1"/>
</calcChain>
</file>

<file path=xl/sharedStrings.xml><?xml version="1.0" encoding="utf-8"?>
<sst xmlns="http://schemas.openxmlformats.org/spreadsheetml/2006/main" count="426" uniqueCount="327">
  <si>
    <t>Kontrol</t>
  </si>
  <si>
    <t>AcHE ÇALIŞMALARI</t>
  </si>
  <si>
    <t>Çalışmayı gerçekleştiren: Adem ERTÜRK</t>
  </si>
  <si>
    <t>Ache M 1: Ma: 353/10,000/Enzim: 10 μL</t>
  </si>
  <si>
    <t>Mehtap  Hoca M1-20 ve MD 1-4 Serisi) AcHE CA I CA II a Glkz İnb sonuçları</t>
  </si>
  <si>
    <t>Kİ:0,4740 ± 0,0818</t>
  </si>
  <si>
    <t>AChe M 1 Ic 50:</t>
  </si>
  <si>
    <t>AcHE M 2 Ma: 431,05/10,000/Enzim: 10 μL</t>
  </si>
  <si>
    <t>AcHE M 2 Ic 50:</t>
  </si>
  <si>
    <t xml:space="preserve">AcHE M 2 Kİ: : </t>
  </si>
  <si>
    <t>0,5889 ± 0,0145</t>
  </si>
  <si>
    <t xml:space="preserve">Ache M 3 Kİ: </t>
  </si>
  <si>
    <t>AcHE M3: Ma: 445,0629/10,000/Enzim: 10 μL</t>
  </si>
  <si>
    <t>0,8087 ±0,1925</t>
  </si>
  <si>
    <t>AChe M5: Ma: 369,0009/10,000/Enzim: 10 Μl</t>
  </si>
  <si>
    <t>ACheM 5  Ic 50:</t>
  </si>
  <si>
    <t>AChe M 5 Kİ:</t>
  </si>
  <si>
    <t>0,5681± 0,03136</t>
  </si>
  <si>
    <t>AChe M 6 Ic 50:</t>
  </si>
  <si>
    <t>AChe M 6 Kİ:</t>
  </si>
  <si>
    <t>AChe M 6: Ma: 447,0227/10,000/Enzim: 10 μL</t>
  </si>
  <si>
    <t>0,8991 ±0,0420</t>
  </si>
  <si>
    <t>AChe M 7 : Ma: 461,0383/10,000/Enzim: 10 Μl</t>
  </si>
  <si>
    <t>AChe M 7:</t>
  </si>
  <si>
    <t>Kİ: 0,9552 ± 0,2504</t>
  </si>
  <si>
    <t>AChe M 8: Ma: 475,0540/10,000/Enzim: 10 μL</t>
  </si>
  <si>
    <t>AChe M 8 Ic 50:</t>
  </si>
  <si>
    <t>Kİ:0,7966±0,1435</t>
  </si>
  <si>
    <t>AChe M 9: Ma: 412,9505/10,000/Enzim: 10 μL</t>
  </si>
  <si>
    <t>AChe M 9 Ic 50:</t>
  </si>
  <si>
    <t>AChe M 9</t>
  </si>
  <si>
    <t>Kİ:1,1114±0,3303</t>
  </si>
  <si>
    <t>AChe M 10: Ma: 490,9721/10,000/Enzim: 10 μL</t>
  </si>
  <si>
    <t>AChe M 10 Ic 50:</t>
  </si>
  <si>
    <t>AChe M 10</t>
  </si>
  <si>
    <t>Kİ:0,8142±0,0309</t>
  </si>
  <si>
    <t>AChe M 11: Ma: 504,9878/10,000/Enzim: 10 μL</t>
  </si>
  <si>
    <t>AChe M 11 Ic 50:</t>
  </si>
  <si>
    <t>AChe M 11</t>
  </si>
  <si>
    <t>Kİ:0,7202±0,0303</t>
  </si>
  <si>
    <t>AChe M 12: Ma: 513,0034/10,000/Enzim: 10 μL</t>
  </si>
  <si>
    <t>AChe M 12 Ic 50:</t>
  </si>
  <si>
    <t>AChe M 12</t>
  </si>
  <si>
    <t>Kİ:0,5573±0,0540</t>
  </si>
  <si>
    <t>Ache M 13: Ma: 365,0504/10,000/Enzim: 10 μL</t>
  </si>
  <si>
    <t>AChe M 13 Ic 50:</t>
  </si>
  <si>
    <t>AChe M 13 Ki Çalışması</t>
  </si>
  <si>
    <t>K İ  0,6731 ± 0,04027</t>
  </si>
  <si>
    <t>AcHE M 14 Ma: 444,1/10,000/Enzim: 10 μL</t>
  </si>
  <si>
    <t>AcHE M 14 Ic 50:</t>
  </si>
  <si>
    <t xml:space="preserve">AcHE M 14: </t>
  </si>
  <si>
    <t>Kİ: 22,7715 ± 7,1975</t>
  </si>
  <si>
    <t>AcHE M 15: Ma: 457,09/10,000/Enzim: 10 μL</t>
  </si>
  <si>
    <t>AChe M 15 Ic 50:</t>
  </si>
  <si>
    <t>Kİ: 0,9687±0,0615</t>
  </si>
  <si>
    <t>Ache M 15:</t>
  </si>
  <si>
    <t>AcHE M 16: Ma: 471,1/Enzim:10 μL</t>
  </si>
  <si>
    <t>AcHE M 16 Ic 50:</t>
  </si>
  <si>
    <t>AcHE M 16</t>
  </si>
  <si>
    <t>Kİ:0,7902 ± 0,1375</t>
  </si>
  <si>
    <t>AChe M 17: Ma: 380,02/10,000/Enzim: 10 μL</t>
  </si>
  <si>
    <t>Ache M 17  Ic 50:</t>
  </si>
  <si>
    <t>Kİ: 2,9738 ± 0,21838</t>
  </si>
  <si>
    <t>Ache M 18: Ma: 458,05/10,000/Enzim: 10 μL</t>
  </si>
  <si>
    <t>AChe M 18 Ic 50:</t>
  </si>
  <si>
    <t>Ache M 18</t>
  </si>
  <si>
    <t>Kİ: 1,12 ±0,628</t>
  </si>
  <si>
    <t>AChe M 19 : Ma: 472,06/10,000/Enzim: 10 μL</t>
  </si>
  <si>
    <t>Ache M 19 Ic 50:</t>
  </si>
  <si>
    <t>AChe M 19:</t>
  </si>
  <si>
    <t>Kİ: 0,6794 ± 0,0827</t>
  </si>
  <si>
    <t>AChe M 20: Ma: 486,078/10,000/Enzim:10 μL</t>
  </si>
  <si>
    <t>AChe  M 20 Ic 50:</t>
  </si>
  <si>
    <t>AChe  M 20</t>
  </si>
  <si>
    <t>Kİ:0,7159 ± 0,0411</t>
  </si>
  <si>
    <t>Ache MD 1: Ma: 405,44/10,000/Enzim: 10 μL</t>
  </si>
  <si>
    <t>AChe MD 1 Ic 50:</t>
  </si>
  <si>
    <t>AChe MD 1 :</t>
  </si>
  <si>
    <t>AcHE MD 2  Ma: 409,85/10,000/Enzim: 10 μL</t>
  </si>
  <si>
    <t>AcHE MD 2 Ic 50:</t>
  </si>
  <si>
    <t xml:space="preserve">AcHE MD 2: </t>
  </si>
  <si>
    <t>AcHE MD 4: Ma: 393,4074/Enzim:10 Μl</t>
  </si>
  <si>
    <t>AcHE MD 4  Ic 50:</t>
  </si>
  <si>
    <t>AcHE MD4: Ma: 301</t>
  </si>
  <si>
    <t>Kİ:2,4872 ± 0,3026</t>
  </si>
  <si>
    <t>CA I M 11: Ma:504,9878 /10,000/Enzim: 50 μL</t>
  </si>
  <si>
    <t>CA I M 1: Ma: 353,0304/10,000/Enzim: 50 μL</t>
  </si>
  <si>
    <t>Kİ:19,1335 ± 0,5856</t>
  </si>
  <si>
    <t>CA I  M 1 Ic 50:</t>
  </si>
  <si>
    <t>CA I M 2: Ma: 431,0572/10,000/Enzim: 50 μL</t>
  </si>
  <si>
    <t>CA I M 2 Ic 50:</t>
  </si>
  <si>
    <t>Kİ: 32,9783±2,7536</t>
  </si>
  <si>
    <t>CA I M3: Ma: 445,06979/10,000/Enzim: 30 μL</t>
  </si>
  <si>
    <t>CA I M3 Ic 50:</t>
  </si>
  <si>
    <t>Kİ: 31,7975±6,7478</t>
  </si>
  <si>
    <t>CA I M4: Ma: 459,0836/Enzim:30 μL</t>
  </si>
  <si>
    <t>CA I M4 Ic 50:</t>
  </si>
  <si>
    <t>Kİ:34,5414 ± 2,0526</t>
  </si>
  <si>
    <t>CA I M 5: Ma: 186/10,000/Enzim: 50 μL</t>
  </si>
  <si>
    <t>CA I M 5 Ic 50:</t>
  </si>
  <si>
    <t>Kİ: 24,0673±1,9530</t>
  </si>
  <si>
    <t>CA I M 6: Ma: 447,0227/10,000/Enzim: 50 μL</t>
  </si>
  <si>
    <t>CA I M 6 Ic 50:</t>
  </si>
  <si>
    <t>Kİ: 51,3095±9,9844</t>
  </si>
  <si>
    <t>CA I M 7: Ma: 461,0383/10,000/Enzim: 100 μL</t>
  </si>
  <si>
    <t>CA I M 7 Ic 50:</t>
  </si>
  <si>
    <t>Kİ: 23,0232±4,6367</t>
  </si>
  <si>
    <t>CA I M 8: Ma: 475,0540 /10,000/Enzim: 50 μL</t>
  </si>
  <si>
    <t>CA I M 8 Ic 50:</t>
  </si>
  <si>
    <t>Kİ: 28,2778 ±2,5387</t>
  </si>
  <si>
    <t>CA I M 9: Ma: 412,9505 /10,000/Enzim: 100 μL</t>
  </si>
  <si>
    <t>CA I M 9 Ic 50:</t>
  </si>
  <si>
    <t>Kİ: 25,6856 ±1,3749</t>
  </si>
  <si>
    <t>CA I M 10: Ma: 490,9721 /10,000/Enzim: 50 μL</t>
  </si>
  <si>
    <t>CA I M 10 Ic 50:</t>
  </si>
  <si>
    <t>Kİ: 22,2169 ±2,1601</t>
  </si>
  <si>
    <t>CA I M 11 Ic 50:</t>
  </si>
  <si>
    <t>Kİ: 38,7184 ±3,3964</t>
  </si>
  <si>
    <t>CA I M 12: Ma:519,0034 /10,000/Enzim: 50 μL</t>
  </si>
  <si>
    <t>CA I M 12 Ic 50:</t>
  </si>
  <si>
    <t>Kİ: 24,7642 ±4,1252</t>
  </si>
  <si>
    <t>CA I M 13: Ma:365,0504 /10,000/Enzim: 40 μL</t>
  </si>
  <si>
    <t>CA I M 13 Ic 50:</t>
  </si>
  <si>
    <t>CA I M 14: Ma:443,0722 /10,000/Enzim: 40 μL</t>
  </si>
  <si>
    <t>CA I M 14 Ic 50:</t>
  </si>
  <si>
    <t>Kİ: 53,5537 ±8,5492</t>
  </si>
  <si>
    <t>CA I M 15: Ma:457,0878 /10,000/Enzim: 40 μL</t>
  </si>
  <si>
    <t>CA I M 15 Ic 50:</t>
  </si>
  <si>
    <t>Kİ: 60,5649 ±18,16351</t>
  </si>
  <si>
    <t>CA I M 16: Ma:471,1035 /10,000/Enzim: 40 μL</t>
  </si>
  <si>
    <t>CA I M 16 Ic 50:</t>
  </si>
  <si>
    <t>Kİ: 30,0838 ±2,7276</t>
  </si>
  <si>
    <t>CA I M 17: Ma:380,0249 /10,000/Enzim: 40 μL</t>
  </si>
  <si>
    <t>CA I M 17 Ic 50:</t>
  </si>
  <si>
    <t>Kİ: 56,2593 ±9,3237</t>
  </si>
  <si>
    <t>CA I M 18: Ma:458,0467 /10,000/Enzim: 50 μL</t>
  </si>
  <si>
    <t>CA I M 18 Ic 50:</t>
  </si>
  <si>
    <t>Kİ: 36,9135 ±6,9198</t>
  </si>
  <si>
    <t>CA I M 19: Ma:472,0624 /10,000/Enzim: 50 μL</t>
  </si>
  <si>
    <t>CA I M 19 Ic 50:</t>
  </si>
  <si>
    <t>Kİ: 30,6040 ±8,4389</t>
  </si>
  <si>
    <t>CA I M 20: Ma:486,0780 /10,000/Enzim: 50 μL</t>
  </si>
  <si>
    <t>CA I M 20 Ic 50:</t>
  </si>
  <si>
    <t>Kİ: 45,2217 ±0,2640</t>
  </si>
  <si>
    <t>CA I MD 1: Ma:405,4430 /10,000/Enzim: 50 μL</t>
  </si>
  <si>
    <t>CA I MD 1 20 Ic 50:</t>
  </si>
  <si>
    <t>Kİ: 44,2911 ±5,7516</t>
  </si>
  <si>
    <t>CA I MD 2: Ma:409,8593 /10,000/Enzim: 50 μL</t>
  </si>
  <si>
    <t>Kİ: 25,9595 ±1,6014</t>
  </si>
  <si>
    <t>CA I MD 3: Ma:454,3130 /10,000/Enzim: 50 μL</t>
  </si>
  <si>
    <t>CA I MD 3 20 Ic 50:</t>
  </si>
  <si>
    <t>Kİ: 33,9004 ±2,5048</t>
  </si>
  <si>
    <t>CA I MD 4: Ma:393,4074 /10,000/Enzim: 50 μL</t>
  </si>
  <si>
    <t>CA I MD 4 20 Ic 50:</t>
  </si>
  <si>
    <t>Kİ: 31,9922 ±4,8999</t>
  </si>
  <si>
    <t>CA II M 1: Ma: 353,0304/10,000/Enzim: 10 μL</t>
  </si>
  <si>
    <t>Kİ:24,7842 ±5,6095</t>
  </si>
  <si>
    <t>CA II M 2: Ma: 431,0572/10,000/Enzim: 10 μL</t>
  </si>
  <si>
    <t>CA II M 2 Ic 50:</t>
  </si>
  <si>
    <t>Kİ:32,1613±2,1064</t>
  </si>
  <si>
    <t>CA II M3: Ma: 445,06979/10,000/Enzim: 30 μL</t>
  </si>
  <si>
    <t>CA II M3 Ic 50:</t>
  </si>
  <si>
    <t>Kİ: 120,1711±61,3804</t>
  </si>
  <si>
    <t>CA II M4: Ma: 459,0836/Enzim:10 μL</t>
  </si>
  <si>
    <t>CA II M4 Ic 50:</t>
  </si>
  <si>
    <t>Kİ:42,4248 ± 10,2371</t>
  </si>
  <si>
    <t>CA II M 5: Ma: 186/10,000/Enzim: 10 μL</t>
  </si>
  <si>
    <t>CA II M 5 Ic 50:</t>
  </si>
  <si>
    <t>Kİ: 32,4192±7,1743</t>
  </si>
  <si>
    <t>CA II M 6: Ma: 447,0227/10,000/Enzim: 10 μL</t>
  </si>
  <si>
    <t>CA II M 6 Ic 50:</t>
  </si>
  <si>
    <t>CA II M 7: Ma: 461,0383/10,000/Enzim: 10 μL</t>
  </si>
  <si>
    <t>CA II M 7 Ic 50:</t>
  </si>
  <si>
    <t>Kİ:69,2744±31,2678</t>
  </si>
  <si>
    <t>CA II M 8: Ma: 475,0540 /10,000/Enzim: 10 μL</t>
  </si>
  <si>
    <t>CA II M 8 Ic 50:</t>
  </si>
  <si>
    <t>Kİ: 29,6404 ±2,3163</t>
  </si>
  <si>
    <t>CA II M 9: Ma: 412,9505 /10,000/Enzim: 10 μL</t>
  </si>
  <si>
    <t>CA II M 9 Ic 50:</t>
  </si>
  <si>
    <t>Kİ:8,9890 ±0,8909</t>
  </si>
  <si>
    <t>CA II M 10: Ma: 490,9721 /10,000/Enzim: 10 μL</t>
  </si>
  <si>
    <t>CA II M 10 Ic 50:</t>
  </si>
  <si>
    <t>Kİ: 39,5042 ±12,2305</t>
  </si>
  <si>
    <t>CA II M 11: Ma:504,9878 /10,000/Enzim: 10 μL</t>
  </si>
  <si>
    <t>CA II M 11 Ic 50:</t>
  </si>
  <si>
    <t>Kİ: 41,0942 ±10,5501</t>
  </si>
  <si>
    <t>CA II M 12: Ma:519,0034 /10,000/Enzim: 50 μL</t>
  </si>
  <si>
    <t>CA II M 12 Ic 50:</t>
  </si>
  <si>
    <t>Kİ: 70,7071 ±18,2650</t>
  </si>
  <si>
    <t>CA II M 13: Ma:365,0504 /10,000/Enzim: 10 μL</t>
  </si>
  <si>
    <t>CA II M 13 Ic 50:</t>
  </si>
  <si>
    <t>Kİ:70,5620 ±58,4685</t>
  </si>
  <si>
    <t>CA II M 14: Ma:443,0722 /10,000/Enzim: 10 μL</t>
  </si>
  <si>
    <t>CA II M 14 Ic 50:</t>
  </si>
  <si>
    <t>Kİ: 41,3171 ±18,3301</t>
  </si>
  <si>
    <t>CA II M 15: Ma:457,0878 /10,000/Enzim: 10 μL</t>
  </si>
  <si>
    <t>CA II M 15 Ic 50:</t>
  </si>
  <si>
    <t>Kİ:33,81457 ±3,8399</t>
  </si>
  <si>
    <t>CA II M 16: Ma:471,1035 /10,000/Enzim: 10 μL</t>
  </si>
  <si>
    <t>CA II M 16 Ic 50:</t>
  </si>
  <si>
    <t>Kİ: 53,4001 ±15,9178</t>
  </si>
  <si>
    <t>CA II M 17: Ma:380,0249 /10,000/Enzim: 10 μL</t>
  </si>
  <si>
    <t>CA II M 17 Ic 50:</t>
  </si>
  <si>
    <t>Kİ: 91,1618 ±25,5012</t>
  </si>
  <si>
    <t>CA II M 18: Ma:458,0467 /10,000/Enzim: 10 μL</t>
  </si>
  <si>
    <t>CA II M 18 Ic 50:</t>
  </si>
  <si>
    <t>CA II M 19: Ma:472,0624 /10,000/Enzim: 10 μL</t>
  </si>
  <si>
    <t>CA II M 19 Ic 50:</t>
  </si>
  <si>
    <t>Kİ: 27,2645 ±11,7557</t>
  </si>
  <si>
    <t>CA II M 20: Ma:486,0780 /10,000/Enzim: 15 μL</t>
  </si>
  <si>
    <t>CA II M 20 Ic 50:</t>
  </si>
  <si>
    <t>CA II MD 1: Ma:405,4430 /10,000/Enzim: 15 μL</t>
  </si>
  <si>
    <t>CA II MD 1 20 Ic 50:</t>
  </si>
  <si>
    <t>Kİ: 31,7732 ±4,2135</t>
  </si>
  <si>
    <t>CA II MD 2: Ma:409,8593 /10,000/Enzim: 15 μL</t>
  </si>
  <si>
    <t>Kİ: 27,234 ±1,9478</t>
  </si>
  <si>
    <t>CA II MD 3: Ma:454,3130 /10,000/Enzim: 15 μL</t>
  </si>
  <si>
    <t>CA II MD 3 20 Ic 50:</t>
  </si>
  <si>
    <t>Kİ: 32,9767 ±2,6001</t>
  </si>
  <si>
    <t>CA II MD 4: Ma:393,4074 /10,000/Enzim: 15 μL</t>
  </si>
  <si>
    <t>CA II MD 4 20 Ic 50:</t>
  </si>
  <si>
    <t>Kİ: 40,6423 ±5,8751</t>
  </si>
  <si>
    <t>CA II AZA: Ma:222,24 /10,000/Enzim: 20  μL</t>
  </si>
  <si>
    <t>GLİKOZİDAZ M 1: Ma: 353,0304/10,000/Enzim: 10 μL</t>
  </si>
  <si>
    <t>GLİKOZİDAZ M 1 Ic 50:</t>
  </si>
  <si>
    <t>Kİ:10,7113 ±1,2290</t>
  </si>
  <si>
    <t>GLİKOZİDAZ M 2: Ma: 431,0572/10,000/Enzim: 10 μL</t>
  </si>
  <si>
    <t>GLİKOZİDAZ M 2 Ic 50:</t>
  </si>
  <si>
    <t>Kİ:8,8654±1,9117</t>
  </si>
  <si>
    <t>GLİKOZİDAZ M3: Ma: 445,06979/10,000/Enzim: 20 μL</t>
  </si>
  <si>
    <t>GLİKOZİDAZ M3 Ic 50:</t>
  </si>
  <si>
    <t>Kİ:12,4072±0,2767</t>
  </si>
  <si>
    <t>GLİKOZİDAZ M4: Ma: 459,0836/Enzim:10 μL</t>
  </si>
  <si>
    <t>GLİKOZİDAZ M4 Ic 50:</t>
  </si>
  <si>
    <t>Kİ:6,2425 ± 3,2858</t>
  </si>
  <si>
    <t>GLİKOZİDAZ M 5: Ma: 186/10,000/Enzim: 20 μL</t>
  </si>
  <si>
    <t>GLİKOZİDAZ M 5 Ic 50:</t>
  </si>
  <si>
    <t>Kİ: 9,9056 ±1,9365</t>
  </si>
  <si>
    <t>GLİKOZİDAZ M 6: Ma: 447,0227/10,000/Enzim: 20 μL</t>
  </si>
  <si>
    <t>GLİKOZİDAZ M 6 Ic 50:</t>
  </si>
  <si>
    <t>Kİ: 27,4624±2,6947</t>
  </si>
  <si>
    <t>GLİKOZİDAZ M 7: Ma: 461,0383/10,000/Enzim: 20 μL</t>
  </si>
  <si>
    <t>GLİKOZİDAZ M 7 Ic 50:</t>
  </si>
  <si>
    <t>Kİ:14,6551±2,0794</t>
  </si>
  <si>
    <t>GLİKOZİDAZ M 8: Ma: 475,0540 /10,000/Enzim: 20 μL</t>
  </si>
  <si>
    <t>GLİKOZİDAZ M 8 Ic 50:</t>
  </si>
  <si>
    <t>Kİ: 6,0786 ±0,5732</t>
  </si>
  <si>
    <t>Ki:</t>
  </si>
  <si>
    <r>
      <t>16,602</t>
    </r>
    <r>
      <rPr>
        <b/>
        <sz val="12"/>
        <color rgb="FFFF0000"/>
        <rFont val="+mn-ea"/>
      </rPr>
      <t>±1,29</t>
    </r>
  </si>
  <si>
    <t>CA I AZA  Ic 50</t>
  </si>
  <si>
    <t>AChe M1 Kİ:</t>
  </si>
  <si>
    <t>CA II M 1 Ic 50:</t>
  </si>
  <si>
    <t>AChe M3 Ic 50:</t>
  </si>
  <si>
    <t>Kİ: 60,7399±25,4165</t>
  </si>
  <si>
    <t>Kİ: 34,2783 ±11,2224</t>
  </si>
  <si>
    <t>Kİ: 32,8195 ±3,6766</t>
  </si>
  <si>
    <t>CA I MD 2 20 Ic 50:</t>
  </si>
  <si>
    <t>GLİKOZİDAZ M 9: Ma: 412,9505 /10,000/Enzim: 20 μL</t>
  </si>
  <si>
    <t>GLİKOZİDAZ M 9 Ic 50:</t>
  </si>
  <si>
    <t>Kİ:7,5800 ±0,5665</t>
  </si>
  <si>
    <t>GLİKOZİDAZ M 10: Ma: 490,9721 /10,000/Enzim: 20 μL</t>
  </si>
  <si>
    <t xml:space="preserve">GLİKOZİDAZ M 10: </t>
  </si>
  <si>
    <t>Kİ: 4,9395 ± 0,8288</t>
  </si>
  <si>
    <t>GLİKOZİDAZ M 11: Ma:504,9878 /10,000/Enzim: 20 μL</t>
  </si>
  <si>
    <t xml:space="preserve">GLİKOZİDAZ M 11: </t>
  </si>
  <si>
    <t>Kİ: 18,8481 ±3,6804</t>
  </si>
  <si>
    <t>GLİKOZİDAZ M 12: Ma:519,0034 /10,000/Enzim: 25 μL</t>
  </si>
  <si>
    <t>GLİKOZİDAZ M 12 Ic 50:</t>
  </si>
  <si>
    <t xml:space="preserve">GLİKOZİDAZ M 12: </t>
  </si>
  <si>
    <t>Kİ: 24,4036 ±9,2247</t>
  </si>
  <si>
    <t>GLİKOZİDAZ M 13: Ma:365,0504 /10,000/Enzim: 10 μL</t>
  </si>
  <si>
    <t>GLİKOZİDAZ M 13 Ic 50:</t>
  </si>
  <si>
    <t xml:space="preserve">GLİKOZİDAZ M 13: </t>
  </si>
  <si>
    <t>Kİ:30,6510 ±8,2385</t>
  </si>
  <si>
    <t>GLİKOZİDAZ M 14: Ma:443,0722 /10,000/Enzim: 10 μL</t>
  </si>
  <si>
    <t>GLİKOZİDAZ M 14 Ic 50:</t>
  </si>
  <si>
    <t xml:space="preserve">GLİKOZİDAZ M 14: </t>
  </si>
  <si>
    <t>Kİ: 9,8245 ±2,7028</t>
  </si>
  <si>
    <t>GLİKOZİDAZ M 15: Ma:457,0878 /10,000/Enzim: 10 μL</t>
  </si>
  <si>
    <t>GLİKOZİDAZ M 15 Ic 50:</t>
  </si>
  <si>
    <t xml:space="preserve">GLİKOZİDAZ M 15: </t>
  </si>
  <si>
    <t>Kİ:16,0002 ±3,9400</t>
  </si>
  <si>
    <t>GLİKOZİDAZ M 16: Ma:471,1035 /10,000/Enzim: 10 μL</t>
  </si>
  <si>
    <t>GLİKOZİDAZ M 16 Ic 50:</t>
  </si>
  <si>
    <t xml:space="preserve">GLİKOZİDAZ M 16: </t>
  </si>
  <si>
    <t>Kİ: 13,8855 ±6,1975</t>
  </si>
  <si>
    <t>GLİKOZİDAZ M 17: Ma:380,0249 /10,000/Enzim: 15 μL</t>
  </si>
  <si>
    <t>GLİKOZİDAZ M 17 Ic 50:</t>
  </si>
  <si>
    <t xml:space="preserve">GLİKOZİDAZ M 17: </t>
  </si>
  <si>
    <t>Kİ: 29,1161 ± 15,3029</t>
  </si>
  <si>
    <t>GLİKOZİDAZ M 18: Ma:458,0467 /10,000/Enzim: 10 μL</t>
  </si>
  <si>
    <t>GLİKOZİDAZ M 18 Ic 50:</t>
  </si>
  <si>
    <t xml:space="preserve">GLİKOZİDAZ M 18: </t>
  </si>
  <si>
    <t>Kİ: 17,1707 ± 6,6380</t>
  </si>
  <si>
    <t>GLİKOZİDAZ M 19: Ma:472,0624 /10,000/Enzim: 10 μL</t>
  </si>
  <si>
    <t>GLİKOZİDAZ M 19 Ic 50:</t>
  </si>
  <si>
    <t xml:space="preserve">GLİKOZİDAZ M 19: </t>
  </si>
  <si>
    <t>Kİ: 42,2915 ±15,3339</t>
  </si>
  <si>
    <t>GLİKOZİDAZ M 20: Ma:486,0780 /10,000/Enzim: 10 μL</t>
  </si>
  <si>
    <t xml:space="preserve">GLİKOZİDAZ M 20: </t>
  </si>
  <si>
    <t xml:space="preserve">Kİ: 46,1207 ± 19,5197 </t>
  </si>
  <si>
    <t>GLİKOZİDAZ M 20 Ic 50:</t>
  </si>
  <si>
    <t>GLİKOZİDAZ MD 1: Ma:405,4430 /10,000/Enzim: 10 μL</t>
  </si>
  <si>
    <t>GLİKOZİDAZ MD 1 Ic 50:</t>
  </si>
  <si>
    <t xml:space="preserve">GLİKOZİDAZ MD 1 : </t>
  </si>
  <si>
    <t>Kİ: 37,3676 ± 7,71632</t>
  </si>
  <si>
    <t>GLİKOZİDAZ MD 2: Ma:409,8593 /10,000/Enzim: 10 μL</t>
  </si>
  <si>
    <t xml:space="preserve">GLİKOZİDAZ MD 2 : </t>
  </si>
  <si>
    <t>Kİ: 10,5176 ±3,0458</t>
  </si>
  <si>
    <t>GLİKOZİDAZ MD 3: Ma:454,3130 /10,000/Enzim: 10μL</t>
  </si>
  <si>
    <t>GLİKOZİDAZ MD 3 20 Ic 50:</t>
  </si>
  <si>
    <t xml:space="preserve">GLİKOZİDAZ MD 3 : </t>
  </si>
  <si>
    <t>Kİ: 20,8903 ±3,2419</t>
  </si>
  <si>
    <t>GLİKOZİDAZ MD 4: Ma:393,4074 /10,000/Enzim: 20 μL</t>
  </si>
  <si>
    <t>GLİKOZİDAZ MD 4 20 Ic 50:</t>
  </si>
  <si>
    <t xml:space="preserve">GLİKOZİDAZ MD 4 : </t>
  </si>
  <si>
    <t>Kİ: 12,7068 ± 3,4426</t>
  </si>
  <si>
    <t>AChE M 7 Ic 50:</t>
  </si>
  <si>
    <t xml:space="preserve">AChe M 17: </t>
  </si>
  <si>
    <t>CA II AZA 20 Ic 50:</t>
  </si>
  <si>
    <t>Kİ: 61,9282 ±15,2536</t>
  </si>
  <si>
    <t>AcHE MD 3: Ma: 454,3130/10,000/Enzim: 10 μL</t>
  </si>
  <si>
    <t>AChe MD 3 Ic 50:</t>
  </si>
  <si>
    <t>Kİ:2,2725±0,2112</t>
  </si>
  <si>
    <t xml:space="preserve">Ache MD 3: </t>
  </si>
  <si>
    <t>GLİKOZİDAZ MD 2 20 Ic 50:</t>
  </si>
  <si>
    <t>Kİ: 2.9412 ± 0.2323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</si>
</sst>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24"/>
      <color rgb="FF0070C0"/>
      <name val="Calibri"/>
      <family val="2"/>
      <scheme val="minor"/>
    </font>
    <font>
      <b/>
      <sz val="11"/>
      <color indexed="10"/>
      <name val="Times New Roman"/>
      <family val="1"/>
      <charset val="16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0070C0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color rgb="FFFF0000"/>
      <name val="+mn-ea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40">
    <xf numFmtId="0" fontId="0" fillId="0" borderId="0" xfId="0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2" borderId="0" xfId="0" applyFill="1"/>
    <xf numFmtId="0" fontId="9" fillId="3" borderId="0" xfId="0" applyFont="1" applyFill="1"/>
    <xf numFmtId="0" fontId="11" fillId="2" borderId="0" xfId="0" applyFont="1" applyFill="1"/>
    <xf numFmtId="0" fontId="12" fillId="4" borderId="0" xfId="0" applyFont="1" applyFill="1" applyAlignment="1">
      <alignment horizontal="left"/>
    </xf>
    <xf numFmtId="0" fontId="13" fillId="0" borderId="0" xfId="0" applyFont="1"/>
    <xf numFmtId="164" fontId="7" fillId="5" borderId="0" xfId="0" applyNumberFormat="1" applyFont="1" applyFill="1"/>
    <xf numFmtId="0" fontId="14" fillId="0" borderId="0" xfId="0" applyFont="1"/>
    <xf numFmtId="0" fontId="0" fillId="6" borderId="0" xfId="0" applyFill="1"/>
    <xf numFmtId="0" fontId="7" fillId="6" borderId="0" xfId="0" applyFont="1" applyFill="1"/>
    <xf numFmtId="0" fontId="10" fillId="6" borderId="0" xfId="0" applyFont="1" applyFill="1"/>
    <xf numFmtId="0" fontId="17" fillId="0" borderId="0" xfId="0" applyFont="1"/>
    <xf numFmtId="9" fontId="7" fillId="0" borderId="0" xfId="1" applyFont="1"/>
    <xf numFmtId="0" fontId="5" fillId="0" borderId="0" xfId="0" applyFont="1"/>
    <xf numFmtId="0" fontId="18" fillId="0" borderId="0" xfId="0" applyFont="1"/>
    <xf numFmtId="0" fontId="19" fillId="0" borderId="0" xfId="0" applyFont="1"/>
    <xf numFmtId="0" fontId="4" fillId="0" borderId="0" xfId="0" applyFont="1"/>
    <xf numFmtId="0" fontId="0" fillId="3" borderId="0" xfId="0" applyFill="1"/>
    <xf numFmtId="0" fontId="7" fillId="3" borderId="0" xfId="0" applyFont="1" applyFill="1"/>
    <xf numFmtId="0" fontId="10" fillId="3" borderId="0" xfId="0" applyFont="1" applyFill="1"/>
    <xf numFmtId="0" fontId="7" fillId="0" borderId="0" xfId="0" applyFont="1" applyAlignment="1">
      <alignment horizontal="left"/>
    </xf>
    <xf numFmtId="0" fontId="20" fillId="0" borderId="0" xfId="0" applyFont="1" applyAlignment="1">
      <alignment horizontal="left" vertical="center" readingOrder="1"/>
    </xf>
    <xf numFmtId="0" fontId="3" fillId="0" borderId="0" xfId="0" applyFont="1"/>
    <xf numFmtId="0" fontId="0" fillId="7" borderId="0" xfId="0" applyFill="1"/>
    <xf numFmtId="0" fontId="8" fillId="7" borderId="0" xfId="0" applyFont="1" applyFill="1"/>
    <xf numFmtId="0" fontId="9" fillId="7" borderId="0" xfId="0" applyFont="1" applyFill="1"/>
    <xf numFmtId="0" fontId="10" fillId="7" borderId="0" xfId="0" applyFont="1" applyFill="1"/>
    <xf numFmtId="0" fontId="7" fillId="7" borderId="0" xfId="0" applyFont="1" applyFill="1"/>
    <xf numFmtId="0" fontId="2" fillId="0" borderId="0" xfId="0" applyFont="1"/>
    <xf numFmtId="0" fontId="22" fillId="0" borderId="0" xfId="0" applyFont="1"/>
    <xf numFmtId="0" fontId="1" fillId="0" borderId="0" xfId="0" applyFont="1"/>
    <xf numFmtId="0" fontId="23" fillId="8" borderId="0" xfId="0" applyFont="1" applyFill="1"/>
    <xf numFmtId="0" fontId="22" fillId="8" borderId="0" xfId="0" applyFont="1" applyFill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6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7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8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9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1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2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3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4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5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6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7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8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9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1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2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3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4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5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6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8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9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0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1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3.xml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4.xml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5.xml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6.xml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7.xml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8.xml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9.xml"/></Relationships>
</file>

<file path=xl/charts/_rels/chart1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0.xml"/></Relationships>
</file>

<file path=xl/charts/_rels/chart1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1.xml"/></Relationships>
</file>

<file path=xl/charts/_rels/chart1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3.xml"/></Relationships>
</file>

<file path=xl/charts/_rels/chart1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4.xml"/></Relationships>
</file>

<file path=xl/charts/_rels/chart1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5.xml"/></Relationships>
</file>

<file path=xl/charts/_rels/chart1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6.xml"/></Relationships>
</file>

<file path=xl/charts/_rels/chart1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7.xml"/></Relationships>
</file>

<file path=xl/charts/_rels/chart1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8.xml"/></Relationships>
</file>

<file path=xl/charts/_rels/chart1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9.xml"/></Relationships>
</file>

<file path=xl/charts/_rels/chart1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0.xml"/></Relationships>
</file>

<file path=xl/charts/_rels/chart1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1.xml"/></Relationships>
</file>

<file path=xl/charts/_rels/chart1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3.xml"/></Relationships>
</file>

<file path=xl/charts/_rels/chart1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4.xml"/></Relationships>
</file>

<file path=xl/charts/_rels/chart1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5.xml"/></Relationships>
</file>

<file path=xl/charts/_rels/chart1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6.xml"/></Relationships>
</file>

<file path=xl/charts/_rels/chart1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7.xml"/></Relationships>
</file>

<file path=xl/charts/_rels/chart1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8.xml"/></Relationships>
</file>

<file path=xl/charts/_rels/chart1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9.xml"/></Relationships>
</file>

<file path=xl/charts/_rels/chart1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0.xml"/></Relationships>
</file>

<file path=xl/charts/_rels/chart1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1.xml"/></Relationships>
</file>

<file path=xl/charts/_rels/chart1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3.xml"/></Relationships>
</file>

<file path=xl/charts/_rels/chart1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4.xml"/></Relationships>
</file>

<file path=xl/charts/_rels/chart1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5.xml"/></Relationships>
</file>

<file path=xl/charts/_rels/chart1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6.xml"/></Relationships>
</file>

<file path=xl/charts/_rels/chart1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9831007640777754E-2"/>
                  <c:y val="-0.416738440870246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14.5349</c:v>
              </c:pt>
              <c:pt idx="2">
                <c:v>21.802349999999997</c:v>
              </c:pt>
              <c:pt idx="3">
                <c:v>25.436074999999995</c:v>
              </c:pt>
              <c:pt idx="4">
                <c:v>29.069800000000001</c:v>
              </c:pt>
              <c:pt idx="5">
                <c:v>36.337249999999997</c:v>
              </c:pt>
            </c:numLit>
          </c:xVal>
          <c:yVal>
            <c:numLit>
              <c:formatCode>General</c:formatCode>
              <c:ptCount val="6"/>
              <c:pt idx="0">
                <c:v>100</c:v>
              </c:pt>
              <c:pt idx="1">
                <c:v>64</c:v>
              </c:pt>
              <c:pt idx="2">
                <c:v>55</c:v>
              </c:pt>
              <c:pt idx="3">
                <c:v>50</c:v>
              </c:pt>
              <c:pt idx="4">
                <c:v>46</c:v>
              </c:pt>
              <c:pt idx="5">
                <c:v>39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AB88-4F47-9333-9C0BC71D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562624"/>
        <c:axId val="81589376"/>
      </c:scatterChart>
      <c:valAx>
        <c:axId val="81562624"/>
        <c:scaling>
          <c:orientation val="minMax"/>
          <c:max val="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11](nM)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1589376"/>
        <c:crosses val="autoZero"/>
        <c:crossBetween val="midCat"/>
        <c:majorUnit val="10"/>
      </c:valAx>
      <c:valAx>
        <c:axId val="8158937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Aktivite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1562624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71981627296588"/>
          <c:y val="6.0185185185185182E-2"/>
          <c:w val="0.80238429571303582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4882967023720996E-2"/>
                  <c:y val="-0.45782892156809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[1]Sayfa1!$A$194:$F$194</c:f>
              <c:numCache>
                <c:formatCode>General</c:formatCode>
                <c:ptCount val="6"/>
                <c:pt idx="0">
                  <c:v>0</c:v>
                </c:pt>
                <c:pt idx="1">
                  <c:v>1.355</c:v>
                </c:pt>
                <c:pt idx="2">
                  <c:v>2.71</c:v>
                </c:pt>
                <c:pt idx="3">
                  <c:v>4.0650000000000004</c:v>
                </c:pt>
                <c:pt idx="4">
                  <c:v>5.42</c:v>
                </c:pt>
                <c:pt idx="5">
                  <c:v>6.7750000000000004</c:v>
                </c:pt>
              </c:numCache>
            </c:numRef>
          </c:xVal>
          <c:yVal>
            <c:numRef>
              <c:f>[1]Sayfa1!$A$195:$F$195</c:f>
              <c:numCache>
                <c:formatCode>General</c:formatCode>
                <c:ptCount val="6"/>
                <c:pt idx="0">
                  <c:v>100</c:v>
                </c:pt>
                <c:pt idx="1">
                  <c:v>72.222222222222229</c:v>
                </c:pt>
                <c:pt idx="2">
                  <c:v>57.777777777777779</c:v>
                </c:pt>
                <c:pt idx="3">
                  <c:v>46.666666666666664</c:v>
                </c:pt>
                <c:pt idx="4">
                  <c:v>37.777777777777779</c:v>
                </c:pt>
                <c:pt idx="5">
                  <c:v>28.888888888888889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34-409D-A5BD-D386C88EF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025216"/>
        <c:axId val="158027136"/>
      </c:scatterChart>
      <c:valAx>
        <c:axId val="158025216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5]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027136"/>
        <c:crosses val="autoZero"/>
        <c:crossBetween val="midCat"/>
        <c:majorUnit val="1"/>
      </c:valAx>
      <c:valAx>
        <c:axId val="15802713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025216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38888888888888E-2"/>
          <c:y val="2.4411198600174978E-2"/>
          <c:w val="0.8771944444444445"/>
          <c:h val="0.7428965879265091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555870533523954"/>
                  <c:y val="-2.2365629230429269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[5]Sayfa1!$B$72:$F$72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[5]Sayfa1!$B$73:$F$73</c:f>
              <c:numCache>
                <c:formatCode>General</c:formatCode>
                <c:ptCount val="5"/>
                <c:pt idx="0">
                  <c:v>11.3</c:v>
                </c:pt>
                <c:pt idx="1">
                  <c:v>5.3571428571428568</c:v>
                </c:pt>
                <c:pt idx="2">
                  <c:v>4.545454545454545</c:v>
                </c:pt>
                <c:pt idx="3">
                  <c:v>3.4090909090909087</c:v>
                </c:pt>
                <c:pt idx="4">
                  <c:v>2.6315789473684208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6C-4F4C-9CF5-F19FE25179B2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609918395622325"/>
                  <c:y val="5.2256193187547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[5]Sayfa1!$B$72:$F$72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[5]Sayfa1!$B$74:$F$74</c:f>
              <c:numCache>
                <c:formatCode>General</c:formatCode>
                <c:ptCount val="5"/>
                <c:pt idx="0">
                  <c:v>15</c:v>
                </c:pt>
                <c:pt idx="1">
                  <c:v>7.5</c:v>
                </c:pt>
                <c:pt idx="2">
                  <c:v>5.7692307692307683</c:v>
                </c:pt>
                <c:pt idx="3">
                  <c:v>4.545454545454545</c:v>
                </c:pt>
                <c:pt idx="4">
                  <c:v>3.5714285714285716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86C-4F4C-9CF5-F19FE25179B2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609918395622325"/>
                  <c:y val="0.115831075316569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[5]Sayfa1!$B$72:$F$72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[5]Sayfa1!$B$75:$F$75</c:f>
              <c:numCache>
                <c:formatCode>General</c:formatCode>
                <c:ptCount val="5"/>
                <c:pt idx="0">
                  <c:v>18.75</c:v>
                </c:pt>
                <c:pt idx="1">
                  <c:v>10</c:v>
                </c:pt>
                <c:pt idx="2">
                  <c:v>7.1428571428571432</c:v>
                </c:pt>
                <c:pt idx="3">
                  <c:v>5.5555555555555554</c:v>
                </c:pt>
                <c:pt idx="4">
                  <c:v>4.4117647058823533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86C-4F4C-9CF5-F19FE25179B2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344201502953326"/>
                  <c:y val="0.183947020454807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[5]Sayfa1!$B$72:$F$72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[5]Sayfa1!$B$76:$F$76</c:f>
              <c:numCache>
                <c:formatCode>General</c:formatCode>
                <c:ptCount val="5"/>
                <c:pt idx="0">
                  <c:v>23</c:v>
                </c:pt>
                <c:pt idx="1">
                  <c:v>12.5</c:v>
                </c:pt>
                <c:pt idx="2">
                  <c:v>8.3333333333333339</c:v>
                </c:pt>
                <c:pt idx="3">
                  <c:v>6.8181818181818175</c:v>
                </c:pt>
                <c:pt idx="4">
                  <c:v>5.7692307692307683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86C-4F4C-9CF5-F19FE2517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10368"/>
        <c:axId val="57212288"/>
      </c:scatterChart>
      <c:valAx>
        <c:axId val="57210368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normalizeH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578708804359471"/>
              <c:y val="0.872666666666666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212288"/>
        <c:crosses val="autoZero"/>
        <c:crossBetween val="midCat"/>
        <c:majorUnit val="2"/>
      </c:valAx>
      <c:valAx>
        <c:axId val="57212288"/>
        <c:scaling>
          <c:orientation val="minMax"/>
          <c:max val="2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3.9857533900349469E-2"/>
              <c:y val="0.2114780194672153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210368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916767539249008E-2"/>
                  <c:y val="-0.416102880982564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[5]Sayfa1!$A$100:$F$100</c:f>
              <c:numCache>
                <c:formatCode>General</c:formatCode>
                <c:ptCount val="6"/>
                <c:pt idx="0">
                  <c:v>0</c:v>
                </c:pt>
                <c:pt idx="1">
                  <c:v>11.234200000000001</c:v>
                </c:pt>
                <c:pt idx="2">
                  <c:v>22.468400000000003</c:v>
                </c:pt>
                <c:pt idx="3">
                  <c:v>44.936800000000005</c:v>
                </c:pt>
                <c:pt idx="4">
                  <c:v>67.405199999999994</c:v>
                </c:pt>
                <c:pt idx="5">
                  <c:v>89.87360000000001</c:v>
                </c:pt>
              </c:numCache>
            </c:numRef>
          </c:xVal>
          <c:yVal>
            <c:numRef>
              <c:f>[5]Sayfa1!$A$101:$F$101</c:f>
              <c:numCache>
                <c:formatCode>General</c:formatCode>
                <c:ptCount val="6"/>
                <c:pt idx="0">
                  <c:v>100</c:v>
                </c:pt>
                <c:pt idx="1">
                  <c:v>84.146341463414629</c:v>
                </c:pt>
                <c:pt idx="2">
                  <c:v>74.390243902439025</c:v>
                </c:pt>
                <c:pt idx="3">
                  <c:v>58.536585365853661</c:v>
                </c:pt>
                <c:pt idx="4">
                  <c:v>45.121951219512198</c:v>
                </c:pt>
                <c:pt idx="5">
                  <c:v>37.804878048780488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F2-4059-BBAB-A9AFB9F50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87136"/>
        <c:axId val="74189056"/>
      </c:scatterChart>
      <c:valAx>
        <c:axId val="74187136"/>
        <c:scaling>
          <c:orientation val="minMax"/>
          <c:max val="9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3]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89056"/>
        <c:crosses val="autoZero"/>
        <c:crossBetween val="midCat"/>
        <c:majorUnit val="15"/>
      </c:valAx>
      <c:valAx>
        <c:axId val="7418905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87136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694444444444439E-2"/>
          <c:y val="5.0417159393537345E-2"/>
          <c:w val="0.8771944444444445"/>
          <c:h val="0.73218394575678036"/>
        </c:manualLayout>
      </c:layout>
      <c:scatterChart>
        <c:scatterStyle val="lineMarker"/>
        <c:varyColors val="0"/>
        <c:ser>
          <c:idx val="0"/>
          <c:order val="0"/>
          <c:tx>
            <c:strRef>
              <c:f>[5]Sayfa1!$A$118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30"/>
            <c:dispRSqr val="0"/>
            <c:dispEq val="1"/>
            <c:trendlineLbl>
              <c:layout>
                <c:manualLayout>
                  <c:x val="-0.4741892141195112"/>
                  <c:y val="8.190899214521261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[5]Sayfa1!$B$117:$F$117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[5]Sayfa1!$B$118:$F$118</c:f>
              <c:numCache>
                <c:formatCode>General</c:formatCode>
                <c:ptCount val="5"/>
                <c:pt idx="0">
                  <c:v>10</c:v>
                </c:pt>
                <c:pt idx="1">
                  <c:v>5.3571428571428568</c:v>
                </c:pt>
                <c:pt idx="2">
                  <c:v>3.333333333333333</c:v>
                </c:pt>
                <c:pt idx="3">
                  <c:v>2.8301886792452828</c:v>
                </c:pt>
                <c:pt idx="4">
                  <c:v>2.4193548387096775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7E-44BA-9B84-8B7EEA595EA4}"/>
            </c:ext>
          </c:extLst>
        </c:ser>
        <c:ser>
          <c:idx val="1"/>
          <c:order val="1"/>
          <c:tx>
            <c:strRef>
              <c:f>[5]Sayfa1!$A$119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41892141195112"/>
                  <c:y val="6.6798957822579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[5]Sayfa1!$B$117:$F$117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[5]Sayfa1!$B$119:$F$119</c:f>
              <c:numCache>
                <c:formatCode>General</c:formatCode>
                <c:ptCount val="5"/>
                <c:pt idx="0">
                  <c:v>12</c:v>
                </c:pt>
                <c:pt idx="1">
                  <c:v>6.25</c:v>
                </c:pt>
                <c:pt idx="2">
                  <c:v>4.0540540540540544</c:v>
                </c:pt>
                <c:pt idx="3">
                  <c:v>3.4090909090909087</c:v>
                </c:pt>
                <c:pt idx="4">
                  <c:v>2.9411764705882355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77E-44BA-9B84-8B7EEA595EA4}"/>
            </c:ext>
          </c:extLst>
        </c:ser>
        <c:ser>
          <c:idx val="2"/>
          <c:order val="2"/>
          <c:tx>
            <c:strRef>
              <c:f>[5]Sayfa1!$A$120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153581472837236"/>
                  <c:y val="0.130291021314643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[5]Sayfa1!$B$117:$F$117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[5]Sayfa1!$B$120:$F$120</c:f>
              <c:numCache>
                <c:formatCode>General</c:formatCode>
                <c:ptCount val="5"/>
                <c:pt idx="0">
                  <c:v>17.86</c:v>
                </c:pt>
                <c:pt idx="1">
                  <c:v>8.8235294117647065</c:v>
                </c:pt>
                <c:pt idx="2">
                  <c:v>6.5217391304347831</c:v>
                </c:pt>
                <c:pt idx="3">
                  <c:v>5</c:v>
                </c:pt>
                <c:pt idx="4">
                  <c:v>4.166666666666667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77E-44BA-9B84-8B7EEA595EA4}"/>
            </c:ext>
          </c:extLst>
        </c:ser>
        <c:ser>
          <c:idx val="3"/>
          <c:order val="3"/>
          <c:tx>
            <c:strRef>
              <c:f>[5]Sayfa1!$A$121</c:f>
              <c:strCache>
                <c:ptCount val="1"/>
                <c:pt idx="0">
                  <c:v>400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0" cap="rnd" cmpd="sng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153581472837236"/>
                  <c:y val="0.188899079922701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[5]Sayfa1!$B$117:$F$117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([5]Sayfa1!$B$121:$F$121,[5]Sayfa1!$I$121)</c:f>
              <c:numCache>
                <c:formatCode>General</c:formatCode>
                <c:ptCount val="6"/>
                <c:pt idx="0">
                  <c:v>22</c:v>
                </c:pt>
                <c:pt idx="1">
                  <c:v>11.538461538461537</c:v>
                </c:pt>
                <c:pt idx="2">
                  <c:v>7.8947368421052637</c:v>
                </c:pt>
                <c:pt idx="3">
                  <c:v>6</c:v>
                </c:pt>
                <c:pt idx="4">
                  <c:v>5.1724137931034484</c:v>
                </c:pt>
                <c:pt idx="5">
                  <c:v>21.428571428571427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77E-44BA-9B84-8B7EEA595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98880"/>
        <c:axId val="74300800"/>
      </c:scatterChart>
      <c:valAx>
        <c:axId val="74298880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300800"/>
        <c:crosses val="autoZero"/>
        <c:crossBetween val="midCat"/>
        <c:majorUnit val="2"/>
      </c:valAx>
      <c:valAx>
        <c:axId val="74300800"/>
        <c:scaling>
          <c:orientation val="minMax"/>
          <c:max val="2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</a:t>
                </a:r>
                <a:r>
                  <a:rPr lang="tr-TR" sz="1200" b="1" i="0" cap="none" baseline="0">
                    <a:effectLst/>
                  </a:rPr>
                  <a:t>EU/mL</a:t>
                </a:r>
                <a:r>
                  <a:rPr lang="tr-TR" sz="1200" b="1" i="0" cap="all" baseline="0">
                    <a:effectLst/>
                  </a:rPr>
                  <a:t>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238515533773075E-2"/>
              <c:y val="0.256531395114072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298880"/>
        <c:crosses val="autoZero"/>
        <c:crossBetween val="midCat"/>
        <c:majorUnit val="6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3342080615808588E-2"/>
                  <c:y val="-0.4311389901126917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[5]Sayfa1!$A$144:$F$144</c:f>
              <c:numCache>
                <c:formatCode>General</c:formatCode>
                <c:ptCount val="6"/>
                <c:pt idx="0">
                  <c:v>0</c:v>
                </c:pt>
                <c:pt idx="1">
                  <c:v>10.891249999999999</c:v>
                </c:pt>
                <c:pt idx="2">
                  <c:v>21.782499999999999</c:v>
                </c:pt>
                <c:pt idx="3">
                  <c:v>32.673749999999998</c:v>
                </c:pt>
                <c:pt idx="4">
                  <c:v>43.564999999999998</c:v>
                </c:pt>
                <c:pt idx="5">
                  <c:v>54.456249999999997</c:v>
                </c:pt>
              </c:numCache>
            </c:numRef>
          </c:xVal>
          <c:yVal>
            <c:numRef>
              <c:f>[5]Sayfa1!$A$145:$F$145</c:f>
              <c:numCache>
                <c:formatCode>General</c:formatCode>
                <c:ptCount val="6"/>
                <c:pt idx="0">
                  <c:v>100</c:v>
                </c:pt>
                <c:pt idx="1">
                  <c:v>82.5</c:v>
                </c:pt>
                <c:pt idx="2">
                  <c:v>66.25</c:v>
                </c:pt>
                <c:pt idx="3">
                  <c:v>52.5</c:v>
                </c:pt>
                <c:pt idx="4">
                  <c:v>42.5</c:v>
                </c:pt>
                <c:pt idx="5">
                  <c:v>32.5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83-48A5-8510-6D7AA78C1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387840"/>
        <c:axId val="74389760"/>
      </c:scatterChart>
      <c:valAx>
        <c:axId val="74387840"/>
        <c:scaling>
          <c:orientation val="minMax"/>
          <c:max val="5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4]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971741032370955"/>
              <c:y val="0.876620370370370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389760"/>
        <c:crosses val="autoZero"/>
        <c:crossBetween val="midCat"/>
        <c:majorUnit val="11"/>
      </c:valAx>
      <c:valAx>
        <c:axId val="74389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38784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[5]Sayfa1!$A$167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55274029083292"/>
                  <c:y val="-2.33981308025522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[5]Sayfa1!$B$166:$F$166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[5]Sayfa1!$B$167:$F$167</c:f>
              <c:numCache>
                <c:formatCode>General</c:formatCode>
                <c:ptCount val="5"/>
                <c:pt idx="0">
                  <c:v>8.99</c:v>
                </c:pt>
                <c:pt idx="1">
                  <c:v>5.1724137931034484</c:v>
                </c:pt>
                <c:pt idx="2">
                  <c:v>3.8461538461538463</c:v>
                </c:pt>
                <c:pt idx="3">
                  <c:v>3</c:v>
                </c:pt>
                <c:pt idx="4">
                  <c:v>2.459016393442623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D1-418A-939F-AEE03ECAB28A}"/>
            </c:ext>
          </c:extLst>
        </c:ser>
        <c:ser>
          <c:idx val="1"/>
          <c:order val="1"/>
          <c:tx>
            <c:strRef>
              <c:f>[5]Sayfa1!$A$168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337905257047993"/>
                  <c:y val="3.743700928408352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[5]Sayfa1!$B$166:$F$166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[5]Sayfa1!$B$168:$F$168</c:f>
              <c:numCache>
                <c:formatCode>General</c:formatCode>
                <c:ptCount val="5"/>
                <c:pt idx="0">
                  <c:v>12.6</c:v>
                </c:pt>
                <c:pt idx="1">
                  <c:v>7.1428571428571432</c:v>
                </c:pt>
                <c:pt idx="2">
                  <c:v>5.5555555555555554</c:v>
                </c:pt>
                <c:pt idx="3">
                  <c:v>4.2857142857142856</c:v>
                </c:pt>
                <c:pt idx="4">
                  <c:v>3.333333333333333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6D1-418A-939F-AEE03ECAB28A}"/>
            </c:ext>
          </c:extLst>
        </c:ser>
        <c:ser>
          <c:idx val="2"/>
          <c:order val="2"/>
          <c:tx>
            <c:strRef>
              <c:f>[5]Sayfa1!$A$169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55274029083292"/>
                  <c:y val="9.82721493707192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[5]Sayfa1!$B$166:$F$166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[5]Sayfa1!$B$169:$F$169</c:f>
              <c:numCache>
                <c:formatCode>General</c:formatCode>
                <c:ptCount val="5"/>
                <c:pt idx="0">
                  <c:v>15</c:v>
                </c:pt>
                <c:pt idx="1">
                  <c:v>8.3333333333333339</c:v>
                </c:pt>
                <c:pt idx="2">
                  <c:v>6.25</c:v>
                </c:pt>
                <c:pt idx="3">
                  <c:v>5.3571428571428568</c:v>
                </c:pt>
                <c:pt idx="4">
                  <c:v>4.166666666666667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6D1-418A-939F-AEE03ECAB28A}"/>
            </c:ext>
          </c:extLst>
        </c:ser>
        <c:ser>
          <c:idx val="3"/>
          <c:order val="3"/>
          <c:tx>
            <c:strRef>
              <c:f>[5]Sayfa1!$A$170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337905257047993"/>
                  <c:y val="0.16378691561786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[5]Sayfa1!$B$166:$F$166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[5]Sayfa1!$B$170:$F$170</c:f>
              <c:numCache>
                <c:formatCode>General</c:formatCode>
                <c:ptCount val="5"/>
                <c:pt idx="0">
                  <c:v>20.5</c:v>
                </c:pt>
                <c:pt idx="1">
                  <c:v>11.538461538461537</c:v>
                </c:pt>
                <c:pt idx="2">
                  <c:v>7.8947368421052637</c:v>
                </c:pt>
                <c:pt idx="3">
                  <c:v>7.1428571428571432</c:v>
                </c:pt>
                <c:pt idx="4">
                  <c:v>6.25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6D1-418A-939F-AEE03ECA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778752"/>
        <c:axId val="80780672"/>
      </c:scatterChart>
      <c:valAx>
        <c:axId val="80778752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780672"/>
        <c:crosses val="autoZero"/>
        <c:crossBetween val="midCat"/>
        <c:majorUnit val="2"/>
      </c:valAx>
      <c:valAx>
        <c:axId val="80780672"/>
        <c:scaling>
          <c:orientation val="minMax"/>
          <c:max val="2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778752"/>
        <c:crosses val="autoZero"/>
        <c:crossBetween val="midCat"/>
        <c:majorUnit val="7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047413123522675E-2"/>
          <c:y val="5.304951148501038E-2"/>
          <c:w val="0.88821389435853948"/>
          <c:h val="0.72101615067124536"/>
        </c:manualLayout>
      </c:layout>
      <c:scatterChart>
        <c:scatterStyle val="lineMarker"/>
        <c:varyColors val="0"/>
        <c:ser>
          <c:idx val="0"/>
          <c:order val="0"/>
          <c:tx>
            <c:strRef>
              <c:f>[5]Sayfa1!$A$211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037038747517662"/>
                  <c:y val="-3.375878003591569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[5]Sayfa1!$B$210:$F$210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[5]Sayfa1!$B$211:$F$211</c:f>
              <c:numCache>
                <c:formatCode>General</c:formatCode>
                <c:ptCount val="5"/>
                <c:pt idx="0">
                  <c:v>5.3571428571428568</c:v>
                </c:pt>
                <c:pt idx="1">
                  <c:v>3.6585365853658534</c:v>
                </c:pt>
                <c:pt idx="2">
                  <c:v>2.6785714285714284</c:v>
                </c:pt>
                <c:pt idx="3">
                  <c:v>2.3076923076923079</c:v>
                </c:pt>
                <c:pt idx="4">
                  <c:v>1.9736842105263159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41-4E1B-860D-EEA739EE7FC2}"/>
            </c:ext>
          </c:extLst>
        </c:ser>
        <c:ser>
          <c:idx val="1"/>
          <c:order val="1"/>
          <c:tx>
            <c:strRef>
              <c:f>[5]Sayfa1!$A$212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037038747517662"/>
                  <c:y val="1.929073144909468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[5]Sayfa1!$B$210:$F$210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[5]Sayfa1!$B$212:$F$212</c:f>
              <c:numCache>
                <c:formatCode>General</c:formatCode>
                <c:ptCount val="5"/>
                <c:pt idx="0">
                  <c:v>9</c:v>
                </c:pt>
                <c:pt idx="1">
                  <c:v>5.7692307692307683</c:v>
                </c:pt>
                <c:pt idx="2">
                  <c:v>4.4117647058823533</c:v>
                </c:pt>
                <c:pt idx="3">
                  <c:v>3.8461538461538463</c:v>
                </c:pt>
                <c:pt idx="4">
                  <c:v>3.4883720930232558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E41-4E1B-860D-EEA739EE7FC2}"/>
            </c:ext>
          </c:extLst>
        </c:ser>
        <c:ser>
          <c:idx val="2"/>
          <c:order val="2"/>
          <c:tx>
            <c:strRef>
              <c:f>[5]Sayfa1!$A$213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037038747517662"/>
                  <c:y val="7.23402429341050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[5]Sayfa1!$B$210:$F$210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[5]Sayfa1!$B$213:$F$213</c:f>
              <c:numCache>
                <c:formatCode>General</c:formatCode>
                <c:ptCount val="5"/>
                <c:pt idx="0">
                  <c:v>12.5</c:v>
                </c:pt>
                <c:pt idx="1">
                  <c:v>8.8235294117647065</c:v>
                </c:pt>
                <c:pt idx="2">
                  <c:v>7.1428571428571432</c:v>
                </c:pt>
                <c:pt idx="3">
                  <c:v>5.1724137931034484</c:v>
                </c:pt>
                <c:pt idx="4">
                  <c:v>4.2857142857142856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E41-4E1B-860D-EEA739EE7FC2}"/>
            </c:ext>
          </c:extLst>
        </c:ser>
        <c:ser>
          <c:idx val="3"/>
          <c:order val="3"/>
          <c:tx>
            <c:strRef>
              <c:f>[5]Sayfa1!$A$214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303640478119763"/>
                  <c:y val="0.130212437281389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[5]Sayfa1!$B$210:$F$210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[5]Sayfa1!$B$214:$F$214</c:f>
              <c:numCache>
                <c:formatCode>General</c:formatCode>
                <c:ptCount val="5"/>
                <c:pt idx="0">
                  <c:v>15.25</c:v>
                </c:pt>
                <c:pt idx="1">
                  <c:v>10.714285714285714</c:v>
                </c:pt>
                <c:pt idx="2">
                  <c:v>8.3333333333333339</c:v>
                </c:pt>
                <c:pt idx="3">
                  <c:v>6.5217391304347831</c:v>
                </c:pt>
                <c:pt idx="4">
                  <c:v>5.3571428571428568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E41-4E1B-860D-EEA739EE7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85248"/>
        <c:axId val="80887168"/>
      </c:scatterChart>
      <c:valAx>
        <c:axId val="80885248"/>
        <c:scaling>
          <c:orientation val="minMax"/>
          <c:max val="7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87168"/>
        <c:crosses val="autoZero"/>
        <c:crossBetween val="midCat"/>
        <c:majorUnit val="2"/>
      </c:valAx>
      <c:valAx>
        <c:axId val="80887168"/>
        <c:scaling>
          <c:orientation val="minMax"/>
          <c:max val="1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9415133654618744E-2"/>
              <c:y val="0.232223878527089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85248"/>
        <c:crosses val="autoZero"/>
        <c:crossBetween val="midCat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71981627296588"/>
          <c:y val="6.0185185185185182E-2"/>
          <c:w val="0.80238429571303582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7732786965770303E-2"/>
                  <c:y val="-0.48176210346048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[5]Sayfa1!$A$193:$F$193</c:f>
              <c:numCache>
                <c:formatCode>General</c:formatCode>
                <c:ptCount val="6"/>
                <c:pt idx="0">
                  <c:v>0</c:v>
                </c:pt>
                <c:pt idx="1">
                  <c:v>13.5501</c:v>
                </c:pt>
                <c:pt idx="2">
                  <c:v>27.100200000000001</c:v>
                </c:pt>
                <c:pt idx="3">
                  <c:v>40.650300000000001</c:v>
                </c:pt>
                <c:pt idx="4">
                  <c:v>54.200400000000002</c:v>
                </c:pt>
                <c:pt idx="5">
                  <c:v>67.750500000000002</c:v>
                </c:pt>
              </c:numCache>
            </c:numRef>
          </c:xVal>
          <c:yVal>
            <c:numRef>
              <c:f>[5]Sayfa1!$A$194:$F$194</c:f>
              <c:numCache>
                <c:formatCode>General</c:formatCode>
                <c:ptCount val="6"/>
                <c:pt idx="0">
                  <c:v>100</c:v>
                </c:pt>
                <c:pt idx="1">
                  <c:v>71.951219512195124</c:v>
                </c:pt>
                <c:pt idx="2">
                  <c:v>59.756097560975611</c:v>
                </c:pt>
                <c:pt idx="3">
                  <c:v>45.121951219512198</c:v>
                </c:pt>
                <c:pt idx="4">
                  <c:v>37.804878048780488</c:v>
                </c:pt>
                <c:pt idx="5">
                  <c:v>29.26829268292683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DB-4ABE-A489-CF7DDEBC7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06272"/>
        <c:axId val="80808192"/>
      </c:scatterChart>
      <c:valAx>
        <c:axId val="80806272"/>
        <c:scaling>
          <c:orientation val="minMax"/>
          <c:max val="6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5]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08192"/>
        <c:crosses val="autoZero"/>
        <c:crossBetween val="midCat"/>
        <c:majorUnit val="11"/>
      </c:valAx>
      <c:valAx>
        <c:axId val="8080819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0627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[5]Sayfa1!$A$251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51791965856813"/>
                  <c:y val="-3.364974439063681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[5]Sayfa1!$B$250:$F$250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[5]Sayfa1!$B$251:$F$251</c:f>
              <c:numCache>
                <c:formatCode>General</c:formatCode>
                <c:ptCount val="5"/>
                <c:pt idx="0">
                  <c:v>6.33</c:v>
                </c:pt>
                <c:pt idx="1">
                  <c:v>3.6585365853658534</c:v>
                </c:pt>
                <c:pt idx="2">
                  <c:v>2.6785714285714284</c:v>
                </c:pt>
                <c:pt idx="3">
                  <c:v>2.3076923076923079</c:v>
                </c:pt>
                <c:pt idx="4">
                  <c:v>2.0270270270270272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4A-49E3-9D11-1745A0C5AB21}"/>
            </c:ext>
          </c:extLst>
        </c:ser>
        <c:ser>
          <c:idx val="1"/>
          <c:order val="1"/>
          <c:tx>
            <c:strRef>
              <c:f>[5]Sayfa1!$A$252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3201124292095"/>
                  <c:y val="3.845685073215636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[5]Sayfa1!$B$250:$F$250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[5]Sayfa1!$B$252:$F$252</c:f>
              <c:numCache>
                <c:formatCode>General</c:formatCode>
                <c:ptCount val="5"/>
                <c:pt idx="0">
                  <c:v>9.375</c:v>
                </c:pt>
                <c:pt idx="1">
                  <c:v>5</c:v>
                </c:pt>
                <c:pt idx="2">
                  <c:v>4.4117647058823533</c:v>
                </c:pt>
                <c:pt idx="3">
                  <c:v>3.5714285714285716</c:v>
                </c:pt>
                <c:pt idx="4">
                  <c:v>2.7272727272727271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24A-49E3-9D11-1745A0C5AB21}"/>
            </c:ext>
          </c:extLst>
        </c:ser>
        <c:ser>
          <c:idx val="2"/>
          <c:order val="2"/>
          <c:tx>
            <c:strRef>
              <c:f>[5]Sayfa1!$A$253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042954709142896"/>
                  <c:y val="0.100949233171910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[5]Sayfa1!$B$250:$F$250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[5]Sayfa1!$B$253:$F$253</c:f>
              <c:numCache>
                <c:formatCode>General</c:formatCode>
                <c:ptCount val="5"/>
                <c:pt idx="0">
                  <c:v>13.04</c:v>
                </c:pt>
                <c:pt idx="1">
                  <c:v>7.1428571428571432</c:v>
                </c:pt>
                <c:pt idx="2">
                  <c:v>5.7692307692307683</c:v>
                </c:pt>
                <c:pt idx="3">
                  <c:v>5</c:v>
                </c:pt>
                <c:pt idx="4">
                  <c:v>3.9473684210526319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24A-49E3-9D11-1745A0C5AB21}"/>
            </c:ext>
          </c:extLst>
        </c:ser>
        <c:ser>
          <c:idx val="3"/>
          <c:order val="3"/>
          <c:tx>
            <c:strRef>
              <c:f>[5]Sayfa1!$A$254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042954709142896"/>
                  <c:y val="0.163441615611664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[5]Sayfa1!$B$250:$F$250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[5]Sayfa1!$B$254:$F$254</c:f>
              <c:numCache>
                <c:formatCode>General</c:formatCode>
                <c:ptCount val="5"/>
                <c:pt idx="0">
                  <c:v>16.350000000000001</c:v>
                </c:pt>
                <c:pt idx="1">
                  <c:v>9.375</c:v>
                </c:pt>
                <c:pt idx="2">
                  <c:v>7.1428571428571432</c:v>
                </c:pt>
                <c:pt idx="3">
                  <c:v>6</c:v>
                </c:pt>
                <c:pt idx="4">
                  <c:v>5.1724137931034484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24A-49E3-9D11-1745A0C5A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91744"/>
        <c:axId val="80993664"/>
      </c:scatterChart>
      <c:valAx>
        <c:axId val="80991744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93664"/>
        <c:crosses val="autoZero"/>
        <c:crossBetween val="midCat"/>
        <c:majorUnit val="2"/>
      </c:valAx>
      <c:valAx>
        <c:axId val="80993664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91744"/>
        <c:crosses val="autoZero"/>
        <c:crossBetween val="midCat"/>
        <c:majorUnit val="6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0056624591870331E-2"/>
                  <c:y val="-0.349801854045162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[5]Sayfa1!$A$233:$F$233</c:f>
              <c:numCache>
                <c:formatCode>General</c:formatCode>
                <c:ptCount val="6"/>
                <c:pt idx="0">
                  <c:v>0</c:v>
                </c:pt>
                <c:pt idx="1">
                  <c:v>22.37</c:v>
                </c:pt>
                <c:pt idx="2">
                  <c:v>33.555</c:v>
                </c:pt>
                <c:pt idx="3">
                  <c:v>44.74</c:v>
                </c:pt>
                <c:pt idx="4">
                  <c:v>55.924999999999997</c:v>
                </c:pt>
                <c:pt idx="5">
                  <c:v>67.11</c:v>
                </c:pt>
              </c:numCache>
            </c:numRef>
          </c:xVal>
          <c:yVal>
            <c:numRef>
              <c:f>[5]Sayfa1!$A$234:$F$234</c:f>
              <c:numCache>
                <c:formatCode>General</c:formatCode>
                <c:ptCount val="6"/>
                <c:pt idx="0">
                  <c:v>100</c:v>
                </c:pt>
                <c:pt idx="1">
                  <c:v>78.740157480314963</c:v>
                </c:pt>
                <c:pt idx="2">
                  <c:v>67.71653543307086</c:v>
                </c:pt>
                <c:pt idx="3">
                  <c:v>59.055118110236222</c:v>
                </c:pt>
                <c:pt idx="4">
                  <c:v>48.818897637795274</c:v>
                </c:pt>
                <c:pt idx="5">
                  <c:v>42.519685039370081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E4C-4C39-BC2F-5AFB2E357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29152"/>
        <c:axId val="80931072"/>
      </c:scatterChart>
      <c:valAx>
        <c:axId val="80929152"/>
        <c:scaling>
          <c:orientation val="minMax"/>
          <c:max val="6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6]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31072"/>
        <c:crosses val="autoZero"/>
        <c:crossBetween val="midCat"/>
        <c:majorUnit val="17"/>
      </c:valAx>
      <c:valAx>
        <c:axId val="8093107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29152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1449693788276363E-2"/>
                  <c:y val="-0.3497772707139704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[5]Sayfa1!$A$275:$F$275</c:f>
              <c:numCache>
                <c:formatCode>General</c:formatCode>
                <c:ptCount val="6"/>
                <c:pt idx="0">
                  <c:v>0</c:v>
                </c:pt>
                <c:pt idx="1">
                  <c:v>32.534999999999997</c:v>
                </c:pt>
                <c:pt idx="2">
                  <c:v>43.38</c:v>
                </c:pt>
                <c:pt idx="3">
                  <c:v>54.225000000000001</c:v>
                </c:pt>
                <c:pt idx="4">
                  <c:v>65.069999999999993</c:v>
                </c:pt>
                <c:pt idx="5">
                  <c:v>75.915000000000006</c:v>
                </c:pt>
              </c:numCache>
            </c:numRef>
          </c:xVal>
          <c:yVal>
            <c:numRef>
              <c:f>[5]Sayfa1!$A$276:$F$276</c:f>
              <c:numCache>
                <c:formatCode>General</c:formatCode>
                <c:ptCount val="6"/>
                <c:pt idx="0">
                  <c:v>100</c:v>
                </c:pt>
                <c:pt idx="1">
                  <c:v>75</c:v>
                </c:pt>
                <c:pt idx="2">
                  <c:v>65.277777777777771</c:v>
                </c:pt>
                <c:pt idx="3">
                  <c:v>56.944444444444443</c:v>
                </c:pt>
                <c:pt idx="4">
                  <c:v>50</c:v>
                </c:pt>
                <c:pt idx="5">
                  <c:v>44.444444444444443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AD-48D6-A6CD-07BC43CA2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75264"/>
        <c:axId val="72864512"/>
      </c:scatterChart>
      <c:valAx>
        <c:axId val="71275264"/>
        <c:scaling>
          <c:orientation val="minMax"/>
          <c:max val="7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7   (nM) 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2864512"/>
        <c:crosses val="autoZero"/>
        <c:crossBetween val="midCat"/>
        <c:majorUnit val="25"/>
      </c:valAx>
      <c:valAx>
        <c:axId val="7286451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1275264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[1]Sayfa1!$A$212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17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447884809154667"/>
                  <c:y val="-0.525252339926978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[1]Sayfa1!$B$211:$F$211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[1]Sayfa1!$B$212:$F$212</c:f>
              <c:numCache>
                <c:formatCode>General</c:formatCode>
                <c:ptCount val="5"/>
                <c:pt idx="0">
                  <c:v>8.6808510638297864</c:v>
                </c:pt>
                <c:pt idx="1">
                  <c:v>7.8461538461538458</c:v>
                </c:pt>
                <c:pt idx="2">
                  <c:v>6.9152542372881349</c:v>
                </c:pt>
                <c:pt idx="3">
                  <c:v>6.4761904761904754</c:v>
                </c:pt>
                <c:pt idx="4">
                  <c:v>5.9130434782608692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97-4189-BD14-DC83DF8D43A1}"/>
            </c:ext>
          </c:extLst>
        </c:ser>
        <c:ser>
          <c:idx val="1"/>
          <c:order val="1"/>
          <c:tx>
            <c:strRef>
              <c:f>[1]Sayfa1!$A$213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317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3327599905511822"/>
                  <c:y val="-0.147079788875915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[1]Sayfa1!$B$211:$F$211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[1]Sayfa1!$B$213:$F$213</c:f>
              <c:numCache>
                <c:formatCode>General</c:formatCode>
                <c:ptCount val="5"/>
                <c:pt idx="0">
                  <c:v>19</c:v>
                </c:pt>
                <c:pt idx="1">
                  <c:v>14.571428571428571</c:v>
                </c:pt>
                <c:pt idx="2">
                  <c:v>12</c:v>
                </c:pt>
                <c:pt idx="3">
                  <c:v>10.46153846153846</c:v>
                </c:pt>
                <c:pt idx="4">
                  <c:v>9.4883720930232549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C97-4189-BD14-DC83DF8D43A1}"/>
            </c:ext>
          </c:extLst>
        </c:ser>
        <c:ser>
          <c:idx val="2"/>
          <c:order val="2"/>
          <c:tx>
            <c:strRef>
              <c:f>[1]Sayfa1!$A$214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317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4438091291520683"/>
                  <c:y val="6.75058194344622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[1]Sayfa1!$B$211:$F$211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[1]Sayfa1!$B$214:$F$214</c:f>
              <c:numCache>
                <c:formatCode>General</c:formatCode>
                <c:ptCount val="5"/>
                <c:pt idx="0">
                  <c:v>36.299999999999997</c:v>
                </c:pt>
                <c:pt idx="1">
                  <c:v>29.142857142857142</c:v>
                </c:pt>
                <c:pt idx="2">
                  <c:v>22.666666666666664</c:v>
                </c:pt>
                <c:pt idx="3">
                  <c:v>17</c:v>
                </c:pt>
                <c:pt idx="4">
                  <c:v>14.571428571428571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C97-4189-BD14-DC83DF8D43A1}"/>
            </c:ext>
          </c:extLst>
        </c:ser>
        <c:ser>
          <c:idx val="3"/>
          <c:order val="3"/>
          <c:tx>
            <c:strRef>
              <c:f>[1]Sayfa1!$A$215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317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3233363746920679"/>
                  <c:y val="0.130189794623605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[1]Sayfa1!$B$211:$F$211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[1]Sayfa1!$B$215:$F$215</c:f>
              <c:numCache>
                <c:formatCode>General</c:formatCode>
                <c:ptCount val="5"/>
                <c:pt idx="0">
                  <c:v>56.2</c:v>
                </c:pt>
                <c:pt idx="1">
                  <c:v>37.090909090909093</c:v>
                </c:pt>
                <c:pt idx="2">
                  <c:v>31.384615384615383</c:v>
                </c:pt>
                <c:pt idx="3">
                  <c:v>25.5</c:v>
                </c:pt>
                <c:pt idx="4">
                  <c:v>21.473684210526315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C97-4189-BD14-DC83DF8D4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227072"/>
        <c:axId val="158245632"/>
      </c:scatterChart>
      <c:valAx>
        <c:axId val="158227072"/>
        <c:scaling>
          <c:orientation val="minMax"/>
          <c:max val="13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245632"/>
        <c:crosses val="autoZero"/>
        <c:crossBetween val="midCat"/>
        <c:majorUnit val="3"/>
      </c:valAx>
      <c:valAx>
        <c:axId val="158245632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none" baseline="0">
                    <a:effectLst/>
                  </a:rPr>
                  <a:t>1/V (EU/mL)</a:t>
                </a:r>
                <a:r>
                  <a:rPr lang="tr-TR" sz="1200" b="1" i="0" cap="none" baseline="30000">
                    <a:effectLst/>
                  </a:rPr>
                  <a:t>-1</a:t>
                </a:r>
                <a:endParaRPr lang="tr-TR" sz="1200" cap="none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227072"/>
        <c:crosses val="autoZero"/>
        <c:crossBetween val="midCat"/>
        <c:majorUnit val="1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[5]Sayfa1!$A$293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1406943073962275"/>
                  <c:y val="-1.91243098966421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[5]Sayfa1!$B$292:$F$292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[5]Sayfa1!$B$293:$F$293</c:f>
              <c:numCache>
                <c:formatCode>General</c:formatCode>
                <c:ptCount val="5"/>
                <c:pt idx="0">
                  <c:v>8.8235294117647065</c:v>
                </c:pt>
                <c:pt idx="1">
                  <c:v>6</c:v>
                </c:pt>
                <c:pt idx="2">
                  <c:v>3.9473684210526319</c:v>
                </c:pt>
                <c:pt idx="3">
                  <c:v>2.9411764705882355</c:v>
                </c:pt>
                <c:pt idx="4">
                  <c:v>2.3809523809523809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2C-43C2-8EE4-8D46350C1788}"/>
            </c:ext>
          </c:extLst>
        </c:ser>
        <c:ser>
          <c:idx val="1"/>
          <c:order val="1"/>
          <c:tx>
            <c:strRef>
              <c:f>[5]Sayfa1!$A$294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464750619712651"/>
                  <c:y val="4.302969726744481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[5]Sayfa1!$B$292:$F$292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[5]Sayfa1!$B$294:$F$294</c:f>
              <c:numCache>
                <c:formatCode>General</c:formatCode>
                <c:ptCount val="5"/>
                <c:pt idx="0">
                  <c:v>14.1</c:v>
                </c:pt>
                <c:pt idx="1">
                  <c:v>7.8947368421052637</c:v>
                </c:pt>
                <c:pt idx="2">
                  <c:v>6.25</c:v>
                </c:pt>
                <c:pt idx="3">
                  <c:v>5</c:v>
                </c:pt>
                <c:pt idx="4">
                  <c:v>3.9473684210526319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92C-43C2-8EE4-8D46350C1788}"/>
            </c:ext>
          </c:extLst>
        </c:ser>
        <c:ser>
          <c:idx val="2"/>
          <c:order val="2"/>
          <c:tx>
            <c:strRef>
              <c:f>[5]Sayfa1!$A$295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356018428232018"/>
                  <c:y val="0.112964742621619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[5]Sayfa1!$B$292:$F$292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[5]Sayfa1!$B$295:$F$295</c:f>
              <c:numCache>
                <c:formatCode>General</c:formatCode>
                <c:ptCount val="5"/>
                <c:pt idx="0">
                  <c:v>18.3</c:v>
                </c:pt>
                <c:pt idx="1">
                  <c:v>10.714285714285714</c:v>
                </c:pt>
                <c:pt idx="2">
                  <c:v>7.8947368421052637</c:v>
                </c:pt>
                <c:pt idx="3">
                  <c:v>6.5217391304347831</c:v>
                </c:pt>
                <c:pt idx="4">
                  <c:v>5.1724137931034484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92C-43C2-8EE4-8D46350C1788}"/>
            </c:ext>
          </c:extLst>
        </c:ser>
        <c:ser>
          <c:idx val="3"/>
          <c:order val="3"/>
          <c:tx>
            <c:strRef>
              <c:f>[5]Sayfa1!$A$296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464750619712651"/>
                  <c:y val="0.167337711595618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[5]Sayfa1!$B$292:$F$292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[5]Sayfa1!$B$296:$F$296</c:f>
              <c:numCache>
                <c:formatCode>General</c:formatCode>
                <c:ptCount val="5"/>
                <c:pt idx="0">
                  <c:v>26.5</c:v>
                </c:pt>
                <c:pt idx="1">
                  <c:v>15</c:v>
                </c:pt>
                <c:pt idx="2">
                  <c:v>11.538461538461537</c:v>
                </c:pt>
                <c:pt idx="3">
                  <c:v>9.375</c:v>
                </c:pt>
                <c:pt idx="4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92C-43C2-8EE4-8D46350C1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76960"/>
        <c:axId val="74780032"/>
      </c:scatterChart>
      <c:valAx>
        <c:axId val="74776960"/>
        <c:scaling>
          <c:orientation val="minMax"/>
          <c:max val="6.8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780032"/>
        <c:crosses val="autoZero"/>
        <c:crossBetween val="midCat"/>
        <c:majorUnit val="2"/>
      </c:valAx>
      <c:valAx>
        <c:axId val="74780032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776960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031058617672791E-2"/>
                  <c:y val="-0.421205161854768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[5]Sayfa1!$A$317:$F$317</c:f>
              <c:numCache>
                <c:formatCode>General</c:formatCode>
                <c:ptCount val="6"/>
                <c:pt idx="0">
                  <c:v>0</c:v>
                </c:pt>
                <c:pt idx="1">
                  <c:v>21.05</c:v>
                </c:pt>
                <c:pt idx="2">
                  <c:v>31.574999999999999</c:v>
                </c:pt>
                <c:pt idx="3">
                  <c:v>42.1</c:v>
                </c:pt>
                <c:pt idx="4">
                  <c:v>52.625</c:v>
                </c:pt>
                <c:pt idx="5">
                  <c:v>63.15</c:v>
                </c:pt>
              </c:numCache>
            </c:numRef>
          </c:xVal>
          <c:yVal>
            <c:numRef>
              <c:f>[5]Sayfa1!$A$318:$F$318</c:f>
              <c:numCache>
                <c:formatCode>General</c:formatCode>
                <c:ptCount val="6"/>
                <c:pt idx="0">
                  <c:v>100</c:v>
                </c:pt>
                <c:pt idx="1">
                  <c:v>72.222222222222229</c:v>
                </c:pt>
                <c:pt idx="2">
                  <c:v>62.5</c:v>
                </c:pt>
                <c:pt idx="3">
                  <c:v>50</c:v>
                </c:pt>
                <c:pt idx="4">
                  <c:v>41.666666666666664</c:v>
                </c:pt>
                <c:pt idx="5">
                  <c:v>37.5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C8-4E7C-906C-B3C8CC3D1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8]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588151416099924"/>
                  <c:y val="-5.721087539178011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[5]Sayfa1!$B$334:$F$334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[5]Sayfa1!$B$335:$F$335</c:f>
              <c:numCache>
                <c:formatCode>General</c:formatCode>
                <c:ptCount val="5"/>
                <c:pt idx="0">
                  <c:v>8.8235294117647065</c:v>
                </c:pt>
                <c:pt idx="1">
                  <c:v>5.7692307692307683</c:v>
                </c:pt>
                <c:pt idx="2">
                  <c:v>3.9473684210526319</c:v>
                </c:pt>
                <c:pt idx="3">
                  <c:v>2.9411764705882355</c:v>
                </c:pt>
                <c:pt idx="4">
                  <c:v>2.3809523809523809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68-4037-BD43-8DEE656FCD26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588151416099924"/>
                  <c:y val="-5.2216260391337258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[5]Sayfa1!$B$334:$F$334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[5]Sayfa1!$B$336:$F$336</c:f>
              <c:numCache>
                <c:formatCode>General</c:formatCode>
                <c:ptCount val="5"/>
                <c:pt idx="0">
                  <c:v>15</c:v>
                </c:pt>
                <c:pt idx="1">
                  <c:v>9.375</c:v>
                </c:pt>
                <c:pt idx="2">
                  <c:v>6.8181818181818175</c:v>
                </c:pt>
                <c:pt idx="3">
                  <c:v>4.838709677419355</c:v>
                </c:pt>
                <c:pt idx="4">
                  <c:v>4.2857142857142856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E68-4037-BD43-8DEE656FCD26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588151416099924"/>
                  <c:y val="4.676762331351266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[5]Sayfa1!$B$334:$F$334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[5]Sayfa1!$B$337:$F$337</c:f>
              <c:numCache>
                <c:formatCode>General</c:formatCode>
                <c:ptCount val="5"/>
                <c:pt idx="0">
                  <c:v>21.1</c:v>
                </c:pt>
                <c:pt idx="1">
                  <c:v>11.538461538461537</c:v>
                </c:pt>
                <c:pt idx="2">
                  <c:v>8.8235294117647065</c:v>
                </c:pt>
                <c:pt idx="3">
                  <c:v>7.5</c:v>
                </c:pt>
                <c:pt idx="4">
                  <c:v>6.25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E68-4037-BD43-8DEE656FCD26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584272861308843"/>
                  <c:y val="0.103483168061854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[5]Sayfa1!$B$334:$F$334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[5]Sayfa1!$B$338:$F$338</c:f>
              <c:numCache>
                <c:formatCode>General</c:formatCode>
                <c:ptCount val="5"/>
                <c:pt idx="0">
                  <c:v>30</c:v>
                </c:pt>
                <c:pt idx="1">
                  <c:v>16.666666666666668</c:v>
                </c:pt>
                <c:pt idx="2">
                  <c:v>12.5</c:v>
                </c:pt>
                <c:pt idx="3">
                  <c:v>10.714285714285714</c:v>
                </c:pt>
                <c:pt idx="4">
                  <c:v>8.8235294117647065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E68-4037-BD43-8DEE656FC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3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3886482939632546E-2"/>
                  <c:y val="-0.476395815106445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[5]Sayfa1!$A$358:$F$358</c:f>
              <c:numCache>
                <c:formatCode>General</c:formatCode>
                <c:ptCount val="6"/>
                <c:pt idx="0">
                  <c:v>0</c:v>
                </c:pt>
                <c:pt idx="1">
                  <c:v>6.0540249999999993</c:v>
                </c:pt>
                <c:pt idx="2">
                  <c:v>12.108049999999999</c:v>
                </c:pt>
                <c:pt idx="3">
                  <c:v>18.162075000000002</c:v>
                </c:pt>
                <c:pt idx="4">
                  <c:v>24.216099999999997</c:v>
                </c:pt>
                <c:pt idx="5">
                  <c:v>30.270125</c:v>
                </c:pt>
              </c:numCache>
            </c:numRef>
          </c:xVal>
          <c:yVal>
            <c:numRef>
              <c:f>[5]Sayfa1!$A$359:$F$359</c:f>
              <c:numCache>
                <c:formatCode>General</c:formatCode>
                <c:ptCount val="6"/>
                <c:pt idx="0">
                  <c:v>100</c:v>
                </c:pt>
                <c:pt idx="1">
                  <c:v>77.777777777777771</c:v>
                </c:pt>
                <c:pt idx="2">
                  <c:v>59.722222222222221</c:v>
                </c:pt>
                <c:pt idx="3">
                  <c:v>45.833333333333336</c:v>
                </c:pt>
                <c:pt idx="4">
                  <c:v>36.111111111111114</c:v>
                </c:pt>
                <c:pt idx="5">
                  <c:v>30.555555555555557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D4-4459-8B34-D0F4D4DD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3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[M 9]  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9772397167009688"/>
                  <c:y val="-3.382434073821998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[5]Sayfa1!$B$375:$F$375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[5]Sayfa1!$B$376:$F$376</c:f>
              <c:numCache>
                <c:formatCode>General</c:formatCode>
                <c:ptCount val="5"/>
                <c:pt idx="0">
                  <c:v>7.1428571428571432</c:v>
                </c:pt>
                <c:pt idx="1">
                  <c:v>5.3571428571428568</c:v>
                </c:pt>
                <c:pt idx="2">
                  <c:v>3.6585365853658534</c:v>
                </c:pt>
                <c:pt idx="3">
                  <c:v>2.8846153846153841</c:v>
                </c:pt>
                <c:pt idx="4">
                  <c:v>2.3809523809523809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DE-4AE7-A7FD-DF6E121706C9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2325209373183043"/>
                  <c:y val="3.633535820485453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[5]Sayfa1!$B$375:$F$375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[5]Sayfa1!$B$377:$F$377</c:f>
              <c:numCache>
                <c:formatCode>General</c:formatCode>
                <c:ptCount val="5"/>
                <c:pt idx="0">
                  <c:v>12.9</c:v>
                </c:pt>
                <c:pt idx="1">
                  <c:v>8.3333333333333339</c:v>
                </c:pt>
                <c:pt idx="2">
                  <c:v>6.8181818181818175</c:v>
                </c:pt>
                <c:pt idx="3">
                  <c:v>5.3571428571428568</c:v>
                </c:pt>
                <c:pt idx="4">
                  <c:v>4.2857142857142856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CDE-4AE7-A7FD-DF6E121706C9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9687374705472039"/>
                  <c:y val="0.102157377501755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[5]Sayfa1!$B$375:$F$375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[5]Sayfa1!$B$378:$F$378</c:f>
              <c:numCache>
                <c:formatCode>General</c:formatCode>
                <c:ptCount val="5"/>
                <c:pt idx="0">
                  <c:v>16.8</c:v>
                </c:pt>
                <c:pt idx="1">
                  <c:v>10</c:v>
                </c:pt>
                <c:pt idx="2">
                  <c:v>7.8947368421052637</c:v>
                </c:pt>
                <c:pt idx="3">
                  <c:v>7.1428571428571432</c:v>
                </c:pt>
                <c:pt idx="4">
                  <c:v>6.25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CDE-4AE7-A7FD-DF6E121706C9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9408362671704994"/>
                  <c:y val="0.1677796244030608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[5]Sayfa1!$B$375:$F$375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[5]Sayfa1!$B$379:$F$379</c:f>
              <c:numCache>
                <c:formatCode>General</c:formatCode>
                <c:ptCount val="5"/>
                <c:pt idx="0">
                  <c:v>21.428571428571427</c:v>
                </c:pt>
                <c:pt idx="1">
                  <c:v>15</c:v>
                </c:pt>
                <c:pt idx="2">
                  <c:v>10</c:v>
                </c:pt>
                <c:pt idx="3">
                  <c:v>8.8235294117647065</c:v>
                </c:pt>
                <c:pt idx="4">
                  <c:v>7.8947368421052637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CDE-4AE7-A7FD-DF6E1217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2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031058617672791E-2"/>
                  <c:y val="-0.421205161854768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[5]Sayfa1!$A$399:$F$399</c:f>
              <c:numCache>
                <c:formatCode>General</c:formatCode>
                <c:ptCount val="6"/>
                <c:pt idx="0">
                  <c:v>0</c:v>
                </c:pt>
                <c:pt idx="1">
                  <c:v>20.367699999999999</c:v>
                </c:pt>
                <c:pt idx="2">
                  <c:v>30.551549999999999</c:v>
                </c:pt>
                <c:pt idx="3">
                  <c:v>40.735399999999998</c:v>
                </c:pt>
                <c:pt idx="4">
                  <c:v>50.919249999999998</c:v>
                </c:pt>
                <c:pt idx="5">
                  <c:v>61.103099999999998</c:v>
                </c:pt>
              </c:numCache>
            </c:numRef>
          </c:xVal>
          <c:yVal>
            <c:numRef>
              <c:f>[5]Sayfa1!$A$400:$F$400</c:f>
              <c:numCache>
                <c:formatCode>General</c:formatCode>
                <c:ptCount val="6"/>
                <c:pt idx="0">
                  <c:v>100</c:v>
                </c:pt>
                <c:pt idx="1">
                  <c:v>81.944444444444443</c:v>
                </c:pt>
                <c:pt idx="2">
                  <c:v>69.444444444444443</c:v>
                </c:pt>
                <c:pt idx="3">
                  <c:v>59.722222222222221</c:v>
                </c:pt>
                <c:pt idx="4">
                  <c:v>51.388888888888886</c:v>
                </c:pt>
                <c:pt idx="5">
                  <c:v>45.833333333333336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13-4847-A99D-60DCB4140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10]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717215111609551"/>
                  <c:y val="-1.07122916022121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[5]Sayfa1!$B$416:$F$416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[5]Sayfa1!$B$417:$F$417</c:f>
              <c:numCache>
                <c:formatCode>General</c:formatCode>
                <c:ptCount val="5"/>
                <c:pt idx="0">
                  <c:v>7.55</c:v>
                </c:pt>
                <c:pt idx="1">
                  <c:v>6</c:v>
                </c:pt>
                <c:pt idx="2">
                  <c:v>3.9473684210526319</c:v>
                </c:pt>
                <c:pt idx="3">
                  <c:v>2.9411764705882355</c:v>
                </c:pt>
                <c:pt idx="4">
                  <c:v>2.3809523809523809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73-4F6A-B884-2611F310637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439358996882541"/>
                  <c:y val="4.04363561805836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[5]Sayfa1!$B$416:$F$416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[5]Sayfa1!$B$418:$F$418</c:f>
              <c:numCache>
                <c:formatCode>General</c:formatCode>
                <c:ptCount val="5"/>
                <c:pt idx="0">
                  <c:v>13.8</c:v>
                </c:pt>
                <c:pt idx="1">
                  <c:v>9.375</c:v>
                </c:pt>
                <c:pt idx="2">
                  <c:v>7.5</c:v>
                </c:pt>
                <c:pt idx="3">
                  <c:v>5.5555555555555554</c:v>
                </c:pt>
                <c:pt idx="4">
                  <c:v>4.4117647058823533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373-4F6A-B884-2611F310637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439358996882541"/>
                  <c:y val="9.158500396337947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[5]Sayfa1!$B$416:$F$416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[5]Sayfa1!$B$419:$F$419</c:f>
              <c:numCache>
                <c:formatCode>General</c:formatCode>
                <c:ptCount val="5"/>
                <c:pt idx="0">
                  <c:v>17.3</c:v>
                </c:pt>
                <c:pt idx="1">
                  <c:v>11.538461538461537</c:v>
                </c:pt>
                <c:pt idx="2">
                  <c:v>8.8235294117647065</c:v>
                </c:pt>
                <c:pt idx="3">
                  <c:v>7.1428571428571432</c:v>
                </c:pt>
                <c:pt idx="4">
                  <c:v>5.7692307692307683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373-4F6A-B884-2611F310637D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161502882155532"/>
                  <c:y val="0.142733651746175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[5]Sayfa1!$B$416:$F$416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[5]Sayfa1!$B$420:$F$420</c:f>
              <c:numCache>
                <c:formatCode>General</c:formatCode>
                <c:ptCount val="5"/>
                <c:pt idx="0">
                  <c:v>25.5</c:v>
                </c:pt>
                <c:pt idx="1">
                  <c:v>16.666666666666668</c:v>
                </c:pt>
                <c:pt idx="2">
                  <c:v>12.5</c:v>
                </c:pt>
                <c:pt idx="3">
                  <c:v>10.714285714285714</c:v>
                </c:pt>
                <c:pt idx="4">
                  <c:v>8.8235294117647065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373-4F6A-B884-2611F3106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2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537202296855339E-2"/>
                  <c:y val="-0.404496587546053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[5]Sayfa1!$A$440:$F$440</c:f>
              <c:numCache>
                <c:formatCode>General</c:formatCode>
                <c:ptCount val="6"/>
                <c:pt idx="0">
                  <c:v>0</c:v>
                </c:pt>
                <c:pt idx="1">
                  <c:v>19.802400000000002</c:v>
                </c:pt>
                <c:pt idx="2">
                  <c:v>29.703599999999998</c:v>
                </c:pt>
                <c:pt idx="3">
                  <c:v>39.604800000000004</c:v>
                </c:pt>
                <c:pt idx="4">
                  <c:v>49.506</c:v>
                </c:pt>
                <c:pt idx="5">
                  <c:v>59.407199999999996</c:v>
                </c:pt>
              </c:numCache>
            </c:numRef>
          </c:xVal>
          <c:yVal>
            <c:numRef>
              <c:f>[5]Sayfa1!$A$441:$F$441</c:f>
              <c:numCache>
                <c:formatCode>General</c:formatCode>
                <c:ptCount val="6"/>
                <c:pt idx="0">
                  <c:v>100</c:v>
                </c:pt>
                <c:pt idx="1">
                  <c:v>67.901234567901241</c:v>
                </c:pt>
                <c:pt idx="2">
                  <c:v>58.02469135802469</c:v>
                </c:pt>
                <c:pt idx="3">
                  <c:v>49.382716049382715</c:v>
                </c:pt>
                <c:pt idx="4">
                  <c:v>44.444444444444443</c:v>
                </c:pt>
                <c:pt idx="5">
                  <c:v>40.74074074074074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A75-4A97-94D5-254FBBA15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11]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887240990267727"/>
                  <c:y val="-1.540953485769540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[5]Sayfa1!$B$457:$F$457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[5]Sayfa1!$B$458:$F$458</c:f>
              <c:numCache>
                <c:formatCode>General</c:formatCode>
                <c:ptCount val="5"/>
                <c:pt idx="0">
                  <c:v>7.5</c:v>
                </c:pt>
                <c:pt idx="1">
                  <c:v>4.838709677419355</c:v>
                </c:pt>
                <c:pt idx="2">
                  <c:v>3.6585365853658534</c:v>
                </c:pt>
                <c:pt idx="3">
                  <c:v>2.8846153846153841</c:v>
                </c:pt>
                <c:pt idx="4">
                  <c:v>2.3809523809523809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30-4FA4-BFB6-C1659475679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608856697630159"/>
                  <c:y val="5.890439615176718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[5]Sayfa1!$B$457:$F$457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[5]Sayfa1!$B$459:$F$459</c:f>
              <c:numCache>
                <c:formatCode>General</c:formatCode>
                <c:ptCount val="5"/>
                <c:pt idx="0">
                  <c:v>10</c:v>
                </c:pt>
                <c:pt idx="1">
                  <c:v>6.25</c:v>
                </c:pt>
                <c:pt idx="2">
                  <c:v>4.6875</c:v>
                </c:pt>
                <c:pt idx="3">
                  <c:v>3.9473684210526319</c:v>
                </c:pt>
                <c:pt idx="4">
                  <c:v>3.4090909090909087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630-4FA4-BFB6-C16594756794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617808615840418"/>
                  <c:y val="0.123929085785046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[5]Sayfa1!$B$457:$F$457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[5]Sayfa1!$B$460:$F$460</c:f>
              <c:numCache>
                <c:formatCode>General</c:formatCode>
                <c:ptCount val="5"/>
                <c:pt idx="0">
                  <c:v>15</c:v>
                </c:pt>
                <c:pt idx="1">
                  <c:v>9.375</c:v>
                </c:pt>
                <c:pt idx="2">
                  <c:v>7.1428571428571432</c:v>
                </c:pt>
                <c:pt idx="3">
                  <c:v>6</c:v>
                </c:pt>
                <c:pt idx="4">
                  <c:v>4.838709677419355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630-4FA4-BFB6-C1659475679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896192908477986"/>
                  <c:y val="0.193598396106418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[5]Sayfa1!$B$457:$F$457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[5]Sayfa1!$B$461:$F$461</c:f>
              <c:numCache>
                <c:formatCode>General</c:formatCode>
                <c:ptCount val="5"/>
                <c:pt idx="0">
                  <c:v>21.2</c:v>
                </c:pt>
                <c:pt idx="1">
                  <c:v>13.636363636363635</c:v>
                </c:pt>
                <c:pt idx="2">
                  <c:v>10.714285714285714</c:v>
                </c:pt>
                <c:pt idx="3">
                  <c:v>7.8947368421052637</c:v>
                </c:pt>
                <c:pt idx="4">
                  <c:v>6.8181818181818175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630-4FA4-BFB6-C16594756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2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17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031058617672791E-2"/>
                  <c:y val="-0.421205161854768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[5]Sayfa1!$A$482:$F$482</c:f>
              <c:numCache>
                <c:formatCode>General</c:formatCode>
                <c:ptCount val="6"/>
                <c:pt idx="0">
                  <c:v>0</c:v>
                </c:pt>
                <c:pt idx="1">
                  <c:v>19.267700000000001</c:v>
                </c:pt>
                <c:pt idx="2">
                  <c:v>28.90155</c:v>
                </c:pt>
                <c:pt idx="3">
                  <c:v>38.535400000000003</c:v>
                </c:pt>
                <c:pt idx="4">
                  <c:v>48.169249999999998</c:v>
                </c:pt>
                <c:pt idx="5">
                  <c:v>57.803100000000001</c:v>
                </c:pt>
              </c:numCache>
            </c:numRef>
          </c:xVal>
          <c:yVal>
            <c:numRef>
              <c:f>[5]Sayfa1!$A$483:$F$483</c:f>
              <c:numCache>
                <c:formatCode>General</c:formatCode>
                <c:ptCount val="6"/>
                <c:pt idx="0">
                  <c:v>100</c:v>
                </c:pt>
                <c:pt idx="1">
                  <c:v>69.135802469135797</c:v>
                </c:pt>
                <c:pt idx="2">
                  <c:v>59.25925925925926</c:v>
                </c:pt>
                <c:pt idx="3">
                  <c:v>53.086419753086417</c:v>
                </c:pt>
                <c:pt idx="4">
                  <c:v>45.679012345679013</c:v>
                </c:pt>
                <c:pt idx="5">
                  <c:v>39.506172839506171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76-4BEA-9F2A-998560124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12]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4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1212476918413407E-2"/>
                  <c:y val="-0.426765272186910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[1]Sayfa1!$A$234:$F$234</c:f>
              <c:numCache>
                <c:formatCode>General</c:formatCode>
                <c:ptCount val="6"/>
                <c:pt idx="0">
                  <c:v>0</c:v>
                </c:pt>
                <c:pt idx="1">
                  <c:v>1.1185099999999999</c:v>
                </c:pt>
                <c:pt idx="2">
                  <c:v>2.2370199999999998</c:v>
                </c:pt>
                <c:pt idx="3">
                  <c:v>3.3555299999999999</c:v>
                </c:pt>
                <c:pt idx="4">
                  <c:v>4.4740399999999996</c:v>
                </c:pt>
                <c:pt idx="5">
                  <c:v>5.5925500000000001</c:v>
                </c:pt>
              </c:numCache>
            </c:numRef>
          </c:xVal>
          <c:yVal>
            <c:numRef>
              <c:f>[1]Sayfa1!$A$235:$F$235</c:f>
              <c:numCache>
                <c:formatCode>General</c:formatCode>
                <c:ptCount val="6"/>
                <c:pt idx="0">
                  <c:v>100</c:v>
                </c:pt>
                <c:pt idx="1">
                  <c:v>76.543209876543216</c:v>
                </c:pt>
                <c:pt idx="2">
                  <c:v>60.493827160493829</c:v>
                </c:pt>
                <c:pt idx="3">
                  <c:v>50.617283950617285</c:v>
                </c:pt>
                <c:pt idx="4">
                  <c:v>41.97530864197531</c:v>
                </c:pt>
                <c:pt idx="5">
                  <c:v>34.567901234567898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FB-4329-97EE-98CA412CA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270976"/>
        <c:axId val="158272896"/>
      </c:scatterChart>
      <c:valAx>
        <c:axId val="158270976"/>
        <c:scaling>
          <c:orientation val="minMax"/>
          <c:max val="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6]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272896"/>
        <c:crosses val="autoZero"/>
        <c:crossBetween val="midCat"/>
        <c:majorUnit val="1"/>
      </c:valAx>
      <c:valAx>
        <c:axId val="15827289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270976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013363781737209"/>
                  <c:y val="-1.714990703208926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[5]Sayfa1!$B$499:$F$499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[5]Sayfa1!$B$500:$F$500</c:f>
              <c:numCache>
                <c:formatCode>General</c:formatCode>
                <c:ptCount val="5"/>
                <c:pt idx="0">
                  <c:v>7.7</c:v>
                </c:pt>
                <c:pt idx="1">
                  <c:v>4.838709677419355</c:v>
                </c:pt>
                <c:pt idx="2">
                  <c:v>3.6585365853658534</c:v>
                </c:pt>
                <c:pt idx="3">
                  <c:v>2.8846153846153841</c:v>
                </c:pt>
                <c:pt idx="4">
                  <c:v>2.3809523809523809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BB-40AE-B34D-10A94152A617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68321774257509"/>
                  <c:y val="5.406999668785388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[5]Sayfa1!$B$499:$F$499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[5]Sayfa1!$B$501:$F$501</c:f>
              <c:numCache>
                <c:formatCode>General</c:formatCode>
                <c:ptCount val="5"/>
                <c:pt idx="0">
                  <c:v>9.375</c:v>
                </c:pt>
                <c:pt idx="1">
                  <c:v>6.25</c:v>
                </c:pt>
                <c:pt idx="2">
                  <c:v>4.4117647058823533</c:v>
                </c:pt>
                <c:pt idx="3">
                  <c:v>3.5714285714285716</c:v>
                </c:pt>
                <c:pt idx="4">
                  <c:v>2.7777777777777777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5BB-40AE-B34D-10A94152A617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400758763037964"/>
                  <c:y val="0.11193616846030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[5]Sayfa1!$B$499:$F$499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[5]Sayfa1!$B$502:$F$502</c:f>
              <c:numCache>
                <c:formatCode>General</c:formatCode>
                <c:ptCount val="5"/>
                <c:pt idx="0">
                  <c:v>11.48</c:v>
                </c:pt>
                <c:pt idx="1">
                  <c:v>7.1428571428571432</c:v>
                </c:pt>
                <c:pt idx="2">
                  <c:v>5.5555555555555554</c:v>
                </c:pt>
                <c:pt idx="3">
                  <c:v>4.2857142857142856</c:v>
                </c:pt>
                <c:pt idx="4">
                  <c:v>3.5714285714285716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5BB-40AE-B34D-10A94152A617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845800770517658"/>
                  <c:y val="0.174253584215257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[5]Sayfa1!$B$499:$F$499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[5]Sayfa1!$B$503:$F$503</c:f>
              <c:numCache>
                <c:formatCode>General</c:formatCode>
                <c:ptCount val="5"/>
                <c:pt idx="0">
                  <c:v>16.350000000000001</c:v>
                </c:pt>
                <c:pt idx="1">
                  <c:v>10</c:v>
                </c:pt>
                <c:pt idx="2">
                  <c:v>7.8947368421052637</c:v>
                </c:pt>
                <c:pt idx="3">
                  <c:v>6.25</c:v>
                </c:pt>
                <c:pt idx="4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5BB-40AE-B34D-10A94152A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6458155402658075"/>
              <c:y val="0.8624197593173824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6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1015529308836396E-2"/>
                  <c:y val="-0.525794327792359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[5]Sayfa1!$A$523:$F$523</c:f>
              <c:numCache>
                <c:formatCode>General</c:formatCode>
                <c:ptCount val="6"/>
                <c:pt idx="0">
                  <c:v>0</c:v>
                </c:pt>
                <c:pt idx="1">
                  <c:v>13.69675</c:v>
                </c:pt>
                <c:pt idx="2">
                  <c:v>27.3935</c:v>
                </c:pt>
                <c:pt idx="3">
                  <c:v>41.090249999999997</c:v>
                </c:pt>
                <c:pt idx="4">
                  <c:v>54.786999999999999</c:v>
                </c:pt>
                <c:pt idx="5">
                  <c:v>68.483750000000001</c:v>
                </c:pt>
              </c:numCache>
            </c:numRef>
          </c:xVal>
          <c:yVal>
            <c:numRef>
              <c:f>[5]Sayfa1!$A$524:$F$524</c:f>
              <c:numCache>
                <c:formatCode>General</c:formatCode>
                <c:ptCount val="6"/>
                <c:pt idx="0">
                  <c:v>100</c:v>
                </c:pt>
                <c:pt idx="1">
                  <c:v>69.135802469135797</c:v>
                </c:pt>
                <c:pt idx="2">
                  <c:v>53.086419753086417</c:v>
                </c:pt>
                <c:pt idx="3">
                  <c:v>34.567901234567898</c:v>
                </c:pt>
                <c:pt idx="4">
                  <c:v>24.691358024691358</c:v>
                </c:pt>
                <c:pt idx="5">
                  <c:v>18.518518518518519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5E-4350-9E28-618C4B77E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13]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17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388290637982421"/>
                  <c:y val="-9.837732494840177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[5]Sayfa1!$B$540:$F$540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[5]Sayfa1!$B$541:$F$541</c:f>
              <c:numCache>
                <c:formatCode>General</c:formatCode>
                <c:ptCount val="5"/>
                <c:pt idx="0">
                  <c:v>7.53</c:v>
                </c:pt>
                <c:pt idx="1">
                  <c:v>4.838709677419355</c:v>
                </c:pt>
                <c:pt idx="2">
                  <c:v>3.6585365853658534</c:v>
                </c:pt>
                <c:pt idx="3">
                  <c:v>2.8846153846153841</c:v>
                </c:pt>
                <c:pt idx="4">
                  <c:v>2.3809523809523809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55-485E-8817-663D3BE1F9B1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827395909310831"/>
                  <c:y val="4.37521104921175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[5]Sayfa1!$B$540:$F$540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[5]Sayfa1!$B$542:$F$542</c:f>
              <c:numCache>
                <c:formatCode>General</c:formatCode>
                <c:ptCount val="5"/>
                <c:pt idx="0">
                  <c:v>16.3</c:v>
                </c:pt>
                <c:pt idx="1">
                  <c:v>9.375</c:v>
                </c:pt>
                <c:pt idx="2">
                  <c:v>7.8947368421052637</c:v>
                </c:pt>
                <c:pt idx="3">
                  <c:v>6.5217391304347831</c:v>
                </c:pt>
                <c:pt idx="4">
                  <c:v>5.1724137931034484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C55-485E-8817-663D3BE1F9B1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[5]Sayfa1!$B$540:$F$540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[5]Sayfa1!$B$543:$F$543</c:f>
              <c:numCache>
                <c:formatCode>General</c:formatCode>
                <c:ptCount val="5"/>
                <c:pt idx="0">
                  <c:v>20.9</c:v>
                </c:pt>
                <c:pt idx="1">
                  <c:v>12.5</c:v>
                </c:pt>
                <c:pt idx="2">
                  <c:v>9.375</c:v>
                </c:pt>
                <c:pt idx="3">
                  <c:v>8.3333333333333339</c:v>
                </c:pt>
                <c:pt idx="4">
                  <c:v>7.1428571428571432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C55-485E-8817-663D3BE1F9B1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[5]Sayfa1!$B$540:$F$540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[5]Sayfa1!$B$544:$F$544</c:f>
              <c:numCache>
                <c:formatCode>General</c:formatCode>
                <c:ptCount val="5"/>
                <c:pt idx="0">
                  <c:v>30</c:v>
                </c:pt>
                <c:pt idx="1">
                  <c:v>16.666666666666668</c:v>
                </c:pt>
                <c:pt idx="2">
                  <c:v>13.636363636363635</c:v>
                </c:pt>
                <c:pt idx="3">
                  <c:v>11.538461538461537</c:v>
                </c:pt>
                <c:pt idx="4">
                  <c:v>10.714285714285714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C55-485E-8817-663D3BE1F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3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4229567891350452E-2"/>
                  <c:y val="-0.370320544011514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[5]Sayfa1!$A$565:$F$565</c:f>
              <c:numCache>
                <c:formatCode>General</c:formatCode>
                <c:ptCount val="6"/>
                <c:pt idx="0">
                  <c:v>0</c:v>
                </c:pt>
                <c:pt idx="1">
                  <c:v>22.569700000000001</c:v>
                </c:pt>
                <c:pt idx="2">
                  <c:v>33.854550000000003</c:v>
                </c:pt>
                <c:pt idx="3">
                  <c:v>45.139400000000002</c:v>
                </c:pt>
                <c:pt idx="4">
                  <c:v>56.424250000000001</c:v>
                </c:pt>
                <c:pt idx="5">
                  <c:v>67.709100000000007</c:v>
                </c:pt>
              </c:numCache>
            </c:numRef>
          </c:xVal>
          <c:yVal>
            <c:numRef>
              <c:f>[5]Sayfa1!$A$566:$F$566</c:f>
              <c:numCache>
                <c:formatCode>General</c:formatCode>
                <c:ptCount val="6"/>
                <c:pt idx="0">
                  <c:v>100</c:v>
                </c:pt>
                <c:pt idx="1">
                  <c:v>80.246913580246911</c:v>
                </c:pt>
                <c:pt idx="2">
                  <c:v>69.135802469135797</c:v>
                </c:pt>
                <c:pt idx="3">
                  <c:v>56.790123456790127</c:v>
                </c:pt>
                <c:pt idx="4">
                  <c:v>49.382716049382715</c:v>
                </c:pt>
                <c:pt idx="5">
                  <c:v>44.444444444444443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85-46EC-AFAD-419A92E5A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14]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7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049321986803094"/>
                  <c:y val="-0.11214940218784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[5]Sayfa1!$B$582:$F$582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[5]Sayfa1!$B$583:$F$583</c:f>
              <c:numCache>
                <c:formatCode>General</c:formatCode>
                <c:ptCount val="5"/>
                <c:pt idx="0">
                  <c:v>7.5</c:v>
                </c:pt>
                <c:pt idx="1">
                  <c:v>4.838709677419355</c:v>
                </c:pt>
                <c:pt idx="2">
                  <c:v>3.6585365853658534</c:v>
                </c:pt>
                <c:pt idx="3">
                  <c:v>2.8846153846153841</c:v>
                </c:pt>
                <c:pt idx="4">
                  <c:v>2.3809523809523809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8A-4136-87F1-ED3A977272C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589382715080043"/>
                  <c:y val="1.55547900173177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[5]Sayfa1!$B$582:$F$582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[5]Sayfa1!$B$584:$F$584</c:f>
              <c:numCache>
                <c:formatCode>General</c:formatCode>
                <c:ptCount val="5"/>
                <c:pt idx="0">
                  <c:v>10</c:v>
                </c:pt>
                <c:pt idx="1">
                  <c:v>6.5217391304347831</c:v>
                </c:pt>
                <c:pt idx="2">
                  <c:v>4.838709677419355</c:v>
                </c:pt>
                <c:pt idx="3">
                  <c:v>3.8461538461538463</c:v>
                </c:pt>
                <c:pt idx="4">
                  <c:v>3.333333333333333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78A-4136-87F1-ED3A977272C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049321986803094"/>
                  <c:y val="8.377284140896594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[5]Sayfa1!$B$582:$F$582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[5]Sayfa1!$B$585:$F$585</c:f>
              <c:numCache>
                <c:formatCode>General</c:formatCode>
                <c:ptCount val="5"/>
                <c:pt idx="0">
                  <c:v>15</c:v>
                </c:pt>
                <c:pt idx="1">
                  <c:v>10</c:v>
                </c:pt>
                <c:pt idx="2">
                  <c:v>7.5</c:v>
                </c:pt>
                <c:pt idx="3">
                  <c:v>5.5555555555555554</c:v>
                </c:pt>
                <c:pt idx="4">
                  <c:v>4.838709677419355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78A-4136-87F1-ED3A977272CD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035404035843732"/>
                  <c:y val="0.1428951526150611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[5]Sayfa1!$B$582:$F$582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[5]Sayfa1!$B$586:$F$586</c:f>
              <c:numCache>
                <c:formatCode>General</c:formatCode>
                <c:ptCount val="5"/>
                <c:pt idx="0">
                  <c:v>30.4</c:v>
                </c:pt>
                <c:pt idx="1">
                  <c:v>18.75</c:v>
                </c:pt>
                <c:pt idx="2">
                  <c:v>15</c:v>
                </c:pt>
                <c:pt idx="3">
                  <c:v>11.538461538461537</c:v>
                </c:pt>
                <c:pt idx="4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78A-4136-87F1-ED3A97727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3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2350657032469232E-2"/>
                  <c:y val="-0.402922667099167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[5]Sayfa1!$A$606:$F$606</c:f>
              <c:numCache>
                <c:formatCode>General</c:formatCode>
                <c:ptCount val="6"/>
                <c:pt idx="0">
                  <c:v>0</c:v>
                </c:pt>
                <c:pt idx="1">
                  <c:v>21.877600000000001</c:v>
                </c:pt>
                <c:pt idx="2">
                  <c:v>32.816400000000002</c:v>
                </c:pt>
                <c:pt idx="3">
                  <c:v>43.755200000000002</c:v>
                </c:pt>
                <c:pt idx="4">
                  <c:v>54.694000000000003</c:v>
                </c:pt>
                <c:pt idx="5">
                  <c:v>65.632800000000003</c:v>
                </c:pt>
              </c:numCache>
            </c:numRef>
          </c:xVal>
          <c:yVal>
            <c:numRef>
              <c:f>[5]Sayfa1!$A$607:$F$607</c:f>
              <c:numCache>
                <c:formatCode>General</c:formatCode>
                <c:ptCount val="6"/>
                <c:pt idx="0">
                  <c:v>100</c:v>
                </c:pt>
                <c:pt idx="1">
                  <c:v>69.135802469135797</c:v>
                </c:pt>
                <c:pt idx="2">
                  <c:v>59.25925925925926</c:v>
                </c:pt>
                <c:pt idx="3">
                  <c:v>51.851851851851855</c:v>
                </c:pt>
                <c:pt idx="4">
                  <c:v>45.679012345679013</c:v>
                </c:pt>
                <c:pt idx="5">
                  <c:v>39.506172839506171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2E-4185-B147-2EE6CD60D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15]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1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107875397394111E-2"/>
          <c:y val="5.7210916050402981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37327821714"/>
                  <c:y val="-3.341063093810706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[5]Sayfa1!$B$623:$F$623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[5]Sayfa1!$B$624:$F$624</c:f>
              <c:numCache>
                <c:formatCode>General</c:formatCode>
                <c:ptCount val="5"/>
                <c:pt idx="0">
                  <c:v>8.9499999999999993</c:v>
                </c:pt>
                <c:pt idx="1">
                  <c:v>5.1724137931034484</c:v>
                </c:pt>
                <c:pt idx="2">
                  <c:v>3.6585365853658534</c:v>
                </c:pt>
                <c:pt idx="3">
                  <c:v>2.9411764705882355</c:v>
                </c:pt>
                <c:pt idx="4">
                  <c:v>2.3809523809523809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52-497D-AD27-691983DFD44C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[5]Sayfa1!$B$623:$F$623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[5]Sayfa1!$B$625:$F$625</c:f>
              <c:numCache>
                <c:formatCode>General</c:formatCode>
                <c:ptCount val="5"/>
                <c:pt idx="0">
                  <c:v>11.33</c:v>
                </c:pt>
                <c:pt idx="1">
                  <c:v>6.8181818181818175</c:v>
                </c:pt>
                <c:pt idx="2">
                  <c:v>4.4117647058823533</c:v>
                </c:pt>
                <c:pt idx="3">
                  <c:v>3.9473684210526319</c:v>
                </c:pt>
                <c:pt idx="4">
                  <c:v>3.4883720930232558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052-497D-AD27-691983DFD44C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[5]Sayfa1!$B$623:$F$623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[5]Sayfa1!$B$626:$F$626</c:f>
              <c:numCache>
                <c:formatCode>General</c:formatCode>
                <c:ptCount val="5"/>
                <c:pt idx="0">
                  <c:v>16.666666666666668</c:v>
                </c:pt>
                <c:pt idx="1">
                  <c:v>9.375</c:v>
                </c:pt>
                <c:pt idx="2">
                  <c:v>7.1428571428571432</c:v>
                </c:pt>
                <c:pt idx="3">
                  <c:v>5.7692307692307683</c:v>
                </c:pt>
                <c:pt idx="4">
                  <c:v>4.838709677419355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052-497D-AD27-691983DFD44C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[5]Sayfa1!$B$623:$F$623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[5]Sayfa1!$B$627:$F$627</c:f>
              <c:numCache>
                <c:formatCode>General</c:formatCode>
                <c:ptCount val="5"/>
                <c:pt idx="0">
                  <c:v>23.4</c:v>
                </c:pt>
                <c:pt idx="1">
                  <c:v>13.636363636363635</c:v>
                </c:pt>
                <c:pt idx="2">
                  <c:v>10</c:v>
                </c:pt>
                <c:pt idx="3">
                  <c:v>7.8947368421052637</c:v>
                </c:pt>
                <c:pt idx="4">
                  <c:v>6.8181818181818175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052-497D-AD27-691983DFD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2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588544684292636E-2"/>
                  <c:y val="-0.352691745950172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[5]Sayfa1!$A$647:$F$647</c:f>
              <c:numCache>
                <c:formatCode>General</c:formatCode>
                <c:ptCount val="6"/>
                <c:pt idx="0">
                  <c:v>0</c:v>
                </c:pt>
                <c:pt idx="1">
                  <c:v>21.226700000000001</c:v>
                </c:pt>
                <c:pt idx="2">
                  <c:v>31.840049999999998</c:v>
                </c:pt>
                <c:pt idx="3">
                  <c:v>42.453400000000002</c:v>
                </c:pt>
                <c:pt idx="4">
                  <c:v>53.066749999999999</c:v>
                </c:pt>
                <c:pt idx="5">
                  <c:v>63.680099999999996</c:v>
                </c:pt>
              </c:numCache>
            </c:numRef>
          </c:xVal>
          <c:yVal>
            <c:numRef>
              <c:f>[5]Sayfa1!$A$648:$F$648</c:f>
              <c:numCache>
                <c:formatCode>General</c:formatCode>
                <c:ptCount val="6"/>
                <c:pt idx="0">
                  <c:v>100</c:v>
                </c:pt>
                <c:pt idx="1">
                  <c:v>77.272727272727266</c:v>
                </c:pt>
                <c:pt idx="2">
                  <c:v>64.772727272727266</c:v>
                </c:pt>
                <c:pt idx="3">
                  <c:v>57.954545454545453</c:v>
                </c:pt>
                <c:pt idx="4">
                  <c:v>50</c:v>
                </c:pt>
                <c:pt idx="5">
                  <c:v>43.18181818181818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A1-4E10-9DF1-B1F646463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16]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3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[5]Sayfa1!$B$664:$F$664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[5]Sayfa1!$B$665:$F$665</c:f>
              <c:numCache>
                <c:formatCode>General</c:formatCode>
                <c:ptCount val="5"/>
                <c:pt idx="0">
                  <c:v>15.2</c:v>
                </c:pt>
                <c:pt idx="1">
                  <c:v>9.375</c:v>
                </c:pt>
                <c:pt idx="2">
                  <c:v>6.8181818181818175</c:v>
                </c:pt>
                <c:pt idx="3">
                  <c:v>4.838709677419355</c:v>
                </c:pt>
                <c:pt idx="4">
                  <c:v>3.75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D9-4CD3-8881-329678B02213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[5]Sayfa1!$B$664:$F$664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[5]Sayfa1!$B$666:$F$666</c:f>
              <c:numCache>
                <c:formatCode>General</c:formatCode>
                <c:ptCount val="5"/>
                <c:pt idx="0">
                  <c:v>25</c:v>
                </c:pt>
                <c:pt idx="1">
                  <c:v>13.636363636363635</c:v>
                </c:pt>
                <c:pt idx="2">
                  <c:v>10</c:v>
                </c:pt>
                <c:pt idx="3">
                  <c:v>8.3333333333333339</c:v>
                </c:pt>
                <c:pt idx="4">
                  <c:v>7.1428571428571432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D9-4CD3-8881-329678B02213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[5]Sayfa1!$B$664:$F$664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[5]Sayfa1!$B$667:$F$667</c:f>
              <c:numCache>
                <c:formatCode>General</c:formatCode>
                <c:ptCount val="5"/>
                <c:pt idx="0">
                  <c:v>30</c:v>
                </c:pt>
                <c:pt idx="1">
                  <c:v>16.666666666666668</c:v>
                </c:pt>
                <c:pt idx="2">
                  <c:v>12.5</c:v>
                </c:pt>
                <c:pt idx="3">
                  <c:v>10</c:v>
                </c:pt>
                <c:pt idx="4">
                  <c:v>8.3333333333333339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7D9-4CD3-8881-329678B02213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[5]Sayfa1!$B$664:$F$664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[5]Sayfa1!$B$668:$F$668</c:f>
              <c:numCache>
                <c:formatCode>General</c:formatCode>
                <c:ptCount val="5"/>
                <c:pt idx="0">
                  <c:v>39.6</c:v>
                </c:pt>
                <c:pt idx="1">
                  <c:v>22</c:v>
                </c:pt>
                <c:pt idx="2">
                  <c:v>16.666666666666668</c:v>
                </c:pt>
                <c:pt idx="3">
                  <c:v>13.636363636363635</c:v>
                </c:pt>
                <c:pt idx="4">
                  <c:v>10.714285714285714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7D9-4CD3-8881-329678B02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2"/>
      </c:valAx>
      <c:valAx>
        <c:axId val="151937792"/>
        <c:scaling>
          <c:orientation val="minMax"/>
          <c:max val="4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9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3944321260323311E-2"/>
                  <c:y val="-0.281509744118678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[5]Sayfa1!$A$688:$F$688</c:f>
              <c:numCache>
                <c:formatCode>General</c:formatCode>
                <c:ptCount val="6"/>
                <c:pt idx="0">
                  <c:v>0</c:v>
                </c:pt>
                <c:pt idx="1">
                  <c:v>52.628200000000007</c:v>
                </c:pt>
                <c:pt idx="2">
                  <c:v>65.785250000000005</c:v>
                </c:pt>
                <c:pt idx="3">
                  <c:v>78.942300000000003</c:v>
                </c:pt>
                <c:pt idx="4">
                  <c:v>92.099350000000001</c:v>
                </c:pt>
                <c:pt idx="5">
                  <c:v>105.25640000000001</c:v>
                </c:pt>
              </c:numCache>
            </c:numRef>
          </c:xVal>
          <c:yVal>
            <c:numRef>
              <c:f>[5]Sayfa1!$A$689:$F$689</c:f>
              <c:numCache>
                <c:formatCode>General</c:formatCode>
                <c:ptCount val="6"/>
                <c:pt idx="0">
                  <c:v>100</c:v>
                </c:pt>
                <c:pt idx="1">
                  <c:v>71.951219512195124</c:v>
                </c:pt>
                <c:pt idx="2">
                  <c:v>65.853658536585371</c:v>
                </c:pt>
                <c:pt idx="3">
                  <c:v>59.756097560975611</c:v>
                </c:pt>
                <c:pt idx="4">
                  <c:v>53.658536585365852</c:v>
                </c:pt>
                <c:pt idx="5">
                  <c:v>48.780487804878049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B2-474A-8BA3-D81D7F9C9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10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17]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3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[1]Sayfa1!$A$252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635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4005318632363484"/>
                  <c:y val="-0.389299506982844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[1]Sayfa1!$B$251:$F$251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[1]Sayfa1!$B$252:$F$252</c:f>
              <c:numCache>
                <c:formatCode>General</c:formatCode>
                <c:ptCount val="5"/>
                <c:pt idx="0">
                  <c:v>10.199999999999999</c:v>
                </c:pt>
                <c:pt idx="1">
                  <c:v>8.6808510638297864</c:v>
                </c:pt>
                <c:pt idx="2">
                  <c:v>7.698113207547169</c:v>
                </c:pt>
                <c:pt idx="3">
                  <c:v>6.375</c:v>
                </c:pt>
                <c:pt idx="4">
                  <c:v>5.6666666666666661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94-4EED-855D-AEE7559AF29B}"/>
            </c:ext>
          </c:extLst>
        </c:ser>
        <c:ser>
          <c:idx val="1"/>
          <c:order val="1"/>
          <c:tx>
            <c:strRef>
              <c:f>[1]Sayfa1!$A$253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635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4005318632363484"/>
                  <c:y val="-2.948750404712772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[1]Sayfa1!$B$251:$F$251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[1]Sayfa1!$B$253:$F$253</c:f>
              <c:numCache>
                <c:formatCode>General</c:formatCode>
                <c:ptCount val="5"/>
                <c:pt idx="0">
                  <c:v>19.3</c:v>
                </c:pt>
                <c:pt idx="1">
                  <c:v>14.068965517241379</c:v>
                </c:pt>
                <c:pt idx="2">
                  <c:v>11.333333333333332</c:v>
                </c:pt>
                <c:pt idx="3">
                  <c:v>9.9512195121951201</c:v>
                </c:pt>
                <c:pt idx="4">
                  <c:v>9.2727272727272734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194-4EED-855D-AEE7559AF29B}"/>
            </c:ext>
          </c:extLst>
        </c:ser>
        <c:ser>
          <c:idx val="2"/>
          <c:order val="2"/>
          <c:tx>
            <c:strRef>
              <c:f>[1]Sayfa1!$A$254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635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3742899708446377"/>
                  <c:y val="0.119254111543722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[1]Sayfa1!$B$251:$F$251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[1]Sayfa1!$B$254:$F$254</c:f>
              <c:numCache>
                <c:formatCode>General</c:formatCode>
                <c:ptCount val="5"/>
                <c:pt idx="0">
                  <c:v>34.799999999999997</c:v>
                </c:pt>
                <c:pt idx="1">
                  <c:v>22.666666666666664</c:v>
                </c:pt>
                <c:pt idx="2">
                  <c:v>20.399999999999999</c:v>
                </c:pt>
                <c:pt idx="3">
                  <c:v>17</c:v>
                </c:pt>
                <c:pt idx="4">
                  <c:v>13.161290322580644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194-4EED-855D-AEE7559AF29B}"/>
            </c:ext>
          </c:extLst>
        </c:ser>
        <c:ser>
          <c:idx val="3"/>
          <c:order val="3"/>
          <c:tx>
            <c:strRef>
              <c:f>[1]Sayfa1!$A$255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635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3742899708446377"/>
                  <c:y val="0.181266249546458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[1]Sayfa1!$B$251:$F$251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[1]Sayfa1!$B$255:$F$255</c:f>
              <c:numCache>
                <c:formatCode>General</c:formatCode>
                <c:ptCount val="5"/>
                <c:pt idx="0">
                  <c:v>51.7</c:v>
                </c:pt>
                <c:pt idx="1">
                  <c:v>37.090909090909093</c:v>
                </c:pt>
                <c:pt idx="2">
                  <c:v>29.142857142857142</c:v>
                </c:pt>
                <c:pt idx="3">
                  <c:v>22.666666666666664</c:v>
                </c:pt>
                <c:pt idx="4">
                  <c:v>19.428571428571427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194-4EED-855D-AEE7559AF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407296"/>
        <c:axId val="158425856"/>
      </c:scatterChart>
      <c:valAx>
        <c:axId val="158407296"/>
        <c:scaling>
          <c:orientation val="minMax"/>
          <c:max val="13"/>
          <c:min val="-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425856"/>
        <c:crosses val="autoZero"/>
        <c:crossBetween val="midCat"/>
        <c:majorUnit val="5"/>
      </c:valAx>
      <c:valAx>
        <c:axId val="158425856"/>
        <c:scaling>
          <c:orientation val="minMax"/>
          <c:max val="5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non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none" baseline="0">
                    <a:effectLst/>
                  </a:rPr>
                  <a:t>1/V (EU/mL)</a:t>
                </a:r>
                <a:r>
                  <a:rPr lang="tr-TR" sz="1200" b="1" i="0" cap="none" baseline="30000">
                    <a:effectLst/>
                  </a:rPr>
                  <a:t>-1</a:t>
                </a:r>
                <a:endParaRPr lang="tr-TR" sz="1200" cap="none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407296"/>
        <c:crosses val="autoZero"/>
        <c:crossBetween val="midCat"/>
        <c:majorUnit val="9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[5]Sayfa1!$B$705:$F$705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[5]Sayfa1!$B$706:$F$706</c:f>
              <c:numCache>
                <c:formatCode>General</c:formatCode>
                <c:ptCount val="5"/>
                <c:pt idx="0">
                  <c:v>14.7</c:v>
                </c:pt>
                <c:pt idx="1">
                  <c:v>9.375</c:v>
                </c:pt>
                <c:pt idx="2">
                  <c:v>6.8181818181818175</c:v>
                </c:pt>
                <c:pt idx="3">
                  <c:v>4.838709677419355</c:v>
                </c:pt>
                <c:pt idx="4">
                  <c:v>3.75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C3-4663-A341-910016E33379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94459728589811"/>
                  <c:y val="3.226872271199815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[5]Sayfa1!$B$705:$F$705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[5]Sayfa1!$B$707:$F$707</c:f>
              <c:numCache>
                <c:formatCode>General</c:formatCode>
                <c:ptCount val="5"/>
                <c:pt idx="0">
                  <c:v>18.75</c:v>
                </c:pt>
                <c:pt idx="1">
                  <c:v>11.538461538461537</c:v>
                </c:pt>
                <c:pt idx="2">
                  <c:v>8.8235294117647065</c:v>
                </c:pt>
                <c:pt idx="3">
                  <c:v>6.5217391304347831</c:v>
                </c:pt>
                <c:pt idx="4">
                  <c:v>5.3571428571428568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AC3-4663-A341-910016E33379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66850438737703"/>
                  <c:y val="8.878228114531176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[5]Sayfa1!$B$705:$F$705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[5]Sayfa1!$B$708:$F$708</c:f>
              <c:numCache>
                <c:formatCode>General</c:formatCode>
                <c:ptCount val="5"/>
                <c:pt idx="0">
                  <c:v>25</c:v>
                </c:pt>
                <c:pt idx="1">
                  <c:v>15</c:v>
                </c:pt>
                <c:pt idx="2">
                  <c:v>11.538461538461537</c:v>
                </c:pt>
                <c:pt idx="3">
                  <c:v>8.3333333333333339</c:v>
                </c:pt>
                <c:pt idx="4">
                  <c:v>6.8181818181818175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AC3-4663-A341-910016E33379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66850438737703"/>
                  <c:y val="0.140586376375849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[5]Sayfa1!$B$705:$F$705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[5]Sayfa1!$B$709:$F$709</c:f>
              <c:numCache>
                <c:formatCode>General</c:formatCode>
                <c:ptCount val="5"/>
                <c:pt idx="0">
                  <c:v>39</c:v>
                </c:pt>
                <c:pt idx="1">
                  <c:v>21.428571428571427</c:v>
                </c:pt>
                <c:pt idx="2">
                  <c:v>16.666666666666668</c:v>
                </c:pt>
                <c:pt idx="3">
                  <c:v>13.636363636363635</c:v>
                </c:pt>
                <c:pt idx="4">
                  <c:v>11.538461538461537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AC3-4663-A341-910016E33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800" b="1" i="0" cap="all" baseline="0">
                    <a:effectLst/>
                  </a:rPr>
                  <a:t>1/V (EU/</a:t>
                </a:r>
                <a:r>
                  <a:rPr lang="tr-TR" sz="1800" b="1" i="0" baseline="0">
                    <a:effectLst/>
                  </a:rPr>
                  <a:t>m</a:t>
                </a:r>
                <a:r>
                  <a:rPr lang="tr-TR" sz="1800" b="1" i="0" cap="all" baseline="0">
                    <a:effectLst/>
                  </a:rPr>
                  <a:t>l)</a:t>
                </a:r>
                <a:r>
                  <a:rPr lang="tr-TR" sz="1800" b="1" i="0" cap="all" baseline="30000">
                    <a:effectLst/>
                  </a:rPr>
                  <a:t>-1</a:t>
                </a:r>
                <a:endParaRPr lang="tr-TR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402384076990376E-2"/>
                  <c:y val="-0.441356809565470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[5]Sayfa1!$A$729:$F$729</c:f>
              <c:numCache>
                <c:formatCode>General</c:formatCode>
                <c:ptCount val="6"/>
                <c:pt idx="0">
                  <c:v>0</c:v>
                </c:pt>
                <c:pt idx="1">
                  <c:v>21.831800000000001</c:v>
                </c:pt>
                <c:pt idx="2">
                  <c:v>32.747700000000002</c:v>
                </c:pt>
                <c:pt idx="3">
                  <c:v>43.663600000000002</c:v>
                </c:pt>
                <c:pt idx="4">
                  <c:v>54.579500000000003</c:v>
                </c:pt>
                <c:pt idx="5">
                  <c:v>65.495400000000004</c:v>
                </c:pt>
              </c:numCache>
            </c:numRef>
          </c:xVal>
          <c:yVal>
            <c:numRef>
              <c:f>[5]Sayfa1!$A$730:$F$730</c:f>
              <c:numCache>
                <c:formatCode>General</c:formatCode>
                <c:ptCount val="6"/>
                <c:pt idx="0">
                  <c:v>100</c:v>
                </c:pt>
                <c:pt idx="1">
                  <c:v>68.292682926829272</c:v>
                </c:pt>
                <c:pt idx="2">
                  <c:v>59.756097560975611</c:v>
                </c:pt>
                <c:pt idx="3">
                  <c:v>50</c:v>
                </c:pt>
                <c:pt idx="4">
                  <c:v>43.902439024390247</c:v>
                </c:pt>
                <c:pt idx="5">
                  <c:v>39.024390243902438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2D-4876-88DB-E2442BCBA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18]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8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6805004438990657"/>
                  <c:y val="-2.556748206396462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[5]Sayfa1!$B$746:$F$746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[5]Sayfa1!$B$747:$F$747</c:f>
              <c:numCache>
                <c:formatCode>General</c:formatCode>
                <c:ptCount val="5"/>
                <c:pt idx="0">
                  <c:v>9.08</c:v>
                </c:pt>
                <c:pt idx="1">
                  <c:v>6.25</c:v>
                </c:pt>
                <c:pt idx="2">
                  <c:v>4.545454545454545</c:v>
                </c:pt>
                <c:pt idx="3">
                  <c:v>4.0540540540540544</c:v>
                </c:pt>
                <c:pt idx="4">
                  <c:v>3.5714285714285716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F9-4B94-9EF2-7C6D06F095E2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6805004438990657"/>
                  <c:y val="2.867843561038047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[5]Sayfa1!$B$746:$F$746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[5]Sayfa1!$B$748:$F$748</c:f>
              <c:numCache>
                <c:formatCode>General</c:formatCode>
                <c:ptCount val="5"/>
                <c:pt idx="0">
                  <c:v>15.5</c:v>
                </c:pt>
                <c:pt idx="1">
                  <c:v>10</c:v>
                </c:pt>
                <c:pt idx="2">
                  <c:v>8.3333333333333339</c:v>
                </c:pt>
                <c:pt idx="3">
                  <c:v>6.8181818181818175</c:v>
                </c:pt>
                <c:pt idx="4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F9-4B94-9EF2-7C6D06F095E2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6805004438990657"/>
                  <c:y val="9.196533956378306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[5]Sayfa1!$B$746:$F$746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[5]Sayfa1!$B$749:$F$749</c:f>
              <c:numCache>
                <c:formatCode>General</c:formatCode>
                <c:ptCount val="5"/>
                <c:pt idx="0">
                  <c:v>21.428571428571427</c:v>
                </c:pt>
                <c:pt idx="1">
                  <c:v>13.636363636363635</c:v>
                </c:pt>
                <c:pt idx="2">
                  <c:v>11.538461538461537</c:v>
                </c:pt>
                <c:pt idx="3">
                  <c:v>9.375</c:v>
                </c:pt>
                <c:pt idx="4">
                  <c:v>8.3333333333333339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0F9-4B94-9EF2-7C6D06F095E2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7517170559098162"/>
                  <c:y val="0.146211257238128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[5]Sayfa1!$B$746:$F$746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[5]Sayfa1!$B$750:$F$750</c:f>
              <c:numCache>
                <c:formatCode>General</c:formatCode>
                <c:ptCount val="5"/>
                <c:pt idx="0">
                  <c:v>30</c:v>
                </c:pt>
                <c:pt idx="1">
                  <c:v>18.75</c:v>
                </c:pt>
                <c:pt idx="2">
                  <c:v>15</c:v>
                </c:pt>
                <c:pt idx="3">
                  <c:v>13.636363636363635</c:v>
                </c:pt>
                <c:pt idx="4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0F9-4B94-9EF2-7C6D06F09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2"/>
      </c:valAx>
      <c:valAx>
        <c:axId val="151937792"/>
        <c:scaling>
          <c:orientation val="minMax"/>
          <c:max val="3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27537182852144"/>
          <c:y val="2.5428331875182269E-2"/>
          <c:w val="0.81183573928258967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537202296855339E-2"/>
                  <c:y val="-0.404496587546053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[5]Sayfa1!$A$770:$F$770</c:f>
              <c:numCache>
                <c:formatCode>General</c:formatCode>
                <c:ptCount val="6"/>
                <c:pt idx="0">
                  <c:v>0</c:v>
                </c:pt>
                <c:pt idx="1">
                  <c:v>10.591800000000001</c:v>
                </c:pt>
                <c:pt idx="2">
                  <c:v>21.183600000000002</c:v>
                </c:pt>
                <c:pt idx="3">
                  <c:v>31.775400000000001</c:v>
                </c:pt>
                <c:pt idx="4">
                  <c:v>42.367200000000004</c:v>
                </c:pt>
                <c:pt idx="5">
                  <c:v>52.959000000000003</c:v>
                </c:pt>
              </c:numCache>
            </c:numRef>
          </c:xVal>
          <c:yVal>
            <c:numRef>
              <c:f>[5]Sayfa1!$A$771:$F$771</c:f>
              <c:numCache>
                <c:formatCode>General</c:formatCode>
                <c:ptCount val="6"/>
                <c:pt idx="0">
                  <c:v>100</c:v>
                </c:pt>
                <c:pt idx="1">
                  <c:v>78.787878787878782</c:v>
                </c:pt>
                <c:pt idx="2">
                  <c:v>65.656565656565661</c:v>
                </c:pt>
                <c:pt idx="3">
                  <c:v>49.494949494949495</c:v>
                </c:pt>
                <c:pt idx="4">
                  <c:v>41.414141414141412</c:v>
                </c:pt>
                <c:pt idx="5">
                  <c:v>34.343434343434346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23-4C1D-A208-206D6EF12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19]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9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721599287915029"/>
                  <c:y val="-3.371142452177323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[5]Sayfa1!$B$787:$F$787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[5]Sayfa1!$B$788:$F$788</c:f>
              <c:numCache>
                <c:formatCode>General</c:formatCode>
                <c:ptCount val="5"/>
                <c:pt idx="0">
                  <c:v>8.8235294117647065</c:v>
                </c:pt>
                <c:pt idx="1">
                  <c:v>6.25</c:v>
                </c:pt>
                <c:pt idx="2">
                  <c:v>4.545454545454545</c:v>
                </c:pt>
                <c:pt idx="3">
                  <c:v>4.0540540540540544</c:v>
                </c:pt>
                <c:pt idx="4">
                  <c:v>3.5714285714285716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B4-454D-98C7-35E11322D047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445614205886611"/>
                  <c:y val="3.678747081049674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[5]Sayfa1!$B$787:$F$787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[5]Sayfa1!$B$789:$F$789</c:f>
              <c:numCache>
                <c:formatCode>General</c:formatCode>
                <c:ptCount val="5"/>
                <c:pt idx="0">
                  <c:v>13.72</c:v>
                </c:pt>
                <c:pt idx="1">
                  <c:v>9.375</c:v>
                </c:pt>
                <c:pt idx="2">
                  <c:v>7.1428571428571432</c:v>
                </c:pt>
                <c:pt idx="3">
                  <c:v>6.25</c:v>
                </c:pt>
                <c:pt idx="4">
                  <c:v>5.5555555555555554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B4-454D-98C7-35E11322D047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445614205886611"/>
                  <c:y val="8.84866607208280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[5]Sayfa1!$B$787:$F$787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[5]Sayfa1!$B$790:$F$790</c:f>
              <c:numCache>
                <c:formatCode>General</c:formatCode>
                <c:ptCount val="5"/>
                <c:pt idx="0">
                  <c:v>23</c:v>
                </c:pt>
                <c:pt idx="1">
                  <c:v>15</c:v>
                </c:pt>
                <c:pt idx="2">
                  <c:v>12.5</c:v>
                </c:pt>
                <c:pt idx="3">
                  <c:v>10.714285714285714</c:v>
                </c:pt>
                <c:pt idx="4">
                  <c:v>8.8235294117647065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9B4-454D-98C7-35E11322D047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445614205886611"/>
                  <c:y val="0.158985556053098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[5]Sayfa1!$B$787:$F$787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[5]Sayfa1!$B$791:$F$791</c:f>
              <c:numCache>
                <c:formatCode>General</c:formatCode>
                <c:ptCount val="5"/>
                <c:pt idx="0">
                  <c:v>28.95</c:v>
                </c:pt>
                <c:pt idx="1">
                  <c:v>18.75</c:v>
                </c:pt>
                <c:pt idx="2">
                  <c:v>15</c:v>
                </c:pt>
                <c:pt idx="3">
                  <c:v>13.636363636363635</c:v>
                </c:pt>
                <c:pt idx="4">
                  <c:v>11.538461538461537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9B4-454D-98C7-35E11322D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6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[5]Sayfa1!$B$828:$F$828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[5]Sayfa1!$B$829:$F$829</c:f>
              <c:numCache>
                <c:formatCode>General</c:formatCode>
                <c:ptCount val="5"/>
                <c:pt idx="0">
                  <c:v>13.9</c:v>
                </c:pt>
                <c:pt idx="1">
                  <c:v>10.227272727272727</c:v>
                </c:pt>
                <c:pt idx="2">
                  <c:v>6.8181818181818183</c:v>
                </c:pt>
                <c:pt idx="3">
                  <c:v>6.0810810810810816</c:v>
                </c:pt>
                <c:pt idx="4">
                  <c:v>5.3571428571428577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11-4A4D-96ED-1F5A6AB7ABE2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[5]Sayfa1!$B$828:$F$828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[5]Sayfa1!$B$830:$F$830</c:f>
              <c:numCache>
                <c:formatCode>General</c:formatCode>
                <c:ptCount val="5"/>
                <c:pt idx="0">
                  <c:v>22.5</c:v>
                </c:pt>
                <c:pt idx="1">
                  <c:v>15</c:v>
                </c:pt>
                <c:pt idx="2">
                  <c:v>11.842105263157896</c:v>
                </c:pt>
                <c:pt idx="3">
                  <c:v>9.7826086956521738</c:v>
                </c:pt>
                <c:pt idx="4">
                  <c:v>8.3333333333333339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11-4A4D-96ED-1F5A6AB7ABE2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624684230628404"/>
                  <c:y val="8.91235135218828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[5]Sayfa1!$B$828:$F$828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[5]Sayfa1!$B$831:$F$831</c:f>
              <c:numCache>
                <c:formatCode>General</c:formatCode>
                <c:ptCount val="5"/>
                <c:pt idx="0">
                  <c:v>31.4</c:v>
                </c:pt>
                <c:pt idx="1">
                  <c:v>20.454545454545453</c:v>
                </c:pt>
                <c:pt idx="2">
                  <c:v>16.071428571428569</c:v>
                </c:pt>
                <c:pt idx="3">
                  <c:v>14.0625</c:v>
                </c:pt>
                <c:pt idx="4">
                  <c:v>11.842105263157896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11-4A4D-96ED-1F5A6AB7ABE2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[5]Sayfa1!$B$828:$F$828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[5]Sayfa1!$B$832:$F$832</c:f>
              <c:numCache>
                <c:formatCode>General</c:formatCode>
                <c:ptCount val="5"/>
                <c:pt idx="0">
                  <c:v>45</c:v>
                </c:pt>
                <c:pt idx="1">
                  <c:v>28.125</c:v>
                </c:pt>
                <c:pt idx="2">
                  <c:v>22.5</c:v>
                </c:pt>
                <c:pt idx="3">
                  <c:v>20.454545454545453</c:v>
                </c:pt>
                <c:pt idx="4">
                  <c:v>17.307692307692307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611-4A4D-96ED-1F5A6AB7A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4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4.0100818044227347E-2"/>
              <c:y val="0.2676622010210276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9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8941503696102926E-2"/>
                  <c:y val="-0.454321735733942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[5]Sayfa1!$A$811:$F$811</c:f>
              <c:numCache>
                <c:formatCode>General</c:formatCode>
                <c:ptCount val="6"/>
                <c:pt idx="0">
                  <c:v>0</c:v>
                </c:pt>
                <c:pt idx="1">
                  <c:v>20.572800000000001</c:v>
                </c:pt>
                <c:pt idx="2">
                  <c:v>30.859200000000001</c:v>
                </c:pt>
                <c:pt idx="3">
                  <c:v>41.145600000000002</c:v>
                </c:pt>
                <c:pt idx="4">
                  <c:v>51.432000000000002</c:v>
                </c:pt>
                <c:pt idx="5">
                  <c:v>61.718400000000003</c:v>
                </c:pt>
              </c:numCache>
            </c:numRef>
          </c:xVal>
          <c:yVal>
            <c:numRef>
              <c:f>[5]Sayfa1!$A$812:$F$812</c:f>
              <c:numCache>
                <c:formatCode>General</c:formatCode>
                <c:ptCount val="6"/>
                <c:pt idx="0">
                  <c:v>100</c:v>
                </c:pt>
                <c:pt idx="1">
                  <c:v>67.045454545454547</c:v>
                </c:pt>
                <c:pt idx="2">
                  <c:v>56.81818181818182</c:v>
                </c:pt>
                <c:pt idx="3">
                  <c:v>47.727272727272727</c:v>
                </c:pt>
                <c:pt idx="4">
                  <c:v>38.636363636363633</c:v>
                </c:pt>
                <c:pt idx="5">
                  <c:v>31.818181818181817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93-4395-AC19-9A1041496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20]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725461204748233E-2"/>
                  <c:y val="-0.485289319889538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[5]Sayfa1!$A$853:$F$853</c:f>
              <c:numCache>
                <c:formatCode>General</c:formatCode>
                <c:ptCount val="6"/>
                <c:pt idx="0">
                  <c:v>0</c:v>
                </c:pt>
                <c:pt idx="1">
                  <c:v>24.664000000000001</c:v>
                </c:pt>
                <c:pt idx="2">
                  <c:v>36.996000000000002</c:v>
                </c:pt>
                <c:pt idx="3">
                  <c:v>49.328000000000003</c:v>
                </c:pt>
                <c:pt idx="4">
                  <c:v>61.66</c:v>
                </c:pt>
                <c:pt idx="5">
                  <c:v>73.992000000000004</c:v>
                </c:pt>
              </c:numCache>
            </c:numRef>
          </c:xVal>
          <c:yVal>
            <c:numRef>
              <c:f>[5]Sayfa1!$A$854:$F$854</c:f>
              <c:numCache>
                <c:formatCode>General</c:formatCode>
                <c:ptCount val="6"/>
                <c:pt idx="0">
                  <c:v>100</c:v>
                </c:pt>
                <c:pt idx="1">
                  <c:v>66.666666666666671</c:v>
                </c:pt>
                <c:pt idx="2">
                  <c:v>47.777777777777779</c:v>
                </c:pt>
                <c:pt idx="3">
                  <c:v>35.555555555555557</c:v>
                </c:pt>
                <c:pt idx="4">
                  <c:v>27.777777777777779</c:v>
                </c:pt>
                <c:pt idx="5">
                  <c:v>24.444444444444443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0B-4C9B-AD59-FE3FE7FA0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1]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2.5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[5]Sayfa1!$B$870:$F$870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[5]Sayfa1!$B$871:$F$871</c:f>
              <c:numCache>
                <c:formatCode>General</c:formatCode>
                <c:ptCount val="5"/>
                <c:pt idx="0">
                  <c:v>14.7</c:v>
                </c:pt>
                <c:pt idx="1">
                  <c:v>9.7826086956521738</c:v>
                </c:pt>
                <c:pt idx="2">
                  <c:v>7.5</c:v>
                </c:pt>
                <c:pt idx="3">
                  <c:v>6.0810810810810816</c:v>
                </c:pt>
                <c:pt idx="4">
                  <c:v>5.625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10-4E8C-99B8-8CF42CDC7286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[5]Sayfa1!$B$870:$F$870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[5]Sayfa1!$B$872:$F$872</c:f>
              <c:numCache>
                <c:formatCode>General</c:formatCode>
                <c:ptCount val="5"/>
                <c:pt idx="0">
                  <c:v>25</c:v>
                </c:pt>
                <c:pt idx="1">
                  <c:v>16.071428571428569</c:v>
                </c:pt>
                <c:pt idx="2">
                  <c:v>13.235294117647058</c:v>
                </c:pt>
                <c:pt idx="3">
                  <c:v>10.714285714285715</c:v>
                </c:pt>
                <c:pt idx="4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810-4E8C-99B8-8CF42CDC7286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[5]Sayfa1!$B$870:$F$870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[5]Sayfa1!$B$873:$F$873</c:f>
              <c:numCache>
                <c:formatCode>General</c:formatCode>
                <c:ptCount val="5"/>
                <c:pt idx="0">
                  <c:v>32.24</c:v>
                </c:pt>
                <c:pt idx="1">
                  <c:v>18.75</c:v>
                </c:pt>
                <c:pt idx="2">
                  <c:v>16.071428571428569</c:v>
                </c:pt>
                <c:pt idx="3">
                  <c:v>14.0625</c:v>
                </c:pt>
                <c:pt idx="4">
                  <c:v>12.5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810-4E8C-99B8-8CF42CDC7286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[5]Sayfa1!$B$870:$F$870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[5]Sayfa1!$B$874:$F$874</c:f>
              <c:numCache>
                <c:formatCode>General</c:formatCode>
                <c:ptCount val="5"/>
                <c:pt idx="0">
                  <c:v>42</c:v>
                </c:pt>
                <c:pt idx="1">
                  <c:v>25</c:v>
                </c:pt>
                <c:pt idx="2">
                  <c:v>20.454545454545453</c:v>
                </c:pt>
                <c:pt idx="3">
                  <c:v>18.75</c:v>
                </c:pt>
                <c:pt idx="4">
                  <c:v>16.071428571428569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810-4E8C-99B8-8CF42CDC7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4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9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296019247594051E-2"/>
                  <c:y val="-0.458791557305336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[5]Sayfa1!$A$893:$F$893</c:f>
              <c:numCache>
                <c:formatCode>General</c:formatCode>
                <c:ptCount val="6"/>
                <c:pt idx="0">
                  <c:v>0</c:v>
                </c:pt>
                <c:pt idx="1">
                  <c:v>12.199299999999999</c:v>
                </c:pt>
                <c:pt idx="2">
                  <c:v>24.398599999999998</c:v>
                </c:pt>
                <c:pt idx="3">
                  <c:v>36.597900000000003</c:v>
                </c:pt>
                <c:pt idx="4">
                  <c:v>48.797199999999997</c:v>
                </c:pt>
                <c:pt idx="5">
                  <c:v>60.996499999999997</c:v>
                </c:pt>
              </c:numCache>
            </c:numRef>
          </c:xVal>
          <c:yVal>
            <c:numRef>
              <c:f>[5]Sayfa1!$A$894:$F$894</c:f>
              <c:numCache>
                <c:formatCode>General</c:formatCode>
                <c:ptCount val="6"/>
                <c:pt idx="0">
                  <c:v>100</c:v>
                </c:pt>
                <c:pt idx="1">
                  <c:v>70</c:v>
                </c:pt>
                <c:pt idx="2">
                  <c:v>52.222222222222221</c:v>
                </c:pt>
                <c:pt idx="3">
                  <c:v>40</c:v>
                </c:pt>
                <c:pt idx="4">
                  <c:v>28.888888888888889</c:v>
                </c:pt>
                <c:pt idx="5">
                  <c:v>21.111111111111111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63-401C-B009-2EC74AE31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2]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3370455395105495E-2"/>
                  <c:y val="-0.449955751581071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[1]Sayfa1!$A$276:$F$276</c:f>
              <c:numCache>
                <c:formatCode>General</c:formatCode>
                <c:ptCount val="6"/>
                <c:pt idx="0">
                  <c:v>0</c:v>
                </c:pt>
                <c:pt idx="1">
                  <c:v>2.169</c:v>
                </c:pt>
                <c:pt idx="2">
                  <c:v>3.2534999999999998</c:v>
                </c:pt>
                <c:pt idx="3">
                  <c:v>4.3380000000000001</c:v>
                </c:pt>
                <c:pt idx="4">
                  <c:v>5.4225000000000003</c:v>
                </c:pt>
                <c:pt idx="5">
                  <c:v>6.5069999999999997</c:v>
                </c:pt>
              </c:numCache>
            </c:numRef>
          </c:xVal>
          <c:yVal>
            <c:numRef>
              <c:f>[1]Sayfa1!$A$277:$F$277</c:f>
              <c:numCache>
                <c:formatCode>General</c:formatCode>
                <c:ptCount val="6"/>
                <c:pt idx="0">
                  <c:v>100</c:v>
                </c:pt>
                <c:pt idx="1">
                  <c:v>60.550458715596328</c:v>
                </c:pt>
                <c:pt idx="2">
                  <c:v>49.541284403669728</c:v>
                </c:pt>
                <c:pt idx="3">
                  <c:v>44.036697247706421</c:v>
                </c:pt>
                <c:pt idx="4">
                  <c:v>36.697247706422019</c:v>
                </c:pt>
                <c:pt idx="5">
                  <c:v>29.357798165137616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50-461F-8991-440F6675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471680"/>
        <c:axId val="158473600"/>
      </c:scatterChart>
      <c:valAx>
        <c:axId val="158471680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7] (nM) 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473600"/>
        <c:crosses val="autoZero"/>
        <c:crossBetween val="midCat"/>
        <c:majorUnit val="1"/>
      </c:valAx>
      <c:valAx>
        <c:axId val="15847360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47168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229027897734903"/>
                  <c:y val="-2.9814820008039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[5]Sayfa1!$B$910:$F$910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[5]Sayfa1!$B$911:$F$911</c:f>
              <c:numCache>
                <c:formatCode>General</c:formatCode>
                <c:ptCount val="5"/>
                <c:pt idx="0">
                  <c:v>16.071428571428569</c:v>
                </c:pt>
                <c:pt idx="1">
                  <c:v>9.7826086956521738</c:v>
                </c:pt>
                <c:pt idx="2">
                  <c:v>7.5</c:v>
                </c:pt>
                <c:pt idx="3">
                  <c:v>6.25</c:v>
                </c:pt>
                <c:pt idx="4">
                  <c:v>5.625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4CE-4FDF-ACC6-C532EF06BDC5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50820528726804"/>
                  <c:y val="2.95437336997672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[5]Sayfa1!$B$910:$F$910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[5]Sayfa1!$B$912:$F$912</c:f>
              <c:numCache>
                <c:formatCode>General</c:formatCode>
                <c:ptCount val="5"/>
                <c:pt idx="0">
                  <c:v>22.5</c:v>
                </c:pt>
                <c:pt idx="1">
                  <c:v>15</c:v>
                </c:pt>
                <c:pt idx="2">
                  <c:v>11.25</c:v>
                </c:pt>
                <c:pt idx="3">
                  <c:v>8.6538461538461533</c:v>
                </c:pt>
                <c:pt idx="4">
                  <c:v>7.258064516129032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4CE-4FDF-ACC6-C532EF06BDC5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229027897734903"/>
                  <c:y val="8.43362448146653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[5]Sayfa1!$B$910:$F$910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[5]Sayfa1!$B$913:$F$913</c:f>
              <c:numCache>
                <c:formatCode>General</c:formatCode>
                <c:ptCount val="5"/>
                <c:pt idx="0">
                  <c:v>29.2</c:v>
                </c:pt>
                <c:pt idx="1">
                  <c:v>18.75</c:v>
                </c:pt>
                <c:pt idx="2">
                  <c:v>14.0625</c:v>
                </c:pt>
                <c:pt idx="3">
                  <c:v>11.842105263157896</c:v>
                </c:pt>
                <c:pt idx="4">
                  <c:v>9.375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4CE-4FDF-ACC6-C532EF06BDC5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949850508201773"/>
                  <c:y val="0.143694798522471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[5]Sayfa1!$B$910:$F$910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[5]Sayfa1!$B$914:$F$914</c:f>
              <c:numCache>
                <c:formatCode>General</c:formatCode>
                <c:ptCount val="5"/>
                <c:pt idx="0">
                  <c:v>39</c:v>
                </c:pt>
                <c:pt idx="1">
                  <c:v>25</c:v>
                </c:pt>
                <c:pt idx="2">
                  <c:v>18.75</c:v>
                </c:pt>
                <c:pt idx="3">
                  <c:v>15</c:v>
                </c:pt>
                <c:pt idx="4">
                  <c:v>13.235294117647058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4CE-4FDF-ACC6-C532EF06B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6984279675072693"/>
              <c:y val="0.8736410630322405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537202296855339E-2"/>
                  <c:y val="-0.404496587546053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[5]Sayfa1!$A$935:$F$935</c:f>
              <c:numCache>
                <c:formatCode>General</c:formatCode>
                <c:ptCount val="6"/>
                <c:pt idx="0">
                  <c:v>0</c:v>
                </c:pt>
                <c:pt idx="1">
                  <c:v>22.011299999999999</c:v>
                </c:pt>
                <c:pt idx="2">
                  <c:v>33.016949999999994</c:v>
                </c:pt>
                <c:pt idx="3">
                  <c:v>44.022599999999997</c:v>
                </c:pt>
                <c:pt idx="4">
                  <c:v>55.02825</c:v>
                </c:pt>
                <c:pt idx="5">
                  <c:v>66.033899999999988</c:v>
                </c:pt>
              </c:numCache>
            </c:numRef>
          </c:xVal>
          <c:yVal>
            <c:numRef>
              <c:f>[5]Sayfa1!$A$936:$F$936</c:f>
              <c:numCache>
                <c:formatCode>General</c:formatCode>
                <c:ptCount val="6"/>
                <c:pt idx="0">
                  <c:v>100</c:v>
                </c:pt>
                <c:pt idx="1">
                  <c:v>71.111111111111114</c:v>
                </c:pt>
                <c:pt idx="2">
                  <c:v>53.333333333333336</c:v>
                </c:pt>
                <c:pt idx="3">
                  <c:v>46.666666666666664</c:v>
                </c:pt>
                <c:pt idx="4">
                  <c:v>38.888888888888886</c:v>
                </c:pt>
                <c:pt idx="5">
                  <c:v>31.111111111111111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79-489D-855E-E766C070E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3]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1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336383397109772"/>
                  <c:y val="-3.41936634447180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[5]Sayfa1!$B$952:$F$952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[5]Sayfa1!$B$953:$F$953</c:f>
              <c:numCache>
                <c:formatCode>General</c:formatCode>
                <c:ptCount val="5"/>
                <c:pt idx="0">
                  <c:v>15</c:v>
                </c:pt>
                <c:pt idx="1">
                  <c:v>9.7826086956521738</c:v>
                </c:pt>
                <c:pt idx="2">
                  <c:v>7.5</c:v>
                </c:pt>
                <c:pt idx="3">
                  <c:v>6.25</c:v>
                </c:pt>
                <c:pt idx="4">
                  <c:v>5.625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45-42FB-BADC-F91FE5FEB42B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[5]Sayfa1!$B$952:$F$952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[5]Sayfa1!$B$954:$F$954</c:f>
              <c:numCache>
                <c:formatCode>General</c:formatCode>
                <c:ptCount val="5"/>
                <c:pt idx="0">
                  <c:v>25</c:v>
                </c:pt>
                <c:pt idx="1">
                  <c:v>16.071428571428569</c:v>
                </c:pt>
                <c:pt idx="2">
                  <c:v>12.5</c:v>
                </c:pt>
                <c:pt idx="3">
                  <c:v>10.714285714285715</c:v>
                </c:pt>
                <c:pt idx="4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C45-42FB-BADC-F91FE5FEB42B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[5]Sayfa1!$B$952:$F$952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[5]Sayfa1!$B$955:$F$955</c:f>
              <c:numCache>
                <c:formatCode>General</c:formatCode>
                <c:ptCount val="5"/>
                <c:pt idx="0">
                  <c:v>29.44</c:v>
                </c:pt>
                <c:pt idx="1">
                  <c:v>18.75</c:v>
                </c:pt>
                <c:pt idx="2">
                  <c:v>15</c:v>
                </c:pt>
                <c:pt idx="3">
                  <c:v>12.5</c:v>
                </c:pt>
                <c:pt idx="4">
                  <c:v>10.714285714285715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C45-42FB-BADC-F91FE5FEB42B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[5]Sayfa1!$B$952:$F$952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[5]Sayfa1!$B$956:$F$956</c:f>
              <c:numCache>
                <c:formatCode>General</c:formatCode>
                <c:ptCount val="5"/>
                <c:pt idx="0">
                  <c:v>37.5</c:v>
                </c:pt>
                <c:pt idx="1">
                  <c:v>22.5</c:v>
                </c:pt>
                <c:pt idx="2">
                  <c:v>18.75</c:v>
                </c:pt>
                <c:pt idx="3">
                  <c:v>16.071428571428569</c:v>
                </c:pt>
                <c:pt idx="4">
                  <c:v>14.0625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C45-42FB-BADC-F91FE5FEB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5850252825928963E-2"/>
                  <c:y val="-0.444825677428086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[5]Sayfa1!$A$977:$F$977</c:f>
              <c:numCache>
                <c:formatCode>General</c:formatCode>
                <c:ptCount val="6"/>
                <c:pt idx="0">
                  <c:v>0</c:v>
                </c:pt>
                <c:pt idx="1">
                  <c:v>25.418899999999997</c:v>
                </c:pt>
                <c:pt idx="2">
                  <c:v>38.128349999999998</c:v>
                </c:pt>
                <c:pt idx="3">
                  <c:v>50.837799999999994</c:v>
                </c:pt>
                <c:pt idx="4">
                  <c:v>63.547249999999998</c:v>
                </c:pt>
                <c:pt idx="5">
                  <c:v>76.256699999999995</c:v>
                </c:pt>
              </c:numCache>
            </c:numRef>
          </c:xVal>
          <c:yVal>
            <c:numRef>
              <c:f>[5]Sayfa1!$A$978:$F$978</c:f>
              <c:numCache>
                <c:formatCode>General</c:formatCode>
                <c:ptCount val="6"/>
                <c:pt idx="0">
                  <c:v>100</c:v>
                </c:pt>
                <c:pt idx="1">
                  <c:v>64.444444444444443</c:v>
                </c:pt>
                <c:pt idx="2">
                  <c:v>52.222222222222221</c:v>
                </c:pt>
                <c:pt idx="3">
                  <c:v>44.444444444444443</c:v>
                </c:pt>
                <c:pt idx="4">
                  <c:v>37.777777777777779</c:v>
                </c:pt>
                <c:pt idx="5">
                  <c:v>31.111111111111111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6DE-422E-8BED-44DE50F07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4]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5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7929197165880302"/>
                  <c:y val="-1.95616607901519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[5]Sayfa1!$B$994:$F$994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[5]Sayfa1!$B$995:$F$995</c:f>
              <c:numCache>
                <c:formatCode>General</c:formatCode>
                <c:ptCount val="5"/>
                <c:pt idx="0">
                  <c:v>15</c:v>
                </c:pt>
                <c:pt idx="1">
                  <c:v>10.227272727272727</c:v>
                </c:pt>
                <c:pt idx="2">
                  <c:v>7.5</c:v>
                </c:pt>
                <c:pt idx="3">
                  <c:v>6.25</c:v>
                </c:pt>
                <c:pt idx="4">
                  <c:v>5.625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87-4884-8223-EEA5BBBAEBAB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7929197165880302"/>
                  <c:y val="2.74998656708398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[5]Sayfa1!$B$994:$F$994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[5]Sayfa1!$B$996:$F$996</c:f>
              <c:numCache>
                <c:formatCode>General</c:formatCode>
                <c:ptCount val="5"/>
                <c:pt idx="0">
                  <c:v>23.5</c:v>
                </c:pt>
                <c:pt idx="1">
                  <c:v>15</c:v>
                </c:pt>
                <c:pt idx="2">
                  <c:v>11.842105263157896</c:v>
                </c:pt>
                <c:pt idx="3">
                  <c:v>10.227272727272727</c:v>
                </c:pt>
                <c:pt idx="4">
                  <c:v>8.6538461538461533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487-4884-8223-EEA5BBBAEBAB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8644436862035431"/>
                  <c:y val="9.338600271622825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[5]Sayfa1!$B$994:$F$994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[5]Sayfa1!$B$997:$F$997</c:f>
              <c:numCache>
                <c:formatCode>General</c:formatCode>
                <c:ptCount val="5"/>
                <c:pt idx="0">
                  <c:v>28.125</c:v>
                </c:pt>
                <c:pt idx="1">
                  <c:v>18.75</c:v>
                </c:pt>
                <c:pt idx="2">
                  <c:v>14.0625</c:v>
                </c:pt>
                <c:pt idx="3">
                  <c:v>11.842105263157896</c:v>
                </c:pt>
                <c:pt idx="4">
                  <c:v>10.714285714285715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487-4884-8223-EEA5BBBAEBAB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7649806659569707"/>
                  <c:y val="0.145153681823319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[5]Sayfa1!$B$994:$F$994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[5]Sayfa1!$B$998:$F$998</c:f>
              <c:numCache>
                <c:formatCode>General</c:formatCode>
                <c:ptCount val="5"/>
                <c:pt idx="0">
                  <c:v>36.799999999999997</c:v>
                </c:pt>
                <c:pt idx="1">
                  <c:v>25</c:v>
                </c:pt>
                <c:pt idx="2">
                  <c:v>18.75</c:v>
                </c:pt>
                <c:pt idx="3">
                  <c:v>16.071428571428569</c:v>
                </c:pt>
                <c:pt idx="4">
                  <c:v>13.235294117647058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487-4884-8223-EEA5BBBAE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931977252843392E-2"/>
                  <c:y val="-0.446166156313794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[5]Sayfa1!$A$1019:$F$1019</c:f>
              <c:numCache>
                <c:formatCode>General</c:formatCode>
                <c:ptCount val="6"/>
                <c:pt idx="0">
                  <c:v>0</c:v>
                </c:pt>
                <c:pt idx="1">
                  <c:v>22.498200000000001</c:v>
                </c:pt>
                <c:pt idx="2">
                  <c:v>33.747300000000003</c:v>
                </c:pt>
                <c:pt idx="3">
                  <c:v>44.996400000000001</c:v>
                </c:pt>
                <c:pt idx="4">
                  <c:v>56.2455</c:v>
                </c:pt>
                <c:pt idx="5">
                  <c:v>67.494600000000005</c:v>
                </c:pt>
              </c:numCache>
            </c:numRef>
          </c:xVal>
          <c:yVal>
            <c:numRef>
              <c:f>[5]Sayfa1!$A$1020:$F$1020</c:f>
              <c:numCache>
                <c:formatCode>General</c:formatCode>
                <c:ptCount val="6"/>
                <c:pt idx="0">
                  <c:v>100</c:v>
                </c:pt>
                <c:pt idx="1">
                  <c:v>68.831168831168824</c:v>
                </c:pt>
                <c:pt idx="2">
                  <c:v>57.142857142857146</c:v>
                </c:pt>
                <c:pt idx="3">
                  <c:v>41.558441558441558</c:v>
                </c:pt>
                <c:pt idx="4">
                  <c:v>35.064935064935064</c:v>
                </c:pt>
                <c:pt idx="5">
                  <c:v>29.870129870129869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F8-452E-8E35-BA769B26B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[AZA]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[5]Sayfa1!$B$1036:$F$1036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[5]Sayfa1!$B$1037:$F$1037</c:f>
              <c:numCache>
                <c:formatCode>General</c:formatCode>
                <c:ptCount val="5"/>
                <c:pt idx="0">
                  <c:v>21.428571428571427</c:v>
                </c:pt>
                <c:pt idx="1">
                  <c:v>13.636363636363635</c:v>
                </c:pt>
                <c:pt idx="2">
                  <c:v>10.344827586206897</c:v>
                </c:pt>
                <c:pt idx="3">
                  <c:v>7.8947368421052637</c:v>
                </c:pt>
                <c:pt idx="4">
                  <c:v>6.5217391304347831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37-47EF-B6BD-9E5B6E16B3A0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[5]Sayfa1!$B$1036:$F$1036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[5]Sayfa1!$B$1038:$F$1038</c:f>
              <c:numCache>
                <c:formatCode>General</c:formatCode>
                <c:ptCount val="5"/>
                <c:pt idx="0">
                  <c:v>27.66</c:v>
                </c:pt>
                <c:pt idx="1">
                  <c:v>16.666666666666668</c:v>
                </c:pt>
                <c:pt idx="2">
                  <c:v>13.043478260869566</c:v>
                </c:pt>
                <c:pt idx="3">
                  <c:v>10</c:v>
                </c:pt>
                <c:pt idx="4">
                  <c:v>9.0909090909090899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37-47EF-B6BD-9E5B6E16B3A0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[5]Sayfa1!$B$1036:$F$1036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[5]Sayfa1!$B$1039:$F$1039</c:f>
              <c:numCache>
                <c:formatCode>General</c:formatCode>
                <c:ptCount val="5"/>
                <c:pt idx="0">
                  <c:v>33.333333333333336</c:v>
                </c:pt>
                <c:pt idx="1">
                  <c:v>20</c:v>
                </c:pt>
                <c:pt idx="2">
                  <c:v>15</c:v>
                </c:pt>
                <c:pt idx="3">
                  <c:v>12.5</c:v>
                </c:pt>
                <c:pt idx="4">
                  <c:v>11.111111111111111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A37-47EF-B6BD-9E5B6E16B3A0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[5]Sayfa1!$B$1036:$F$1036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[5]Sayfa1!$B$1040:$F$1040</c:f>
              <c:numCache>
                <c:formatCode>General</c:formatCode>
                <c:ptCount val="5"/>
                <c:pt idx="0">
                  <c:v>41.5</c:v>
                </c:pt>
                <c:pt idx="1">
                  <c:v>25</c:v>
                </c:pt>
                <c:pt idx="2">
                  <c:v>18.75</c:v>
                </c:pt>
                <c:pt idx="3">
                  <c:v>15.789473684210527</c:v>
                </c:pt>
                <c:pt idx="4">
                  <c:v>13.636363636363635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A37-47EF-B6BD-9E5B6E16B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4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4673994680202035E-2"/>
                  <c:y val="-0.530327820205553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[6]Sayfa1!$A$4:$F$4</c:f>
              <c:numCache>
                <c:formatCode>General</c:formatCode>
                <c:ptCount val="6"/>
                <c:pt idx="0">
                  <c:v>0</c:v>
                </c:pt>
                <c:pt idx="1">
                  <c:v>14.1631</c:v>
                </c:pt>
                <c:pt idx="2">
                  <c:v>21.24465</c:v>
                </c:pt>
                <c:pt idx="3">
                  <c:v>28.3262</c:v>
                </c:pt>
                <c:pt idx="4">
                  <c:v>35.40775</c:v>
                </c:pt>
                <c:pt idx="5">
                  <c:v>42.4893</c:v>
                </c:pt>
              </c:numCache>
            </c:numRef>
          </c:xVal>
          <c:yVal>
            <c:numRef>
              <c:f>[6]Sayfa1!$A$5:$F$5</c:f>
              <c:numCache>
                <c:formatCode>General</c:formatCode>
                <c:ptCount val="6"/>
                <c:pt idx="0">
                  <c:v>100</c:v>
                </c:pt>
                <c:pt idx="1">
                  <c:v>63.970588235294116</c:v>
                </c:pt>
                <c:pt idx="2">
                  <c:v>47.794117647058826</c:v>
                </c:pt>
                <c:pt idx="3">
                  <c:v>39.705882352941174</c:v>
                </c:pt>
                <c:pt idx="4">
                  <c:v>33.823529411764703</c:v>
                </c:pt>
                <c:pt idx="5">
                  <c:v>27.941176470588236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03-42CA-AE71-084ED27ED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55520"/>
        <c:axId val="74157440"/>
      </c:scatterChart>
      <c:valAx>
        <c:axId val="74155520"/>
        <c:scaling>
          <c:orientation val="minMax"/>
          <c:max val="43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57440"/>
        <c:crosses val="autoZero"/>
        <c:crossBetween val="midCat"/>
        <c:majorUnit val="6"/>
      </c:valAx>
      <c:valAx>
        <c:axId val="7415744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55520"/>
        <c:crossesAt val="0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30983101909099E-2"/>
          <c:y val="4.1714277998108805E-2"/>
          <c:w val="0.88064654358362415"/>
          <c:h val="0.73187791986260198"/>
        </c:manualLayout>
      </c:layout>
      <c:scatterChart>
        <c:scatterStyle val="lineMarker"/>
        <c:varyColors val="0"/>
        <c:ser>
          <c:idx val="0"/>
          <c:order val="0"/>
          <c:tx>
            <c:strRef>
              <c:f>[6]Sayfa1!$A$22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30"/>
            <c:dispRSqr val="0"/>
            <c:dispEq val="1"/>
            <c:trendlineLbl>
              <c:layout>
                <c:manualLayout>
                  <c:x val="-0.46770559087259311"/>
                  <c:y val="-0.462121154548352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[6]Sayfa1!$B$21:$F$21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[6]Sayfa1!$B$22:$F$22</c:f>
              <c:numCache>
                <c:formatCode>General</c:formatCode>
                <c:ptCount val="5"/>
                <c:pt idx="0">
                  <c:v>2.77</c:v>
                </c:pt>
                <c:pt idx="1">
                  <c:v>1.9052631578947368</c:v>
                </c:pt>
                <c:pt idx="2">
                  <c:v>1.3923076923076922</c:v>
                </c:pt>
                <c:pt idx="3">
                  <c:v>1.1431578947368419</c:v>
                </c:pt>
                <c:pt idx="4">
                  <c:v>1.0647058823529412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40-4F08-9402-169E68E48DEC}"/>
            </c:ext>
          </c:extLst>
        </c:ser>
        <c:ser>
          <c:idx val="1"/>
          <c:order val="1"/>
          <c:tx>
            <c:strRef>
              <c:f>[6]Sayfa1!$A$23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938953531842492"/>
                  <c:y val="-0.129090489799556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[6]Sayfa1!$B$21:$F$21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[6]Sayfa1!$B$23:$F$23</c:f>
              <c:numCache>
                <c:formatCode>General</c:formatCode>
                <c:ptCount val="5"/>
                <c:pt idx="0">
                  <c:v>6.0333333333333332</c:v>
                </c:pt>
                <c:pt idx="1">
                  <c:v>4.0222222222222221</c:v>
                </c:pt>
                <c:pt idx="2">
                  <c:v>3.1028571428571428</c:v>
                </c:pt>
                <c:pt idx="3">
                  <c:v>2.5857142857142854</c:v>
                </c:pt>
                <c:pt idx="4">
                  <c:v>2.2163265306122448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B40-4F08-9402-169E68E48DEC}"/>
            </c:ext>
          </c:extLst>
        </c:ser>
        <c:ser>
          <c:idx val="2"/>
          <c:order val="2"/>
          <c:tx>
            <c:strRef>
              <c:f>[6]Sayfa1!$A$24</c:f>
              <c:strCache>
                <c:ptCount val="1"/>
                <c:pt idx="0">
                  <c:v>75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30"/>
            <c:dispRSqr val="0"/>
            <c:dispEq val="1"/>
            <c:trendlineLbl>
              <c:layout>
                <c:manualLayout>
                  <c:x val="-0.46770559087259311"/>
                  <c:y val="8.237659578394938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[6]Sayfa1!$B$21:$F$21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[6]Sayfa1!$B$24:$F$24</c:f>
              <c:numCache>
                <c:formatCode>General</c:formatCode>
                <c:ptCount val="5"/>
                <c:pt idx="0">
                  <c:v>9.0299999999999994</c:v>
                </c:pt>
                <c:pt idx="1">
                  <c:v>5.715789473684211</c:v>
                </c:pt>
                <c:pt idx="2">
                  <c:v>4.5249999999999995</c:v>
                </c:pt>
                <c:pt idx="3">
                  <c:v>3.8785714285714286</c:v>
                </c:pt>
                <c:pt idx="4">
                  <c:v>3.3937499999999998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B40-4F08-9402-169E68E48DEC}"/>
            </c:ext>
          </c:extLst>
        </c:ser>
        <c:ser>
          <c:idx val="3"/>
          <c:order val="3"/>
          <c:tx>
            <c:strRef>
              <c:f>[6]Sayfa1!$A$25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 cmpd="sng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30"/>
            <c:dispRSqr val="0"/>
            <c:dispEq val="1"/>
            <c:trendlineLbl>
              <c:layout>
                <c:manualLayout>
                  <c:x val="-0.46507262124151361"/>
                  <c:y val="0.1421240641161626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[6]Sayfa1!$B$21:$F$21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[6]Sayfa1!$B$25:$F$25</c:f>
              <c:numCache>
                <c:formatCode>General</c:formatCode>
                <c:ptCount val="5"/>
                <c:pt idx="0">
                  <c:v>10.5</c:v>
                </c:pt>
                <c:pt idx="1">
                  <c:v>6.7874999999999996</c:v>
                </c:pt>
                <c:pt idx="2">
                  <c:v>5.1714285714285708</c:v>
                </c:pt>
                <c:pt idx="3">
                  <c:v>4.5249999999999995</c:v>
                </c:pt>
                <c:pt idx="4">
                  <c:v>4.0222222222222221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B40-4F08-9402-169E68E48DEC}"/>
            </c:ext>
          </c:extLst>
        </c:ser>
        <c:ser>
          <c:idx val="4"/>
          <c:order val="4"/>
          <c:tx>
            <c:strRef>
              <c:f>[6]Sayfa1!$A$26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[6]Sayfa1!$B$21:$F$21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[6]Sayfa1!$B$26:$F$26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B40-4F08-9402-169E68E4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13696"/>
        <c:axId val="57624448"/>
      </c:scatterChart>
      <c:valAx>
        <c:axId val="57613696"/>
        <c:scaling>
          <c:orientation val="minMax"/>
          <c:max val="42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8767913908189175"/>
              <c:y val="0.8738772034360654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624448"/>
        <c:crosses val="autoZero"/>
        <c:crossBetween val="midCat"/>
        <c:majorUnit val="6"/>
      </c:valAx>
      <c:valAx>
        <c:axId val="57624448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503222380500298E-2"/>
              <c:y val="0.267692738407699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613696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3462660502323128E-2"/>
                  <c:y val="-0.498374879398944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[6]Sayfa1!$A$48:$F$48</c:f>
              <c:numCache>
                <c:formatCode>General</c:formatCode>
                <c:ptCount val="6"/>
                <c:pt idx="0">
                  <c:v>0</c:v>
                </c:pt>
                <c:pt idx="1">
                  <c:v>5.7996999999999996</c:v>
                </c:pt>
                <c:pt idx="2">
                  <c:v>11.599399999999999</c:v>
                </c:pt>
                <c:pt idx="3">
                  <c:v>17.399099999999997</c:v>
                </c:pt>
                <c:pt idx="4">
                  <c:v>23.198799999999999</c:v>
                </c:pt>
                <c:pt idx="5">
                  <c:v>28.9985</c:v>
                </c:pt>
              </c:numCache>
            </c:numRef>
          </c:xVal>
          <c:yVal>
            <c:numRef>
              <c:f>[6]Sayfa1!$A$49:$F$49</c:f>
              <c:numCache>
                <c:formatCode>General</c:formatCode>
                <c:ptCount val="6"/>
                <c:pt idx="0">
                  <c:v>100</c:v>
                </c:pt>
                <c:pt idx="1">
                  <c:v>70.967741935483872</c:v>
                </c:pt>
                <c:pt idx="2">
                  <c:v>60.483870967741936</c:v>
                </c:pt>
                <c:pt idx="3">
                  <c:v>41.935483870967744</c:v>
                </c:pt>
                <c:pt idx="4">
                  <c:v>34.677419354838712</c:v>
                </c:pt>
                <c:pt idx="5">
                  <c:v>26.612903225806452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A6-4B87-88A9-D6821021F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3408"/>
        <c:axId val="74121984"/>
      </c:scatterChart>
      <c:valAx>
        <c:axId val="57633408"/>
        <c:scaling>
          <c:orientation val="minMax"/>
          <c:max val="29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2]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2802552969389496"/>
              <c:y val="0.8861664957039947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21984"/>
        <c:crosses val="autoZero"/>
        <c:crossBetween val="midCat"/>
        <c:majorUnit val="7"/>
      </c:valAx>
      <c:valAx>
        <c:axId val="74121984"/>
        <c:scaling>
          <c:orientation val="minMax"/>
          <c:max val="10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633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[1]Sayfa1!$A$294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635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8595202358667051"/>
                  <c:y val="-0.401468743053416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[1]Sayfa1!$B$293:$F$293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[1]Sayfa1!$B$294:$F$294</c:f>
              <c:numCache>
                <c:formatCode>General</c:formatCode>
                <c:ptCount val="5"/>
                <c:pt idx="0">
                  <c:v>9.4883720930232549</c:v>
                </c:pt>
                <c:pt idx="1">
                  <c:v>7.698113207547169</c:v>
                </c:pt>
                <c:pt idx="2">
                  <c:v>6.688524590163933</c:v>
                </c:pt>
                <c:pt idx="3">
                  <c:v>5.9130434782608692</c:v>
                </c:pt>
                <c:pt idx="4">
                  <c:v>5.2307692307692299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9AA-44CA-9526-A75982420011}"/>
            </c:ext>
          </c:extLst>
        </c:ser>
        <c:ser>
          <c:idx val="1"/>
          <c:order val="1"/>
          <c:tx>
            <c:strRef>
              <c:f>[1]Sayfa1!$A$295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635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9533406668156605"/>
                  <c:y val="4.22056845850660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[1]Sayfa1!$B$293:$F$293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[1]Sayfa1!$B$295:$F$295</c:f>
              <c:numCache>
                <c:formatCode>General</c:formatCode>
                <c:ptCount val="5"/>
                <c:pt idx="0">
                  <c:v>20.399999999999999</c:v>
                </c:pt>
                <c:pt idx="1">
                  <c:v>14.571428571428571</c:v>
                </c:pt>
                <c:pt idx="2">
                  <c:v>11.657142857142857</c:v>
                </c:pt>
                <c:pt idx="3">
                  <c:v>10.199999999999999</c:v>
                </c:pt>
                <c:pt idx="4">
                  <c:v>9.0666666666666664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9AA-44CA-9526-A75982420011}"/>
            </c:ext>
          </c:extLst>
        </c:ser>
        <c:ser>
          <c:idx val="2"/>
          <c:order val="2"/>
          <c:tx>
            <c:strRef>
              <c:f>[1]Sayfa1!$A$296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635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8068121285920113"/>
                  <c:y val="0.103169451207939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[1]Sayfa1!$B$293:$F$293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[1]Sayfa1!$B$296:$F$296</c:f>
              <c:numCache>
                <c:formatCode>General</c:formatCode>
                <c:ptCount val="5"/>
                <c:pt idx="0">
                  <c:v>30.7</c:v>
                </c:pt>
                <c:pt idx="1">
                  <c:v>21.473684210526315</c:v>
                </c:pt>
                <c:pt idx="2">
                  <c:v>17</c:v>
                </c:pt>
                <c:pt idx="3">
                  <c:v>14.571428571428571</c:v>
                </c:pt>
                <c:pt idx="4">
                  <c:v>12.363636363636363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9AA-44CA-9526-A75982420011}"/>
            </c:ext>
          </c:extLst>
        </c:ser>
        <c:ser>
          <c:idx val="3"/>
          <c:order val="3"/>
          <c:tx>
            <c:strRef>
              <c:f>[1]Sayfa1!$A$297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635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7804580749546639"/>
                  <c:y val="0.164133217830812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[1]Sayfa1!$B$293:$F$293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[1]Sayfa1!$B$297:$F$297</c:f>
              <c:numCache>
                <c:formatCode>General</c:formatCode>
                <c:ptCount val="5"/>
                <c:pt idx="0">
                  <c:v>48.4</c:v>
                </c:pt>
                <c:pt idx="1">
                  <c:v>31.384615384615383</c:v>
                </c:pt>
                <c:pt idx="2">
                  <c:v>25.5</c:v>
                </c:pt>
                <c:pt idx="3">
                  <c:v>21.473684210526315</c:v>
                </c:pt>
                <c:pt idx="4">
                  <c:v>18.545454545454547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9AA-44CA-9526-A75982420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26720"/>
        <c:axId val="151745280"/>
      </c:scatterChart>
      <c:valAx>
        <c:axId val="151726720"/>
        <c:scaling>
          <c:orientation val="minMax"/>
          <c:max val="13"/>
          <c:min val="-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45280"/>
        <c:crosses val="autoZero"/>
        <c:crossBetween val="midCat"/>
        <c:majorUnit val="4"/>
      </c:valAx>
      <c:valAx>
        <c:axId val="151745280"/>
        <c:scaling>
          <c:orientation val="minMax"/>
          <c:max val="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(EU/ml)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26720"/>
        <c:crosses val="autoZero"/>
        <c:crossBetween val="midCat"/>
        <c:majorUnit val="16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38888888888888E-2"/>
          <c:y val="2.4411198600174978E-2"/>
          <c:w val="0.8771944444444445"/>
          <c:h val="0.7428965879265091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2066336409249327"/>
                  <c:y val="-0.543433952397942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[6]Sayfa1!$B$72:$F$72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[6]Sayfa1!$B$73:$F$73</c:f>
              <c:numCache>
                <c:formatCode>General</c:formatCode>
                <c:ptCount val="5"/>
                <c:pt idx="0">
                  <c:v>3.5</c:v>
                </c:pt>
                <c:pt idx="1">
                  <c:v>2.4681818181818178</c:v>
                </c:pt>
                <c:pt idx="2">
                  <c:v>2.0111111111111111</c:v>
                </c:pt>
                <c:pt idx="3">
                  <c:v>1.5970588235294116</c:v>
                </c:pt>
                <c:pt idx="4">
                  <c:v>1.3407407407407406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34-4F56-B7FE-3B6BE4250062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4793568910776971"/>
                  <c:y val="-0.226772317289049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[6]Sayfa1!$B$72:$F$72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[6]Sayfa1!$B$74:$F$74</c:f>
              <c:numCache>
                <c:formatCode>General</c:formatCode>
                <c:ptCount val="5"/>
                <c:pt idx="0">
                  <c:v>7.24</c:v>
                </c:pt>
                <c:pt idx="1">
                  <c:v>5.1714285714285708</c:v>
                </c:pt>
                <c:pt idx="2">
                  <c:v>4.0222222222222221</c:v>
                </c:pt>
                <c:pt idx="3">
                  <c:v>3.1941176470588233</c:v>
                </c:pt>
                <c:pt idx="4">
                  <c:v>2.9351351351351349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C34-4F56-B7FE-3B6BE4250062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5205310914883168"/>
                  <c:y val="4.33118528734972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[6]Sayfa1!$B$72:$F$72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[6]Sayfa1!$B$75:$F$75</c:f>
              <c:numCache>
                <c:formatCode>General</c:formatCode>
                <c:ptCount val="5"/>
                <c:pt idx="0">
                  <c:v>10.86</c:v>
                </c:pt>
                <c:pt idx="1">
                  <c:v>7.24</c:v>
                </c:pt>
                <c:pt idx="2">
                  <c:v>5.715789473684211</c:v>
                </c:pt>
                <c:pt idx="3">
                  <c:v>4.9363636363636356</c:v>
                </c:pt>
                <c:pt idx="4">
                  <c:v>4.5249999999999995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C34-4F56-B7FE-3B6BE4250062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1551424020176525"/>
                  <c:y val="0.171508574798650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[6]Sayfa1!$B$72:$F$72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[6]Sayfa1!$B$76:$F$76</c:f>
              <c:numCache>
                <c:formatCode>General</c:formatCode>
                <c:ptCount val="5"/>
                <c:pt idx="0">
                  <c:v>15.3</c:v>
                </c:pt>
                <c:pt idx="1">
                  <c:v>10</c:v>
                </c:pt>
                <c:pt idx="2">
                  <c:v>8</c:v>
                </c:pt>
                <c:pt idx="3">
                  <c:v>7.24</c:v>
                </c:pt>
                <c:pt idx="4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C34-4F56-B7FE-3B6BE4250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10368"/>
        <c:axId val="57212288"/>
      </c:scatterChart>
      <c:valAx>
        <c:axId val="57210368"/>
        <c:scaling>
          <c:orientation val="minMax"/>
          <c:max val="42"/>
          <c:min val="-1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normalizeH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578708804359471"/>
              <c:y val="0.872666666666666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212288"/>
        <c:crosses val="autoZero"/>
        <c:crossBetween val="midCat"/>
        <c:majorUnit val="10"/>
      </c:valAx>
      <c:valAx>
        <c:axId val="57212288"/>
        <c:scaling>
          <c:orientation val="minMax"/>
          <c:max val="1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3.9857533900349469E-2"/>
              <c:y val="0.2114780194672153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210368"/>
        <c:crosses val="autoZero"/>
        <c:crossBetween val="midCat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9950944315482444E-2"/>
                  <c:y val="-0.52196778290411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[6]Sayfa1!$A$100:$F$100</c:f>
              <c:numCache>
                <c:formatCode>General</c:formatCode>
                <c:ptCount val="6"/>
                <c:pt idx="0">
                  <c:v>0</c:v>
                </c:pt>
                <c:pt idx="1">
                  <c:v>5.6171000000000006</c:v>
                </c:pt>
                <c:pt idx="2">
                  <c:v>11.234200000000001</c:v>
                </c:pt>
                <c:pt idx="3">
                  <c:v>16.851299999999998</c:v>
                </c:pt>
                <c:pt idx="4">
                  <c:v>22.468400000000003</c:v>
                </c:pt>
                <c:pt idx="5">
                  <c:v>28.0855</c:v>
                </c:pt>
              </c:numCache>
            </c:numRef>
          </c:xVal>
          <c:yVal>
            <c:numRef>
              <c:f>[6]Sayfa1!$A$101:$F$101</c:f>
              <c:numCache>
                <c:formatCode>General</c:formatCode>
                <c:ptCount val="6"/>
                <c:pt idx="0">
                  <c:v>100</c:v>
                </c:pt>
                <c:pt idx="1">
                  <c:v>71.774193548387103</c:v>
                </c:pt>
                <c:pt idx="2">
                  <c:v>50</c:v>
                </c:pt>
                <c:pt idx="3">
                  <c:v>37.096774193548384</c:v>
                </c:pt>
                <c:pt idx="4">
                  <c:v>29.032258064516128</c:v>
                </c:pt>
                <c:pt idx="5">
                  <c:v>22.580645161290324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FA-4FED-AD32-C7BA072E8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87136"/>
        <c:axId val="74189056"/>
      </c:scatterChart>
      <c:valAx>
        <c:axId val="74187136"/>
        <c:scaling>
          <c:orientation val="minMax"/>
          <c:max val="29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3]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89056"/>
        <c:crosses val="autoZero"/>
        <c:crossBetween val="midCat"/>
        <c:majorUnit val="7"/>
      </c:valAx>
      <c:valAx>
        <c:axId val="7418905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87136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694444444444439E-2"/>
          <c:y val="5.0417159393537345E-2"/>
          <c:w val="0.8771944444444445"/>
          <c:h val="0.73218394575678036"/>
        </c:manualLayout>
      </c:layout>
      <c:scatterChart>
        <c:scatterStyle val="lineMarker"/>
        <c:varyColors val="0"/>
        <c:ser>
          <c:idx val="0"/>
          <c:order val="0"/>
          <c:tx>
            <c:strRef>
              <c:f>[6]Sayfa1!$A$118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30"/>
            <c:dispRSqr val="0"/>
            <c:dispEq val="1"/>
            <c:trendlineLbl>
              <c:layout>
                <c:manualLayout>
                  <c:x val="-0.40560257460620502"/>
                  <c:y val="-0.309834090520434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[6]Sayfa1!$B$117:$F$117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[6]Sayfa1!$B$118:$F$118</c:f>
              <c:numCache>
                <c:formatCode>General</c:formatCode>
                <c:ptCount val="5"/>
                <c:pt idx="0">
                  <c:v>4.3439999999999994</c:v>
                </c:pt>
                <c:pt idx="1">
                  <c:v>2.4681818181818178</c:v>
                </c:pt>
                <c:pt idx="2">
                  <c:v>2.0111111111111111</c:v>
                </c:pt>
                <c:pt idx="3">
                  <c:v>1.5970588235294116</c:v>
                </c:pt>
                <c:pt idx="4">
                  <c:v>1.2482758620689656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81-4A1A-AB12-A3F814F966DF}"/>
            </c:ext>
          </c:extLst>
        </c:ser>
        <c:ser>
          <c:idx val="1"/>
          <c:order val="1"/>
          <c:tx>
            <c:strRef>
              <c:f>[6]Sayfa1!$A$119</c:f>
              <c:strCache>
                <c:ptCount val="1"/>
                <c:pt idx="0">
                  <c:v>25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0029936019014739"/>
                  <c:y val="-7.11196139445954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[6]Sayfa1!$B$117:$F$117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[6]Sayfa1!$B$119:$F$119</c:f>
              <c:numCache>
                <c:formatCode>General</c:formatCode>
                <c:ptCount val="5"/>
                <c:pt idx="0">
                  <c:v>6.3882352941176466</c:v>
                </c:pt>
                <c:pt idx="1">
                  <c:v>3.7448275862068963</c:v>
                </c:pt>
                <c:pt idx="2">
                  <c:v>2.7846153846153845</c:v>
                </c:pt>
                <c:pt idx="3">
                  <c:v>2.2624999999999997</c:v>
                </c:pt>
                <c:pt idx="4">
                  <c:v>1.9745454545454544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81-4A1A-AB12-A3F814F966DF}"/>
            </c:ext>
          </c:extLst>
        </c:ser>
        <c:ser>
          <c:idx val="2"/>
          <c:order val="2"/>
          <c:tx>
            <c:strRef>
              <c:f>[6]Sayfa1!$A$120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0029936019014739"/>
                  <c:y val="0.106463247184240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[6]Sayfa1!$B$117:$F$117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[6]Sayfa1!$B$120:$F$120</c:f>
              <c:numCache>
                <c:formatCode>General</c:formatCode>
                <c:ptCount val="5"/>
                <c:pt idx="0">
                  <c:v>8.1999999999999993</c:v>
                </c:pt>
                <c:pt idx="1">
                  <c:v>4.7217391304347824</c:v>
                </c:pt>
                <c:pt idx="2">
                  <c:v>3.62</c:v>
                </c:pt>
                <c:pt idx="3">
                  <c:v>2.9351351351351349</c:v>
                </c:pt>
                <c:pt idx="4">
                  <c:v>2.5255813953488371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181-4A1A-AB12-A3F814F966DF}"/>
            </c:ext>
          </c:extLst>
        </c:ser>
        <c:ser>
          <c:idx val="3"/>
          <c:order val="3"/>
          <c:tx>
            <c:strRef>
              <c:f>[6]Sayfa1!$A$121</c:f>
              <c:strCache>
                <c:ptCount val="1"/>
                <c:pt idx="0">
                  <c:v>75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0" cap="rnd" cmpd="sng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9499614577408981"/>
                  <c:y val="0.175098407301422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[6]Sayfa1!$B$117:$F$117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([6]Sayfa1!$B$121:$F$121,[6]Sayfa1!$I$121)</c:f>
              <c:numCache>
                <c:formatCode>General</c:formatCode>
                <c:ptCount val="6"/>
                <c:pt idx="0">
                  <c:v>10.38</c:v>
                </c:pt>
                <c:pt idx="1">
                  <c:v>6.0333333333333332</c:v>
                </c:pt>
                <c:pt idx="2">
                  <c:v>4.5249999999999995</c:v>
                </c:pt>
                <c:pt idx="3">
                  <c:v>3.7448275862068963</c:v>
                </c:pt>
                <c:pt idx="4">
                  <c:v>3.1941176470588233</c:v>
                </c:pt>
                <c:pt idx="5">
                  <c:v>9.8727272727272712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181-4A1A-AB12-A3F814F96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98880"/>
        <c:axId val="74300800"/>
      </c:scatterChart>
      <c:valAx>
        <c:axId val="74298880"/>
        <c:scaling>
          <c:orientation val="minMax"/>
          <c:max val="42"/>
          <c:min val="-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300800"/>
        <c:crosses val="autoZero"/>
        <c:crossBetween val="midCat"/>
        <c:majorUnit val="7"/>
      </c:valAx>
      <c:valAx>
        <c:axId val="74300800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</a:t>
                </a:r>
                <a:r>
                  <a:rPr lang="tr-TR" sz="1200" b="1" i="0" cap="none" baseline="0">
                    <a:effectLst/>
                  </a:rPr>
                  <a:t>EU/mL</a:t>
                </a:r>
                <a:r>
                  <a:rPr lang="tr-TR" sz="1200" b="1" i="0" cap="all" baseline="0">
                    <a:effectLst/>
                  </a:rPr>
                  <a:t>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238515533773075E-2"/>
              <c:y val="0.256531395114072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298880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3531755391919403E-2"/>
                  <c:y val="-0.4563579901507486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[6]Sayfa1!$A$144:$F$144</c:f>
              <c:numCache>
                <c:formatCode>General</c:formatCode>
                <c:ptCount val="6"/>
                <c:pt idx="0">
                  <c:v>0</c:v>
                </c:pt>
                <c:pt idx="1">
                  <c:v>6.5347499999999998</c:v>
                </c:pt>
                <c:pt idx="2">
                  <c:v>8.7129999999999992</c:v>
                </c:pt>
                <c:pt idx="3">
                  <c:v>10.891249999999999</c:v>
                </c:pt>
                <c:pt idx="4">
                  <c:v>13.0695</c:v>
                </c:pt>
                <c:pt idx="5">
                  <c:v>15.24775</c:v>
                </c:pt>
              </c:numCache>
            </c:numRef>
          </c:xVal>
          <c:yVal>
            <c:numRef>
              <c:f>[6]Sayfa1!$A$145:$F$145</c:f>
              <c:numCache>
                <c:formatCode>General</c:formatCode>
                <c:ptCount val="6"/>
                <c:pt idx="0">
                  <c:v>100</c:v>
                </c:pt>
                <c:pt idx="1">
                  <c:v>62.903225806451616</c:v>
                </c:pt>
                <c:pt idx="2">
                  <c:v>50.806451612903224</c:v>
                </c:pt>
                <c:pt idx="3">
                  <c:v>40.322580645161288</c:v>
                </c:pt>
                <c:pt idx="4">
                  <c:v>32.258064516129032</c:v>
                </c:pt>
                <c:pt idx="5">
                  <c:v>27.419354838709676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13-4678-9A76-C419D32F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387840"/>
        <c:axId val="74389760"/>
      </c:scatterChart>
      <c:valAx>
        <c:axId val="74387840"/>
        <c:scaling>
          <c:orientation val="minMax"/>
          <c:max val="1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4]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971741032370955"/>
              <c:y val="0.876620370370370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389760"/>
        <c:crosses val="autoZero"/>
        <c:crossBetween val="midCat"/>
        <c:majorUnit val="4"/>
      </c:valAx>
      <c:valAx>
        <c:axId val="74389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38784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[6]Sayfa1!$A$167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0857996389123297"/>
                  <c:y val="-0.376328069590158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[6]Sayfa1!$B$166:$F$166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[6]Sayfa1!$B$167:$F$167</c:f>
              <c:numCache>
                <c:formatCode>General</c:formatCode>
                <c:ptCount val="5"/>
                <c:pt idx="0">
                  <c:v>3.7448275862068963</c:v>
                </c:pt>
                <c:pt idx="1">
                  <c:v>2.4681818181818178</c:v>
                </c:pt>
                <c:pt idx="2">
                  <c:v>2.0111111111111111</c:v>
                </c:pt>
                <c:pt idx="3">
                  <c:v>1.5970588235294116</c:v>
                </c:pt>
                <c:pt idx="4">
                  <c:v>1.2482758620689656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60-487D-9375-C71221668483}"/>
            </c:ext>
          </c:extLst>
        </c:ser>
        <c:ser>
          <c:idx val="1"/>
          <c:order val="1"/>
          <c:tx>
            <c:strRef>
              <c:f>[6]Sayfa1!$A$168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0857996389123297"/>
                  <c:y val="-0.147112193637911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[6]Sayfa1!$B$166:$F$166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[6]Sayfa1!$B$168:$F$168</c:f>
              <c:numCache>
                <c:formatCode>General</c:formatCode>
                <c:ptCount val="5"/>
                <c:pt idx="0">
                  <c:v>5.8</c:v>
                </c:pt>
                <c:pt idx="1">
                  <c:v>3.5032258064516126</c:v>
                </c:pt>
                <c:pt idx="2">
                  <c:v>2.5857142857142854</c:v>
                </c:pt>
                <c:pt idx="3">
                  <c:v>2.1294117647058823</c:v>
                </c:pt>
                <c:pt idx="4">
                  <c:v>1.7516129032258063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460-487D-9375-C71221668483}"/>
            </c:ext>
          </c:extLst>
        </c:ser>
        <c:ser>
          <c:idx val="2"/>
          <c:order val="2"/>
          <c:tx>
            <c:strRef>
              <c:f>[6]Sayfa1!$A$169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0111875738093611"/>
                  <c:y val="0.133921997591964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[6]Sayfa1!$B$166:$F$166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[6]Sayfa1!$B$169:$F$169</c:f>
              <c:numCache>
                <c:formatCode>General</c:formatCode>
                <c:ptCount val="5"/>
                <c:pt idx="0">
                  <c:v>9.1</c:v>
                </c:pt>
                <c:pt idx="1">
                  <c:v>4.9363636363636356</c:v>
                </c:pt>
                <c:pt idx="2">
                  <c:v>3.7448275862068963</c:v>
                </c:pt>
                <c:pt idx="3">
                  <c:v>3.0166666666666666</c:v>
                </c:pt>
                <c:pt idx="4">
                  <c:v>2.3608695652173912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460-487D-9375-C71221668483}"/>
            </c:ext>
          </c:extLst>
        </c:ser>
        <c:ser>
          <c:idx val="3"/>
          <c:order val="3"/>
          <c:tx>
            <c:strRef>
              <c:f>[6]Sayfa1!$A$170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317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0111875738093611"/>
                  <c:y val="0.210448853358802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[6]Sayfa1!$B$166:$F$166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[6]Sayfa1!$B$170:$F$170</c:f>
              <c:numCache>
                <c:formatCode>General</c:formatCode>
                <c:ptCount val="5"/>
                <c:pt idx="0">
                  <c:v>12</c:v>
                </c:pt>
                <c:pt idx="1">
                  <c:v>6.3882352941176466</c:v>
                </c:pt>
                <c:pt idx="2">
                  <c:v>4.7217391304347824</c:v>
                </c:pt>
                <c:pt idx="3">
                  <c:v>3.5032258064516126</c:v>
                </c:pt>
                <c:pt idx="4">
                  <c:v>3.1028571428571428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460-487D-9375-C71221668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778752"/>
        <c:axId val="80780672"/>
      </c:scatterChart>
      <c:valAx>
        <c:axId val="80778752"/>
        <c:scaling>
          <c:orientation val="minMax"/>
          <c:max val="42"/>
          <c:min val="-1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780672"/>
        <c:crosses val="autoZero"/>
        <c:crossBetween val="midCat"/>
        <c:majorUnit val="9"/>
      </c:valAx>
      <c:valAx>
        <c:axId val="80780672"/>
        <c:scaling>
          <c:orientation val="minMax"/>
          <c:max val="1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778752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71981627296588"/>
          <c:y val="6.0185185185185182E-2"/>
          <c:w val="0.80238429571303582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5177516414023295E-2"/>
                  <c:y val="-0.460651884283709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[6]Sayfa1!$A$193:$F$193</c:f>
              <c:numCache>
                <c:formatCode>General</c:formatCode>
                <c:ptCount val="6"/>
                <c:pt idx="0">
                  <c:v>0</c:v>
                </c:pt>
                <c:pt idx="1">
                  <c:v>13.5501</c:v>
                </c:pt>
                <c:pt idx="2">
                  <c:v>20.325150000000001</c:v>
                </c:pt>
                <c:pt idx="3">
                  <c:v>27.100200000000001</c:v>
                </c:pt>
                <c:pt idx="4">
                  <c:v>33.875250000000001</c:v>
                </c:pt>
                <c:pt idx="5">
                  <c:v>40.650300000000001</c:v>
                </c:pt>
              </c:numCache>
            </c:numRef>
          </c:xVal>
          <c:yVal>
            <c:numRef>
              <c:f>[6]Sayfa1!$A$194:$F$194</c:f>
              <c:numCache>
                <c:formatCode>General</c:formatCode>
                <c:ptCount val="6"/>
                <c:pt idx="0">
                  <c:v>100</c:v>
                </c:pt>
                <c:pt idx="1">
                  <c:v>75</c:v>
                </c:pt>
                <c:pt idx="2">
                  <c:v>59.523809523809526</c:v>
                </c:pt>
                <c:pt idx="3">
                  <c:v>47.61904761904762</c:v>
                </c:pt>
                <c:pt idx="4">
                  <c:v>40.476190476190474</c:v>
                </c:pt>
                <c:pt idx="5">
                  <c:v>33.333333333333336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42-43F9-BA7F-3D04F8A36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06272"/>
        <c:axId val="80808192"/>
      </c:scatterChart>
      <c:valAx>
        <c:axId val="80806272"/>
        <c:scaling>
          <c:orientation val="minMax"/>
          <c:max val="4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5]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08192"/>
        <c:crosses val="autoZero"/>
        <c:crossBetween val="midCat"/>
        <c:majorUnit val="8"/>
      </c:valAx>
      <c:valAx>
        <c:axId val="8080819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0627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713579980480455E-2"/>
          <c:y val="5.30494233831975E-2"/>
          <c:w val="0.88821389435853948"/>
          <c:h val="0.72101615067124536"/>
        </c:manualLayout>
      </c:layout>
      <c:scatterChart>
        <c:scatterStyle val="lineMarker"/>
        <c:varyColors val="0"/>
        <c:ser>
          <c:idx val="0"/>
          <c:order val="0"/>
          <c:tx>
            <c:strRef>
              <c:f>[6]Sayfa1!$A$211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2100641323449423"/>
                  <c:y val="-0.484047945187431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[6]Sayfa1!$B$210:$F$210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[6]Sayfa1!$B$211:$F$211</c:f>
              <c:numCache>
                <c:formatCode>General</c:formatCode>
                <c:ptCount val="5"/>
                <c:pt idx="0">
                  <c:v>3.7448275862068963</c:v>
                </c:pt>
                <c:pt idx="1">
                  <c:v>2.5857142857142854</c:v>
                </c:pt>
                <c:pt idx="2">
                  <c:v>2.0111111111111111</c:v>
                </c:pt>
                <c:pt idx="3">
                  <c:v>1.5970588235294116</c:v>
                </c:pt>
                <c:pt idx="4">
                  <c:v>1.2482758620689656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BB-4831-9B97-15F01DB98711}"/>
            </c:ext>
          </c:extLst>
        </c:ser>
        <c:ser>
          <c:idx val="1"/>
          <c:order val="1"/>
          <c:tx>
            <c:strRef>
              <c:f>[6]Sayfa1!$A$212</c:f>
              <c:strCache>
                <c:ptCount val="1"/>
                <c:pt idx="0">
                  <c:v>75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834026776077998"/>
                  <c:y val="-9.991316023348491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[6]Sayfa1!$B$210:$F$210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[6]Sayfa1!$B$212:$F$212</c:f>
              <c:numCache>
                <c:formatCode>General</c:formatCode>
                <c:ptCount val="5"/>
                <c:pt idx="0">
                  <c:v>9.1999999999999993</c:v>
                </c:pt>
                <c:pt idx="1">
                  <c:v>4.7217391304347824</c:v>
                </c:pt>
                <c:pt idx="2">
                  <c:v>3.8785714285714286</c:v>
                </c:pt>
                <c:pt idx="3">
                  <c:v>3.1028571428571428</c:v>
                </c:pt>
                <c:pt idx="4">
                  <c:v>2.4133333333333331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BB-4831-9B97-15F01DB98711}"/>
            </c:ext>
          </c:extLst>
        </c:ser>
        <c:ser>
          <c:idx val="2"/>
          <c:order val="2"/>
          <c:tx>
            <c:strRef>
              <c:f>[6]Sayfa1!$A$213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567412228706579"/>
                  <c:y val="9.51465717489573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[6]Sayfa1!$B$210:$F$210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[6]Sayfa1!$B$213:$F$213</c:f>
              <c:numCache>
                <c:formatCode>General</c:formatCode>
                <c:ptCount val="5"/>
                <c:pt idx="0">
                  <c:v>12.066666666666666</c:v>
                </c:pt>
                <c:pt idx="1">
                  <c:v>6.3882352941176466</c:v>
                </c:pt>
                <c:pt idx="2">
                  <c:v>4.7217391304347824</c:v>
                </c:pt>
                <c:pt idx="3">
                  <c:v>3.7448275862068963</c:v>
                </c:pt>
                <c:pt idx="4">
                  <c:v>3.0166666666666666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ABB-4831-9B97-15F01DB98711}"/>
            </c:ext>
          </c:extLst>
        </c:ser>
        <c:ser>
          <c:idx val="3"/>
          <c:order val="3"/>
          <c:tx>
            <c:strRef>
              <c:f>[6]Sayfa1!$A$214</c:f>
              <c:strCache>
                <c:ptCount val="1"/>
                <c:pt idx="0">
                  <c:v>125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300797681335155"/>
                  <c:y val="0.1572932793850223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[6]Sayfa1!$B$210:$F$210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[6]Sayfa1!$B$214:$F$214</c:f>
              <c:numCache>
                <c:formatCode>General</c:formatCode>
                <c:ptCount val="5"/>
                <c:pt idx="0">
                  <c:v>16.5</c:v>
                </c:pt>
                <c:pt idx="1">
                  <c:v>8.3538461538461544</c:v>
                </c:pt>
                <c:pt idx="2">
                  <c:v>6.0333333333333332</c:v>
                </c:pt>
                <c:pt idx="3">
                  <c:v>4.9363636363636356</c:v>
                </c:pt>
                <c:pt idx="4">
                  <c:v>4.0222222222222221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BB-4831-9B97-15F01DB98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85248"/>
        <c:axId val="80887168"/>
      </c:scatterChart>
      <c:valAx>
        <c:axId val="80885248"/>
        <c:scaling>
          <c:orientation val="minMax"/>
          <c:max val="42"/>
          <c:min val="-1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87168"/>
        <c:crosses val="autoZero"/>
        <c:crossBetween val="midCat"/>
        <c:majorUnit val="9"/>
      </c:valAx>
      <c:valAx>
        <c:axId val="80887168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9415133654618744E-2"/>
              <c:y val="0.232223878527089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85248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0056624591870331E-2"/>
                  <c:y val="-0.349801854045162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[6]Sayfa1!$A$233:$F$233</c:f>
              <c:numCache>
                <c:formatCode>General</c:formatCode>
                <c:ptCount val="6"/>
                <c:pt idx="0">
                  <c:v>0</c:v>
                </c:pt>
                <c:pt idx="1">
                  <c:v>11.185</c:v>
                </c:pt>
                <c:pt idx="2">
                  <c:v>16.7775</c:v>
                </c:pt>
                <c:pt idx="3">
                  <c:v>22.37</c:v>
                </c:pt>
                <c:pt idx="4">
                  <c:v>27.962499999999999</c:v>
                </c:pt>
                <c:pt idx="5">
                  <c:v>33.555</c:v>
                </c:pt>
              </c:numCache>
            </c:numRef>
          </c:xVal>
          <c:yVal>
            <c:numRef>
              <c:f>[6]Sayfa1!$A$234:$F$234</c:f>
              <c:numCache>
                <c:formatCode>General</c:formatCode>
                <c:ptCount val="6"/>
                <c:pt idx="0">
                  <c:v>100</c:v>
                </c:pt>
                <c:pt idx="1">
                  <c:v>66.336633663366342</c:v>
                </c:pt>
                <c:pt idx="2">
                  <c:v>56.435643564356432</c:v>
                </c:pt>
                <c:pt idx="3">
                  <c:v>50.495049504950494</c:v>
                </c:pt>
                <c:pt idx="4">
                  <c:v>41.584158415841586</c:v>
                </c:pt>
                <c:pt idx="5">
                  <c:v>35.643564356435647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17-4AF6-BB8E-3CDC05041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29152"/>
        <c:axId val="80931072"/>
      </c:scatterChart>
      <c:valAx>
        <c:axId val="80929152"/>
        <c:scaling>
          <c:orientation val="minMax"/>
          <c:max val="3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6]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31072"/>
        <c:crosses val="autoZero"/>
        <c:crossBetween val="midCat"/>
        <c:majorUnit val="8"/>
      </c:valAx>
      <c:valAx>
        <c:axId val="8093107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29152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[6]Sayfa1!$A$251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079473387924436"/>
                  <c:y val="-0.2638914418429361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[6]Sayfa1!$B$250:$F$250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[6]Sayfa1!$B$251:$F$251</c:f>
              <c:numCache>
                <c:formatCode>General</c:formatCode>
                <c:ptCount val="5"/>
                <c:pt idx="0">
                  <c:v>3.7448275862068963</c:v>
                </c:pt>
                <c:pt idx="1">
                  <c:v>2.4681818181818178</c:v>
                </c:pt>
                <c:pt idx="2">
                  <c:v>2.0111111111111111</c:v>
                </c:pt>
                <c:pt idx="3">
                  <c:v>1.5970588235294116</c:v>
                </c:pt>
                <c:pt idx="4">
                  <c:v>1.2482758620689656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36-4632-ACC5-C60702F6FE01}"/>
            </c:ext>
          </c:extLst>
        </c:ser>
        <c:ser>
          <c:idx val="1"/>
          <c:order val="1"/>
          <c:tx>
            <c:strRef>
              <c:f>[6]Sayfa1!$A$252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678022208150095"/>
                  <c:y val="-4.88703582766782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[6]Sayfa1!$B$250:$F$250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[6]Sayfa1!$B$252:$F$252</c:f>
              <c:numCache>
                <c:formatCode>General</c:formatCode>
                <c:ptCount val="5"/>
                <c:pt idx="0">
                  <c:v>5.43</c:v>
                </c:pt>
                <c:pt idx="1">
                  <c:v>3.1941176470588233</c:v>
                </c:pt>
                <c:pt idx="2">
                  <c:v>2.5255813953488371</c:v>
                </c:pt>
                <c:pt idx="3">
                  <c:v>2.4133333333333331</c:v>
                </c:pt>
                <c:pt idx="4">
                  <c:v>2.0490566037735847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536-4632-ACC5-C60702F6FE01}"/>
            </c:ext>
          </c:extLst>
        </c:ser>
        <c:ser>
          <c:idx val="2"/>
          <c:order val="2"/>
          <c:tx>
            <c:strRef>
              <c:f>[6]Sayfa1!$A$253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1678022208150095"/>
                  <c:y val="0.142821820487944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[6]Sayfa1!$B$250:$F$250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[6]Sayfa1!$B$253:$F$253</c:f>
              <c:numCache>
                <c:formatCode>General</c:formatCode>
                <c:ptCount val="5"/>
                <c:pt idx="0">
                  <c:v>6.46</c:v>
                </c:pt>
                <c:pt idx="1">
                  <c:v>4.3439999999999994</c:v>
                </c:pt>
                <c:pt idx="2">
                  <c:v>3.290909090909091</c:v>
                </c:pt>
                <c:pt idx="3">
                  <c:v>2.7149999999999999</c:v>
                </c:pt>
                <c:pt idx="4">
                  <c:v>2.3106382978723401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536-4632-ACC5-C60702F6FE01}"/>
            </c:ext>
          </c:extLst>
        </c:ser>
        <c:ser>
          <c:idx val="3"/>
          <c:order val="3"/>
          <c:tx>
            <c:strRef>
              <c:f>[6]Sayfa1!$A$254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0736854945915979"/>
                  <c:y val="0.206147817913456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[6]Sayfa1!$B$250:$F$250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[6]Sayfa1!$B$254:$F$254</c:f>
              <c:numCache>
                <c:formatCode>General</c:formatCode>
                <c:ptCount val="5"/>
                <c:pt idx="0">
                  <c:v>8.8000000000000007</c:v>
                </c:pt>
                <c:pt idx="1">
                  <c:v>5.715789473684211</c:v>
                </c:pt>
                <c:pt idx="2">
                  <c:v>4.5249999999999995</c:v>
                </c:pt>
                <c:pt idx="3">
                  <c:v>3.7448275862068963</c:v>
                </c:pt>
                <c:pt idx="4">
                  <c:v>3.1028571428571428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536-4632-ACC5-C60702F6F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91744"/>
        <c:axId val="80993664"/>
      </c:scatterChart>
      <c:valAx>
        <c:axId val="80991744"/>
        <c:scaling>
          <c:orientation val="minMax"/>
          <c:max val="42"/>
          <c:min val="-1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93664"/>
        <c:crosses val="autoZero"/>
        <c:crossBetween val="midCat"/>
        <c:majorUnit val="8"/>
      </c:valAx>
      <c:valAx>
        <c:axId val="80993664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917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08072170194998E-2"/>
                  <c:y val="-0.455755104575987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[6]Sayfa1!$A$275:$F$275</c:f>
              <c:numCache>
                <c:formatCode>General</c:formatCode>
                <c:ptCount val="6"/>
                <c:pt idx="0">
                  <c:v>0</c:v>
                </c:pt>
                <c:pt idx="1">
                  <c:v>10.845000000000001</c:v>
                </c:pt>
                <c:pt idx="2">
                  <c:v>16.267499999999998</c:v>
                </c:pt>
                <c:pt idx="3">
                  <c:v>21.69</c:v>
                </c:pt>
                <c:pt idx="4">
                  <c:v>27.112500000000001</c:v>
                </c:pt>
                <c:pt idx="5">
                  <c:v>32.534999999999997</c:v>
                </c:pt>
              </c:numCache>
            </c:numRef>
          </c:xVal>
          <c:yVal>
            <c:numRef>
              <c:f>[6]Sayfa1!$A$276:$F$276</c:f>
              <c:numCache>
                <c:formatCode>General</c:formatCode>
                <c:ptCount val="6"/>
                <c:pt idx="0">
                  <c:v>100</c:v>
                </c:pt>
                <c:pt idx="1">
                  <c:v>63.366336633663366</c:v>
                </c:pt>
                <c:pt idx="2">
                  <c:v>51.485148514851488</c:v>
                </c:pt>
                <c:pt idx="3">
                  <c:v>42.574257425742573</c:v>
                </c:pt>
                <c:pt idx="4">
                  <c:v>37.623762376237622</c:v>
                </c:pt>
                <c:pt idx="5">
                  <c:v>29.702970297029704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49-4EF2-94DC-04E68DBCB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75264"/>
        <c:axId val="72864512"/>
      </c:scatterChart>
      <c:valAx>
        <c:axId val="71275264"/>
        <c:scaling>
          <c:orientation val="minMax"/>
          <c:max val="33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7   (nM) 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2864512"/>
        <c:crosses val="autoZero"/>
        <c:crossBetween val="midCat"/>
        <c:majorUnit val="8"/>
      </c:valAx>
      <c:valAx>
        <c:axId val="7286451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1275264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031058617672791E-2"/>
                  <c:y val="-0.421205161854768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[1]Sayfa1!$A$318:$F$318</c:f>
              <c:numCache>
                <c:formatCode>General</c:formatCode>
                <c:ptCount val="6"/>
                <c:pt idx="0">
                  <c:v>0</c:v>
                </c:pt>
                <c:pt idx="1">
                  <c:v>2.105</c:v>
                </c:pt>
                <c:pt idx="2">
                  <c:v>3.1575000000000002</c:v>
                </c:pt>
                <c:pt idx="3">
                  <c:v>4.21</c:v>
                </c:pt>
                <c:pt idx="4">
                  <c:v>5.2625000000000002</c:v>
                </c:pt>
                <c:pt idx="5">
                  <c:v>6.3150000000000004</c:v>
                </c:pt>
              </c:numCache>
            </c:numRef>
          </c:xVal>
          <c:yVal>
            <c:numRef>
              <c:f>[1]Sayfa1!$A$319:$F$319</c:f>
              <c:numCache>
                <c:formatCode>General</c:formatCode>
                <c:ptCount val="6"/>
                <c:pt idx="0">
                  <c:v>100</c:v>
                </c:pt>
                <c:pt idx="1">
                  <c:v>61.616161616161619</c:v>
                </c:pt>
                <c:pt idx="2">
                  <c:v>51.515151515151516</c:v>
                </c:pt>
                <c:pt idx="3">
                  <c:v>42.424242424242422</c:v>
                </c:pt>
                <c:pt idx="4">
                  <c:v>36.363636363636367</c:v>
                </c:pt>
                <c:pt idx="5">
                  <c:v>30.303030303030305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45-40D6-9869-6AC585945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8]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[6]Sayfa1!$A$293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4862555576550794"/>
                  <c:y val="-0.406508986557030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[6]Sayfa1!$B$292:$F$292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[6]Sayfa1!$B$293:$F$293</c:f>
              <c:numCache>
                <c:formatCode>General</c:formatCode>
                <c:ptCount val="5"/>
                <c:pt idx="0">
                  <c:v>4.1769230769230772</c:v>
                </c:pt>
                <c:pt idx="1">
                  <c:v>2.4681818181818178</c:v>
                </c:pt>
                <c:pt idx="2">
                  <c:v>2.0111111111111111</c:v>
                </c:pt>
                <c:pt idx="3">
                  <c:v>1.5970588235294116</c:v>
                </c:pt>
                <c:pt idx="4">
                  <c:v>1.2482758620689656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24-4288-84C4-76110A02CD28}"/>
            </c:ext>
          </c:extLst>
        </c:ser>
        <c:ser>
          <c:idx val="1"/>
          <c:order val="1"/>
          <c:tx>
            <c:strRef>
              <c:f>[6]Sayfa1!$A$294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4783059553188959"/>
                  <c:y val="-0.12857996865793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[6]Sayfa1!$B$292:$F$292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[6]Sayfa1!$B$294:$F$294</c:f>
              <c:numCache>
                <c:formatCode>General</c:formatCode>
                <c:ptCount val="5"/>
                <c:pt idx="0">
                  <c:v>7.24</c:v>
                </c:pt>
                <c:pt idx="1">
                  <c:v>4.3439999999999994</c:v>
                </c:pt>
                <c:pt idx="2">
                  <c:v>3.290909090909091</c:v>
                </c:pt>
                <c:pt idx="3">
                  <c:v>2.7846153846153845</c:v>
                </c:pt>
                <c:pt idx="4">
                  <c:v>2.3608695652173912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D24-4288-84C4-76110A02CD28}"/>
            </c:ext>
          </c:extLst>
        </c:ser>
        <c:ser>
          <c:idx val="2"/>
          <c:order val="2"/>
          <c:tx>
            <c:strRef>
              <c:f>[6]Sayfa1!$A$295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4516523454232287"/>
                  <c:y val="6.595696451331564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[6]Sayfa1!$B$292:$F$292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[6]Sayfa1!$B$295:$F$295</c:f>
              <c:numCache>
                <c:formatCode>General</c:formatCode>
                <c:ptCount val="5"/>
                <c:pt idx="0">
                  <c:v>9.0499999999999989</c:v>
                </c:pt>
                <c:pt idx="1">
                  <c:v>5.43</c:v>
                </c:pt>
                <c:pt idx="2">
                  <c:v>4.1769230769230772</c:v>
                </c:pt>
                <c:pt idx="3">
                  <c:v>3.3937499999999998</c:v>
                </c:pt>
                <c:pt idx="4">
                  <c:v>3.0166666666666666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D24-4288-84C4-76110A02CD28}"/>
            </c:ext>
          </c:extLst>
        </c:ser>
        <c:ser>
          <c:idx val="3"/>
          <c:order val="3"/>
          <c:tx>
            <c:strRef>
              <c:f>[6]Sayfa1!$A$296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5049595652145624"/>
                  <c:y val="0.170973259549342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[6]Sayfa1!$B$292:$F$292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[6]Sayfa1!$B$296:$F$296</c:f>
              <c:numCache>
                <c:formatCode>General</c:formatCode>
                <c:ptCount val="5"/>
                <c:pt idx="0">
                  <c:v>13.574999999999999</c:v>
                </c:pt>
                <c:pt idx="1">
                  <c:v>8.3538461538461544</c:v>
                </c:pt>
                <c:pt idx="2">
                  <c:v>6.3882352941176466</c:v>
                </c:pt>
                <c:pt idx="3">
                  <c:v>5.1714285714285708</c:v>
                </c:pt>
                <c:pt idx="4">
                  <c:v>4.3439999999999994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D24-4288-84C4-76110A02C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76960"/>
        <c:axId val="74780032"/>
      </c:scatterChart>
      <c:valAx>
        <c:axId val="74776960"/>
        <c:scaling>
          <c:orientation val="minMax"/>
          <c:max val="42"/>
          <c:min val="-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780032"/>
        <c:crosses val="autoZero"/>
        <c:crossBetween val="midCat"/>
        <c:majorUnit val="7"/>
      </c:valAx>
      <c:valAx>
        <c:axId val="74780032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776960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370287130918827E-2"/>
                  <c:y val="-0.561570025764372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[6]Sayfa1!$A$317:$F$317</c:f>
              <c:numCache>
                <c:formatCode>General</c:formatCode>
                <c:ptCount val="6"/>
                <c:pt idx="0">
                  <c:v>0</c:v>
                </c:pt>
                <c:pt idx="1">
                  <c:v>5.2625000000000002</c:v>
                </c:pt>
                <c:pt idx="2">
                  <c:v>10.525</c:v>
                </c:pt>
                <c:pt idx="3">
                  <c:v>15.7875</c:v>
                </c:pt>
                <c:pt idx="4">
                  <c:v>21.05</c:v>
                </c:pt>
                <c:pt idx="5">
                  <c:v>26.3125</c:v>
                </c:pt>
              </c:numCache>
            </c:numRef>
          </c:xVal>
          <c:yVal>
            <c:numRef>
              <c:f>[6]Sayfa1!$A$318:$F$318</c:f>
              <c:numCache>
                <c:formatCode>General</c:formatCode>
                <c:ptCount val="6"/>
                <c:pt idx="0">
                  <c:v>100</c:v>
                </c:pt>
                <c:pt idx="1">
                  <c:v>64.356435643564353</c:v>
                </c:pt>
                <c:pt idx="2">
                  <c:v>53.465346534653463</c:v>
                </c:pt>
                <c:pt idx="3">
                  <c:v>38.613861386138616</c:v>
                </c:pt>
                <c:pt idx="4">
                  <c:v>25.742574257425744</c:v>
                </c:pt>
                <c:pt idx="5">
                  <c:v>19.801980198019802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16-45BD-B9D9-B2A2D8347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2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8]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3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766782999543406E-2"/>
          <c:y val="5.7210946583523777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7755300371399902"/>
                  <c:y val="-0.368706948522690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[6]Sayfa1!$B$334:$F$334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[6]Sayfa1!$B$335:$F$335</c:f>
              <c:numCache>
                <c:formatCode>General</c:formatCode>
                <c:ptCount val="5"/>
                <c:pt idx="0">
                  <c:v>4.9363636363636356</c:v>
                </c:pt>
                <c:pt idx="1">
                  <c:v>3.1941176470588233</c:v>
                </c:pt>
                <c:pt idx="2">
                  <c:v>2.4681818181818178</c:v>
                </c:pt>
                <c:pt idx="3">
                  <c:v>2.1294117647058823</c:v>
                </c:pt>
                <c:pt idx="4">
                  <c:v>1.6968749999999999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6DF-4D8F-A331-C3C773CD9839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8034218161589156"/>
                  <c:y val="-5.35529388570169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[6]Sayfa1!$B$334:$F$334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[6]Sayfa1!$B$336:$F$336</c:f>
              <c:numCache>
                <c:formatCode>General</c:formatCode>
                <c:ptCount val="5"/>
                <c:pt idx="0">
                  <c:v>8.8000000000000007</c:v>
                </c:pt>
                <c:pt idx="1">
                  <c:v>4.9363636363636356</c:v>
                </c:pt>
                <c:pt idx="2">
                  <c:v>3.8785714285714286</c:v>
                </c:pt>
                <c:pt idx="3">
                  <c:v>3.0166666666666666</c:v>
                </c:pt>
                <c:pt idx="4">
                  <c:v>2.5255813953488371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6DF-4D8F-A331-C3C773CD9839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7476382581210649"/>
                  <c:y val="0.101615371798139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[6]Sayfa1!$B$334:$F$334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[6]Sayfa1!$B$337:$F$337</c:f>
              <c:numCache>
                <c:formatCode>General</c:formatCode>
                <c:ptCount val="5"/>
                <c:pt idx="0">
                  <c:v>11.5</c:v>
                </c:pt>
                <c:pt idx="1">
                  <c:v>6.3882352941176466</c:v>
                </c:pt>
                <c:pt idx="2">
                  <c:v>4.5249999999999995</c:v>
                </c:pt>
                <c:pt idx="3">
                  <c:v>3.7448275862068963</c:v>
                </c:pt>
                <c:pt idx="4">
                  <c:v>3.1941176470588233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6DF-4D8F-A331-C3C773CD9839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38034218161589156"/>
                  <c:y val="0.153000357156913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[6]Sayfa1!$B$334:$F$334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[6]Sayfa1!$B$338:$F$338</c:f>
              <c:numCache>
                <c:formatCode>General</c:formatCode>
                <c:ptCount val="5"/>
                <c:pt idx="0">
                  <c:v>14.7</c:v>
                </c:pt>
                <c:pt idx="1">
                  <c:v>8.3538461538461544</c:v>
                </c:pt>
                <c:pt idx="2">
                  <c:v>5.715789473684211</c:v>
                </c:pt>
                <c:pt idx="3">
                  <c:v>4.5249999999999995</c:v>
                </c:pt>
                <c:pt idx="4">
                  <c:v>3.62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6DF-4D8F-A331-C3C773CD9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9"/>
      </c:valAx>
      <c:valAx>
        <c:axId val="151937792"/>
        <c:scaling>
          <c:orientation val="minMax"/>
          <c:max val="1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523882813034097E-2"/>
                  <c:y val="-0.345625483444621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[6]Sayfa1!$A$358:$F$358</c:f>
              <c:numCache>
                <c:formatCode>General</c:formatCode>
                <c:ptCount val="6"/>
                <c:pt idx="0">
                  <c:v>0</c:v>
                </c:pt>
                <c:pt idx="1">
                  <c:v>2.4216100000000003</c:v>
                </c:pt>
                <c:pt idx="2">
                  <c:v>4.8432200000000005</c:v>
                </c:pt>
                <c:pt idx="3">
                  <c:v>7.2648299999999999</c:v>
                </c:pt>
                <c:pt idx="4">
                  <c:v>9.686440000000001</c:v>
                </c:pt>
                <c:pt idx="5">
                  <c:v>12.108049999999999</c:v>
                </c:pt>
              </c:numCache>
            </c:numRef>
          </c:xVal>
          <c:yVal>
            <c:numRef>
              <c:f>[6]Sayfa1!$A$359:$F$359</c:f>
              <c:numCache>
                <c:formatCode>General</c:formatCode>
                <c:ptCount val="6"/>
                <c:pt idx="0">
                  <c:v>100</c:v>
                </c:pt>
                <c:pt idx="1">
                  <c:v>87.951807228915669</c:v>
                </c:pt>
                <c:pt idx="2">
                  <c:v>66.265060240963862</c:v>
                </c:pt>
                <c:pt idx="3">
                  <c:v>56.626506024096386</c:v>
                </c:pt>
                <c:pt idx="4">
                  <c:v>49.397590361445786</c:v>
                </c:pt>
                <c:pt idx="5">
                  <c:v>43.373493975903614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F9-4C8F-A9A7-D6CBFFAF0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12.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[M 9]  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3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335505358581711"/>
                  <c:y val="-0.363513157343013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[6]Sayfa1!$B$375:$F$375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[6]Sayfa1!$B$376:$F$376</c:f>
              <c:numCache>
                <c:formatCode>General</c:formatCode>
                <c:ptCount val="5"/>
                <c:pt idx="0">
                  <c:v>6.06</c:v>
                </c:pt>
                <c:pt idx="1">
                  <c:v>3.1941176470588233</c:v>
                </c:pt>
                <c:pt idx="2">
                  <c:v>2.4681818181818178</c:v>
                </c:pt>
                <c:pt idx="3">
                  <c:v>2.1294117647058823</c:v>
                </c:pt>
                <c:pt idx="4">
                  <c:v>1.7803278688524591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79-40B5-B2D2-C7B1F318D413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056749802401823"/>
                  <c:y val="-8.63437531822619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[6]Sayfa1!$B$375:$F$375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[6]Sayfa1!$B$377:$F$377</c:f>
              <c:numCache>
                <c:formatCode>General</c:formatCode>
                <c:ptCount val="5"/>
                <c:pt idx="0">
                  <c:v>9.8727272727272712</c:v>
                </c:pt>
                <c:pt idx="1">
                  <c:v>6.0333333333333332</c:v>
                </c:pt>
                <c:pt idx="2">
                  <c:v>4.1769230769230772</c:v>
                </c:pt>
                <c:pt idx="3">
                  <c:v>3.3937499999999998</c:v>
                </c:pt>
                <c:pt idx="4">
                  <c:v>2.6487804878048782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379-40B5-B2D2-C7B1F318D413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056749802401823"/>
                  <c:y val="0.105915787613588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[6]Sayfa1!$B$375:$F$375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[6]Sayfa1!$B$378:$F$378</c:f>
              <c:numCache>
                <c:formatCode>General</c:formatCode>
                <c:ptCount val="5"/>
                <c:pt idx="0">
                  <c:v>12.3</c:v>
                </c:pt>
                <c:pt idx="1">
                  <c:v>7.7571428571428571</c:v>
                </c:pt>
                <c:pt idx="2">
                  <c:v>5.1714285714285708</c:v>
                </c:pt>
                <c:pt idx="3">
                  <c:v>4.3439999999999994</c:v>
                </c:pt>
                <c:pt idx="4">
                  <c:v>3.290909090909091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379-40B5-B2D2-C7B1F318D413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335505358581711"/>
                  <c:y val="0.185277283591208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[6]Sayfa1!$B$375:$F$375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[6]Sayfa1!$B$379:$F$379</c:f>
              <c:numCache>
                <c:formatCode>General</c:formatCode>
                <c:ptCount val="5"/>
                <c:pt idx="0">
                  <c:v>17.7</c:v>
                </c:pt>
                <c:pt idx="1">
                  <c:v>9.8727272727272712</c:v>
                </c:pt>
                <c:pt idx="2">
                  <c:v>7.7571428571428571</c:v>
                </c:pt>
                <c:pt idx="3">
                  <c:v>6.0333333333333332</c:v>
                </c:pt>
                <c:pt idx="4">
                  <c:v>4.9363636363636356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379-40B5-B2D2-C7B1F318D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5"/>
          <c:min val="-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10"/>
      </c:valAx>
      <c:valAx>
        <c:axId val="151937792"/>
        <c:scaling>
          <c:orientation val="minMax"/>
          <c:max val="2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031058617672791E-2"/>
                  <c:y val="-0.421205161854768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[6]Sayfa1!$A$399:$F$399</c:f>
              <c:numCache>
                <c:formatCode>General</c:formatCode>
                <c:ptCount val="6"/>
                <c:pt idx="0">
                  <c:v>0</c:v>
                </c:pt>
                <c:pt idx="1">
                  <c:v>2.0367700000000002</c:v>
                </c:pt>
                <c:pt idx="2">
                  <c:v>4.0735400000000004</c:v>
                </c:pt>
                <c:pt idx="3">
                  <c:v>6.1103099999999992</c:v>
                </c:pt>
                <c:pt idx="4">
                  <c:v>8.1470800000000008</c:v>
                </c:pt>
                <c:pt idx="5">
                  <c:v>10.18385</c:v>
                </c:pt>
              </c:numCache>
            </c:numRef>
          </c:xVal>
          <c:yVal>
            <c:numRef>
              <c:f>[6]Sayfa1!$A$400:$F$400</c:f>
              <c:numCache>
                <c:formatCode>General</c:formatCode>
                <c:ptCount val="6"/>
                <c:pt idx="0">
                  <c:v>100</c:v>
                </c:pt>
                <c:pt idx="1">
                  <c:v>87.951807228915669</c:v>
                </c:pt>
                <c:pt idx="2">
                  <c:v>73.493975903614455</c:v>
                </c:pt>
                <c:pt idx="3">
                  <c:v>61.445783132530117</c:v>
                </c:pt>
                <c:pt idx="4">
                  <c:v>49.397590361445786</c:v>
                </c:pt>
                <c:pt idx="5">
                  <c:v>40.963855421686745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55F-4C98-9749-40F64456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10.199999999999999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10]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6084939992021268"/>
                  <c:y val="-0.373533949033190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[6]Sayfa1!$B$416:$F$416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[6]Sayfa1!$B$417:$F$417</c:f>
              <c:numCache>
                <c:formatCode>General</c:formatCode>
                <c:ptCount val="5"/>
                <c:pt idx="0">
                  <c:v>4.9363636363636356</c:v>
                </c:pt>
                <c:pt idx="1">
                  <c:v>3.1941176470588233</c:v>
                </c:pt>
                <c:pt idx="2">
                  <c:v>2.8578947368421055</c:v>
                </c:pt>
                <c:pt idx="3">
                  <c:v>2.1294117647058823</c:v>
                </c:pt>
                <c:pt idx="4">
                  <c:v>1.7238095238095239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97-4A6D-A04E-081B44135EF7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5532432412443863"/>
                  <c:y val="-3.16584889446779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[6]Sayfa1!$B$416:$F$416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[6]Sayfa1!$B$418:$F$418</c:f>
              <c:numCache>
                <c:formatCode>General</c:formatCode>
                <c:ptCount val="5"/>
                <c:pt idx="0">
                  <c:v>9.98</c:v>
                </c:pt>
                <c:pt idx="1">
                  <c:v>6.3882352941176466</c:v>
                </c:pt>
                <c:pt idx="2">
                  <c:v>5.43</c:v>
                </c:pt>
                <c:pt idx="3">
                  <c:v>4.3439999999999994</c:v>
                </c:pt>
                <c:pt idx="4">
                  <c:v>3.62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C97-4A6D-A04E-081B44135EF7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6792149693880347"/>
                  <c:y val="0.152303595362601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[6]Sayfa1!$B$416:$F$416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[6]Sayfa1!$B$419:$F$419</c:f>
              <c:numCache>
                <c:formatCode>General</c:formatCode>
                <c:ptCount val="5"/>
                <c:pt idx="0">
                  <c:v>12</c:v>
                </c:pt>
                <c:pt idx="1">
                  <c:v>7.7571428571428571</c:v>
                </c:pt>
                <c:pt idx="2">
                  <c:v>6.3882352941176466</c:v>
                </c:pt>
                <c:pt idx="3">
                  <c:v>5.1714285714285708</c:v>
                </c:pt>
                <c:pt idx="4">
                  <c:v>4.5249999999999995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C97-4A6D-A04E-081B44135EF7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6361193781809973"/>
                  <c:y val="0.2081741048253936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[6]Sayfa1!$B$416:$F$416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[6]Sayfa1!$B$420:$F$420</c:f>
              <c:numCache>
                <c:formatCode>General</c:formatCode>
                <c:ptCount val="5"/>
                <c:pt idx="0">
                  <c:v>17.600000000000001</c:v>
                </c:pt>
                <c:pt idx="1">
                  <c:v>10.86</c:v>
                </c:pt>
                <c:pt idx="2">
                  <c:v>9.0499999999999989</c:v>
                </c:pt>
                <c:pt idx="3">
                  <c:v>7.7571428571428571</c:v>
                </c:pt>
                <c:pt idx="4">
                  <c:v>6.7874999999999996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C97-4A6D-A04E-081B44135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8"/>
      </c:valAx>
      <c:valAx>
        <c:axId val="151937792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6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537202296855339E-2"/>
                  <c:y val="-0.404496587546053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[6]Sayfa1!$A$440:$F$440</c:f>
              <c:numCache>
                <c:formatCode>General</c:formatCode>
                <c:ptCount val="6"/>
                <c:pt idx="0">
                  <c:v>0</c:v>
                </c:pt>
                <c:pt idx="1">
                  <c:v>11.881440000000001</c:v>
                </c:pt>
                <c:pt idx="2">
                  <c:v>17.82216</c:v>
                </c:pt>
                <c:pt idx="3">
                  <c:v>23.762880000000003</c:v>
                </c:pt>
                <c:pt idx="4">
                  <c:v>31.68384</c:v>
                </c:pt>
                <c:pt idx="5">
                  <c:v>39.604800000000004</c:v>
                </c:pt>
              </c:numCache>
            </c:numRef>
          </c:xVal>
          <c:yVal>
            <c:numRef>
              <c:f>[6]Sayfa1!$A$441:$F$441</c:f>
              <c:numCache>
                <c:formatCode>General</c:formatCode>
                <c:ptCount val="6"/>
                <c:pt idx="0">
                  <c:v>100</c:v>
                </c:pt>
                <c:pt idx="1">
                  <c:v>81.25</c:v>
                </c:pt>
                <c:pt idx="2">
                  <c:v>70</c:v>
                </c:pt>
                <c:pt idx="3">
                  <c:v>62.5</c:v>
                </c:pt>
                <c:pt idx="4">
                  <c:v>52.5</c:v>
                </c:pt>
                <c:pt idx="5">
                  <c:v>42.5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20-4AE9-B1DC-7DD7398F9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11]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8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920039378548555"/>
                  <c:y val="-0.403979790495285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[6]Sayfa1!$B$457:$F$457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[6]Sayfa1!$B$458:$F$458</c:f>
              <c:numCache>
                <c:formatCode>General</c:formatCode>
                <c:ptCount val="5"/>
                <c:pt idx="0">
                  <c:v>6.0333333333333332</c:v>
                </c:pt>
                <c:pt idx="1">
                  <c:v>3.1941176470588233</c:v>
                </c:pt>
                <c:pt idx="2">
                  <c:v>2.4681818181818178</c:v>
                </c:pt>
                <c:pt idx="3">
                  <c:v>2.1294117647058823</c:v>
                </c:pt>
                <c:pt idx="4">
                  <c:v>1.8724137931034481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65-4E32-BE1D-E64106885C0E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197137985942593"/>
                  <c:y val="-7.671148789027883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[6]Sayfa1!$B$457:$F$457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[6]Sayfa1!$B$459:$F$459</c:f>
              <c:numCache>
                <c:formatCode>General</c:formatCode>
                <c:ptCount val="5"/>
                <c:pt idx="0">
                  <c:v>12.066666666666666</c:v>
                </c:pt>
                <c:pt idx="1">
                  <c:v>6.7874999999999996</c:v>
                </c:pt>
                <c:pt idx="2">
                  <c:v>5.1714285714285708</c:v>
                </c:pt>
                <c:pt idx="3">
                  <c:v>4.1769230769230772</c:v>
                </c:pt>
                <c:pt idx="4">
                  <c:v>3.62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B65-4E32-BE1D-E64106885C0E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51335200730665"/>
                  <c:y val="0.11421857066062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[6]Sayfa1!$B$457:$F$457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[6]Sayfa1!$B$460:$F$460</c:f>
              <c:numCache>
                <c:formatCode>General</c:formatCode>
                <c:ptCount val="5"/>
                <c:pt idx="0">
                  <c:v>15.1</c:v>
                </c:pt>
                <c:pt idx="1">
                  <c:v>9.0499999999999989</c:v>
                </c:pt>
                <c:pt idx="2">
                  <c:v>6.3882352941176466</c:v>
                </c:pt>
                <c:pt idx="3">
                  <c:v>5.1714285714285708</c:v>
                </c:pt>
                <c:pt idx="4">
                  <c:v>4.5999999999999996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B65-4E32-BE1D-E64106885C0E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08874355636644"/>
                  <c:y val="0.2103361228551918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[6]Sayfa1!$B$457:$F$457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[6]Sayfa1!$B$461:$F$461</c:f>
              <c:numCache>
                <c:formatCode>General</c:formatCode>
                <c:ptCount val="5"/>
                <c:pt idx="0">
                  <c:v>20.7</c:v>
                </c:pt>
                <c:pt idx="1">
                  <c:v>12.066666666666666</c:v>
                </c:pt>
                <c:pt idx="2">
                  <c:v>9.0499999999999989</c:v>
                </c:pt>
                <c:pt idx="3">
                  <c:v>7.24</c:v>
                </c:pt>
                <c:pt idx="4">
                  <c:v>6.0333333333333332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B65-4E32-BE1D-E64106885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8"/>
      </c:valAx>
      <c:valAx>
        <c:axId val="151937792"/>
        <c:scaling>
          <c:orientation val="minMax"/>
          <c:max val="2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7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0353246115816646E-2"/>
                  <c:y val="-0.495728788848152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[6]Sayfa1!$A$482:$F$482</c:f>
              <c:numCache>
                <c:formatCode>General</c:formatCode>
                <c:ptCount val="6"/>
                <c:pt idx="0">
                  <c:v>0</c:v>
                </c:pt>
                <c:pt idx="1">
                  <c:v>9.6338500000000007</c:v>
                </c:pt>
                <c:pt idx="2">
                  <c:v>19.267700000000001</c:v>
                </c:pt>
                <c:pt idx="3">
                  <c:v>28.90155</c:v>
                </c:pt>
                <c:pt idx="4">
                  <c:v>38.535400000000003</c:v>
                </c:pt>
                <c:pt idx="5">
                  <c:v>48.169249999999998</c:v>
                </c:pt>
              </c:numCache>
            </c:numRef>
          </c:xVal>
          <c:yVal>
            <c:numRef>
              <c:f>[6]Sayfa1!$A$483:$F$483</c:f>
              <c:numCache>
                <c:formatCode>General</c:formatCode>
                <c:ptCount val="6"/>
                <c:pt idx="0">
                  <c:v>100</c:v>
                </c:pt>
                <c:pt idx="1">
                  <c:v>78.571428571428569</c:v>
                </c:pt>
                <c:pt idx="2">
                  <c:v>62.857142857142854</c:v>
                </c:pt>
                <c:pt idx="3">
                  <c:v>45.714285714285715</c:v>
                </c:pt>
                <c:pt idx="4">
                  <c:v>35.714285714285715</c:v>
                </c:pt>
                <c:pt idx="5">
                  <c:v>27.142857142857142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78-413E-9436-637F1EC8C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49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12]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7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[1]Sayfa1!$A$336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998814688796593"/>
                  <c:y val="-0.380595654512777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[1]Sayfa1!$B$335:$F$335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[1]Sayfa1!$B$336:$F$336</c:f>
              <c:numCache>
                <c:formatCode>General</c:formatCode>
                <c:ptCount val="5"/>
                <c:pt idx="0">
                  <c:v>15.813953488372093</c:v>
                </c:pt>
                <c:pt idx="1">
                  <c:v>12.830188679245282</c:v>
                </c:pt>
                <c:pt idx="2">
                  <c:v>11.147540983606557</c:v>
                </c:pt>
                <c:pt idx="3">
                  <c:v>9.8550724637681171</c:v>
                </c:pt>
                <c:pt idx="4">
                  <c:v>8.717948717948719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6F-49EC-A31E-7A3EA427F1B5}"/>
            </c:ext>
          </c:extLst>
        </c:ser>
        <c:ser>
          <c:idx val="1"/>
          <c:order val="1"/>
          <c:tx>
            <c:strRef>
              <c:f>[1]Sayfa1!$A$337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84079963891707"/>
                  <c:y val="6.471649079118488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[1]Sayfa1!$B$335:$F$335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[1]Sayfa1!$B$337:$F$337</c:f>
              <c:numCache>
                <c:formatCode>General</c:formatCode>
                <c:ptCount val="5"/>
                <c:pt idx="0">
                  <c:v>37.777777777777779</c:v>
                </c:pt>
                <c:pt idx="1">
                  <c:v>29.565217391304344</c:v>
                </c:pt>
                <c:pt idx="2">
                  <c:v>23.448275862068964</c:v>
                </c:pt>
                <c:pt idx="3">
                  <c:v>18.378378378378379</c:v>
                </c:pt>
                <c:pt idx="4">
                  <c:v>15.454545454545453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6F-49EC-A31E-7A3EA427F1B5}"/>
            </c:ext>
          </c:extLst>
        </c:ser>
        <c:ser>
          <c:idx val="2"/>
          <c:order val="2"/>
          <c:tx>
            <c:strRef>
              <c:f>[1]Sayfa1!$A$338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577975638491593"/>
                  <c:y val="0.1209907369046062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[1]Sayfa1!$B$335:$F$335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[1]Sayfa1!$B$338:$F$338</c:f>
              <c:numCache>
                <c:formatCode>General</c:formatCode>
                <c:ptCount val="5"/>
                <c:pt idx="0">
                  <c:v>59</c:v>
                </c:pt>
                <c:pt idx="1">
                  <c:v>40</c:v>
                </c:pt>
                <c:pt idx="2">
                  <c:v>32.38095238095238</c:v>
                </c:pt>
                <c:pt idx="3">
                  <c:v>27.200000000000003</c:v>
                </c:pt>
                <c:pt idx="4">
                  <c:v>23.448275862068964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96F-49EC-A31E-7A3EA427F1B5}"/>
            </c:ext>
          </c:extLst>
        </c:ser>
        <c:ser>
          <c:idx val="3"/>
          <c:order val="3"/>
          <c:tx>
            <c:strRef>
              <c:f>[1]Sayfa1!$A$339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315151638066105"/>
                  <c:y val="0.186644024036931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[1]Sayfa1!$B$335:$F$335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[1]Sayfa1!$B$339:$F$339</c:f>
              <c:numCache>
                <c:formatCode>General</c:formatCode>
                <c:ptCount val="5"/>
                <c:pt idx="0">
                  <c:v>79.5</c:v>
                </c:pt>
                <c:pt idx="1">
                  <c:v>56.666666666666671</c:v>
                </c:pt>
                <c:pt idx="2">
                  <c:v>42.5</c:v>
                </c:pt>
                <c:pt idx="3">
                  <c:v>35.789473684210527</c:v>
                </c:pt>
                <c:pt idx="4">
                  <c:v>29.565217391304344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96F-49EC-A31E-7A3EA427F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13"/>
          <c:min val="-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8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17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239998345979697"/>
                  <c:y val="-0.3383684159320755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[6]Sayfa1!$B$499:$F$499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[6]Sayfa1!$B$500:$F$500</c:f>
              <c:numCache>
                <c:formatCode>General</c:formatCode>
                <c:ptCount val="5"/>
                <c:pt idx="0">
                  <c:v>7.9852941176470589</c:v>
                </c:pt>
                <c:pt idx="1">
                  <c:v>3.770833333333333</c:v>
                </c:pt>
                <c:pt idx="2">
                  <c:v>2.8281249999999996</c:v>
                </c:pt>
                <c:pt idx="3">
                  <c:v>2.2254098360655736</c:v>
                </c:pt>
                <c:pt idx="4">
                  <c:v>1.8854166666666665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B8-441A-91D6-03EF2A3BBDBC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0846875991147475"/>
                  <c:y val="-0.1676192146734055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[6]Sayfa1!$B$499:$F$499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[6]Sayfa1!$B$501:$F$501</c:f>
              <c:numCache>
                <c:formatCode>General</c:formatCode>
                <c:ptCount val="5"/>
                <c:pt idx="0">
                  <c:v>10.442307692307692</c:v>
                </c:pt>
                <c:pt idx="1">
                  <c:v>5.0277777777777777</c:v>
                </c:pt>
                <c:pt idx="2">
                  <c:v>3.5723684210526319</c:v>
                </c:pt>
                <c:pt idx="3">
                  <c:v>3.0166666666666666</c:v>
                </c:pt>
                <c:pt idx="4">
                  <c:v>2.5613207547169807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BB8-441A-91D6-03EF2A3BBDBC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0846875991147475"/>
                  <c:y val="0.105129201159249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[6]Sayfa1!$B$499:$F$499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[6]Sayfa1!$B$502:$F$502</c:f>
              <c:numCache>
                <c:formatCode>General</c:formatCode>
                <c:ptCount val="5"/>
                <c:pt idx="0">
                  <c:v>15.8</c:v>
                </c:pt>
                <c:pt idx="1">
                  <c:v>8.484375</c:v>
                </c:pt>
                <c:pt idx="2">
                  <c:v>5.6562499999999991</c:v>
                </c:pt>
                <c:pt idx="3">
                  <c:v>4.379032258064516</c:v>
                </c:pt>
                <c:pt idx="4">
                  <c:v>3.5723684210526319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BB8-441A-91D6-03EF2A3BBDBC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0567540115491092"/>
                  <c:y val="0.168261545442860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[6]Sayfa1!$B$499:$F$499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[6]Sayfa1!$B$503:$F$503</c:f>
              <c:numCache>
                <c:formatCode>General</c:formatCode>
                <c:ptCount val="5"/>
                <c:pt idx="0">
                  <c:v>22.624999999999996</c:v>
                </c:pt>
                <c:pt idx="1">
                  <c:v>12.34090909090909</c:v>
                </c:pt>
                <c:pt idx="2">
                  <c:v>8.484375</c:v>
                </c:pt>
                <c:pt idx="3">
                  <c:v>6.170454545454545</c:v>
                </c:pt>
                <c:pt idx="4">
                  <c:v>4.8482142857142856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BB8-441A-91D6-03EF2A3BB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6458155402658075"/>
              <c:y val="0.8624197593173824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8"/>
      </c:valAx>
      <c:valAx>
        <c:axId val="151937792"/>
        <c:scaling>
          <c:orientation val="minMax"/>
          <c:max val="2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6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8075958158893433E-2"/>
                  <c:y val="-0.50456904572211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[6]Sayfa1!$A$523:$F$523</c:f>
              <c:numCache>
                <c:formatCode>General</c:formatCode>
                <c:ptCount val="6"/>
                <c:pt idx="0">
                  <c:v>0</c:v>
                </c:pt>
                <c:pt idx="1">
                  <c:v>13.69675</c:v>
                </c:pt>
                <c:pt idx="2">
                  <c:v>27.3935</c:v>
                </c:pt>
                <c:pt idx="3">
                  <c:v>41.090249999999997</c:v>
                </c:pt>
                <c:pt idx="4">
                  <c:v>54.786999999999999</c:v>
                </c:pt>
                <c:pt idx="5">
                  <c:v>68.483750000000001</c:v>
                </c:pt>
              </c:numCache>
            </c:numRef>
          </c:xVal>
          <c:yVal>
            <c:numRef>
              <c:f>[6]Sayfa1!$A$524:$F$524</c:f>
              <c:numCache>
                <c:formatCode>General</c:formatCode>
                <c:ptCount val="6"/>
                <c:pt idx="0">
                  <c:v>100</c:v>
                </c:pt>
                <c:pt idx="1">
                  <c:v>73.417721518987335</c:v>
                </c:pt>
                <c:pt idx="2">
                  <c:v>60.759493670886073</c:v>
                </c:pt>
                <c:pt idx="3">
                  <c:v>50.632911392405063</c:v>
                </c:pt>
                <c:pt idx="4">
                  <c:v>36.708860759493668</c:v>
                </c:pt>
                <c:pt idx="5">
                  <c:v>27.848101265822784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DC-4EB7-AF2E-E9849FE7B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13]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17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4671757882583838"/>
                  <c:y val="-0.445113260917143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[6]Sayfa1!$B$540:$F$540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[6]Sayfa1!$B$541:$F$541</c:f>
              <c:numCache>
                <c:formatCode>General</c:formatCode>
                <c:ptCount val="5"/>
                <c:pt idx="0">
                  <c:v>2.7149999999999999</c:v>
                </c:pt>
                <c:pt idx="1">
                  <c:v>1.5970588235294116</c:v>
                </c:pt>
                <c:pt idx="2">
                  <c:v>1.2627906976744185</c:v>
                </c:pt>
                <c:pt idx="3">
                  <c:v>0.95263157894736838</c:v>
                </c:pt>
                <c:pt idx="4">
                  <c:v>0.79852941176470582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D8-4F91-A25B-AB1C63D75999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5660747574009073"/>
                  <c:y val="-0.283300830532426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[6]Sayfa1!$B$540:$F$540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[6]Sayfa1!$B$542:$F$542</c:f>
              <c:numCache>
                <c:formatCode>General</c:formatCode>
                <c:ptCount val="5"/>
                <c:pt idx="0">
                  <c:v>3.8</c:v>
                </c:pt>
                <c:pt idx="1">
                  <c:v>2.3608695652173912</c:v>
                </c:pt>
                <c:pt idx="2">
                  <c:v>1.5970588235294116</c:v>
                </c:pt>
                <c:pt idx="3">
                  <c:v>1.3574999999999999</c:v>
                </c:pt>
                <c:pt idx="4">
                  <c:v>1.2066666666666666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1D8-4F91-A25B-AB1C63D75999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593855366710605"/>
                  <c:y val="-8.17487434464801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[6]Sayfa1!$B$540:$F$540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[6]Sayfa1!$B$543:$F$543</c:f>
              <c:numCache>
                <c:formatCode>General</c:formatCode>
                <c:ptCount val="5"/>
                <c:pt idx="0">
                  <c:v>5.43</c:v>
                </c:pt>
                <c:pt idx="1">
                  <c:v>3.1941176470588233</c:v>
                </c:pt>
                <c:pt idx="2">
                  <c:v>2.4681818181818178</c:v>
                </c:pt>
                <c:pt idx="3">
                  <c:v>2.0111111111111111</c:v>
                </c:pt>
                <c:pt idx="4">
                  <c:v>1.5970588235294116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1D8-4F91-A25B-AB1C63D75999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55382941480912096"/>
                  <c:y val="0.176801573972890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[6]Sayfa1!$B$540:$F$540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[6]Sayfa1!$B$544:$F$544</c:f>
              <c:numCache>
                <c:formatCode>General</c:formatCode>
                <c:ptCount val="5"/>
                <c:pt idx="0">
                  <c:v>11.17</c:v>
                </c:pt>
                <c:pt idx="1">
                  <c:v>6.0333333333333332</c:v>
                </c:pt>
                <c:pt idx="2">
                  <c:v>4.9363636363636356</c:v>
                </c:pt>
                <c:pt idx="3">
                  <c:v>4.1769230769230772</c:v>
                </c:pt>
                <c:pt idx="4">
                  <c:v>3.3937499999999998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1D8-4F91-A25B-AB1C63D75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8"/>
      </c:valAx>
      <c:valAx>
        <c:axId val="151937792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7562983047279334E-2"/>
                  <c:y val="-0.393812748811533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[6]Sayfa1!$A$565:$F$565</c:f>
              <c:numCache>
                <c:formatCode>General</c:formatCode>
                <c:ptCount val="6"/>
                <c:pt idx="0">
                  <c:v>0</c:v>
                </c:pt>
                <c:pt idx="1">
                  <c:v>11.28485</c:v>
                </c:pt>
                <c:pt idx="2">
                  <c:v>22.569700000000001</c:v>
                </c:pt>
                <c:pt idx="3">
                  <c:v>33.854550000000003</c:v>
                </c:pt>
                <c:pt idx="4">
                  <c:v>45.139400000000002</c:v>
                </c:pt>
                <c:pt idx="5">
                  <c:v>56.424250000000001</c:v>
                </c:pt>
              </c:numCache>
            </c:numRef>
          </c:xVal>
          <c:yVal>
            <c:numRef>
              <c:f>[6]Sayfa1!$A$566:$F$566</c:f>
              <c:numCache>
                <c:formatCode>General</c:formatCode>
                <c:ptCount val="6"/>
                <c:pt idx="0">
                  <c:v>100</c:v>
                </c:pt>
                <c:pt idx="1">
                  <c:v>77.083333333333329</c:v>
                </c:pt>
                <c:pt idx="2">
                  <c:v>65.625</c:v>
                </c:pt>
                <c:pt idx="3">
                  <c:v>58.333333333333336</c:v>
                </c:pt>
                <c:pt idx="4">
                  <c:v>45.833333333333336</c:v>
                </c:pt>
                <c:pt idx="5">
                  <c:v>36.458333333333336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E7-46B7-A1C5-206863A84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14]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8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3978439675953646"/>
                  <c:y val="-0.468762615758872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[6]Sayfa1!$B$582:$F$582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[6]Sayfa1!$B$583:$F$583</c:f>
              <c:numCache>
                <c:formatCode>General</c:formatCode>
                <c:ptCount val="5"/>
                <c:pt idx="0">
                  <c:v>1.81</c:v>
                </c:pt>
                <c:pt idx="1">
                  <c:v>1.0647058823529412</c:v>
                </c:pt>
                <c:pt idx="2">
                  <c:v>0.86190476190476195</c:v>
                </c:pt>
                <c:pt idx="3">
                  <c:v>0.75416666666666665</c:v>
                </c:pt>
                <c:pt idx="4">
                  <c:v>0.63882352941176479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5D-4B9B-BCC4-62B5CB587989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3424223355286701"/>
                  <c:y val="-0.247538430234965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[6]Sayfa1!$B$582:$F$582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[6]Sayfa1!$B$584:$F$584</c:f>
              <c:numCache>
                <c:formatCode>General</c:formatCode>
                <c:ptCount val="5"/>
                <c:pt idx="0">
                  <c:v>3.2</c:v>
                </c:pt>
                <c:pt idx="1">
                  <c:v>2.2624999999999997</c:v>
                </c:pt>
                <c:pt idx="2">
                  <c:v>1.5083333333333333</c:v>
                </c:pt>
                <c:pt idx="3">
                  <c:v>1.3243902439024391</c:v>
                </c:pt>
                <c:pt idx="4">
                  <c:v>1.1081632653061224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F5D-4B9B-BCC4-62B5CB587989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3701331515620173"/>
                  <c:y val="9.829244972153047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[6]Sayfa1!$B$582:$F$582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[6]Sayfa1!$B$585:$F$585</c:f>
              <c:numCache>
                <c:formatCode>General</c:formatCode>
                <c:ptCount val="5"/>
                <c:pt idx="0">
                  <c:v>6.7874999999999996</c:v>
                </c:pt>
                <c:pt idx="1">
                  <c:v>4.1769230769230772</c:v>
                </c:pt>
                <c:pt idx="2">
                  <c:v>3.3937499999999998</c:v>
                </c:pt>
                <c:pt idx="3">
                  <c:v>2.8578947368421055</c:v>
                </c:pt>
                <c:pt idx="4">
                  <c:v>2.2624999999999997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F5D-4B9B-BCC4-62B5CB587989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402639263584137"/>
                  <c:y val="0.143657927599487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[6]Sayfa1!$B$582:$F$582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[6]Sayfa1!$B$586:$F$586</c:f>
              <c:numCache>
                <c:formatCode>General</c:formatCode>
                <c:ptCount val="5"/>
                <c:pt idx="0">
                  <c:v>8.65</c:v>
                </c:pt>
                <c:pt idx="1">
                  <c:v>5.43</c:v>
                </c:pt>
                <c:pt idx="2">
                  <c:v>4.1769230769230772</c:v>
                </c:pt>
                <c:pt idx="3">
                  <c:v>3.62</c:v>
                </c:pt>
                <c:pt idx="4">
                  <c:v>3.0166666666666666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F5D-4B9B-BCC4-62B5CB587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8"/>
      </c:valAx>
      <c:valAx>
        <c:axId val="151937792"/>
        <c:scaling>
          <c:orientation val="minMax"/>
          <c:max val="9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5932703182715571E-2"/>
                  <c:y val="-0.459942807441475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[6]Sayfa1!$A$606:$F$606</c:f>
              <c:numCache>
                <c:formatCode>General</c:formatCode>
                <c:ptCount val="6"/>
                <c:pt idx="0">
                  <c:v>0</c:v>
                </c:pt>
                <c:pt idx="1">
                  <c:v>10.938800000000001</c:v>
                </c:pt>
                <c:pt idx="2">
                  <c:v>16.408200000000001</c:v>
                </c:pt>
                <c:pt idx="3">
                  <c:v>21.877600000000001</c:v>
                </c:pt>
                <c:pt idx="4">
                  <c:v>27.347000000000001</c:v>
                </c:pt>
                <c:pt idx="5">
                  <c:v>32.816400000000002</c:v>
                </c:pt>
              </c:numCache>
            </c:numRef>
          </c:xVal>
          <c:yVal>
            <c:numRef>
              <c:f>[6]Sayfa1!$A$607:$F$607</c:f>
              <c:numCache>
                <c:formatCode>General</c:formatCode>
                <c:ptCount val="6"/>
                <c:pt idx="0">
                  <c:v>100</c:v>
                </c:pt>
                <c:pt idx="1">
                  <c:v>66.086956521739125</c:v>
                </c:pt>
                <c:pt idx="2">
                  <c:v>52.173913043478258</c:v>
                </c:pt>
                <c:pt idx="3">
                  <c:v>40</c:v>
                </c:pt>
                <c:pt idx="4">
                  <c:v>34.782608695652172</c:v>
                </c:pt>
                <c:pt idx="5">
                  <c:v>29.565217391304348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69-48FC-8A50-9728C56A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33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15]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1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107875397394111E-2"/>
          <c:y val="5.7210916050402981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65223447555675"/>
                  <c:y val="-0.389740329387980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[6]Sayfa1!$B$623:$F$623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[6]Sayfa1!$B$624:$F$624</c:f>
              <c:numCache>
                <c:formatCode>General</c:formatCode>
                <c:ptCount val="5"/>
                <c:pt idx="0">
                  <c:v>1.72</c:v>
                </c:pt>
                <c:pt idx="1">
                  <c:v>1.0442307692307693</c:v>
                </c:pt>
                <c:pt idx="2">
                  <c:v>0.67037037037037028</c:v>
                </c:pt>
                <c:pt idx="3">
                  <c:v>0.61011235955056176</c:v>
                </c:pt>
                <c:pt idx="4">
                  <c:v>0.54299999999999993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AC-4BE6-A7BD-EC5CF001018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268440744555539"/>
                  <c:y val="-0.107074915964480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[6]Sayfa1!$B$623:$F$623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[6]Sayfa1!$B$625:$F$625</c:f>
              <c:numCache>
                <c:formatCode>General</c:formatCode>
                <c:ptCount val="5"/>
                <c:pt idx="0">
                  <c:v>3.0166666666666666</c:v>
                </c:pt>
                <c:pt idx="1">
                  <c:v>1.8724137931034481</c:v>
                </c:pt>
                <c:pt idx="2">
                  <c:v>1.2928571428571427</c:v>
                </c:pt>
                <c:pt idx="3">
                  <c:v>1.0859999999999999</c:v>
                </c:pt>
                <c:pt idx="4">
                  <c:v>0.87580645161290316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5AC-4BE6-A7BD-EC5CF001018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[6]Sayfa1!$B$623:$F$623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[6]Sayfa1!$B$626:$F$626</c:f>
              <c:numCache>
                <c:formatCode>General</c:formatCode>
                <c:ptCount val="5"/>
                <c:pt idx="0">
                  <c:v>3.8785714285714286</c:v>
                </c:pt>
                <c:pt idx="1">
                  <c:v>2.4681818181818178</c:v>
                </c:pt>
                <c:pt idx="2">
                  <c:v>1.7516129032258063</c:v>
                </c:pt>
                <c:pt idx="3">
                  <c:v>1.3923076923076922</c:v>
                </c:pt>
                <c:pt idx="4">
                  <c:v>1.0647058823529412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5AC-4BE6-A7BD-EC5CF001018D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839917704196248"/>
                  <c:y val="0.16062018765868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[6]Sayfa1!$B$623:$F$623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[6]Sayfa1!$B$627:$F$627</c:f>
              <c:numCache>
                <c:formatCode>General</c:formatCode>
                <c:ptCount val="5"/>
                <c:pt idx="0">
                  <c:v>5.32</c:v>
                </c:pt>
                <c:pt idx="1">
                  <c:v>3.1941176470588233</c:v>
                </c:pt>
                <c:pt idx="2">
                  <c:v>2.4681818181818178</c:v>
                </c:pt>
                <c:pt idx="3">
                  <c:v>1.8724137931034481</c:v>
                </c:pt>
                <c:pt idx="4">
                  <c:v>1.5083333333333333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5AC-4BE6-A7BD-EC5CF0010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8"/>
      </c:valAx>
      <c:valAx>
        <c:axId val="151937792"/>
        <c:scaling>
          <c:orientation val="minMax"/>
          <c:max val="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6423657335633285E-2"/>
                  <c:y val="-0.44713626679018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[6]Sayfa1!$A$647:$F$647</c:f>
              <c:numCache>
                <c:formatCode>General</c:formatCode>
                <c:ptCount val="6"/>
                <c:pt idx="0">
                  <c:v>0</c:v>
                </c:pt>
                <c:pt idx="1">
                  <c:v>10.613350000000001</c:v>
                </c:pt>
                <c:pt idx="2">
                  <c:v>15.920024999999999</c:v>
                </c:pt>
                <c:pt idx="3">
                  <c:v>21.226700000000001</c:v>
                </c:pt>
                <c:pt idx="4">
                  <c:v>26.533374999999999</c:v>
                </c:pt>
                <c:pt idx="5">
                  <c:v>31.840049999999998</c:v>
                </c:pt>
              </c:numCache>
            </c:numRef>
          </c:xVal>
          <c:yVal>
            <c:numRef>
              <c:f>[6]Sayfa1!$A$648:$F$648</c:f>
              <c:numCache>
                <c:formatCode>General</c:formatCode>
                <c:ptCount val="6"/>
                <c:pt idx="0">
                  <c:v>100</c:v>
                </c:pt>
                <c:pt idx="1">
                  <c:v>73.770491803278688</c:v>
                </c:pt>
                <c:pt idx="2">
                  <c:v>57.377049180327866</c:v>
                </c:pt>
                <c:pt idx="3">
                  <c:v>46.721311475409834</c:v>
                </c:pt>
                <c:pt idx="4">
                  <c:v>37.704918032786885</c:v>
                </c:pt>
                <c:pt idx="5">
                  <c:v>31.147540983606557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52-47D3-82A4-DF0BF9E0C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3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16]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8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569360160707659"/>
                  <c:y val="-0.483673887787876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[6]Sayfa1!$B$664:$F$664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[6]Sayfa1!$B$665:$F$665</c:f>
              <c:numCache>
                <c:formatCode>General</c:formatCode>
                <c:ptCount val="5"/>
                <c:pt idx="0">
                  <c:v>1.6454545454545455</c:v>
                </c:pt>
                <c:pt idx="1">
                  <c:v>0.95263157894736838</c:v>
                </c:pt>
                <c:pt idx="2">
                  <c:v>0.78695652173913044</c:v>
                </c:pt>
                <c:pt idx="3">
                  <c:v>0.67037037037037028</c:v>
                </c:pt>
                <c:pt idx="4">
                  <c:v>0.5597938144329897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9F-4BE3-BE37-1C8D6181160E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582894068788623"/>
                  <c:y val="-0.324080890840953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[6]Sayfa1!$B$664:$F$664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[6]Sayfa1!$B$666:$F$666</c:f>
              <c:numCache>
                <c:formatCode>General</c:formatCode>
                <c:ptCount val="5"/>
                <c:pt idx="0">
                  <c:v>2.4</c:v>
                </c:pt>
                <c:pt idx="1">
                  <c:v>1.6968749999999999</c:v>
                </c:pt>
                <c:pt idx="2">
                  <c:v>1.1804347826086956</c:v>
                </c:pt>
                <c:pt idx="3">
                  <c:v>0.95263157894736838</c:v>
                </c:pt>
                <c:pt idx="4">
                  <c:v>0.78695652173913044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C9F-4BE3-BE37-1C8D6181160E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015165727045278"/>
                  <c:y val="-0.123618034764074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[6]Sayfa1!$B$664:$F$664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[6]Sayfa1!$B$667:$F$667</c:f>
              <c:numCache>
                <c:formatCode>General</c:formatCode>
                <c:ptCount val="5"/>
                <c:pt idx="0">
                  <c:v>3.62</c:v>
                </c:pt>
                <c:pt idx="1">
                  <c:v>2.3608695652173912</c:v>
                </c:pt>
                <c:pt idx="2">
                  <c:v>1.7516129032258063</c:v>
                </c:pt>
                <c:pt idx="3">
                  <c:v>1.4675675675675675</c:v>
                </c:pt>
                <c:pt idx="4">
                  <c:v>1.2340909090909089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C9F-4BE3-BE37-1C8D6181160E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51602418295052"/>
                  <c:y val="0.196122425986432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[6]Sayfa1!$B$664:$F$664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[6]Sayfa1!$B$668:$F$668</c:f>
              <c:numCache>
                <c:formatCode>General</c:formatCode>
                <c:ptCount val="5"/>
                <c:pt idx="0">
                  <c:v>8.7799999999999994</c:v>
                </c:pt>
                <c:pt idx="1">
                  <c:v>5.43</c:v>
                </c:pt>
                <c:pt idx="2">
                  <c:v>4.1769230769230772</c:v>
                </c:pt>
                <c:pt idx="3">
                  <c:v>3.62</c:v>
                </c:pt>
                <c:pt idx="4">
                  <c:v>3.0166666666666666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C9F-4BE3-BE37-1C8D61811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6"/>
      </c:valAx>
      <c:valAx>
        <c:axId val="151937792"/>
        <c:scaling>
          <c:orientation val="minMax"/>
          <c:max val="9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184384149538175"/>
                  <c:y val="-0.462920479181611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[6]Sayfa1!$B$705:$F$705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[6]Sayfa1!$B$706:$F$706</c:f>
              <c:numCache>
                <c:formatCode>General</c:formatCode>
                <c:ptCount val="5"/>
                <c:pt idx="0">
                  <c:v>2.3955882352941176</c:v>
                </c:pt>
                <c:pt idx="1">
                  <c:v>1.5663461538461538</c:v>
                </c:pt>
                <c:pt idx="2">
                  <c:v>1.0055555555555555</c:v>
                </c:pt>
                <c:pt idx="3">
                  <c:v>0.91516853932584263</c:v>
                </c:pt>
                <c:pt idx="4">
                  <c:v>0.81449999999999989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C8-450F-9C29-ACFED0B61897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907884126024793"/>
                  <c:y val="-0.2412415311511907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[6]Sayfa1!$B$705:$F$705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[6]Sayfa1!$B$707:$F$707</c:f>
              <c:numCache>
                <c:formatCode>General</c:formatCode>
                <c:ptCount val="5"/>
                <c:pt idx="0">
                  <c:v>4.04</c:v>
                </c:pt>
                <c:pt idx="1">
                  <c:v>2.5453124999999996</c:v>
                </c:pt>
                <c:pt idx="2">
                  <c:v>1.8099999999999998</c:v>
                </c:pt>
                <c:pt idx="3">
                  <c:v>1.5970588235294116</c:v>
                </c:pt>
                <c:pt idx="4">
                  <c:v>1.2928571428571429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2C8-450F-9C29-ACFED0B61897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907884126024793"/>
                  <c:y val="9.470357805803780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[6]Sayfa1!$B$705:$F$705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[6]Sayfa1!$B$708:$F$708</c:f>
              <c:numCache>
                <c:formatCode>General</c:formatCode>
                <c:ptCount val="5"/>
                <c:pt idx="0">
                  <c:v>7.75</c:v>
                </c:pt>
                <c:pt idx="1">
                  <c:v>4.5249999999999995</c:v>
                </c:pt>
                <c:pt idx="2">
                  <c:v>3.3937499999999998</c:v>
                </c:pt>
                <c:pt idx="3">
                  <c:v>3.0166666666666666</c:v>
                </c:pt>
                <c:pt idx="4">
                  <c:v>2.5453124999999996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2C8-450F-9C29-ACFED0B61897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1168724233245844"/>
                  <c:y val="0.159152192612187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[6]Sayfa1!$B$705:$F$705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[6]Sayfa1!$B$709:$F$709</c:f>
              <c:numCache>
                <c:formatCode>General</c:formatCode>
                <c:ptCount val="5"/>
                <c:pt idx="0">
                  <c:v>10.25</c:v>
                </c:pt>
                <c:pt idx="1">
                  <c:v>6.2653846153846153</c:v>
                </c:pt>
                <c:pt idx="2">
                  <c:v>4.5249999999999995</c:v>
                </c:pt>
                <c:pt idx="3">
                  <c:v>3.8785714285714286</c:v>
                </c:pt>
                <c:pt idx="4">
                  <c:v>3.3937499999999998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2C8-450F-9C29-ACFED0B61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7"/>
      </c:valAx>
      <c:valAx>
        <c:axId val="151937792"/>
        <c:scaling>
          <c:orientation val="minMax"/>
          <c:max val="1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800" b="1" i="0" cap="all" baseline="0">
                    <a:effectLst/>
                  </a:rPr>
                  <a:t>1/V (EU/</a:t>
                </a:r>
                <a:r>
                  <a:rPr lang="tr-TR" sz="1800" b="1" i="0" baseline="0">
                    <a:effectLst/>
                  </a:rPr>
                  <a:t>m</a:t>
                </a:r>
                <a:r>
                  <a:rPr lang="tr-TR" sz="1800" b="1" i="0" cap="all" baseline="0">
                    <a:effectLst/>
                  </a:rPr>
                  <a:t>l)</a:t>
                </a:r>
                <a:r>
                  <a:rPr lang="tr-TR" sz="1800" b="1" i="0" cap="all" baseline="30000">
                    <a:effectLst/>
                  </a:rPr>
                  <a:t>-1</a:t>
                </a:r>
                <a:endParaRPr lang="tr-TR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"/>
        <c:min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 cmpd="sng">
                <a:solidFill>
                  <a:sysClr val="windowText" lastClr="000000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9102143482064741E-2"/>
                  <c:y val="-0.429285141440653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[1]Sayfa1!$A$359:$F$359</c:f>
              <c:numCache>
                <c:formatCode>General</c:formatCode>
                <c:ptCount val="6"/>
                <c:pt idx="0">
                  <c:v>0</c:v>
                </c:pt>
                <c:pt idx="1">
                  <c:v>2.4215999999999998</c:v>
                </c:pt>
                <c:pt idx="2">
                  <c:v>3.6324000000000001</c:v>
                </c:pt>
                <c:pt idx="3">
                  <c:v>4.8431999999999995</c:v>
                </c:pt>
                <c:pt idx="4">
                  <c:v>6.0540000000000003</c:v>
                </c:pt>
                <c:pt idx="5">
                  <c:v>7.2648000000000001</c:v>
                </c:pt>
              </c:numCache>
            </c:numRef>
          </c:xVal>
          <c:yVal>
            <c:numRef>
              <c:f>[1]Sayfa1!$A$360:$F$360</c:f>
              <c:numCache>
                <c:formatCode>General</c:formatCode>
                <c:ptCount val="6"/>
                <c:pt idx="0">
                  <c:v>100</c:v>
                </c:pt>
                <c:pt idx="1">
                  <c:v>62.222222222222221</c:v>
                </c:pt>
                <c:pt idx="2">
                  <c:v>52.222222222222221</c:v>
                </c:pt>
                <c:pt idx="3">
                  <c:v>43.333333333333336</c:v>
                </c:pt>
                <c:pt idx="4">
                  <c:v>36.666666666666664</c:v>
                </c:pt>
                <c:pt idx="5">
                  <c:v>31.111111111111111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5B-4355-B612-123AEF85E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5696"/>
        <c:axId val="81184256"/>
      </c:scatterChart>
      <c:valAx>
        <c:axId val="81165696"/>
        <c:scaling>
          <c:orientation val="minMax"/>
          <c:max val="7.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j-lt"/>
                    <a:ea typeface="+mn-ea"/>
                    <a:cs typeface="Times New Roman" panose="02020603050405020304" pitchFamily="18" charset="0"/>
                  </a:defRPr>
                </a:pPr>
                <a:r>
                  <a:rPr lang="tr-TR" sz="1100" b="1" i="0" baseline="0">
                    <a:effectLst/>
                    <a:latin typeface="+mj-lt"/>
                    <a:cs typeface="Times New Roman" panose="02020603050405020304" pitchFamily="18" charset="0"/>
                  </a:rPr>
                  <a:t>[M 9]   (nM) </a:t>
                </a:r>
                <a:endParaRPr lang="tr-TR" sz="1100">
                  <a:effectLst/>
                  <a:latin typeface="+mj-lt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1184256"/>
        <c:crosses val="autoZero"/>
        <c:crossBetween val="midCat"/>
        <c:majorUnit val="1"/>
      </c:valAx>
      <c:valAx>
        <c:axId val="8118425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1165696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3180703093437229E-2"/>
                  <c:y val="-0.369355224208549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[6]Sayfa1!$A$688:$F$688</c:f>
              <c:numCache>
                <c:formatCode>General</c:formatCode>
                <c:ptCount val="6"/>
                <c:pt idx="0">
                  <c:v>0</c:v>
                </c:pt>
                <c:pt idx="1">
                  <c:v>32.892625000000002</c:v>
                </c:pt>
                <c:pt idx="2">
                  <c:v>39.471150000000002</c:v>
                </c:pt>
                <c:pt idx="3">
                  <c:v>46.049675000000001</c:v>
                </c:pt>
                <c:pt idx="4">
                  <c:v>52.628200000000007</c:v>
                </c:pt>
                <c:pt idx="5">
                  <c:v>59.206725000000006</c:v>
                </c:pt>
              </c:numCache>
            </c:numRef>
          </c:xVal>
          <c:yVal>
            <c:numRef>
              <c:f>[6]Sayfa1!$A$689:$F$689</c:f>
              <c:numCache>
                <c:formatCode>General</c:formatCode>
                <c:ptCount val="6"/>
                <c:pt idx="0">
                  <c:v>100</c:v>
                </c:pt>
                <c:pt idx="1">
                  <c:v>66.935483870967744</c:v>
                </c:pt>
                <c:pt idx="2">
                  <c:v>60.483870967741936</c:v>
                </c:pt>
                <c:pt idx="3">
                  <c:v>52.41935483870968</c:v>
                </c:pt>
                <c:pt idx="4">
                  <c:v>46.774193548387096</c:v>
                </c:pt>
                <c:pt idx="5">
                  <c:v>43.548387096774192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1B-4F12-9323-CA18F44DA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17]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5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090206634435839E-2"/>
                  <c:y val="-0.510175973325501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[6]Sayfa1!$A$729:$F$729</c:f>
              <c:numCache>
                <c:formatCode>General</c:formatCode>
                <c:ptCount val="6"/>
                <c:pt idx="0">
                  <c:v>0</c:v>
                </c:pt>
                <c:pt idx="1">
                  <c:v>10.915900000000001</c:v>
                </c:pt>
                <c:pt idx="2">
                  <c:v>21.831800000000001</c:v>
                </c:pt>
                <c:pt idx="3">
                  <c:v>32.747700000000002</c:v>
                </c:pt>
                <c:pt idx="4">
                  <c:v>43.663600000000002</c:v>
                </c:pt>
                <c:pt idx="5">
                  <c:v>54.579500000000003</c:v>
                </c:pt>
              </c:numCache>
            </c:numRef>
          </c:xVal>
          <c:yVal>
            <c:numRef>
              <c:f>[6]Sayfa1!$A$730:$F$730</c:f>
              <c:numCache>
                <c:formatCode>General</c:formatCode>
                <c:ptCount val="6"/>
                <c:pt idx="0">
                  <c:v>100</c:v>
                </c:pt>
                <c:pt idx="1">
                  <c:v>75.471698113207552</c:v>
                </c:pt>
                <c:pt idx="2">
                  <c:v>59.433962264150942</c:v>
                </c:pt>
                <c:pt idx="3">
                  <c:v>40.566037735849058</c:v>
                </c:pt>
                <c:pt idx="4">
                  <c:v>29.245283018867923</c:v>
                </c:pt>
                <c:pt idx="5">
                  <c:v>21.69811320754717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D5-4136-AAB3-A7812C098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18]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8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4554599272595072"/>
                  <c:y val="-0.501702769583103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[6]Sayfa1!$B$746:$F$746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[6]Sayfa1!$B$747:$F$747</c:f>
              <c:numCache>
                <c:formatCode>General</c:formatCode>
                <c:ptCount val="5"/>
                <c:pt idx="0">
                  <c:v>2.2624999999999997</c:v>
                </c:pt>
                <c:pt idx="1">
                  <c:v>1.2928571428571427</c:v>
                </c:pt>
                <c:pt idx="2">
                  <c:v>0.95263157894736838</c:v>
                </c:pt>
                <c:pt idx="3">
                  <c:v>0.73378378378378373</c:v>
                </c:pt>
                <c:pt idx="4">
                  <c:v>0.61704545454545445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AE-4A6C-AB26-26BF6F82D10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3280155207886093"/>
                  <c:y val="-0.2845159504626713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[6]Sayfa1!$B$746:$F$746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[6]Sayfa1!$B$748:$F$748</c:f>
              <c:numCache>
                <c:formatCode>General</c:formatCode>
                <c:ptCount val="5"/>
                <c:pt idx="0">
                  <c:v>4.3499999999999996</c:v>
                </c:pt>
                <c:pt idx="1">
                  <c:v>2.5857142857142854</c:v>
                </c:pt>
                <c:pt idx="2">
                  <c:v>1.7516129032258063</c:v>
                </c:pt>
                <c:pt idx="3">
                  <c:v>1.4289473684210527</c:v>
                </c:pt>
                <c:pt idx="4">
                  <c:v>1.2340909090909089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5AE-4A6C-AB26-26BF6F82D104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3995632577547281"/>
                  <c:y val="-0.133477370226256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[6]Sayfa1!$B$746:$F$746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[6]Sayfa1!$B$749:$F$749</c:f>
              <c:numCache>
                <c:formatCode>General</c:formatCode>
                <c:ptCount val="5"/>
                <c:pt idx="0">
                  <c:v>5.54</c:v>
                </c:pt>
                <c:pt idx="1">
                  <c:v>3.3937499999999998</c:v>
                </c:pt>
                <c:pt idx="2">
                  <c:v>2.2624999999999997</c:v>
                </c:pt>
                <c:pt idx="3">
                  <c:v>1.8724137931034481</c:v>
                </c:pt>
                <c:pt idx="4">
                  <c:v>1.5083333333333333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5AE-4A6C-AB26-26BF6F82D10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52721188512838302"/>
                  <c:y val="0.174706558249901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[6]Sayfa1!$B$746:$F$746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[6]Sayfa1!$B$750:$F$750</c:f>
              <c:numCache>
                <c:formatCode>General</c:formatCode>
                <c:ptCount val="5"/>
                <c:pt idx="0">
                  <c:v>11.6</c:v>
                </c:pt>
                <c:pt idx="1">
                  <c:v>6.7874999999999996</c:v>
                </c:pt>
                <c:pt idx="2">
                  <c:v>4.9363636363636356</c:v>
                </c:pt>
                <c:pt idx="3">
                  <c:v>3.8785714285714286</c:v>
                </c:pt>
                <c:pt idx="4">
                  <c:v>3.1941176470588233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5AE-4A6C-AB26-26BF6F82D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9"/>
      </c:valAx>
      <c:valAx>
        <c:axId val="151937792"/>
        <c:scaling>
          <c:orientation val="minMax"/>
          <c:max val="1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27537182852144"/>
          <c:y val="2.5428331875182269E-2"/>
          <c:w val="0.81183573928258967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7.4970380872841687E-3"/>
                  <c:y val="-0.375631194893276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[6]Sayfa1!$A$770:$F$770</c:f>
              <c:numCache>
                <c:formatCode>General</c:formatCode>
                <c:ptCount val="6"/>
                <c:pt idx="0">
                  <c:v>0</c:v>
                </c:pt>
                <c:pt idx="1">
                  <c:v>21.183600000000002</c:v>
                </c:pt>
                <c:pt idx="2">
                  <c:v>31.775400000000001</c:v>
                </c:pt>
                <c:pt idx="3">
                  <c:v>42.367200000000004</c:v>
                </c:pt>
                <c:pt idx="4">
                  <c:v>52.959000000000003</c:v>
                </c:pt>
                <c:pt idx="5">
                  <c:v>63.550800000000002</c:v>
                </c:pt>
              </c:numCache>
            </c:numRef>
          </c:xVal>
          <c:yVal>
            <c:numRef>
              <c:f>[6]Sayfa1!$A$771:$F$771</c:f>
              <c:numCache>
                <c:formatCode>General</c:formatCode>
                <c:ptCount val="6"/>
                <c:pt idx="0">
                  <c:v>100</c:v>
                </c:pt>
                <c:pt idx="1">
                  <c:v>76.543209876543216</c:v>
                </c:pt>
                <c:pt idx="2">
                  <c:v>65.432098765432102</c:v>
                </c:pt>
                <c:pt idx="3">
                  <c:v>51.851851851851855</c:v>
                </c:pt>
                <c:pt idx="4">
                  <c:v>44.444444444444443</c:v>
                </c:pt>
                <c:pt idx="5">
                  <c:v>38.271604938271608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DB-4B73-98B5-E103C86DD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19]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6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3517140540227115"/>
                  <c:y val="-0.340837023271777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[6]Sayfa1!$B$787:$F$787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[6]Sayfa1!$B$788:$F$788</c:f>
              <c:numCache>
                <c:formatCode>General</c:formatCode>
                <c:ptCount val="5"/>
                <c:pt idx="0">
                  <c:v>2.2624999999999997</c:v>
                </c:pt>
                <c:pt idx="1">
                  <c:v>1.2340909090909089</c:v>
                </c:pt>
                <c:pt idx="2">
                  <c:v>0.96964285714285714</c:v>
                </c:pt>
                <c:pt idx="3">
                  <c:v>0.83538461538461539</c:v>
                </c:pt>
                <c:pt idx="4">
                  <c:v>0.70519480519480515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1B-4EC7-B3C6-34AF363F0FC0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4770129565538739"/>
                  <c:y val="-0.165991699820706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[6]Sayfa1!$B$787:$F$787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[6]Sayfa1!$B$789:$F$789</c:f>
              <c:numCache>
                <c:formatCode>General</c:formatCode>
                <c:ptCount val="5"/>
                <c:pt idx="0">
                  <c:v>2.99</c:v>
                </c:pt>
                <c:pt idx="1">
                  <c:v>1.8724137931034481</c:v>
                </c:pt>
                <c:pt idx="2">
                  <c:v>1.2928571428571427</c:v>
                </c:pt>
                <c:pt idx="3">
                  <c:v>1.0647058823529412</c:v>
                </c:pt>
                <c:pt idx="4">
                  <c:v>0.90500000000000003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C1B-4EC7-B3C6-34AF363F0FC0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2967583950178154"/>
                  <c:y val="0.12204561941378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[6]Sayfa1!$B$787:$F$787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[6]Sayfa1!$B$790:$F$790</c:f>
              <c:numCache>
                <c:formatCode>General</c:formatCode>
                <c:ptCount val="5"/>
                <c:pt idx="0">
                  <c:v>4.7</c:v>
                </c:pt>
                <c:pt idx="1">
                  <c:v>2.8578947368421055</c:v>
                </c:pt>
                <c:pt idx="2">
                  <c:v>2.3608695652173912</c:v>
                </c:pt>
                <c:pt idx="3">
                  <c:v>1.5970588235294116</c:v>
                </c:pt>
                <c:pt idx="4">
                  <c:v>1.2928571428571427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C1B-4EC7-B3C6-34AF363F0FC0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2967583950178154"/>
                  <c:y val="0.188087500663947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[6]Sayfa1!$B$787:$F$787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[6]Sayfa1!$B$791:$F$791</c:f>
              <c:numCache>
                <c:formatCode>General</c:formatCode>
                <c:ptCount val="5"/>
                <c:pt idx="0">
                  <c:v>6.7874999999999996</c:v>
                </c:pt>
                <c:pt idx="1">
                  <c:v>4.1769230769230772</c:v>
                </c:pt>
                <c:pt idx="2">
                  <c:v>3.1941176470588233</c:v>
                </c:pt>
                <c:pt idx="3">
                  <c:v>2.4681818181818178</c:v>
                </c:pt>
                <c:pt idx="4">
                  <c:v>1.8724137931034481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C1B-4EC7-B3C6-34AF363F0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8"/>
      </c:valAx>
      <c:valAx>
        <c:axId val="151937792"/>
        <c:scaling>
          <c:orientation val="minMax"/>
          <c:max val="7.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1.8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082589759432852E-2"/>
                  <c:y val="-0.4029989808651791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[6]Sayfa1!$A$811:$F$811</c:f>
              <c:numCache>
                <c:formatCode>General</c:formatCode>
                <c:ptCount val="6"/>
                <c:pt idx="0">
                  <c:v>0</c:v>
                </c:pt>
                <c:pt idx="1">
                  <c:v>20.572800000000001</c:v>
                </c:pt>
                <c:pt idx="2">
                  <c:v>30.859200000000001</c:v>
                </c:pt>
                <c:pt idx="3">
                  <c:v>41.145600000000002</c:v>
                </c:pt>
                <c:pt idx="4">
                  <c:v>51.432000000000002</c:v>
                </c:pt>
                <c:pt idx="5">
                  <c:v>61.718400000000003</c:v>
                </c:pt>
              </c:numCache>
            </c:numRef>
          </c:xVal>
          <c:yVal>
            <c:numRef>
              <c:f>[6]Sayfa1!$A$812:$F$812</c:f>
              <c:numCache>
                <c:formatCode>General</c:formatCode>
                <c:ptCount val="6"/>
                <c:pt idx="0">
                  <c:v>100</c:v>
                </c:pt>
                <c:pt idx="1">
                  <c:v>77.41935483870968</c:v>
                </c:pt>
                <c:pt idx="2">
                  <c:v>65.591397849462368</c:v>
                </c:pt>
                <c:pt idx="3">
                  <c:v>52.688172043010752</c:v>
                </c:pt>
                <c:pt idx="4">
                  <c:v>44.086021505376344</c:v>
                </c:pt>
                <c:pt idx="5">
                  <c:v>38.70967741935484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6B-4A5C-87C4-49B415A52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20]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136838005051919"/>
                  <c:y val="-0.34972433382619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[6]Sayfa1!$B$828:$F$828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[6]Sayfa1!$B$829:$F$829</c:f>
              <c:numCache>
                <c:formatCode>General</c:formatCode>
                <c:ptCount val="5"/>
                <c:pt idx="0">
                  <c:v>1.9392857142857143</c:v>
                </c:pt>
                <c:pt idx="1">
                  <c:v>1.2340909090909089</c:v>
                </c:pt>
                <c:pt idx="2">
                  <c:v>0.96964285714285714</c:v>
                </c:pt>
                <c:pt idx="3">
                  <c:v>0.83538461538461539</c:v>
                </c:pt>
                <c:pt idx="4">
                  <c:v>0.70519480519480515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5D-41B5-B881-10F3027E76BF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10092652045449"/>
                  <c:y val="-0.206918621855222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[6]Sayfa1!$B$828:$F$828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[6]Sayfa1!$B$830:$F$830</c:f>
              <c:numCache>
                <c:formatCode>General</c:formatCode>
                <c:ptCount val="5"/>
                <c:pt idx="0">
                  <c:v>2.42</c:v>
                </c:pt>
                <c:pt idx="1">
                  <c:v>1.6454545454545455</c:v>
                </c:pt>
                <c:pt idx="2">
                  <c:v>1.2627906976744185</c:v>
                </c:pt>
                <c:pt idx="3">
                  <c:v>1.0442307692307693</c:v>
                </c:pt>
                <c:pt idx="4">
                  <c:v>0.86190476190476195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65D-41B5-B881-10F3027E76BF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866686756778276"/>
                  <c:y val="9.77896092213467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[6]Sayfa1!$B$828:$F$828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[6]Sayfa1!$B$831:$F$831</c:f>
              <c:numCache>
                <c:formatCode>General</c:formatCode>
                <c:ptCount val="5"/>
                <c:pt idx="0">
                  <c:v>4.0999999999999996</c:v>
                </c:pt>
                <c:pt idx="1">
                  <c:v>2.7149999999999999</c:v>
                </c:pt>
                <c:pt idx="2">
                  <c:v>2.1719999999999997</c:v>
                </c:pt>
                <c:pt idx="3">
                  <c:v>1.6454545454545455</c:v>
                </c:pt>
                <c:pt idx="4">
                  <c:v>1.5083333333333333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65D-41B5-B881-10F3027E76BF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588144816367389"/>
                  <c:y val="0.161613355172684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[6]Sayfa1!$B$828:$F$828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[6]Sayfa1!$B$832:$F$832</c:f>
              <c:numCache>
                <c:formatCode>General</c:formatCode>
                <c:ptCount val="5"/>
                <c:pt idx="0">
                  <c:v>5.45</c:v>
                </c:pt>
                <c:pt idx="1">
                  <c:v>3.3937499999999998</c:v>
                </c:pt>
                <c:pt idx="2">
                  <c:v>2.8578947368421055</c:v>
                </c:pt>
                <c:pt idx="3">
                  <c:v>2.2624999999999997</c:v>
                </c:pt>
                <c:pt idx="4">
                  <c:v>2.0111111111111111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65D-41B5-B881-10F3027E7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9"/>
      </c:valAx>
      <c:valAx>
        <c:axId val="151937792"/>
        <c:scaling>
          <c:orientation val="minMax"/>
          <c:max val="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4.0100818044227347E-2"/>
              <c:y val="0.2676622010210276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0660542432195976E-2"/>
                  <c:y val="-0.4068375030979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[6]Sayfa1!$A$853:$F$853</c:f>
              <c:numCache>
                <c:formatCode>General</c:formatCode>
                <c:ptCount val="6"/>
                <c:pt idx="0">
                  <c:v>0</c:v>
                </c:pt>
                <c:pt idx="1">
                  <c:v>12.332000000000001</c:v>
                </c:pt>
                <c:pt idx="2">
                  <c:v>24.664000000000001</c:v>
                </c:pt>
                <c:pt idx="3">
                  <c:v>36.996000000000002</c:v>
                </c:pt>
                <c:pt idx="4">
                  <c:v>49.328000000000003</c:v>
                </c:pt>
                <c:pt idx="5">
                  <c:v>61.66</c:v>
                </c:pt>
              </c:numCache>
            </c:numRef>
          </c:xVal>
          <c:yVal>
            <c:numRef>
              <c:f>[6]Sayfa1!$A$854:$F$854</c:f>
              <c:numCache>
                <c:formatCode>General</c:formatCode>
                <c:ptCount val="6"/>
                <c:pt idx="0">
                  <c:v>100</c:v>
                </c:pt>
                <c:pt idx="1">
                  <c:v>78.75</c:v>
                </c:pt>
                <c:pt idx="2">
                  <c:v>63.75</c:v>
                </c:pt>
                <c:pt idx="3">
                  <c:v>55</c:v>
                </c:pt>
                <c:pt idx="4">
                  <c:v>47.5</c:v>
                </c:pt>
                <c:pt idx="5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98-4129-8591-F9A320B0F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1]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5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7914799778564963"/>
                  <c:y val="-0.391326471314631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[6]Sayfa1!$B$870:$F$870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[6]Sayfa1!$B$871:$F$871</c:f>
              <c:numCache>
                <c:formatCode>General</c:formatCode>
                <c:ptCount val="5"/>
                <c:pt idx="0">
                  <c:v>3.1941176470588233</c:v>
                </c:pt>
                <c:pt idx="1">
                  <c:v>1.6968749999999999</c:v>
                </c:pt>
                <c:pt idx="2">
                  <c:v>1.2340909090909089</c:v>
                </c:pt>
                <c:pt idx="3">
                  <c:v>1.0245283018867923</c:v>
                </c:pt>
                <c:pt idx="4">
                  <c:v>0.87580645161290316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05-421C-9834-B9209F4663B7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7440984031584574"/>
                  <c:y val="-0.178879013592591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[6]Sayfa1!$B$870:$F$870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[6]Sayfa1!$B$872:$F$872</c:f>
              <c:numCache>
                <c:formatCode>General</c:formatCode>
                <c:ptCount val="5"/>
                <c:pt idx="0">
                  <c:v>4.8</c:v>
                </c:pt>
                <c:pt idx="1">
                  <c:v>2.8578947368421055</c:v>
                </c:pt>
                <c:pt idx="2">
                  <c:v>1.81</c:v>
                </c:pt>
                <c:pt idx="3">
                  <c:v>1.5083333333333333</c:v>
                </c:pt>
                <c:pt idx="4">
                  <c:v>1.3243902439024391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305-421C-9834-B9209F4663B7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88525648248528"/>
                  <c:y val="4.465681604923032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[6]Sayfa1!$B$870:$F$870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[6]Sayfa1!$B$873:$F$873</c:f>
              <c:numCache>
                <c:formatCode>General</c:formatCode>
                <c:ptCount val="5"/>
                <c:pt idx="0">
                  <c:v>6.48</c:v>
                </c:pt>
                <c:pt idx="1">
                  <c:v>3.8785714285714286</c:v>
                </c:pt>
                <c:pt idx="2">
                  <c:v>2.7149999999999999</c:v>
                </c:pt>
                <c:pt idx="3">
                  <c:v>2.0111111111111111</c:v>
                </c:pt>
                <c:pt idx="4">
                  <c:v>1.6454545454545455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305-421C-9834-B9209F4663B7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8430179068981325"/>
                  <c:y val="0.195326390652781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[6]Sayfa1!$B$870:$F$870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[6]Sayfa1!$B$874:$F$874</c:f>
              <c:numCache>
                <c:formatCode>General</c:formatCode>
                <c:ptCount val="5"/>
                <c:pt idx="0">
                  <c:v>11</c:v>
                </c:pt>
                <c:pt idx="1">
                  <c:v>6.0333333333333332</c:v>
                </c:pt>
                <c:pt idx="2">
                  <c:v>4.1769230769230772</c:v>
                </c:pt>
                <c:pt idx="3">
                  <c:v>3.62</c:v>
                </c:pt>
                <c:pt idx="4">
                  <c:v>3.0166666666666666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305-421C-9834-B9209F466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8"/>
      </c:valAx>
      <c:valAx>
        <c:axId val="151937792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296019247594051E-2"/>
                  <c:y val="-0.458791557305336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[6]Sayfa1!$A$893:$F$893</c:f>
              <c:numCache>
                <c:formatCode>General</c:formatCode>
                <c:ptCount val="6"/>
                <c:pt idx="0">
                  <c:v>0</c:v>
                </c:pt>
                <c:pt idx="1">
                  <c:v>6.0996499999999996</c:v>
                </c:pt>
                <c:pt idx="2">
                  <c:v>12.199299999999999</c:v>
                </c:pt>
                <c:pt idx="3">
                  <c:v>18.298950000000001</c:v>
                </c:pt>
                <c:pt idx="4">
                  <c:v>24.398599999999998</c:v>
                </c:pt>
                <c:pt idx="5">
                  <c:v>30.498249999999999</c:v>
                </c:pt>
              </c:numCache>
            </c:numRef>
          </c:xVal>
          <c:yVal>
            <c:numRef>
              <c:f>[6]Sayfa1!$A$894:$F$894</c:f>
              <c:numCache>
                <c:formatCode>General</c:formatCode>
                <c:ptCount val="6"/>
                <c:pt idx="0">
                  <c:v>100</c:v>
                </c:pt>
                <c:pt idx="1">
                  <c:v>72.941176470588232</c:v>
                </c:pt>
                <c:pt idx="2">
                  <c:v>60</c:v>
                </c:pt>
                <c:pt idx="3">
                  <c:v>47.058823529411768</c:v>
                </c:pt>
                <c:pt idx="4">
                  <c:v>38.823529411764703</c:v>
                </c:pt>
                <c:pt idx="5">
                  <c:v>30.588235294117649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1FB-4B4B-A3A2-080D6EEA2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3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2]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6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885135634853909"/>
                  <c:y val="-0.4060801435875138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[1]Sayfa1!$B$376:$F$376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[1]Sayfa1!$B$377:$F$377</c:f>
              <c:numCache>
                <c:formatCode>General</c:formatCode>
                <c:ptCount val="5"/>
                <c:pt idx="0">
                  <c:v>15.813953488372093</c:v>
                </c:pt>
                <c:pt idx="1">
                  <c:v>12.830188679245282</c:v>
                </c:pt>
                <c:pt idx="2">
                  <c:v>11.147540983606557</c:v>
                </c:pt>
                <c:pt idx="3">
                  <c:v>9.8550724637681171</c:v>
                </c:pt>
                <c:pt idx="4">
                  <c:v>8.717948717948719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EE-416A-B17E-E3510BE46CAA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7874427424292216"/>
                  <c:y val="4.04000920845699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[1]Sayfa1!$B$376:$F$376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[1]Sayfa1!$B$378:$F$378</c:f>
              <c:numCache>
                <c:formatCode>General</c:formatCode>
                <c:ptCount val="5"/>
                <c:pt idx="0">
                  <c:v>33.700000000000003</c:v>
                </c:pt>
                <c:pt idx="1">
                  <c:v>24.285714285714285</c:v>
                </c:pt>
                <c:pt idx="2">
                  <c:v>19.428571428571427</c:v>
                </c:pt>
                <c:pt idx="3">
                  <c:v>17</c:v>
                </c:pt>
                <c:pt idx="4">
                  <c:v>15.111111111111111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EE-416A-B17E-E3510BE46CAA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329353730675089"/>
                  <c:y val="0.100826016160183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[1]Sayfa1!$B$376:$F$376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[1]Sayfa1!$B$379:$F$379</c:f>
              <c:numCache>
                <c:formatCode>General</c:formatCode>
                <c:ptCount val="5"/>
                <c:pt idx="0">
                  <c:v>51.1</c:v>
                </c:pt>
                <c:pt idx="1">
                  <c:v>35.789473684210527</c:v>
                </c:pt>
                <c:pt idx="2">
                  <c:v>28.333333333333336</c:v>
                </c:pt>
                <c:pt idx="3">
                  <c:v>24.285714285714285</c:v>
                </c:pt>
                <c:pt idx="4">
                  <c:v>20.606060606060606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6EE-416A-B17E-E3510BE46CAA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7596536472202806"/>
                  <c:y val="0.161251940235796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[1]Sayfa1!$B$376:$F$376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[1]Sayfa1!$B$380:$F$380</c:f>
              <c:numCache>
                <c:formatCode>General</c:formatCode>
                <c:ptCount val="5"/>
                <c:pt idx="0">
                  <c:v>82</c:v>
                </c:pt>
                <c:pt idx="1">
                  <c:v>56.666666666666671</c:v>
                </c:pt>
                <c:pt idx="2">
                  <c:v>45.333333333333329</c:v>
                </c:pt>
                <c:pt idx="3">
                  <c:v>35.789473684210527</c:v>
                </c:pt>
                <c:pt idx="4">
                  <c:v>30.909090909090907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6EE-416A-B17E-E3510BE46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13"/>
          <c:min val="-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8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non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none" baseline="0">
                    <a:effectLst/>
                  </a:rPr>
                  <a:t>1/V (EU/mL)</a:t>
                </a:r>
                <a:r>
                  <a:rPr lang="tr-TR" sz="1200" b="1" i="0" cap="none" baseline="30000">
                    <a:effectLst/>
                  </a:rPr>
                  <a:t>-1</a:t>
                </a:r>
                <a:endParaRPr lang="tr-TR" sz="1200" cap="none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17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464100201349292"/>
                  <c:y val="-0.49803659959171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[6]Sayfa1!$B$910:$F$910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[6]Sayfa1!$B$911:$F$911</c:f>
              <c:numCache>
                <c:formatCode>General</c:formatCode>
                <c:ptCount val="5"/>
                <c:pt idx="0">
                  <c:v>2.5857142857142854</c:v>
                </c:pt>
                <c:pt idx="1">
                  <c:v>1.6968749999999999</c:v>
                </c:pt>
                <c:pt idx="2">
                  <c:v>1.2340909090909089</c:v>
                </c:pt>
                <c:pt idx="3">
                  <c:v>1.0245283018867923</c:v>
                </c:pt>
                <c:pt idx="4">
                  <c:v>0.87580645161290316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F2-40BF-8DA2-8A7939121C71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743935614058048"/>
                  <c:y val="-0.365855570137066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[6]Sayfa1!$B$910:$F$910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[6]Sayfa1!$B$912:$F$912</c:f>
              <c:numCache>
                <c:formatCode>General</c:formatCode>
                <c:ptCount val="5"/>
                <c:pt idx="0">
                  <c:v>3.47</c:v>
                </c:pt>
                <c:pt idx="1">
                  <c:v>2.4681818181818178</c:v>
                </c:pt>
                <c:pt idx="2">
                  <c:v>1.6454545454545455</c:v>
                </c:pt>
                <c:pt idx="3">
                  <c:v>1.3923076923076922</c:v>
                </c:pt>
                <c:pt idx="4">
                  <c:v>1.2066666666666666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EF2-40BF-8DA2-8A7939121C71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303606439475567"/>
                  <c:y val="-3.251312335958005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[6]Sayfa1!$B$910:$F$910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[6]Sayfa1!$B$913:$F$913</c:f>
              <c:numCache>
                <c:formatCode>General</c:formatCode>
                <c:ptCount val="5"/>
                <c:pt idx="0">
                  <c:v>7.78</c:v>
                </c:pt>
                <c:pt idx="1">
                  <c:v>4.9363636363636356</c:v>
                </c:pt>
                <c:pt idx="2">
                  <c:v>3.8785714285714286</c:v>
                </c:pt>
                <c:pt idx="3">
                  <c:v>3.1941176470588233</c:v>
                </c:pt>
                <c:pt idx="4">
                  <c:v>2.5857142857142854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EF2-40BF-8DA2-8A7939121C71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863277264893086"/>
                  <c:y val="0.141863152522601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[6]Sayfa1!$B$910:$F$910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[6]Sayfa1!$B$914:$F$914</c:f>
              <c:numCache>
                <c:formatCode>General</c:formatCode>
                <c:ptCount val="5"/>
                <c:pt idx="0">
                  <c:v>11.1</c:v>
                </c:pt>
                <c:pt idx="1">
                  <c:v>6.7874999999999996</c:v>
                </c:pt>
                <c:pt idx="2">
                  <c:v>5.43</c:v>
                </c:pt>
                <c:pt idx="3">
                  <c:v>4.5249999999999995</c:v>
                </c:pt>
                <c:pt idx="4">
                  <c:v>3.8785714285714286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EF2-40BF-8DA2-8A7939121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6984279675072693"/>
              <c:y val="0.8736410630322405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7"/>
      </c:valAx>
      <c:valAx>
        <c:axId val="151937792"/>
        <c:scaling>
          <c:orientation val="minMax"/>
          <c:max val="1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5177640585523995E-2"/>
                  <c:y val="-0.500574048710346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[6]Sayfa1!$A$935:$F$935</c:f>
              <c:numCache>
                <c:formatCode>General</c:formatCode>
                <c:ptCount val="6"/>
                <c:pt idx="0">
                  <c:v>0</c:v>
                </c:pt>
                <c:pt idx="1">
                  <c:v>11.005649999999999</c:v>
                </c:pt>
                <c:pt idx="2">
                  <c:v>22.011299999999999</c:v>
                </c:pt>
                <c:pt idx="3">
                  <c:v>33.016949999999994</c:v>
                </c:pt>
                <c:pt idx="4">
                  <c:v>44.022599999999997</c:v>
                </c:pt>
                <c:pt idx="5">
                  <c:v>55.02825</c:v>
                </c:pt>
              </c:numCache>
            </c:numRef>
          </c:xVal>
          <c:yVal>
            <c:numRef>
              <c:f>[6]Sayfa1!$A$936:$F$936</c:f>
              <c:numCache>
                <c:formatCode>General</c:formatCode>
                <c:ptCount val="6"/>
                <c:pt idx="0">
                  <c:v>100</c:v>
                </c:pt>
                <c:pt idx="1">
                  <c:v>72.941176470588232</c:v>
                </c:pt>
                <c:pt idx="2">
                  <c:v>56.470588235294116</c:v>
                </c:pt>
                <c:pt idx="3">
                  <c:v>41.176470588235297</c:v>
                </c:pt>
                <c:pt idx="4">
                  <c:v>34.117647058823529</c:v>
                </c:pt>
                <c:pt idx="5">
                  <c:v>27.058823529411764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86-4ABB-A62A-24B09C644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3]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8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5592825365440293"/>
                  <c:y val="-0.317798509837042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[6]Sayfa1!$B$952:$F$952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[6]Sayfa1!$B$953:$F$953</c:f>
              <c:numCache>
                <c:formatCode>General</c:formatCode>
                <c:ptCount val="5"/>
                <c:pt idx="0">
                  <c:v>3.62</c:v>
                </c:pt>
                <c:pt idx="1">
                  <c:v>2.3608695652173912</c:v>
                </c:pt>
                <c:pt idx="2">
                  <c:v>1.81</c:v>
                </c:pt>
                <c:pt idx="3">
                  <c:v>1.5083333333333333</c:v>
                </c:pt>
                <c:pt idx="4">
                  <c:v>1.3574999999999999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24-47A8-9CEF-6ED62D8D9786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5592825365440293"/>
                  <c:y val="-1.33068341557382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[6]Sayfa1!$B$952:$F$952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[6]Sayfa1!$B$954:$F$954</c:f>
              <c:numCache>
                <c:formatCode>General</c:formatCode>
                <c:ptCount val="5"/>
                <c:pt idx="0">
                  <c:v>6.0333333333333332</c:v>
                </c:pt>
                <c:pt idx="1">
                  <c:v>3.8785714285714286</c:v>
                </c:pt>
                <c:pt idx="2">
                  <c:v>3.0166666666666666</c:v>
                </c:pt>
                <c:pt idx="3">
                  <c:v>2.5857142857142854</c:v>
                </c:pt>
                <c:pt idx="4">
                  <c:v>2.1719999999999997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224-47A8-9CEF-6ED62D8D9786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4764982916243423"/>
                  <c:y val="0.108089600675663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[6]Sayfa1!$B$952:$F$952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[6]Sayfa1!$B$955:$F$955</c:f>
              <c:numCache>
                <c:formatCode>General</c:formatCode>
                <c:ptCount val="5"/>
                <c:pt idx="0">
                  <c:v>7.1</c:v>
                </c:pt>
                <c:pt idx="1">
                  <c:v>4.5249999999999995</c:v>
                </c:pt>
                <c:pt idx="2">
                  <c:v>3.62</c:v>
                </c:pt>
                <c:pt idx="3">
                  <c:v>3.0166666666666666</c:v>
                </c:pt>
                <c:pt idx="4">
                  <c:v>2.5857142857142854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224-47A8-9CEF-6ED62D8D9786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44213087950112173"/>
                  <c:y val="0.1723731250036154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[6]Sayfa1!$B$952:$F$952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[6]Sayfa1!$B$956:$F$956</c:f>
              <c:numCache>
                <c:formatCode>General</c:formatCode>
                <c:ptCount val="5"/>
                <c:pt idx="0">
                  <c:v>9.0499999999999989</c:v>
                </c:pt>
                <c:pt idx="1">
                  <c:v>5.43</c:v>
                </c:pt>
                <c:pt idx="2">
                  <c:v>4.5249999999999995</c:v>
                </c:pt>
                <c:pt idx="3">
                  <c:v>3.8785714285714286</c:v>
                </c:pt>
                <c:pt idx="4">
                  <c:v>3.3937499999999998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224-47A8-9CEF-6ED62D8D9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6815008637400895E-2"/>
                  <c:y val="-0.3799817151242405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[6]Sayfa1!$A$977:$F$977</c:f>
              <c:numCache>
                <c:formatCode>General</c:formatCode>
                <c:ptCount val="6"/>
                <c:pt idx="0">
                  <c:v>0</c:v>
                </c:pt>
                <c:pt idx="1">
                  <c:v>19.064174999999999</c:v>
                </c:pt>
                <c:pt idx="2">
                  <c:v>25.418899999999997</c:v>
                </c:pt>
                <c:pt idx="3">
                  <c:v>31.773624999999999</c:v>
                </c:pt>
                <c:pt idx="4">
                  <c:v>38.128349999999998</c:v>
                </c:pt>
                <c:pt idx="5">
                  <c:v>44.483074999999999</c:v>
                </c:pt>
              </c:numCache>
            </c:numRef>
          </c:xVal>
          <c:yVal>
            <c:numRef>
              <c:f>[6]Sayfa1!$A$978:$F$978</c:f>
              <c:numCache>
                <c:formatCode>General</c:formatCode>
                <c:ptCount val="6"/>
                <c:pt idx="0">
                  <c:v>100</c:v>
                </c:pt>
                <c:pt idx="1">
                  <c:v>71.276595744680847</c:v>
                </c:pt>
                <c:pt idx="2">
                  <c:v>61.702127659574465</c:v>
                </c:pt>
                <c:pt idx="3">
                  <c:v>53.191489361702125</c:v>
                </c:pt>
                <c:pt idx="4">
                  <c:v>44.680851063829785</c:v>
                </c:pt>
                <c:pt idx="5">
                  <c:v>39.361702127659576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396-4249-B29E-BC550A1BE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4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4]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9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397241203085693"/>
                  <c:y val="-0.50451043655758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[6]Sayfa1!$B$994:$F$994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[6]Sayfa1!$B$995:$F$995</c:f>
              <c:numCache>
                <c:formatCode>General</c:formatCode>
                <c:ptCount val="5"/>
                <c:pt idx="0">
                  <c:v>1.6454545454545455</c:v>
                </c:pt>
                <c:pt idx="1">
                  <c:v>0.95263157894736838</c:v>
                </c:pt>
                <c:pt idx="2">
                  <c:v>0.78695652173913044</c:v>
                </c:pt>
                <c:pt idx="3">
                  <c:v>0.67037037037037028</c:v>
                </c:pt>
                <c:pt idx="4">
                  <c:v>0.5597938144329897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5F-4723-A118-67594B76DC50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562037685641653"/>
                  <c:y val="-0.230475819038405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[6]Sayfa1!$B$994:$F$994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[6]Sayfa1!$B$996:$F$996</c:f>
              <c:numCache>
                <c:formatCode>General</c:formatCode>
                <c:ptCount val="5"/>
                <c:pt idx="0">
                  <c:v>3.7</c:v>
                </c:pt>
                <c:pt idx="1">
                  <c:v>2.3608695652173912</c:v>
                </c:pt>
                <c:pt idx="2">
                  <c:v>1.6968749999999999</c:v>
                </c:pt>
                <c:pt idx="3">
                  <c:v>1.4675675675675675</c:v>
                </c:pt>
                <c:pt idx="4">
                  <c:v>1.2627906976744185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5F-4723-A118-67594B76DC50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57971301815553"/>
                  <c:y val="-1.9511337414807488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[6]Sayfa1!$B$994:$F$994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[6]Sayfa1!$B$997:$F$997</c:f>
              <c:numCache>
                <c:formatCode>General</c:formatCode>
                <c:ptCount val="5"/>
                <c:pt idx="0">
                  <c:v>5.43</c:v>
                </c:pt>
                <c:pt idx="1">
                  <c:v>3.3937499999999998</c:v>
                </c:pt>
                <c:pt idx="2">
                  <c:v>2.7149999999999999</c:v>
                </c:pt>
                <c:pt idx="3">
                  <c:v>2.0884615384615386</c:v>
                </c:pt>
                <c:pt idx="4">
                  <c:v>1.8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15F-4723-A118-67594B76DC50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121550953155082"/>
                  <c:y val="0.18630993685316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[6]Sayfa1!$B$994:$F$994</c:f>
              <c:numCache>
                <c:formatCode>General</c:formatCode>
                <c:ptCount val="5"/>
                <c:pt idx="0">
                  <c:v>40</c:v>
                </c:pt>
                <c:pt idx="1">
                  <c:v>20</c:v>
                </c:pt>
                <c:pt idx="2">
                  <c:v>13.33</c:v>
                </c:pt>
                <c:pt idx="3">
                  <c:v>10</c:v>
                </c:pt>
                <c:pt idx="4">
                  <c:v>8</c:v>
                </c:pt>
              </c:numCache>
            </c:numRef>
          </c:xVal>
          <c:yVal>
            <c:numRef>
              <c:f>[6]Sayfa1!$B$998:$F$998</c:f>
              <c:numCache>
                <c:formatCode>General</c:formatCode>
                <c:ptCount val="5"/>
                <c:pt idx="0">
                  <c:v>10.050000000000001</c:v>
                </c:pt>
                <c:pt idx="1">
                  <c:v>6.0333333333333332</c:v>
                </c:pt>
                <c:pt idx="2">
                  <c:v>4.9363636363636356</c:v>
                </c:pt>
                <c:pt idx="3">
                  <c:v>3.8785714285714286</c:v>
                </c:pt>
                <c:pt idx="4">
                  <c:v>3.3937499999999998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15F-4723-A118-67594B76D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42"/>
          <c:min val="-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7"/>
      </c:valAx>
      <c:valAx>
        <c:axId val="151937792"/>
        <c:scaling>
          <c:orientation val="minMax"/>
          <c:max val="10.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Kontrol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620822397200354"/>
                  <c:y val="-2.365930011691792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Lit>
              <c:formatCode>General</c:formatCode>
              <c:ptCount val="5"/>
              <c:pt idx="0">
                <c:v>6.6665999999999999</c:v>
              </c:pt>
              <c:pt idx="1">
                <c:v>3.33</c:v>
              </c:pt>
              <c:pt idx="2">
                <c:v>2.2200000000000002</c:v>
              </c:pt>
              <c:pt idx="3">
                <c:v>1.6659999999999999</c:v>
              </c:pt>
              <c:pt idx="4">
                <c:v>1.333</c:v>
              </c:pt>
            </c:numLit>
          </c:xVal>
          <c:yVal>
            <c:numLit>
              <c:formatCode>General</c:formatCode>
              <c:ptCount val="5"/>
              <c:pt idx="0">
                <c:v>41.666666666666664</c:v>
              </c:pt>
              <c:pt idx="1">
                <c:v>21.428571428571427</c:v>
              </c:pt>
              <c:pt idx="2">
                <c:v>17.857142857142858</c:v>
              </c:pt>
              <c:pt idx="3">
                <c:v>12.931034482758621</c:v>
              </c:pt>
              <c:pt idx="4">
                <c:v>10.273972602739725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75BC-4BDC-BF4B-65BBDBE1CE50}"/>
            </c:ext>
          </c:extLst>
        </c:ser>
        <c:ser>
          <c:idx val="1"/>
          <c:order val="1"/>
          <c:tx>
            <c:v>50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620822397200354"/>
                  <c:y val="3.312302016368509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Lit>
              <c:formatCode>General</c:formatCode>
              <c:ptCount val="5"/>
              <c:pt idx="0">
                <c:v>6.6665999999999999</c:v>
              </c:pt>
              <c:pt idx="1">
                <c:v>3.33</c:v>
              </c:pt>
              <c:pt idx="2">
                <c:v>2.2200000000000002</c:v>
              </c:pt>
              <c:pt idx="3">
                <c:v>1.6659999999999999</c:v>
              </c:pt>
              <c:pt idx="4">
                <c:v>1.333</c:v>
              </c:pt>
            </c:numLit>
          </c:xVal>
          <c:yVal>
            <c:numLit>
              <c:formatCode>General</c:formatCode>
              <c:ptCount val="5"/>
              <c:pt idx="0">
                <c:v>64</c:v>
              </c:pt>
              <c:pt idx="1">
                <c:v>35.714285714285715</c:v>
              </c:pt>
              <c:pt idx="2">
                <c:v>25.862068965517242</c:v>
              </c:pt>
              <c:pt idx="3">
                <c:v>20.27027027027027</c:v>
              </c:pt>
              <c:pt idx="4">
                <c:v>15.306122448979592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5BC-4BDC-BF4B-65BBDBE1CE50}"/>
            </c:ext>
          </c:extLst>
        </c:ser>
        <c:ser>
          <c:idx val="2"/>
          <c:order val="2"/>
          <c:tx>
            <c:v>100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898600174978131"/>
                  <c:y val="8.99053404442881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Lit>
              <c:formatCode>General</c:formatCode>
              <c:ptCount val="5"/>
              <c:pt idx="0">
                <c:v>6.6665999999999999</c:v>
              </c:pt>
              <c:pt idx="1">
                <c:v>3.33</c:v>
              </c:pt>
              <c:pt idx="2">
                <c:v>2.2200000000000002</c:v>
              </c:pt>
              <c:pt idx="3">
                <c:v>1.6659999999999999</c:v>
              </c:pt>
              <c:pt idx="4">
                <c:v>1.333</c:v>
              </c:pt>
            </c:numLit>
          </c:xVal>
          <c:yVal>
            <c:numLit>
              <c:formatCode>General</c:formatCode>
              <c:ptCount val="5"/>
              <c:pt idx="0">
                <c:v>80</c:v>
              </c:pt>
              <c:pt idx="1">
                <c:v>46.875</c:v>
              </c:pt>
              <c:pt idx="2">
                <c:v>31.25</c:v>
              </c:pt>
              <c:pt idx="3">
                <c:v>25.862068965517242</c:v>
              </c:pt>
              <c:pt idx="4">
                <c:v>20.833333333333332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75BC-4BDC-BF4B-65BBDBE1CE50}"/>
            </c:ext>
          </c:extLst>
        </c:ser>
        <c:ser>
          <c:idx val="3"/>
          <c:order val="3"/>
          <c:tx>
            <c:v>150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620822397200354"/>
                  <c:y val="0.146687660724891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Lit>
              <c:formatCode>General</c:formatCode>
              <c:ptCount val="5"/>
              <c:pt idx="0">
                <c:v>6.6665999999999999</c:v>
              </c:pt>
              <c:pt idx="1">
                <c:v>3.33</c:v>
              </c:pt>
              <c:pt idx="2">
                <c:v>2.2200000000000002</c:v>
              </c:pt>
              <c:pt idx="3">
                <c:v>1.6659999999999999</c:v>
              </c:pt>
              <c:pt idx="4">
                <c:v>1.333</c:v>
              </c:pt>
            </c:numLit>
          </c:xVal>
          <c:yVal>
            <c:numLit>
              <c:formatCode>General</c:formatCode>
              <c:ptCount val="5"/>
              <c:pt idx="0">
                <c:v>101</c:v>
              </c:pt>
              <c:pt idx="1">
                <c:v>53.571428571428569</c:v>
              </c:pt>
              <c:pt idx="2">
                <c:v>39.473684210526315</c:v>
              </c:pt>
              <c:pt idx="3">
                <c:v>32.608695652173914</c:v>
              </c:pt>
              <c:pt idx="4">
                <c:v>26.785714285714285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75BC-4BDC-BF4B-65BBDBE1C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66464"/>
        <c:axId val="91568384"/>
      </c:scatterChart>
      <c:valAx>
        <c:axId val="91566464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1/</a:t>
                </a:r>
                <a:r>
                  <a:rPr lang="en-US" sz="1200" b="1" i="0" baseline="0">
                    <a:effectLst/>
                  </a:rPr>
                  <a:t>[</a:t>
                </a:r>
                <a:r>
                  <a:rPr lang="tr-TR" sz="1200" b="1" i="0" baseline="0">
                    <a:effectLst/>
                  </a:rPr>
                  <a:t>S</a:t>
                </a:r>
                <a:r>
                  <a:rPr lang="en-US" sz="1200" b="1" i="0" baseline="0">
                    <a:effectLst/>
                  </a:rPr>
                  <a:t>] </a:t>
                </a:r>
                <a:r>
                  <a:rPr lang="tr-TR" sz="1200" b="1" i="0" baseline="0">
                    <a:effectLst/>
                  </a:rPr>
                  <a:t>(nM)</a:t>
                </a:r>
                <a:r>
                  <a:rPr lang="tr-TR" sz="1200" b="1" i="0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1568384"/>
        <c:crosses val="autoZero"/>
        <c:crossBetween val="midCat"/>
        <c:majorUnit val="2"/>
      </c:valAx>
      <c:valAx>
        <c:axId val="91568384"/>
        <c:scaling>
          <c:orientation val="minMax"/>
          <c:max val="10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(EU/ml)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1566464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7251749781277337E-2"/>
                  <c:y val="-0.448807596967045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[1]Sayfa1!$A$401:$F$401</c:f>
              <c:numCache>
                <c:formatCode>General</c:formatCode>
                <c:ptCount val="6"/>
                <c:pt idx="0">
                  <c:v>0</c:v>
                </c:pt>
                <c:pt idx="1">
                  <c:v>2.0367799999999998</c:v>
                </c:pt>
                <c:pt idx="2">
                  <c:v>3.0551699999999999</c:v>
                </c:pt>
                <c:pt idx="3">
                  <c:v>4.0735599999999996</c:v>
                </c:pt>
                <c:pt idx="4">
                  <c:v>5.0919499999999998</c:v>
                </c:pt>
                <c:pt idx="5">
                  <c:v>6.1103399999999999</c:v>
                </c:pt>
              </c:numCache>
            </c:numRef>
          </c:xVal>
          <c:yVal>
            <c:numRef>
              <c:f>[1]Sayfa1!$A$402:$F$402</c:f>
              <c:numCache>
                <c:formatCode>General</c:formatCode>
                <c:ptCount val="6"/>
                <c:pt idx="0">
                  <c:v>100</c:v>
                </c:pt>
                <c:pt idx="1">
                  <c:v>63.218390804597703</c:v>
                </c:pt>
                <c:pt idx="2">
                  <c:v>51.724137931034484</c:v>
                </c:pt>
                <c:pt idx="3">
                  <c:v>44.827586206896555</c:v>
                </c:pt>
                <c:pt idx="4">
                  <c:v>37.931034482758619</c:v>
                </c:pt>
                <c:pt idx="5">
                  <c:v>31.03448275862069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E0-4EAB-9705-9D618D16D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.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10]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237941489424E-2"/>
          <c:y val="5.721104834029270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544266348937364"/>
                  <c:y val="-0.395454897329129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[1]Sayfa1!$B$418:$F$418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[1]Sayfa1!$B$419:$F$419</c:f>
              <c:numCache>
                <c:formatCode>General</c:formatCode>
                <c:ptCount val="5"/>
                <c:pt idx="0">
                  <c:v>15.813953488372093</c:v>
                </c:pt>
                <c:pt idx="1">
                  <c:v>12.830188679245282</c:v>
                </c:pt>
                <c:pt idx="2">
                  <c:v>11.147540983606557</c:v>
                </c:pt>
                <c:pt idx="3">
                  <c:v>9.8550724637681171</c:v>
                </c:pt>
                <c:pt idx="4">
                  <c:v>8.717948717948719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B0-4A29-A2E6-285E9161BA93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544266348937364"/>
                  <c:y val="6.004397592971237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[1]Sayfa1!$B$418:$F$418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[1]Sayfa1!$B$420:$F$420</c:f>
              <c:numCache>
                <c:formatCode>General</c:formatCode>
                <c:ptCount val="5"/>
                <c:pt idx="0">
                  <c:v>40</c:v>
                </c:pt>
                <c:pt idx="1">
                  <c:v>29.565217391304344</c:v>
                </c:pt>
                <c:pt idx="2">
                  <c:v>24.285714285714285</c:v>
                </c:pt>
                <c:pt idx="3">
                  <c:v>19.428571428571427</c:v>
                </c:pt>
                <c:pt idx="4">
                  <c:v>16.19047619047619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EB0-4A29-A2E6-285E9161BA93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33790526500235"/>
                  <c:y val="0.124406478981591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[1]Sayfa1!$B$418:$F$418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[1]Sayfa1!$B$421:$F$421</c:f>
              <c:numCache>
                <c:formatCode>General</c:formatCode>
                <c:ptCount val="5"/>
                <c:pt idx="0">
                  <c:v>54.3</c:v>
                </c:pt>
                <c:pt idx="1">
                  <c:v>40</c:v>
                </c:pt>
                <c:pt idx="2">
                  <c:v>30.909090909090907</c:v>
                </c:pt>
                <c:pt idx="3">
                  <c:v>26.153846153846153</c:v>
                </c:pt>
                <c:pt idx="4">
                  <c:v>20.606060606060606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EB0-4A29-A2E6-285E9161BA93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33790526500235"/>
                  <c:y val="0.184945714529819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[1]Sayfa1!$B$418:$F$418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[1]Sayfa1!$B$422:$F$422</c:f>
              <c:numCache>
                <c:formatCode>General</c:formatCode>
                <c:ptCount val="5"/>
                <c:pt idx="0">
                  <c:v>67.7</c:v>
                </c:pt>
                <c:pt idx="1">
                  <c:v>48.571428571428569</c:v>
                </c:pt>
                <c:pt idx="2">
                  <c:v>37.777777777777779</c:v>
                </c:pt>
                <c:pt idx="3">
                  <c:v>30.909090909090907</c:v>
                </c:pt>
                <c:pt idx="4">
                  <c:v>25.185185185185187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EB0-4A29-A2E6-285E9161B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13"/>
          <c:min val="-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8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non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none" baseline="0">
                    <a:effectLst/>
                  </a:rPr>
                  <a:t>1/V (EU/mL)</a:t>
                </a:r>
                <a:r>
                  <a:rPr lang="tr-TR" sz="1200" b="1" i="0" cap="none" baseline="30000">
                    <a:effectLst/>
                  </a:rPr>
                  <a:t>-1</a:t>
                </a:r>
                <a:endParaRPr lang="tr-TR" sz="1200" cap="none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17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5045931758530182E-3"/>
                  <c:y val="-0.4576476377952755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[1]Sayfa1!$A$487:$F$487</c:f>
              <c:numCache>
                <c:formatCode>General</c:formatCode>
                <c:ptCount val="6"/>
                <c:pt idx="0">
                  <c:v>0</c:v>
                </c:pt>
                <c:pt idx="1">
                  <c:v>1.9493000000000003</c:v>
                </c:pt>
                <c:pt idx="2">
                  <c:v>2.9239500000000005</c:v>
                </c:pt>
                <c:pt idx="3">
                  <c:v>3.8986000000000005</c:v>
                </c:pt>
                <c:pt idx="4">
                  <c:v>4.8732499999999996</c:v>
                </c:pt>
                <c:pt idx="5">
                  <c:v>5.847900000000001</c:v>
                </c:pt>
              </c:numCache>
            </c:numRef>
          </c:xVal>
          <c:yVal>
            <c:numRef>
              <c:f>[1]Sayfa1!$A$488:$F$488</c:f>
              <c:numCache>
                <c:formatCode>General</c:formatCode>
                <c:ptCount val="6"/>
                <c:pt idx="0">
                  <c:v>100</c:v>
                </c:pt>
                <c:pt idx="1">
                  <c:v>61.176470588235297</c:v>
                </c:pt>
                <c:pt idx="2">
                  <c:v>49.411764705882355</c:v>
                </c:pt>
                <c:pt idx="3">
                  <c:v>42.352941176470587</c:v>
                </c:pt>
                <c:pt idx="4">
                  <c:v>34.117647058823529</c:v>
                </c:pt>
                <c:pt idx="5">
                  <c:v>29.411764705882351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0A-4E0C-BF25-1FA2B2579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12]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864442850499339"/>
                  <c:y val="-0.4117094810413746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[1]Sayfa1!$B$504:$F$504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[1]Sayfa1!$B$505:$F$505</c:f>
              <c:numCache>
                <c:formatCode>General</c:formatCode>
                <c:ptCount val="5"/>
                <c:pt idx="0">
                  <c:v>15.111111111111111</c:v>
                </c:pt>
                <c:pt idx="1">
                  <c:v>13.333333333333332</c:v>
                </c:pt>
                <c:pt idx="2">
                  <c:v>11.525423728813561</c:v>
                </c:pt>
                <c:pt idx="3">
                  <c:v>10.461538461538462</c:v>
                </c:pt>
                <c:pt idx="4">
                  <c:v>9.1891891891891895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66-4778-B561-2FF9A588CAE6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586378250181066"/>
                  <c:y val="5.85937574206284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[1]Sayfa1!$B$504:$F$504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[1]Sayfa1!$B$506:$F$506</c:f>
              <c:numCache>
                <c:formatCode>General</c:formatCode>
                <c:ptCount val="5"/>
                <c:pt idx="0">
                  <c:v>43</c:v>
                </c:pt>
                <c:pt idx="1">
                  <c:v>29.565217391304344</c:v>
                </c:pt>
                <c:pt idx="2">
                  <c:v>26.153846153846153</c:v>
                </c:pt>
                <c:pt idx="3">
                  <c:v>21.93548387096774</c:v>
                </c:pt>
                <c:pt idx="4">
                  <c:v>17.894736842105264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766-4778-B561-2FF9A588CAE6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448322770451318"/>
                  <c:y val="0.122201833088837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[1]Sayfa1!$B$504:$F$504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[1]Sayfa1!$B$507:$F$507</c:f>
              <c:numCache>
                <c:formatCode>General</c:formatCode>
                <c:ptCount val="5"/>
                <c:pt idx="0">
                  <c:v>61</c:v>
                </c:pt>
                <c:pt idx="1">
                  <c:v>42.5</c:v>
                </c:pt>
                <c:pt idx="2">
                  <c:v>35.789473684210527</c:v>
                </c:pt>
                <c:pt idx="3">
                  <c:v>29.565217391304344</c:v>
                </c:pt>
                <c:pt idx="4">
                  <c:v>23.448275862068964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766-4778-B561-2FF9A588CAE6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7711028154675745"/>
                  <c:y val="0.188301288604795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[1]Sayfa1!$B$504:$F$504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[1]Sayfa1!$B$508:$F$508</c:f>
              <c:numCache>
                <c:formatCode>General</c:formatCode>
                <c:ptCount val="5"/>
                <c:pt idx="0">
                  <c:v>83.6</c:v>
                </c:pt>
                <c:pt idx="1">
                  <c:v>61.818181818181813</c:v>
                </c:pt>
                <c:pt idx="2">
                  <c:v>48.571428571428569</c:v>
                </c:pt>
                <c:pt idx="3">
                  <c:v>37.777777777777779</c:v>
                </c:pt>
                <c:pt idx="4">
                  <c:v>30.909090909090907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766-4778-B561-2FF9A588C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13"/>
          <c:min val="-1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8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non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none" baseline="0">
                    <a:effectLst/>
                  </a:rPr>
                  <a:t>1/V (EU/mL)</a:t>
                </a:r>
                <a:r>
                  <a:rPr lang="tr-TR" sz="1200" b="1" i="0" cap="none" baseline="30000">
                    <a:effectLst/>
                  </a:rPr>
                  <a:t>-1</a:t>
                </a:r>
                <a:endParaRPr lang="tr-TR" sz="1200" cap="none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17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8258642227670864E-2"/>
                  <c:y val="-0.432922831678445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[2]Sayfa1!$A$3:$F$3</c:f>
              <c:numCache>
                <c:formatCode>General</c:formatCode>
                <c:ptCount val="6"/>
                <c:pt idx="0">
                  <c:v>0</c:v>
                </c:pt>
                <c:pt idx="1">
                  <c:v>2.7397300000000002</c:v>
                </c:pt>
                <c:pt idx="2">
                  <c:v>4.1095950000000006</c:v>
                </c:pt>
                <c:pt idx="3">
                  <c:v>5.4794600000000004</c:v>
                </c:pt>
                <c:pt idx="4">
                  <c:v>6.8493250000000003</c:v>
                </c:pt>
                <c:pt idx="5">
                  <c:v>8.2191900000000011</c:v>
                </c:pt>
              </c:numCache>
            </c:numRef>
          </c:xVal>
          <c:yVal>
            <c:numRef>
              <c:f>[2]Sayfa1!$A$4:$F$4</c:f>
              <c:numCache>
                <c:formatCode>General</c:formatCode>
                <c:ptCount val="6"/>
                <c:pt idx="0">
                  <c:v>100</c:v>
                </c:pt>
                <c:pt idx="1">
                  <c:v>66.25</c:v>
                </c:pt>
                <c:pt idx="2">
                  <c:v>56.25</c:v>
                </c:pt>
                <c:pt idx="3">
                  <c:v>48.75</c:v>
                </c:pt>
                <c:pt idx="4">
                  <c:v>41.25</c:v>
                </c:pt>
                <c:pt idx="5">
                  <c:v>36.25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5E-4E9D-8055-C96AF4146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90496"/>
        <c:axId val="157717248"/>
      </c:scatterChart>
      <c:valAx>
        <c:axId val="157690496"/>
        <c:scaling>
          <c:orientation val="minMax"/>
          <c:max val="8.300000000000000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[M13]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717248"/>
        <c:crosses val="autoZero"/>
        <c:crossBetween val="midCat"/>
        <c:majorUnit val="2"/>
      </c:valAx>
      <c:valAx>
        <c:axId val="15771724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90496"/>
        <c:crossesAt val="0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[2]Sayfa1!$A$21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5"/>
            <c:backward val="25"/>
            <c:dispRSqr val="0"/>
            <c:dispEq val="1"/>
            <c:trendlineLbl>
              <c:layout>
                <c:manualLayout>
                  <c:x val="-0.60136721374402191"/>
                  <c:y val="-0.422737995213881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[2]Sayfa1!$B$21:$F$21</c:f>
              <c:numCache>
                <c:formatCode>General</c:formatCode>
                <c:ptCount val="5"/>
                <c:pt idx="0">
                  <c:v>7.698113207547169</c:v>
                </c:pt>
                <c:pt idx="1">
                  <c:v>7.0344827586206895</c:v>
                </c:pt>
                <c:pt idx="2">
                  <c:v>6.5806451612903221</c:v>
                </c:pt>
                <c:pt idx="3">
                  <c:v>6.1818181818181817</c:v>
                </c:pt>
                <c:pt idx="4">
                  <c:v>5.2987012987012978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53-4356-93AD-E76D41736171}"/>
            </c:ext>
          </c:extLst>
        </c:ser>
        <c:ser>
          <c:idx val="1"/>
          <c:order val="1"/>
          <c:tx>
            <c:strRef>
              <c:f>[2]Sayfa1!$A$22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8684669184630323"/>
                  <c:y val="9.70175206294097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[2]Sayfa1!$B$22:$F$22</c:f>
              <c:numCache>
                <c:formatCode>General</c:formatCode>
                <c:ptCount val="5"/>
                <c:pt idx="0">
                  <c:v>21.473684210526315</c:v>
                </c:pt>
                <c:pt idx="1">
                  <c:v>15.111111111111111</c:v>
                </c:pt>
                <c:pt idx="2">
                  <c:v>12.75</c:v>
                </c:pt>
                <c:pt idx="3">
                  <c:v>11.657142857142857</c:v>
                </c:pt>
                <c:pt idx="4">
                  <c:v>10.46153846153846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853-4356-93AD-E76D41736171}"/>
            </c:ext>
          </c:extLst>
        </c:ser>
        <c:ser>
          <c:idx val="2"/>
          <c:order val="2"/>
          <c:tx>
            <c:strRef>
              <c:f>[2]Sayfa1!$A$23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9956210091439754"/>
                  <c:y val="0.161695867715683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[2]Sayfa1!$B$23:$F$23</c:f>
              <c:numCache>
                <c:formatCode>General</c:formatCode>
                <c:ptCount val="5"/>
                <c:pt idx="0">
                  <c:v>32.5</c:v>
                </c:pt>
                <c:pt idx="1">
                  <c:v>24</c:v>
                </c:pt>
                <c:pt idx="2">
                  <c:v>19.428571428571427</c:v>
                </c:pt>
                <c:pt idx="3">
                  <c:v>17</c:v>
                </c:pt>
                <c:pt idx="4">
                  <c:v>12.75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853-4356-93AD-E76D41736171}"/>
            </c:ext>
          </c:extLst>
        </c:ser>
        <c:ser>
          <c:idx val="3"/>
          <c:order val="3"/>
          <c:tx>
            <c:strRef>
              <c:f>[2]Sayfa1!$A$24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8890" cap="rnd" cmpd="sng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1210914008497752"/>
                  <c:y val="0.216782975508862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[2]Sayfa1!$B$24:$F$24</c:f>
              <c:numCache>
                <c:formatCode>General</c:formatCode>
                <c:ptCount val="5"/>
                <c:pt idx="0">
                  <c:v>45.333333333333329</c:v>
                </c:pt>
                <c:pt idx="1">
                  <c:v>34</c:v>
                </c:pt>
                <c:pt idx="2">
                  <c:v>27.199999999999996</c:v>
                </c:pt>
                <c:pt idx="3">
                  <c:v>21.473684210526315</c:v>
                </c:pt>
                <c:pt idx="4">
                  <c:v>16.32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853-4356-93AD-E76D41736171}"/>
            </c:ext>
          </c:extLst>
        </c:ser>
        <c:ser>
          <c:idx val="4"/>
          <c:order val="4"/>
          <c:tx>
            <c:strRef>
              <c:f>[2]Sayfa1!$A$25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[2]Sayfa1!$B$20:$F$20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[2]Sayfa1!$B$25:$F$25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853-4356-93AD-E76D41736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27136"/>
        <c:axId val="157629440"/>
      </c:scatterChart>
      <c:valAx>
        <c:axId val="157627136"/>
        <c:scaling>
          <c:orientation val="minMax"/>
          <c:max val="13"/>
          <c:min val="-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29440"/>
        <c:crosses val="autoZero"/>
        <c:crossBetween val="midCat"/>
        <c:majorUnit val="3"/>
      </c:valAx>
      <c:valAx>
        <c:axId val="157629440"/>
        <c:scaling>
          <c:orientation val="minMax"/>
          <c:max val="4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</a:t>
                </a:r>
                <a:r>
                  <a:rPr lang="tr-TR" sz="1200" b="1" i="0" cap="none" baseline="0">
                    <a:effectLst/>
                  </a:rPr>
                  <a:t>EU/mL</a:t>
                </a:r>
                <a:r>
                  <a:rPr lang="tr-TR" sz="1200" b="1" i="0" cap="all" baseline="0">
                    <a:effectLst/>
                  </a:rPr>
                  <a:t>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503222380500298E-2"/>
              <c:y val="0.267692738407699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27136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163986361559161E-2"/>
                  <c:y val="-0.445797573099023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[2]Sayfa1!$A$47:$F$47</c:f>
              <c:numCache>
                <c:formatCode>General</c:formatCode>
                <c:ptCount val="6"/>
                <c:pt idx="0">
                  <c:v>0</c:v>
                </c:pt>
                <c:pt idx="1">
                  <c:v>2.2517400000000003</c:v>
                </c:pt>
                <c:pt idx="2">
                  <c:v>3.3776100000000002</c:v>
                </c:pt>
                <c:pt idx="3">
                  <c:v>4.5034800000000006</c:v>
                </c:pt>
                <c:pt idx="4">
                  <c:v>5.6293500000000005</c:v>
                </c:pt>
                <c:pt idx="5">
                  <c:v>6.7552200000000004</c:v>
                </c:pt>
              </c:numCache>
            </c:numRef>
          </c:xVal>
          <c:yVal>
            <c:numRef>
              <c:f>[2]Sayfa1!$A$48:$F$48</c:f>
              <c:numCache>
                <c:formatCode>General</c:formatCode>
                <c:ptCount val="6"/>
                <c:pt idx="0">
                  <c:v>100</c:v>
                </c:pt>
                <c:pt idx="1">
                  <c:v>63.333333333333336</c:v>
                </c:pt>
                <c:pt idx="2">
                  <c:v>54.444444444444443</c:v>
                </c:pt>
                <c:pt idx="3">
                  <c:v>47.777777777777779</c:v>
                </c:pt>
                <c:pt idx="4">
                  <c:v>40</c:v>
                </c:pt>
                <c:pt idx="5">
                  <c:v>33.333333333333336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B2-47C7-B80B-29C973042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75520"/>
        <c:axId val="157677440"/>
      </c:scatterChart>
      <c:valAx>
        <c:axId val="157675520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14]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4763308486710374"/>
              <c:y val="0.868714881217194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77440"/>
        <c:crosses val="autoZero"/>
        <c:crossBetween val="midCat"/>
        <c:majorUnit val="1"/>
      </c:valAx>
      <c:valAx>
        <c:axId val="157677440"/>
        <c:scaling>
          <c:orientation val="minMax"/>
          <c:max val="10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7552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38888888888888E-2"/>
          <c:y val="2.4411198600174978E-2"/>
          <c:w val="0.8771944444444445"/>
          <c:h val="0.7428965879265091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7656146019624801"/>
                  <c:y val="-0.243616234261226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[2]Sayfa1!$B$72:$F$72</c:f>
              <c:numCache>
                <c:formatCode>General</c:formatCode>
                <c:ptCount val="5"/>
                <c:pt idx="0">
                  <c:v>10.46153846153846</c:v>
                </c:pt>
                <c:pt idx="1">
                  <c:v>7.5555555555555554</c:v>
                </c:pt>
                <c:pt idx="2">
                  <c:v>6.5806451612903221</c:v>
                </c:pt>
                <c:pt idx="3">
                  <c:v>6.08955223880597</c:v>
                </c:pt>
                <c:pt idx="4">
                  <c:v>5.4399999999999995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E1-4237-B2A0-2F45BD88525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75368673024271171"/>
                  <c:y val="3.459328176662478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[2]Sayfa1!$B$73:$F$73</c:f>
              <c:numCache>
                <c:formatCode>General</c:formatCode>
                <c:ptCount val="5"/>
                <c:pt idx="0">
                  <c:v>19.428571428571427</c:v>
                </c:pt>
                <c:pt idx="1">
                  <c:v>15.692307692307692</c:v>
                </c:pt>
                <c:pt idx="2">
                  <c:v>13.599999999999998</c:v>
                </c:pt>
                <c:pt idx="3">
                  <c:v>11.027027027027025</c:v>
                </c:pt>
                <c:pt idx="4">
                  <c:v>9.7142857142857135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5E1-4237-B2A0-2F45BD885254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75107096890065728"/>
                  <c:y val="9.449522544138226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[2]Sayfa1!$B$74:$F$74</c:f>
              <c:numCache>
                <c:formatCode>General</c:formatCode>
                <c:ptCount val="5"/>
                <c:pt idx="0">
                  <c:v>29.142857142857142</c:v>
                </c:pt>
                <c:pt idx="1">
                  <c:v>21.473684210526315</c:v>
                </c:pt>
                <c:pt idx="2">
                  <c:v>18.545454545454547</c:v>
                </c:pt>
                <c:pt idx="3">
                  <c:v>17</c:v>
                </c:pt>
                <c:pt idx="4">
                  <c:v>14.571428571428571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5E1-4237-B2A0-2F45BD88525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75107096890065728"/>
                  <c:y val="0.149789327295004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[2]Sayfa1!$B$75:$F$75</c:f>
              <c:numCache>
                <c:formatCode>General</c:formatCode>
                <c:ptCount val="5"/>
                <c:pt idx="0">
                  <c:v>34.299999999999997</c:v>
                </c:pt>
                <c:pt idx="1">
                  <c:v>27.199999999999996</c:v>
                </c:pt>
                <c:pt idx="2">
                  <c:v>24</c:v>
                </c:pt>
                <c:pt idx="3">
                  <c:v>19.428571428571427</c:v>
                </c:pt>
                <c:pt idx="4">
                  <c:v>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5E1-4237-B2A0-2F45BD88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51232"/>
        <c:axId val="157553408"/>
      </c:scatterChart>
      <c:valAx>
        <c:axId val="157551232"/>
        <c:scaling>
          <c:orientation val="minMax"/>
          <c:max val="13"/>
          <c:min val="-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normalizeH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578708804359471"/>
              <c:y val="0.872666666666666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553408"/>
        <c:crosses val="autoZero"/>
        <c:crossBetween val="midCat"/>
        <c:majorUnit val="3"/>
      </c:valAx>
      <c:valAx>
        <c:axId val="157553408"/>
        <c:scaling>
          <c:orientation val="minMax"/>
          <c:max val="3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551232"/>
        <c:crosses val="autoZero"/>
        <c:crossBetween val="midCat"/>
        <c:majorUnit val="6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4534829059829056E-2"/>
                  <c:y val="-0.470220487294664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[2]Sayfa1!$A$99:$F$99</c:f>
              <c:numCache>
                <c:formatCode>General</c:formatCode>
                <c:ptCount val="6"/>
                <c:pt idx="0">
                  <c:v>0</c:v>
                </c:pt>
                <c:pt idx="1">
                  <c:v>2.1877499999999999</c:v>
                </c:pt>
                <c:pt idx="2">
                  <c:v>3.281625</c:v>
                </c:pt>
                <c:pt idx="3">
                  <c:v>4.3754999999999997</c:v>
                </c:pt>
                <c:pt idx="4">
                  <c:v>5.4693750000000003</c:v>
                </c:pt>
                <c:pt idx="5">
                  <c:v>6.56325</c:v>
                </c:pt>
              </c:numCache>
            </c:numRef>
          </c:xVal>
          <c:yVal>
            <c:numRef>
              <c:f>[2]Sayfa1!$A$100:$F$100</c:f>
              <c:numCache>
                <c:formatCode>General</c:formatCode>
                <c:ptCount val="6"/>
                <c:pt idx="0">
                  <c:v>100</c:v>
                </c:pt>
                <c:pt idx="1">
                  <c:v>64.044943820224717</c:v>
                </c:pt>
                <c:pt idx="2">
                  <c:v>52.80898876404494</c:v>
                </c:pt>
                <c:pt idx="3">
                  <c:v>46.067415730337082</c:v>
                </c:pt>
                <c:pt idx="4">
                  <c:v>38.202247191011239</c:v>
                </c:pt>
                <c:pt idx="5">
                  <c:v>32.584269662921351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20-4A22-B810-E0612F7F8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734400"/>
        <c:axId val="157736320"/>
      </c:scatterChart>
      <c:valAx>
        <c:axId val="157734400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15]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736320"/>
        <c:crosses val="autoZero"/>
        <c:crossBetween val="midCat"/>
        <c:majorUnit val="1"/>
      </c:valAx>
      <c:valAx>
        <c:axId val="15773632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73440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694522316530218E-2"/>
          <c:y val="5.5268373866631831E-2"/>
          <c:w val="0.8771944444444445"/>
          <c:h val="0.73218394575678036"/>
        </c:manualLayout>
      </c:layout>
      <c:scatterChart>
        <c:scatterStyle val="lineMarker"/>
        <c:varyColors val="0"/>
        <c:ser>
          <c:idx val="0"/>
          <c:order val="0"/>
          <c:tx>
            <c:strRef>
              <c:f>[2]Sayfa1!$A$117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889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30"/>
            <c:dispRSqr val="0"/>
            <c:dispEq val="1"/>
            <c:trendlineLbl>
              <c:layout>
                <c:manualLayout>
                  <c:x val="-0.67629849569345313"/>
                  <c:y val="-0.30964819701975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[2]Sayfa1!$B$117:$F$117</c:f>
              <c:numCache>
                <c:formatCode>General</c:formatCode>
                <c:ptCount val="5"/>
                <c:pt idx="0">
                  <c:v>8.8695652173913047</c:v>
                </c:pt>
                <c:pt idx="1">
                  <c:v>7.5555555555555554</c:v>
                </c:pt>
                <c:pt idx="2">
                  <c:v>6.375</c:v>
                </c:pt>
                <c:pt idx="3">
                  <c:v>6.08955223880597</c:v>
                </c:pt>
                <c:pt idx="4">
                  <c:v>5.4399999999999995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87-4E4C-B46B-E444AE91DC09}"/>
            </c:ext>
          </c:extLst>
        </c:ser>
        <c:ser>
          <c:idx val="1"/>
          <c:order val="1"/>
          <c:tx>
            <c:strRef>
              <c:f>[2]Sayfa1!$A$118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889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435658938066933"/>
                  <c:y val="2.23489870590621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[2]Sayfa1!$B$118:$F$118</c:f>
              <c:numCache>
                <c:formatCode>General</c:formatCode>
                <c:ptCount val="5"/>
                <c:pt idx="0">
                  <c:v>19.428571428571427</c:v>
                </c:pt>
                <c:pt idx="1">
                  <c:v>13.161290322580644</c:v>
                </c:pt>
                <c:pt idx="2">
                  <c:v>11.333333333333332</c:v>
                </c:pt>
                <c:pt idx="3">
                  <c:v>9.9512195121951201</c:v>
                </c:pt>
                <c:pt idx="4">
                  <c:v>9.2727272727272734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287-4E4C-B46B-E444AE91DC09}"/>
            </c:ext>
          </c:extLst>
        </c:ser>
        <c:ser>
          <c:idx val="2"/>
          <c:order val="2"/>
          <c:tx>
            <c:strRef>
              <c:f>[2]Sayfa1!$A$119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889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173775027698867"/>
                  <c:y val="8.056200775333263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[2]Sayfa1!$B$119:$F$119</c:f>
              <c:numCache>
                <c:formatCode>General</c:formatCode>
                <c:ptCount val="5"/>
                <c:pt idx="0">
                  <c:v>25.5</c:v>
                </c:pt>
                <c:pt idx="1">
                  <c:v>17</c:v>
                </c:pt>
                <c:pt idx="2">
                  <c:v>13.599999999999998</c:v>
                </c:pt>
                <c:pt idx="3">
                  <c:v>12.75</c:v>
                </c:pt>
                <c:pt idx="4">
                  <c:v>11.333333333333332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287-4E4C-B46B-E444AE91DC09}"/>
            </c:ext>
          </c:extLst>
        </c:ser>
        <c:ser>
          <c:idx val="3"/>
          <c:order val="3"/>
          <c:tx>
            <c:strRef>
              <c:f>[2]Sayfa1!$A$120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8890" cap="rnd" cmpd="sng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173775027698867"/>
                  <c:y val="0.143626113505459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[2]Sayfa1!$B$120:$F$120</c:f>
              <c:numCache>
                <c:formatCode>General</c:formatCode>
                <c:ptCount val="5"/>
                <c:pt idx="0">
                  <c:v>30.5</c:v>
                </c:pt>
                <c:pt idx="1">
                  <c:v>21.473684210526315</c:v>
                </c:pt>
                <c:pt idx="2">
                  <c:v>16.32</c:v>
                </c:pt>
                <c:pt idx="3">
                  <c:v>14.068965517241379</c:v>
                </c:pt>
                <c:pt idx="4">
                  <c:v>13.161290322580644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287-4E4C-B46B-E444AE91D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69728"/>
        <c:axId val="158184192"/>
      </c:scatterChart>
      <c:valAx>
        <c:axId val="158169728"/>
        <c:scaling>
          <c:orientation val="minMax"/>
          <c:max val="13"/>
          <c:min val="-1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184192"/>
        <c:crosses val="autoZero"/>
        <c:crossBetween val="midCat"/>
        <c:majorUnit val="3"/>
      </c:valAx>
      <c:valAx>
        <c:axId val="158184192"/>
        <c:scaling>
          <c:orientation val="minMax"/>
          <c:max val="3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238436327374715E-2"/>
              <c:y val="0.2516473461650626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169728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8830927384077"/>
          <c:y val="7.407407407407407E-2"/>
          <c:w val="0.81183573928258967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680637069628487E-2"/>
                  <c:y val="-0.428579585200038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Lit>
              <c:formatCode>General</c:formatCode>
              <c:ptCount val="6"/>
              <c:pt idx="0">
                <c:v>0</c:v>
              </c:pt>
              <c:pt idx="1">
                <c:v>15.552099999999999</c:v>
              </c:pt>
              <c:pt idx="2">
                <c:v>19.440124999999998</c:v>
              </c:pt>
              <c:pt idx="3">
                <c:v>23.328149999999997</c:v>
              </c:pt>
              <c:pt idx="4">
                <c:v>27.216175</c:v>
              </c:pt>
              <c:pt idx="5">
                <c:v>31.104199999999999</c:v>
              </c:pt>
            </c:numLit>
          </c:xVal>
          <c:yVal>
            <c:numLit>
              <c:formatCode>General</c:formatCode>
              <c:ptCount val="6"/>
              <c:pt idx="0">
                <c:v>100</c:v>
              </c:pt>
              <c:pt idx="1">
                <c:v>59.722222222222221</c:v>
              </c:pt>
              <c:pt idx="2">
                <c:v>51.388888888888886</c:v>
              </c:pt>
              <c:pt idx="3">
                <c:v>45.833333333333336</c:v>
              </c:pt>
              <c:pt idx="4">
                <c:v>41.666666666666664</c:v>
              </c:pt>
              <c:pt idx="5">
                <c:v>37.5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85A2-4FCA-B65E-6454FDD52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720704"/>
        <c:axId val="91722880"/>
      </c:scatterChart>
      <c:valAx>
        <c:axId val="91720704"/>
        <c:scaling>
          <c:orientation val="minMax"/>
          <c:max val="3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[HA 24)](nM)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1722880"/>
        <c:crosses val="autoZero"/>
        <c:crossBetween val="midCat"/>
        <c:majorUnit val="8"/>
      </c:valAx>
      <c:valAx>
        <c:axId val="9172288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Aktivite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1720704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7.216924519226979E-2"/>
                  <c:y val="-0.424981007080000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[2]Sayfa1!$A$143:$F$143</c:f>
              <c:numCache>
                <c:formatCode>General</c:formatCode>
                <c:ptCount val="6"/>
                <c:pt idx="0">
                  <c:v>0</c:v>
                </c:pt>
                <c:pt idx="1">
                  <c:v>2.1227000000000005</c:v>
                </c:pt>
                <c:pt idx="2">
                  <c:v>3.18405</c:v>
                </c:pt>
                <c:pt idx="3">
                  <c:v>4.245400000000001</c:v>
                </c:pt>
                <c:pt idx="4">
                  <c:v>5.3067500000000001</c:v>
                </c:pt>
                <c:pt idx="5">
                  <c:v>6.3681000000000001</c:v>
                </c:pt>
              </c:numCache>
            </c:numRef>
          </c:xVal>
          <c:yVal>
            <c:numRef>
              <c:f>[2]Sayfa1!$A$144:$F$144</c:f>
              <c:numCache>
                <c:formatCode>General</c:formatCode>
                <c:ptCount val="6"/>
                <c:pt idx="0">
                  <c:v>100</c:v>
                </c:pt>
                <c:pt idx="1">
                  <c:v>57.777777777777779</c:v>
                </c:pt>
                <c:pt idx="2">
                  <c:v>50</c:v>
                </c:pt>
                <c:pt idx="3">
                  <c:v>40</c:v>
                </c:pt>
                <c:pt idx="4">
                  <c:v>33.333333333333336</c:v>
                </c:pt>
                <c:pt idx="5">
                  <c:v>24.444444444444443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E3-4ECC-9CC1-8A662F25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885952"/>
        <c:axId val="157887872"/>
      </c:scatterChart>
      <c:valAx>
        <c:axId val="157885952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16]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971741032370955"/>
              <c:y val="0.876620370370370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887872"/>
        <c:crosses val="autoZero"/>
        <c:crossBetween val="midCat"/>
        <c:majorUnit val="1"/>
      </c:valAx>
      <c:valAx>
        <c:axId val="15788787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88595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7.216924519226979E-2"/>
                  <c:y val="-0.424981007080000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[2]Sayfa1!$A$143:$F$143</c:f>
              <c:numCache>
                <c:formatCode>General</c:formatCode>
                <c:ptCount val="6"/>
                <c:pt idx="0">
                  <c:v>0</c:v>
                </c:pt>
                <c:pt idx="1">
                  <c:v>2.1227000000000005</c:v>
                </c:pt>
                <c:pt idx="2">
                  <c:v>3.18405</c:v>
                </c:pt>
                <c:pt idx="3">
                  <c:v>4.245400000000001</c:v>
                </c:pt>
                <c:pt idx="4">
                  <c:v>5.3067500000000001</c:v>
                </c:pt>
                <c:pt idx="5">
                  <c:v>6.3681000000000001</c:v>
                </c:pt>
              </c:numCache>
            </c:numRef>
          </c:xVal>
          <c:yVal>
            <c:numRef>
              <c:f>[2]Sayfa1!$A$144:$F$144</c:f>
              <c:numCache>
                <c:formatCode>General</c:formatCode>
                <c:ptCount val="6"/>
                <c:pt idx="0">
                  <c:v>100</c:v>
                </c:pt>
                <c:pt idx="1">
                  <c:v>57.777777777777779</c:v>
                </c:pt>
                <c:pt idx="2">
                  <c:v>50</c:v>
                </c:pt>
                <c:pt idx="3">
                  <c:v>40</c:v>
                </c:pt>
                <c:pt idx="4">
                  <c:v>33.333333333333336</c:v>
                </c:pt>
                <c:pt idx="5">
                  <c:v>24.444444444444443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B2-4459-B423-FCF584513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885952"/>
        <c:axId val="157887872"/>
      </c:scatterChart>
      <c:valAx>
        <c:axId val="157885952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16]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971741032370955"/>
              <c:y val="0.876620370370370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887872"/>
        <c:crosses val="autoZero"/>
        <c:crossBetween val="midCat"/>
        <c:majorUnit val="1"/>
      </c:valAx>
      <c:valAx>
        <c:axId val="15788787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88595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979160162262889E-2"/>
          <c:y val="5.2986512524084775E-2"/>
          <c:w val="0.87784223860999577"/>
          <c:h val="0.72134745801283506"/>
        </c:manualLayout>
      </c:layout>
      <c:scatterChart>
        <c:scatterStyle val="lineMarker"/>
        <c:varyColors val="0"/>
        <c:ser>
          <c:idx val="0"/>
          <c:order val="0"/>
          <c:tx>
            <c:strRef>
              <c:f>[2]Sayfa1!$A$168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208002979569847"/>
                  <c:y val="-0.412277426274894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[2]Sayfa1!$B$167:$F$167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[2]Sayfa1!$B$168:$F$168</c:f>
              <c:numCache>
                <c:formatCode>General</c:formatCode>
                <c:ptCount val="5"/>
                <c:pt idx="0">
                  <c:v>8.5</c:v>
                </c:pt>
                <c:pt idx="1">
                  <c:v>7.5555555555555554</c:v>
                </c:pt>
                <c:pt idx="2">
                  <c:v>6.375</c:v>
                </c:pt>
                <c:pt idx="3">
                  <c:v>6.08955223880597</c:v>
                </c:pt>
                <c:pt idx="4">
                  <c:v>5.4399999999999995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47-4FBB-ACB4-1C7F2D06C2F9}"/>
            </c:ext>
          </c:extLst>
        </c:ser>
        <c:ser>
          <c:idx val="1"/>
          <c:order val="1"/>
          <c:tx>
            <c:strRef>
              <c:f>[2]Sayfa1!$A$169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244292895613699"/>
                  <c:y val="1.926782273603082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[2]Sayfa1!$B$167:$F$167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[2]Sayfa1!$B$169:$F$169</c:f>
              <c:numCache>
                <c:formatCode>General</c:formatCode>
                <c:ptCount val="5"/>
                <c:pt idx="0">
                  <c:v>19</c:v>
                </c:pt>
                <c:pt idx="1">
                  <c:v>14.068965517241379</c:v>
                </c:pt>
                <c:pt idx="2">
                  <c:v>12</c:v>
                </c:pt>
                <c:pt idx="3">
                  <c:v>10.46153846153846</c:v>
                </c:pt>
                <c:pt idx="4">
                  <c:v>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547-4FBB-ACB4-1C7F2D06C2F9}"/>
            </c:ext>
          </c:extLst>
        </c:ser>
        <c:ser>
          <c:idx val="2"/>
          <c:order val="2"/>
          <c:tx>
            <c:strRef>
              <c:f>[2]Sayfa1!$A$170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5946384222782173"/>
                  <c:y val="8.39903866895370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[2]Sayfa1!$B$167:$F$167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[2]Sayfa1!$B$170:$F$170</c:f>
              <c:numCache>
                <c:formatCode>General</c:formatCode>
                <c:ptCount val="5"/>
                <c:pt idx="0">
                  <c:v>24.6</c:v>
                </c:pt>
                <c:pt idx="1">
                  <c:v>18.545454545454547</c:v>
                </c:pt>
                <c:pt idx="2">
                  <c:v>14.571428571428571</c:v>
                </c:pt>
                <c:pt idx="3">
                  <c:v>12.363636363636363</c:v>
                </c:pt>
                <c:pt idx="4">
                  <c:v>10.736842105263158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547-4FBB-ACB4-1C7F2D06C2F9}"/>
            </c:ext>
          </c:extLst>
        </c:ser>
        <c:ser>
          <c:idx val="3"/>
          <c:order val="3"/>
          <c:tx>
            <c:strRef>
              <c:f>[2]Sayfa1!$A$171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5946384222782173"/>
                  <c:y val="0.154840574061318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[2]Sayfa1!$B$167:$F$167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[2]Sayfa1!$B$171:$F$171</c:f>
              <c:numCache>
                <c:formatCode>General</c:formatCode>
                <c:ptCount val="5"/>
                <c:pt idx="0">
                  <c:v>38</c:v>
                </c:pt>
                <c:pt idx="1">
                  <c:v>27.199999999999996</c:v>
                </c:pt>
                <c:pt idx="2">
                  <c:v>21.473684210526315</c:v>
                </c:pt>
                <c:pt idx="3">
                  <c:v>17.739130434782609</c:v>
                </c:pt>
                <c:pt idx="4">
                  <c:v>15.111111111111111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547-4FBB-ACB4-1C7F2D06C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977216"/>
        <c:axId val="157995776"/>
      </c:scatterChart>
      <c:valAx>
        <c:axId val="157977216"/>
        <c:scaling>
          <c:orientation val="minMax"/>
          <c:max val="13"/>
          <c:min val="-1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995776"/>
        <c:crosses val="autoZero"/>
        <c:crossBetween val="midCat"/>
        <c:majorUnit val="4"/>
      </c:valAx>
      <c:valAx>
        <c:axId val="157995776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977216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71981627296588"/>
          <c:y val="6.0185185185185182E-2"/>
          <c:w val="0.80238429571303582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3842323849746147E-2"/>
                  <c:y val="-0.403302031856359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[2]Sayfa1!$A$194:$F$194</c:f>
              <c:numCache>
                <c:formatCode>General</c:formatCode>
                <c:ptCount val="6"/>
                <c:pt idx="0">
                  <c:v>0</c:v>
                </c:pt>
                <c:pt idx="1">
                  <c:v>2.63158</c:v>
                </c:pt>
                <c:pt idx="2">
                  <c:v>3.9473700000000003</c:v>
                </c:pt>
                <c:pt idx="3">
                  <c:v>5.2631600000000001</c:v>
                </c:pt>
                <c:pt idx="4">
                  <c:v>6.5789500000000007</c:v>
                </c:pt>
                <c:pt idx="5">
                  <c:v>7.8947400000000005</c:v>
                </c:pt>
              </c:numCache>
            </c:numRef>
          </c:xVal>
          <c:yVal>
            <c:numRef>
              <c:f>[2]Sayfa1!$A$195:$F$195</c:f>
              <c:numCache>
                <c:formatCode>General</c:formatCode>
                <c:ptCount val="6"/>
                <c:pt idx="0">
                  <c:v>100</c:v>
                </c:pt>
                <c:pt idx="1">
                  <c:v>65.555555555555557</c:v>
                </c:pt>
                <c:pt idx="2">
                  <c:v>55.555555555555557</c:v>
                </c:pt>
                <c:pt idx="3">
                  <c:v>50</c:v>
                </c:pt>
                <c:pt idx="4">
                  <c:v>42.222222222222221</c:v>
                </c:pt>
                <c:pt idx="5">
                  <c:v>34.444444444444443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71-4BD9-90B6-2FCDB0E1A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025216"/>
        <c:axId val="158027136"/>
      </c:scatterChart>
      <c:valAx>
        <c:axId val="158025216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17]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129030819720817"/>
              <c:y val="0.8755002846951279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027136"/>
        <c:crosses val="autoZero"/>
        <c:crossBetween val="midCat"/>
        <c:majorUnit val="1"/>
      </c:valAx>
      <c:valAx>
        <c:axId val="15802713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025216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71981627296588"/>
          <c:y val="6.0185185185185182E-2"/>
          <c:w val="0.80238429571303582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3842323849746147E-2"/>
                  <c:y val="-0.403302031856359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[2]Sayfa1!$A$194:$F$194</c:f>
              <c:numCache>
                <c:formatCode>General</c:formatCode>
                <c:ptCount val="6"/>
                <c:pt idx="0">
                  <c:v>0</c:v>
                </c:pt>
                <c:pt idx="1">
                  <c:v>2.63158</c:v>
                </c:pt>
                <c:pt idx="2">
                  <c:v>3.9473700000000003</c:v>
                </c:pt>
                <c:pt idx="3">
                  <c:v>5.2631600000000001</c:v>
                </c:pt>
                <c:pt idx="4">
                  <c:v>6.5789500000000007</c:v>
                </c:pt>
                <c:pt idx="5">
                  <c:v>7.8947400000000005</c:v>
                </c:pt>
              </c:numCache>
            </c:numRef>
          </c:xVal>
          <c:yVal>
            <c:numRef>
              <c:f>[2]Sayfa1!$A$195:$F$195</c:f>
              <c:numCache>
                <c:formatCode>General</c:formatCode>
                <c:ptCount val="6"/>
                <c:pt idx="0">
                  <c:v>100</c:v>
                </c:pt>
                <c:pt idx="1">
                  <c:v>65.555555555555557</c:v>
                </c:pt>
                <c:pt idx="2">
                  <c:v>55.555555555555557</c:v>
                </c:pt>
                <c:pt idx="3">
                  <c:v>50</c:v>
                </c:pt>
                <c:pt idx="4">
                  <c:v>42.222222222222221</c:v>
                </c:pt>
                <c:pt idx="5">
                  <c:v>34.444444444444443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B1-4D36-98D9-25C3C4185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025216"/>
        <c:axId val="158027136"/>
      </c:scatterChart>
      <c:valAx>
        <c:axId val="158025216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17]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129030819720817"/>
              <c:y val="0.8755002846951279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027136"/>
        <c:crosses val="autoZero"/>
        <c:crossBetween val="midCat"/>
        <c:majorUnit val="1"/>
      </c:valAx>
      <c:valAx>
        <c:axId val="15802713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025216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[2]Sayfa1!$A$212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7261833704369833"/>
                  <c:y val="-0.3049644986573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[2]Sayfa1!$B$211:$F$211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[2]Sayfa1!$B$212:$F$212</c:f>
              <c:numCache>
                <c:formatCode>General</c:formatCode>
                <c:ptCount val="5"/>
                <c:pt idx="0">
                  <c:v>8.6808510638297864</c:v>
                </c:pt>
                <c:pt idx="1">
                  <c:v>7.5555555555555554</c:v>
                </c:pt>
                <c:pt idx="2">
                  <c:v>6.375</c:v>
                </c:pt>
                <c:pt idx="3">
                  <c:v>6.08955223880597</c:v>
                </c:pt>
                <c:pt idx="4">
                  <c:v>5.4399999999999995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D9-449B-97AE-A50F4B7EB585}"/>
            </c:ext>
          </c:extLst>
        </c:ser>
        <c:ser>
          <c:idx val="1"/>
          <c:order val="1"/>
          <c:tx>
            <c:strRef>
              <c:f>[2]Sayfa1!$A$213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7261833704369833"/>
                  <c:y val="9.15221579961464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[2]Sayfa1!$B$211:$F$211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[2]Sayfa1!$B$213:$F$213</c:f>
              <c:numCache>
                <c:formatCode>General</c:formatCode>
                <c:ptCount val="5"/>
                <c:pt idx="0">
                  <c:v>17</c:v>
                </c:pt>
                <c:pt idx="1">
                  <c:v>15.111111111111111</c:v>
                </c:pt>
                <c:pt idx="2">
                  <c:v>12.75</c:v>
                </c:pt>
                <c:pt idx="3">
                  <c:v>11.657142857142857</c:v>
                </c:pt>
                <c:pt idx="4">
                  <c:v>10.736842105263158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D9-449B-97AE-A50F4B7EB585}"/>
            </c:ext>
          </c:extLst>
        </c:ser>
        <c:ser>
          <c:idx val="2"/>
          <c:order val="2"/>
          <c:tx>
            <c:strRef>
              <c:f>[2]Sayfa1!$A$214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886962521096704"/>
                  <c:y val="0.165088024043055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[2]Sayfa1!$B$211:$F$211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[2]Sayfa1!$B$214:$F$214</c:f>
              <c:numCache>
                <c:formatCode>General</c:formatCode>
                <c:ptCount val="5"/>
                <c:pt idx="0">
                  <c:v>22.666666666666664</c:v>
                </c:pt>
                <c:pt idx="1">
                  <c:v>20.399999999999999</c:v>
                </c:pt>
                <c:pt idx="2">
                  <c:v>17.739130434782609</c:v>
                </c:pt>
                <c:pt idx="3">
                  <c:v>15.692307692307692</c:v>
                </c:pt>
                <c:pt idx="4">
                  <c:v>14.068965517241379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D9-449B-97AE-A50F4B7EB585}"/>
            </c:ext>
          </c:extLst>
        </c:ser>
        <c:ser>
          <c:idx val="3"/>
          <c:order val="3"/>
          <c:tx>
            <c:strRef>
              <c:f>[2]Sayfa1!$A$215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886962521096704"/>
                  <c:y val="0.240556835034167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[2]Sayfa1!$B$211:$F$211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[2]Sayfa1!$B$215:$F$215</c:f>
              <c:numCache>
                <c:formatCode>General</c:formatCode>
                <c:ptCount val="5"/>
                <c:pt idx="0">
                  <c:v>31.15</c:v>
                </c:pt>
                <c:pt idx="1">
                  <c:v>27.199999999999996</c:v>
                </c:pt>
                <c:pt idx="2">
                  <c:v>24</c:v>
                </c:pt>
                <c:pt idx="3">
                  <c:v>21.473684210526315</c:v>
                </c:pt>
                <c:pt idx="4">
                  <c:v>19.428571428571427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6D9-449B-97AE-A50F4B7E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227072"/>
        <c:axId val="158245632"/>
      </c:scatterChart>
      <c:valAx>
        <c:axId val="158227072"/>
        <c:scaling>
          <c:orientation val="minMax"/>
          <c:max val="13"/>
          <c:min val="-1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245632"/>
        <c:crosses val="autoZero"/>
        <c:crossBetween val="midCat"/>
        <c:majorUnit val="3"/>
      </c:valAx>
      <c:valAx>
        <c:axId val="158245632"/>
        <c:scaling>
          <c:orientation val="minMax"/>
          <c:max val="3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(EU/ml)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227072"/>
        <c:crosses val="autoZero"/>
        <c:crossBetween val="midCat"/>
        <c:majorUnit val="7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[2]Sayfa1!$A$252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0537309441909903"/>
                  <c:y val="-0.463455608528952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[2]Sayfa1!$B$251:$F$251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[2]Sayfa1!$B$252:$F$252</c:f>
              <c:numCache>
                <c:formatCode>General</c:formatCode>
                <c:ptCount val="5"/>
                <c:pt idx="0">
                  <c:v>8.5</c:v>
                </c:pt>
                <c:pt idx="1">
                  <c:v>7.5555555555555554</c:v>
                </c:pt>
                <c:pt idx="2">
                  <c:v>6.4761904761904754</c:v>
                </c:pt>
                <c:pt idx="3">
                  <c:v>6</c:v>
                </c:pt>
                <c:pt idx="4">
                  <c:v>5.5135135135135123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DB-439A-B164-07B358FE4AB7}"/>
            </c:ext>
          </c:extLst>
        </c:ser>
        <c:ser>
          <c:idx val="1"/>
          <c:order val="1"/>
          <c:tx>
            <c:strRef>
              <c:f>[2]Sayfa1!$A$253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9342463175825122"/>
                  <c:y val="2.834008548887205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[2]Sayfa1!$B$251:$F$251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[2]Sayfa1!$B$253:$F$253</c:f>
              <c:numCache>
                <c:formatCode>General</c:formatCode>
                <c:ptCount val="5"/>
                <c:pt idx="0">
                  <c:v>20.399999999999999</c:v>
                </c:pt>
                <c:pt idx="1">
                  <c:v>15.692307692307692</c:v>
                </c:pt>
                <c:pt idx="2">
                  <c:v>12.363636363636363</c:v>
                </c:pt>
                <c:pt idx="3">
                  <c:v>11.657142857142857</c:v>
                </c:pt>
                <c:pt idx="4">
                  <c:v>9.2727272727272734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CDB-439A-B164-07B358FE4AB7}"/>
            </c:ext>
          </c:extLst>
        </c:ser>
        <c:ser>
          <c:idx val="2"/>
          <c:order val="2"/>
          <c:tx>
            <c:strRef>
              <c:f>[2]Sayfa1!$A$254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8818407795963368"/>
                  <c:y val="0.160593817770274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[2]Sayfa1!$B$251:$F$251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[2]Sayfa1!$B$254:$F$254</c:f>
              <c:numCache>
                <c:formatCode>General</c:formatCode>
                <c:ptCount val="5"/>
                <c:pt idx="0">
                  <c:v>26</c:v>
                </c:pt>
                <c:pt idx="1">
                  <c:v>19.428571428571427</c:v>
                </c:pt>
                <c:pt idx="2">
                  <c:v>15.692307692307692</c:v>
                </c:pt>
                <c:pt idx="3">
                  <c:v>13.161290322580644</c:v>
                </c:pt>
                <c:pt idx="4">
                  <c:v>11.333333333333332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CDB-439A-B164-07B358FE4AB7}"/>
            </c:ext>
          </c:extLst>
        </c:ser>
        <c:ser>
          <c:idx val="3"/>
          <c:order val="3"/>
          <c:tx>
            <c:strRef>
              <c:f>[2]Sayfa1!$A$255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0275281751979026"/>
                  <c:y val="8.502025646661616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[2]Sayfa1!$B$251:$F$251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[2]Sayfa1!$B$255:$F$255</c:f>
              <c:numCache>
                <c:formatCode>General</c:formatCode>
                <c:ptCount val="5"/>
                <c:pt idx="0">
                  <c:v>44</c:v>
                </c:pt>
                <c:pt idx="1">
                  <c:v>31.384615384615383</c:v>
                </c:pt>
                <c:pt idx="2">
                  <c:v>24</c:v>
                </c:pt>
                <c:pt idx="3">
                  <c:v>20.399999999999999</c:v>
                </c:pt>
                <c:pt idx="4">
                  <c:v>17.739130434782609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CDB-439A-B164-07B358FE4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407296"/>
        <c:axId val="158425856"/>
      </c:scatterChart>
      <c:valAx>
        <c:axId val="158407296"/>
        <c:scaling>
          <c:orientation val="minMax"/>
          <c:max val="13"/>
          <c:min val="-1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425856"/>
        <c:crosses val="autoZero"/>
        <c:crossBetween val="midCat"/>
        <c:majorUnit val="5"/>
      </c:valAx>
      <c:valAx>
        <c:axId val="158425856"/>
        <c:scaling>
          <c:orientation val="minMax"/>
          <c:max val="4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407296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3370455395105495E-2"/>
                  <c:y val="-0.449955751581071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[2]Sayfa1!$A$276:$F$276</c:f>
              <c:numCache>
                <c:formatCode>General</c:formatCode>
                <c:ptCount val="6"/>
                <c:pt idx="0">
                  <c:v>0</c:v>
                </c:pt>
                <c:pt idx="1">
                  <c:v>2.1184000000000003</c:v>
                </c:pt>
                <c:pt idx="2">
                  <c:v>3.1776</c:v>
                </c:pt>
                <c:pt idx="3">
                  <c:v>4.2368000000000006</c:v>
                </c:pt>
                <c:pt idx="4">
                  <c:v>5.2960000000000003</c:v>
                </c:pt>
                <c:pt idx="5">
                  <c:v>6.3552</c:v>
                </c:pt>
              </c:numCache>
            </c:numRef>
          </c:xVal>
          <c:yVal>
            <c:numRef>
              <c:f>[2]Sayfa1!$A$277:$F$277</c:f>
              <c:numCache>
                <c:formatCode>General</c:formatCode>
                <c:ptCount val="6"/>
                <c:pt idx="0">
                  <c:v>100</c:v>
                </c:pt>
                <c:pt idx="1">
                  <c:v>62.222222222222221</c:v>
                </c:pt>
                <c:pt idx="2">
                  <c:v>54.444444444444443</c:v>
                </c:pt>
                <c:pt idx="3">
                  <c:v>47.777777777777779</c:v>
                </c:pt>
                <c:pt idx="4">
                  <c:v>40</c:v>
                </c:pt>
                <c:pt idx="5">
                  <c:v>33.333333333333336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AC-4BCE-ACBF-8E1DB3489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471680"/>
        <c:axId val="158473600"/>
      </c:scatterChart>
      <c:valAx>
        <c:axId val="158471680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19] (nM) 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473600"/>
        <c:crosses val="autoZero"/>
        <c:crossBetween val="midCat"/>
        <c:majorUnit val="1"/>
      </c:valAx>
      <c:valAx>
        <c:axId val="15847360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0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47168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[2]Sayfa1!$A$294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3680162385330796"/>
                  <c:y val="-0.494997060090584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[2]Sayfa1!$B$293:$F$293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[2]Sayfa1!$B$294:$F$294</c:f>
              <c:numCache>
                <c:formatCode>General</c:formatCode>
                <c:ptCount val="5"/>
                <c:pt idx="0">
                  <c:v>8.5</c:v>
                </c:pt>
                <c:pt idx="1">
                  <c:v>6.9152542372881349</c:v>
                </c:pt>
                <c:pt idx="2">
                  <c:v>6.2769230769230768</c:v>
                </c:pt>
                <c:pt idx="3">
                  <c:v>5.8285714285714283</c:v>
                </c:pt>
                <c:pt idx="4">
                  <c:v>5.4399999999999995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47-4300-82B0-9159E8F8BBBD}"/>
            </c:ext>
          </c:extLst>
        </c:ser>
        <c:ser>
          <c:idx val="1"/>
          <c:order val="1"/>
          <c:tx>
            <c:strRef>
              <c:f>[2]Sayfa1!$A$295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1017576621020309"/>
                  <c:y val="8.058553680999452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[2]Sayfa1!$B$293:$F$293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[2]Sayfa1!$B$295:$F$295</c:f>
              <c:numCache>
                <c:formatCode>General</c:formatCode>
                <c:ptCount val="5"/>
                <c:pt idx="0">
                  <c:v>21.473684210526315</c:v>
                </c:pt>
                <c:pt idx="1">
                  <c:v>17.739130434782609</c:v>
                </c:pt>
                <c:pt idx="2">
                  <c:v>14.068965517241379</c:v>
                </c:pt>
                <c:pt idx="3">
                  <c:v>11.333333333333332</c:v>
                </c:pt>
                <c:pt idx="4">
                  <c:v>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447-4300-82B0-9159E8F8BBBD}"/>
            </c:ext>
          </c:extLst>
        </c:ser>
        <c:ser>
          <c:idx val="2"/>
          <c:order val="2"/>
          <c:tx>
            <c:strRef>
              <c:f>[2]Sayfa1!$A$296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0754475260910579"/>
                  <c:y val="0.101659738959330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[2]Sayfa1!$B$293:$F$293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[2]Sayfa1!$B$296:$F$296</c:f>
              <c:numCache>
                <c:formatCode>General</c:formatCode>
                <c:ptCount val="5"/>
                <c:pt idx="0">
                  <c:v>29.7</c:v>
                </c:pt>
                <c:pt idx="1">
                  <c:v>20.399999999999999</c:v>
                </c:pt>
                <c:pt idx="2">
                  <c:v>17</c:v>
                </c:pt>
                <c:pt idx="3">
                  <c:v>14.571428571428571</c:v>
                </c:pt>
                <c:pt idx="4">
                  <c:v>11.657142857142857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447-4300-82B0-9159E8F8BBBD}"/>
            </c:ext>
          </c:extLst>
        </c:ser>
        <c:ser>
          <c:idx val="3"/>
          <c:order val="3"/>
          <c:tx>
            <c:strRef>
              <c:f>[2]Sayfa1!$A$297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0491373900800838"/>
                  <c:y val="0.1617314028898436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[2]Sayfa1!$B$293:$F$293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[2]Sayfa1!$B$297:$F$297</c:f>
              <c:numCache>
                <c:formatCode>General</c:formatCode>
                <c:ptCount val="5"/>
                <c:pt idx="0">
                  <c:v>55</c:v>
                </c:pt>
                <c:pt idx="1">
                  <c:v>37.090909090909093</c:v>
                </c:pt>
                <c:pt idx="2">
                  <c:v>29.142857142857142</c:v>
                </c:pt>
                <c:pt idx="3">
                  <c:v>25.5</c:v>
                </c:pt>
                <c:pt idx="4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447-4300-82B0-9159E8F8B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26720"/>
        <c:axId val="151745280"/>
      </c:scatterChart>
      <c:valAx>
        <c:axId val="151726720"/>
        <c:scaling>
          <c:orientation val="minMax"/>
          <c:max val="13"/>
          <c:min val="-1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45280"/>
        <c:crosses val="autoZero"/>
        <c:crossBetween val="midCat"/>
        <c:majorUnit val="4"/>
      </c:valAx>
      <c:valAx>
        <c:axId val="151745280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mL</a:t>
                </a:r>
                <a:r>
                  <a:rPr lang="tr-TR" sz="1200" b="1" i="0" cap="all" baseline="0">
                    <a:effectLst/>
                  </a:rPr>
                  <a:t>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26720"/>
        <c:crosses val="autoZero"/>
        <c:crossBetween val="midCat"/>
        <c:majorUnit val="1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6895739561909219E-2"/>
                  <c:y val="-0.447625763009200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[2]Sayfa1!$A$318:$F$318</c:f>
              <c:numCache>
                <c:formatCode>General</c:formatCode>
                <c:ptCount val="6"/>
                <c:pt idx="0">
                  <c:v>0</c:v>
                </c:pt>
                <c:pt idx="1">
                  <c:v>2.05728</c:v>
                </c:pt>
                <c:pt idx="2">
                  <c:v>3.0859200000000002</c:v>
                </c:pt>
                <c:pt idx="3">
                  <c:v>4.11456</c:v>
                </c:pt>
                <c:pt idx="4">
                  <c:v>5.1432000000000002</c:v>
                </c:pt>
                <c:pt idx="5">
                  <c:v>6.1718400000000004</c:v>
                </c:pt>
              </c:numCache>
            </c:numRef>
          </c:xVal>
          <c:yVal>
            <c:numRef>
              <c:f>[2]Sayfa1!$A$319:$F$319</c:f>
              <c:numCache>
                <c:formatCode>General</c:formatCode>
                <c:ptCount val="6"/>
                <c:pt idx="0">
                  <c:v>100</c:v>
                </c:pt>
                <c:pt idx="1">
                  <c:v>63.333333333333336</c:v>
                </c:pt>
                <c:pt idx="2">
                  <c:v>52.222222222222221</c:v>
                </c:pt>
                <c:pt idx="3">
                  <c:v>46.666666666666664</c:v>
                </c:pt>
                <c:pt idx="4">
                  <c:v>38.888888888888886</c:v>
                </c:pt>
                <c:pt idx="5">
                  <c:v>33.333333333333336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FD-45A5-A23E-F6158C545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.3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20]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5288775915603345E-2"/>
                  <c:y val="-0.5265764194976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[1]Sayfa1!$A$3:$F$3</c:f>
              <c:numCache>
                <c:formatCode>General</c:formatCode>
                <c:ptCount val="6"/>
                <c:pt idx="0">
                  <c:v>0</c:v>
                </c:pt>
                <c:pt idx="1">
                  <c:v>1.4164300000000001</c:v>
                </c:pt>
                <c:pt idx="2">
                  <c:v>2.8328600000000002</c:v>
                </c:pt>
                <c:pt idx="3">
                  <c:v>4.2492900000000002</c:v>
                </c:pt>
                <c:pt idx="4">
                  <c:v>5.6657200000000003</c:v>
                </c:pt>
                <c:pt idx="5">
                  <c:v>7.0821499999999995</c:v>
                </c:pt>
              </c:numCache>
            </c:numRef>
          </c:xVal>
          <c:yVal>
            <c:numRef>
              <c:f>[1]Sayfa1!$A$4:$F$4</c:f>
              <c:numCache>
                <c:formatCode>General</c:formatCode>
                <c:ptCount val="6"/>
                <c:pt idx="0">
                  <c:v>100</c:v>
                </c:pt>
                <c:pt idx="1">
                  <c:v>68.595041322314046</c:v>
                </c:pt>
                <c:pt idx="2">
                  <c:v>52.892561983471076</c:v>
                </c:pt>
                <c:pt idx="3">
                  <c:v>38.84297520661157</c:v>
                </c:pt>
                <c:pt idx="4">
                  <c:v>31.404958677685951</c:v>
                </c:pt>
                <c:pt idx="5">
                  <c:v>23.966942148760332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4E-46E2-A3FF-45E3E851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90496"/>
        <c:axId val="157717248"/>
      </c:scatterChart>
      <c:valAx>
        <c:axId val="157690496"/>
        <c:scaling>
          <c:orientation val="minMax"/>
          <c:max val="7.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[M1]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717248"/>
        <c:crosses val="autoZero"/>
        <c:crossBetween val="midCat"/>
        <c:majorUnit val="1"/>
      </c:valAx>
      <c:valAx>
        <c:axId val="15771724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90496"/>
        <c:crossesAt val="0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[2]Sayfa1!$A$336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5145429934465739"/>
                  <c:y val="-0.452518570791858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[2]Sayfa1!$B$335:$F$335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[2]Sayfa1!$B$336:$F$336</c:f>
              <c:numCache>
                <c:formatCode>General</c:formatCode>
                <c:ptCount val="5"/>
                <c:pt idx="0">
                  <c:v>13.333333333333332</c:v>
                </c:pt>
                <c:pt idx="1">
                  <c:v>11.525423728813561</c:v>
                </c:pt>
                <c:pt idx="2">
                  <c:v>10.461538461538462</c:v>
                </c:pt>
                <c:pt idx="3">
                  <c:v>9.7142857142857135</c:v>
                </c:pt>
                <c:pt idx="4">
                  <c:v>9.0666666666666664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87-4BD2-8980-031743577D25}"/>
            </c:ext>
          </c:extLst>
        </c:ser>
        <c:ser>
          <c:idx val="1"/>
          <c:order val="1"/>
          <c:tx>
            <c:strRef>
              <c:f>[2]Sayfa1!$A$337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7628831102806966"/>
                  <c:y val="2.31044861271205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[2]Sayfa1!$B$335:$F$335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[2]Sayfa1!$B$337:$F$337</c:f>
              <c:numCache>
                <c:formatCode>General</c:formatCode>
                <c:ptCount val="5"/>
                <c:pt idx="0">
                  <c:v>34</c:v>
                </c:pt>
                <c:pt idx="1">
                  <c:v>24.285714285714285</c:v>
                </c:pt>
                <c:pt idx="2">
                  <c:v>21.93548387096774</c:v>
                </c:pt>
                <c:pt idx="3">
                  <c:v>18.378378378378379</c:v>
                </c:pt>
                <c:pt idx="4">
                  <c:v>15.454545454545453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D87-4BD2-8980-031743577D25}"/>
            </c:ext>
          </c:extLst>
        </c:ser>
        <c:ser>
          <c:idx val="2"/>
          <c:order val="2"/>
          <c:tx>
            <c:strRef>
              <c:f>[2]Sayfa1!$A$338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165987540596851"/>
                  <c:y val="8.779704728305796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[2]Sayfa1!$B$335:$F$335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[2]Sayfa1!$B$338:$F$338</c:f>
              <c:numCache>
                <c:formatCode>General</c:formatCode>
                <c:ptCount val="5"/>
                <c:pt idx="0">
                  <c:v>47</c:v>
                </c:pt>
                <c:pt idx="1">
                  <c:v>35.789473684210527</c:v>
                </c:pt>
                <c:pt idx="2">
                  <c:v>28.333333333333336</c:v>
                </c:pt>
                <c:pt idx="3">
                  <c:v>23.448275862068964</c:v>
                </c:pt>
                <c:pt idx="4">
                  <c:v>19.428571428571427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D87-4BD2-8980-031743577D25}"/>
            </c:ext>
          </c:extLst>
        </c:ser>
        <c:ser>
          <c:idx val="3"/>
          <c:order val="3"/>
          <c:tx>
            <c:strRef>
              <c:f>[2]Sayfa1!$A$339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5902886180487121"/>
                  <c:y val="0.157110505664419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[2]Sayfa1!$B$335:$F$335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[2]Sayfa1!$B$339:$F$339</c:f>
              <c:numCache>
                <c:formatCode>General</c:formatCode>
                <c:ptCount val="5"/>
                <c:pt idx="0">
                  <c:v>64.3</c:v>
                </c:pt>
                <c:pt idx="1">
                  <c:v>45.333333333333329</c:v>
                </c:pt>
                <c:pt idx="2">
                  <c:v>34</c:v>
                </c:pt>
                <c:pt idx="3">
                  <c:v>29.565217391304344</c:v>
                </c:pt>
                <c:pt idx="4">
                  <c:v>27.200000000000003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D87-4BD2-8980-031743577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13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6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non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none" baseline="0">
                    <a:effectLst/>
                  </a:rPr>
                  <a:t>1/V (EU/mL)</a:t>
                </a:r>
                <a:r>
                  <a:rPr lang="tr-TR" sz="1200" b="1" i="0" cap="none" baseline="30000">
                    <a:effectLst/>
                  </a:rPr>
                  <a:t>-1</a:t>
                </a:r>
                <a:endParaRPr lang="tr-TR" sz="1200" cap="none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17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8258642227670864E-2"/>
                  <c:y val="-0.432922831678445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[3]Sayfa1!$A$3:$F$3</c:f>
              <c:numCache>
                <c:formatCode>General</c:formatCode>
                <c:ptCount val="6"/>
                <c:pt idx="0">
                  <c:v>0</c:v>
                </c:pt>
                <c:pt idx="1">
                  <c:v>2.4664500000000005</c:v>
                </c:pt>
                <c:pt idx="2">
                  <c:v>3.699675</c:v>
                </c:pt>
                <c:pt idx="3">
                  <c:v>4.932900000000001</c:v>
                </c:pt>
                <c:pt idx="4">
                  <c:v>6.1661250000000001</c:v>
                </c:pt>
                <c:pt idx="5">
                  <c:v>7.3993500000000001</c:v>
                </c:pt>
              </c:numCache>
            </c:numRef>
          </c:xVal>
          <c:yVal>
            <c:numRef>
              <c:f>[3]Sayfa1!$A$4:$F$4</c:f>
              <c:numCache>
                <c:formatCode>General</c:formatCode>
                <c:ptCount val="6"/>
                <c:pt idx="0">
                  <c:v>100</c:v>
                </c:pt>
                <c:pt idx="1">
                  <c:v>64.473684210526315</c:v>
                </c:pt>
                <c:pt idx="2">
                  <c:v>51.315789473684212</c:v>
                </c:pt>
                <c:pt idx="3">
                  <c:v>42.5</c:v>
                </c:pt>
                <c:pt idx="4">
                  <c:v>38.157894736842103</c:v>
                </c:pt>
                <c:pt idx="5">
                  <c:v>31.25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69-432E-A6BF-4A2C481FD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90496"/>
        <c:axId val="157717248"/>
      </c:scatterChart>
      <c:valAx>
        <c:axId val="157690496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1]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717248"/>
        <c:crosses val="autoZero"/>
        <c:crossBetween val="midCat"/>
        <c:majorUnit val="1"/>
      </c:valAx>
      <c:valAx>
        <c:axId val="15771724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90496"/>
        <c:crossesAt val="0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[3]Sayfa1!$A$21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5"/>
            <c:backward val="25"/>
            <c:dispRSqr val="0"/>
            <c:dispEq val="1"/>
            <c:trendlineLbl>
              <c:layout>
                <c:manualLayout>
                  <c:x val="-0.60238238125782428"/>
                  <c:y val="-0.427477034120734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[3]Sayfa1!$B$21:$F$21</c:f>
              <c:numCache>
                <c:formatCode>General</c:formatCode>
                <c:ptCount val="5"/>
                <c:pt idx="0">
                  <c:v>7.698113207547169</c:v>
                </c:pt>
                <c:pt idx="1">
                  <c:v>7.0344827586206895</c:v>
                </c:pt>
                <c:pt idx="2">
                  <c:v>6.5806451612903221</c:v>
                </c:pt>
                <c:pt idx="3">
                  <c:v>6.1818181818181817</c:v>
                </c:pt>
                <c:pt idx="4">
                  <c:v>5.2987012987012978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BF-49E0-A6B4-C2530D9C33F0}"/>
            </c:ext>
          </c:extLst>
        </c:ser>
        <c:ser>
          <c:idx val="1"/>
          <c:order val="1"/>
          <c:tx>
            <c:strRef>
              <c:f>[3]Sayfa1!$A$22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8684669184630323"/>
                  <c:y val="9.70175206294097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[3]Sayfa1!$B$22:$F$22</c:f>
              <c:numCache>
                <c:formatCode>General</c:formatCode>
                <c:ptCount val="5"/>
                <c:pt idx="0">
                  <c:v>21.473684210526315</c:v>
                </c:pt>
                <c:pt idx="1">
                  <c:v>15.111111111111111</c:v>
                </c:pt>
                <c:pt idx="2">
                  <c:v>12.75</c:v>
                </c:pt>
                <c:pt idx="3">
                  <c:v>11.657142857142857</c:v>
                </c:pt>
                <c:pt idx="4">
                  <c:v>10.46153846153846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2BF-49E0-A6B4-C2530D9C33F0}"/>
            </c:ext>
          </c:extLst>
        </c:ser>
        <c:ser>
          <c:idx val="2"/>
          <c:order val="2"/>
          <c:tx>
            <c:strRef>
              <c:f>[3]Sayfa1!$A$23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9956210091439754"/>
                  <c:y val="0.161695867715683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[3]Sayfa1!$B$23:$F$23</c:f>
              <c:numCache>
                <c:formatCode>General</c:formatCode>
                <c:ptCount val="5"/>
                <c:pt idx="0">
                  <c:v>32.5</c:v>
                </c:pt>
                <c:pt idx="1">
                  <c:v>24</c:v>
                </c:pt>
                <c:pt idx="2">
                  <c:v>19.428571428571427</c:v>
                </c:pt>
                <c:pt idx="3">
                  <c:v>17</c:v>
                </c:pt>
                <c:pt idx="4">
                  <c:v>12.75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2BF-49E0-A6B4-C2530D9C33F0}"/>
            </c:ext>
          </c:extLst>
        </c:ser>
        <c:ser>
          <c:idx val="3"/>
          <c:order val="3"/>
          <c:tx>
            <c:strRef>
              <c:f>[3]Sayfa1!$A$24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8890" cap="rnd" cmpd="sng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0909654878737329"/>
                  <c:y val="0.217592592592592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[3]Sayfa1!$B$24:$F$24</c:f>
              <c:numCache>
                <c:formatCode>General</c:formatCode>
                <c:ptCount val="5"/>
                <c:pt idx="0">
                  <c:v>45.333333333333329</c:v>
                </c:pt>
                <c:pt idx="1">
                  <c:v>34</c:v>
                </c:pt>
                <c:pt idx="2">
                  <c:v>27.199999999999996</c:v>
                </c:pt>
                <c:pt idx="3">
                  <c:v>21.473684210526315</c:v>
                </c:pt>
                <c:pt idx="4">
                  <c:v>16.32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2BF-49E0-A6B4-C2530D9C33F0}"/>
            </c:ext>
          </c:extLst>
        </c:ser>
        <c:ser>
          <c:idx val="4"/>
          <c:order val="4"/>
          <c:tx>
            <c:strRef>
              <c:f>[3]Sayfa1!$A$25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[3]Sayfa1!$B$20:$F$20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[3]Sayfa1!$B$25:$F$25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2BF-49E0-A6B4-C2530D9C3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27136"/>
        <c:axId val="157629440"/>
      </c:scatterChart>
      <c:valAx>
        <c:axId val="157627136"/>
        <c:scaling>
          <c:orientation val="minMax"/>
          <c:max val="13"/>
          <c:min val="-1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29440"/>
        <c:crosses val="autoZero"/>
        <c:crossBetween val="midCat"/>
        <c:majorUnit val="6"/>
      </c:valAx>
      <c:valAx>
        <c:axId val="157629440"/>
        <c:scaling>
          <c:orientation val="minMax"/>
          <c:max val="4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</a:t>
                </a:r>
                <a:r>
                  <a:rPr lang="tr-TR" sz="1200" b="1" i="0" cap="none" baseline="0">
                    <a:effectLst/>
                  </a:rPr>
                  <a:t>EU/mL</a:t>
                </a:r>
                <a:r>
                  <a:rPr lang="tr-TR" sz="1200" b="1" i="0" cap="all" baseline="0">
                    <a:effectLst/>
                  </a:rPr>
                  <a:t>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503222380500298E-2"/>
              <c:y val="0.267692738407699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27136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163986361559161E-2"/>
                  <c:y val="-0.445797573099023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[3]Sayfa1!$A$47:$F$47</c:f>
              <c:numCache>
                <c:formatCode>General</c:formatCode>
                <c:ptCount val="6"/>
                <c:pt idx="0">
                  <c:v>0</c:v>
                </c:pt>
                <c:pt idx="1">
                  <c:v>2.4399000000000002</c:v>
                </c:pt>
                <c:pt idx="2">
                  <c:v>3.6598500000000005</c:v>
                </c:pt>
                <c:pt idx="3">
                  <c:v>4.8798000000000004</c:v>
                </c:pt>
                <c:pt idx="4">
                  <c:v>6.0997500000000002</c:v>
                </c:pt>
                <c:pt idx="5">
                  <c:v>7.319700000000001</c:v>
                </c:pt>
              </c:numCache>
            </c:numRef>
          </c:xVal>
          <c:yVal>
            <c:numRef>
              <c:f>[3]Sayfa1!$A$48:$F$48</c:f>
              <c:numCache>
                <c:formatCode>General</c:formatCode>
                <c:ptCount val="6"/>
                <c:pt idx="0">
                  <c:v>100</c:v>
                </c:pt>
                <c:pt idx="1">
                  <c:v>67.073170731707322</c:v>
                </c:pt>
                <c:pt idx="2">
                  <c:v>60.975609756097562</c:v>
                </c:pt>
                <c:pt idx="3">
                  <c:v>47.560975609756099</c:v>
                </c:pt>
                <c:pt idx="4">
                  <c:v>40.243902439024389</c:v>
                </c:pt>
                <c:pt idx="5">
                  <c:v>35.365853658536587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7A-4272-8EAC-7990DCC21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75520"/>
        <c:axId val="157677440"/>
      </c:scatterChart>
      <c:valAx>
        <c:axId val="157675520"/>
        <c:scaling>
          <c:orientation val="minMax"/>
          <c:max val="7.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2]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4217153625247596"/>
              <c:y val="0.8687149225444724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77440"/>
        <c:crosses val="autoZero"/>
        <c:crossBetween val="midCat"/>
        <c:majorUnit val="1"/>
      </c:valAx>
      <c:valAx>
        <c:axId val="157677440"/>
        <c:scaling>
          <c:orientation val="minMax"/>
          <c:max val="10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7552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38888888888888E-2"/>
          <c:y val="2.4411198600174978E-2"/>
          <c:w val="0.8771944444444445"/>
          <c:h val="0.7428965879265091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72727670310209658"/>
                  <c:y val="-0.244581947773808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[3]Sayfa1!$B$72:$F$72</c:f>
              <c:numCache>
                <c:formatCode>General</c:formatCode>
                <c:ptCount val="5"/>
                <c:pt idx="0">
                  <c:v>10.46153846153846</c:v>
                </c:pt>
                <c:pt idx="1">
                  <c:v>7.5555555555555554</c:v>
                </c:pt>
                <c:pt idx="2">
                  <c:v>6.5806451612903221</c:v>
                </c:pt>
                <c:pt idx="3">
                  <c:v>6.08955223880597</c:v>
                </c:pt>
                <c:pt idx="4">
                  <c:v>5.4399999999999995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4E5-4414-8E02-4F3EC2FB7D68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71220822397200345"/>
                  <c:y val="5.434087451085962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[3]Sayfa1!$B$73:$F$73</c:f>
              <c:numCache>
                <c:formatCode>General</c:formatCode>
                <c:ptCount val="5"/>
                <c:pt idx="0">
                  <c:v>19.428571428571427</c:v>
                </c:pt>
                <c:pt idx="1">
                  <c:v>15.692307692307692</c:v>
                </c:pt>
                <c:pt idx="2">
                  <c:v>13.599999999999998</c:v>
                </c:pt>
                <c:pt idx="3">
                  <c:v>11.027027027027025</c:v>
                </c:pt>
                <c:pt idx="4">
                  <c:v>9.7142857142857135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4E5-4414-8E02-4F3EC2FB7D68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71264090263913671"/>
                  <c:y val="0.114941121703574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[3]Sayfa1!$B$74:$F$74</c:f>
              <c:numCache>
                <c:formatCode>General</c:formatCode>
                <c:ptCount val="5"/>
                <c:pt idx="0">
                  <c:v>29.142857142857142</c:v>
                </c:pt>
                <c:pt idx="1">
                  <c:v>21.473684210526315</c:v>
                </c:pt>
                <c:pt idx="2">
                  <c:v>18.545454545454547</c:v>
                </c:pt>
                <c:pt idx="3">
                  <c:v>17</c:v>
                </c:pt>
                <c:pt idx="4">
                  <c:v>14.571428571428571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4E5-4414-8E02-4F3EC2FB7D68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71000856442637417"/>
                  <c:y val="0.169015198931575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[3]Sayfa1!$B$75:$F$75</c:f>
              <c:numCache>
                <c:formatCode>General</c:formatCode>
                <c:ptCount val="5"/>
                <c:pt idx="0">
                  <c:v>34.299999999999997</c:v>
                </c:pt>
                <c:pt idx="1">
                  <c:v>27.199999999999996</c:v>
                </c:pt>
                <c:pt idx="2">
                  <c:v>24</c:v>
                </c:pt>
                <c:pt idx="3">
                  <c:v>19.428571428571427</c:v>
                </c:pt>
                <c:pt idx="4">
                  <c:v>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4E5-4414-8E02-4F3EC2FB7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51232"/>
        <c:axId val="157553408"/>
      </c:scatterChart>
      <c:valAx>
        <c:axId val="157551232"/>
        <c:scaling>
          <c:orientation val="minMax"/>
          <c:max val="12.5"/>
          <c:min val="-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normalizeH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578708804359471"/>
              <c:y val="0.872666666666666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553408"/>
        <c:crosses val="autoZero"/>
        <c:crossBetween val="midCat"/>
        <c:majorUnit val="3"/>
      </c:valAx>
      <c:valAx>
        <c:axId val="157553408"/>
        <c:scaling>
          <c:orientation val="minMax"/>
          <c:max val="3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551232"/>
        <c:crosses val="autoZero"/>
        <c:crossBetween val="midCat"/>
        <c:majorUnit val="6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6373301582945267E-2"/>
                  <c:y val="-0.461438276776468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[3]Sayfa1!$A$143:$F$143</c:f>
              <c:numCache>
                <c:formatCode>General</c:formatCode>
                <c:ptCount val="6"/>
                <c:pt idx="0">
                  <c:v>0</c:v>
                </c:pt>
                <c:pt idx="1">
                  <c:v>2.54189</c:v>
                </c:pt>
                <c:pt idx="2">
                  <c:v>3.8128350000000002</c:v>
                </c:pt>
                <c:pt idx="3">
                  <c:v>5.08378</c:v>
                </c:pt>
                <c:pt idx="4">
                  <c:v>6.3547249999999993</c:v>
                </c:pt>
                <c:pt idx="5">
                  <c:v>7.6256700000000004</c:v>
                </c:pt>
              </c:numCache>
            </c:numRef>
          </c:xVal>
          <c:yVal>
            <c:numRef>
              <c:f>[3]Sayfa1!$A$144:$F$144</c:f>
              <c:numCache>
                <c:formatCode>General</c:formatCode>
                <c:ptCount val="6"/>
                <c:pt idx="0">
                  <c:v>100</c:v>
                </c:pt>
                <c:pt idx="1">
                  <c:v>63.414634146341463</c:v>
                </c:pt>
                <c:pt idx="2">
                  <c:v>56.097560975609753</c:v>
                </c:pt>
                <c:pt idx="3">
                  <c:v>48.780487804878049</c:v>
                </c:pt>
                <c:pt idx="4">
                  <c:v>39.024390243902438</c:v>
                </c:pt>
                <c:pt idx="5">
                  <c:v>31.707317073170731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B8-4811-8DC8-37D549622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885952"/>
        <c:axId val="157887872"/>
      </c:scatterChart>
      <c:valAx>
        <c:axId val="157885952"/>
        <c:scaling>
          <c:orientation val="minMax"/>
          <c:max val="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4]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971741032370955"/>
              <c:y val="0.876620370370370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887872"/>
        <c:crosses val="autoZero"/>
        <c:crossBetween val="midCat"/>
        <c:majorUnit val="2"/>
      </c:valAx>
      <c:valAx>
        <c:axId val="15788787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88595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979160162262889E-2"/>
          <c:y val="5.2986512524084775E-2"/>
          <c:w val="0.87784223860999577"/>
          <c:h val="0.72134745801283506"/>
        </c:manualLayout>
      </c:layout>
      <c:scatterChart>
        <c:scatterStyle val="lineMarker"/>
        <c:varyColors val="0"/>
        <c:ser>
          <c:idx val="0"/>
          <c:order val="0"/>
          <c:tx>
            <c:strRef>
              <c:f>[3]Sayfa1!$A$168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3683567364935649"/>
                  <c:y val="-0.357605996636594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[3]Sayfa1!$B$167:$F$167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[3]Sayfa1!$B$168:$F$168</c:f>
              <c:numCache>
                <c:formatCode>General</c:formatCode>
                <c:ptCount val="5"/>
                <c:pt idx="0">
                  <c:v>11.027027027027025</c:v>
                </c:pt>
                <c:pt idx="1">
                  <c:v>7.9999999999999991</c:v>
                </c:pt>
                <c:pt idx="2">
                  <c:v>7.0344827586206895</c:v>
                </c:pt>
                <c:pt idx="3">
                  <c:v>6.2769230769230768</c:v>
                </c:pt>
                <c:pt idx="4">
                  <c:v>5.6666666666666661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88-4258-9E45-6DD380F2CE26}"/>
            </c:ext>
          </c:extLst>
        </c:ser>
        <c:ser>
          <c:idx val="1"/>
          <c:order val="1"/>
          <c:tx>
            <c:strRef>
              <c:f>[3]Sayfa1!$A$169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3683567364935649"/>
                  <c:y val="1.96421034893327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[3]Sayfa1!$B$167:$F$167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[3]Sayfa1!$B$169:$F$169</c:f>
              <c:numCache>
                <c:formatCode>General</c:formatCode>
                <c:ptCount val="5"/>
                <c:pt idx="0">
                  <c:v>24.7</c:v>
                </c:pt>
                <c:pt idx="1">
                  <c:v>17.739130434782609</c:v>
                </c:pt>
                <c:pt idx="2">
                  <c:v>15.692307692307692</c:v>
                </c:pt>
                <c:pt idx="3">
                  <c:v>14.571428571428571</c:v>
                </c:pt>
                <c:pt idx="4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88-4258-9E45-6DD380F2CE26}"/>
            </c:ext>
          </c:extLst>
        </c:ser>
        <c:ser>
          <c:idx val="2"/>
          <c:order val="2"/>
          <c:tx>
            <c:strRef>
              <c:f>[3]Sayfa1!$A$170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342304219953807"/>
                  <c:y val="8.258681012925586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[3]Sayfa1!$B$167:$F$167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[3]Sayfa1!$B$170:$F$170</c:f>
              <c:numCache>
                <c:formatCode>General</c:formatCode>
                <c:ptCount val="5"/>
                <c:pt idx="0">
                  <c:v>33</c:v>
                </c:pt>
                <c:pt idx="1">
                  <c:v>27.199999999999996</c:v>
                </c:pt>
                <c:pt idx="2">
                  <c:v>22.666666666666664</c:v>
                </c:pt>
                <c:pt idx="3">
                  <c:v>19.428571428571427</c:v>
                </c:pt>
                <c:pt idx="4">
                  <c:v>15.692307692307692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088-4258-9E45-6DD380F2CE26}"/>
            </c:ext>
          </c:extLst>
        </c:ser>
        <c:ser>
          <c:idx val="3"/>
          <c:order val="3"/>
          <c:tx>
            <c:strRef>
              <c:f>[3]Sayfa1!$A$171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3162517034140491"/>
                  <c:y val="0.145531516769178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[3]Sayfa1!$B$167:$F$167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[3]Sayfa1!$B$171:$F$171</c:f>
              <c:numCache>
                <c:formatCode>General</c:formatCode>
                <c:ptCount val="5"/>
                <c:pt idx="0">
                  <c:v>41.4</c:v>
                </c:pt>
                <c:pt idx="1">
                  <c:v>31.384615384615383</c:v>
                </c:pt>
                <c:pt idx="2">
                  <c:v>27.199999999999996</c:v>
                </c:pt>
                <c:pt idx="3">
                  <c:v>24</c:v>
                </c:pt>
                <c:pt idx="4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088-4258-9E45-6DD380F2C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977216"/>
        <c:axId val="157995776"/>
      </c:scatterChart>
      <c:valAx>
        <c:axId val="157977216"/>
        <c:scaling>
          <c:orientation val="minMax"/>
          <c:max val="13"/>
          <c:min val="-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995776"/>
        <c:crosses val="autoZero"/>
        <c:crossBetween val="midCat"/>
        <c:majorUnit val="3"/>
      </c:valAx>
      <c:valAx>
        <c:axId val="157995776"/>
        <c:scaling>
          <c:orientation val="minMax"/>
          <c:max val="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cap="non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none" baseline="0">
                    <a:effectLst/>
                  </a:rPr>
                  <a:t>1/V (EU/mL)</a:t>
                </a:r>
                <a:r>
                  <a:rPr lang="tr-TR" sz="1200" b="1" i="0" cap="none" baseline="30000">
                    <a:effectLst/>
                  </a:rPr>
                  <a:t>-1</a:t>
                </a:r>
                <a:endParaRPr lang="tr-TR" sz="1200" cap="none">
                  <a:effectLst/>
                </a:endParaRPr>
              </a:p>
            </c:rich>
          </c:tx>
          <c:layout>
            <c:manualLayout>
              <c:xMode val="edge"/>
              <c:yMode val="edge"/>
              <c:x val="4.151229166980315E-2"/>
              <c:y val="0.236673544749719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977216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1227025971992647E-2"/>
                  <c:y val="-0.405917859044856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[3]Sayfa1!$A$99:$F$99</c:f>
              <c:numCache>
                <c:formatCode>General</c:formatCode>
                <c:ptCount val="6"/>
                <c:pt idx="0">
                  <c:v>0</c:v>
                </c:pt>
                <c:pt idx="1">
                  <c:v>2.20112</c:v>
                </c:pt>
                <c:pt idx="2">
                  <c:v>3.3016799999999997</c:v>
                </c:pt>
                <c:pt idx="3">
                  <c:v>4.4022399999999999</c:v>
                </c:pt>
                <c:pt idx="4">
                  <c:v>5.5028000000000006</c:v>
                </c:pt>
                <c:pt idx="5">
                  <c:v>6.6033599999999995</c:v>
                </c:pt>
              </c:numCache>
            </c:numRef>
          </c:xVal>
          <c:yVal>
            <c:numRef>
              <c:f>[3]Sayfa1!$A$100:$F$100</c:f>
              <c:numCache>
                <c:formatCode>General</c:formatCode>
                <c:ptCount val="6"/>
                <c:pt idx="0">
                  <c:v>100</c:v>
                </c:pt>
                <c:pt idx="1">
                  <c:v>67.073170731707322</c:v>
                </c:pt>
                <c:pt idx="2">
                  <c:v>60.975609756097562</c:v>
                </c:pt>
                <c:pt idx="3">
                  <c:v>50</c:v>
                </c:pt>
                <c:pt idx="4">
                  <c:v>43.902439024390247</c:v>
                </c:pt>
                <c:pt idx="5">
                  <c:v>35.365853658536587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AE-4720-893B-B8F249F8C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734400"/>
        <c:axId val="157736320"/>
      </c:scatterChart>
      <c:valAx>
        <c:axId val="157734400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3]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736320"/>
        <c:crosses val="autoZero"/>
        <c:crossBetween val="midCat"/>
        <c:majorUnit val="1"/>
      </c:valAx>
      <c:valAx>
        <c:axId val="15773632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 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73440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694444444444439E-2"/>
          <c:y val="5.0417159393537345E-2"/>
          <c:w val="0.8771944444444445"/>
          <c:h val="0.73218394575678036"/>
        </c:manualLayout>
      </c:layout>
      <c:scatterChart>
        <c:scatterStyle val="lineMarker"/>
        <c:varyColors val="0"/>
        <c:ser>
          <c:idx val="0"/>
          <c:order val="0"/>
          <c:tx>
            <c:strRef>
              <c:f>[3]Sayfa1!$A$117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889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30"/>
            <c:dispRSqr val="0"/>
            <c:dispEq val="1"/>
            <c:trendlineLbl>
              <c:layout>
                <c:manualLayout>
                  <c:x val="-0.66776377952755905"/>
                  <c:y val="-0.402587774354292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[3]Sayfa1!$B$117:$F$117</c:f>
              <c:numCache>
                <c:formatCode>General</c:formatCode>
                <c:ptCount val="5"/>
                <c:pt idx="0">
                  <c:v>12.24</c:v>
                </c:pt>
                <c:pt idx="1">
                  <c:v>7.9999999999999991</c:v>
                </c:pt>
                <c:pt idx="2">
                  <c:v>7.0344827586206895</c:v>
                </c:pt>
                <c:pt idx="3">
                  <c:v>6.2769230769230768</c:v>
                </c:pt>
                <c:pt idx="4">
                  <c:v>5.6666666666666661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4A-4DD1-8E09-F3546673EEC5}"/>
            </c:ext>
          </c:extLst>
        </c:ser>
        <c:ser>
          <c:idx val="1"/>
          <c:order val="1"/>
          <c:tx>
            <c:strRef>
              <c:f>[3]Sayfa1!$A$118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889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065266841644799"/>
                  <c:y val="1.721556544562364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[3]Sayfa1!$B$118:$F$118</c:f>
              <c:numCache>
                <c:formatCode>General</c:formatCode>
                <c:ptCount val="5"/>
                <c:pt idx="0">
                  <c:v>22.666666666666664</c:v>
                </c:pt>
                <c:pt idx="1">
                  <c:v>17</c:v>
                </c:pt>
                <c:pt idx="2">
                  <c:v>15.111111111111111</c:v>
                </c:pt>
                <c:pt idx="3">
                  <c:v>12.363636363636363</c:v>
                </c:pt>
                <c:pt idx="4">
                  <c:v>9.2727272727272734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C4A-4DD1-8E09-F3546673EEC5}"/>
            </c:ext>
          </c:extLst>
        </c:ser>
        <c:ser>
          <c:idx val="2"/>
          <c:order val="2"/>
          <c:tx>
            <c:strRef>
              <c:f>[3]Sayfa1!$A$119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889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5231933508311457"/>
                  <c:y val="0.122196626787495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[3]Sayfa1!$B$119:$F$119</c:f>
              <c:numCache>
                <c:formatCode>General</c:formatCode>
                <c:ptCount val="5"/>
                <c:pt idx="0">
                  <c:v>31.384615384615383</c:v>
                </c:pt>
                <c:pt idx="1">
                  <c:v>22.666666666666664</c:v>
                </c:pt>
                <c:pt idx="2">
                  <c:v>19.428571428571427</c:v>
                </c:pt>
                <c:pt idx="3">
                  <c:v>17</c:v>
                </c:pt>
                <c:pt idx="4">
                  <c:v>13.599999999999998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C4A-4DD1-8E09-F3546673EEC5}"/>
            </c:ext>
          </c:extLst>
        </c:ser>
        <c:ser>
          <c:idx val="3"/>
          <c:order val="3"/>
          <c:tx>
            <c:strRef>
              <c:f>[3]Sayfa1!$A$120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8890" cap="rnd" cmpd="sng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43837090006961"/>
                  <c:y val="0.200196947126080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[3]Sayfa1!$B$116:$F$116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[3]Sayfa1!$B$120:$F$120</c:f>
              <c:numCache>
                <c:formatCode>General</c:formatCode>
                <c:ptCount val="5"/>
                <c:pt idx="0">
                  <c:v>45.9</c:v>
                </c:pt>
                <c:pt idx="1">
                  <c:v>34</c:v>
                </c:pt>
                <c:pt idx="2">
                  <c:v>29.142857142857142</c:v>
                </c:pt>
                <c:pt idx="3">
                  <c:v>24</c:v>
                </c:pt>
                <c:pt idx="4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C4A-4DD1-8E09-F3546673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69728"/>
        <c:axId val="158184192"/>
      </c:scatterChart>
      <c:valAx>
        <c:axId val="158169728"/>
        <c:scaling>
          <c:orientation val="minMax"/>
          <c:max val="13"/>
          <c:min val="-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184192"/>
        <c:crosses val="autoZero"/>
        <c:crossBetween val="midCat"/>
        <c:majorUnit val="3"/>
      </c:valAx>
      <c:valAx>
        <c:axId val="158184192"/>
        <c:scaling>
          <c:orientation val="minMax"/>
          <c:max val="4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238436327374715E-2"/>
              <c:y val="0.2516473461650626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169728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4673994680202035E-2"/>
                  <c:y val="-0.530327820205553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[4]Sayfa1!$A$4:$F$4</c:f>
              <c:numCache>
                <c:formatCode>General</c:formatCode>
                <c:ptCount val="6"/>
                <c:pt idx="0">
                  <c:v>0</c:v>
                </c:pt>
                <c:pt idx="1">
                  <c:v>14.1631</c:v>
                </c:pt>
                <c:pt idx="2">
                  <c:v>28.3262</c:v>
                </c:pt>
                <c:pt idx="3">
                  <c:v>42.4893</c:v>
                </c:pt>
                <c:pt idx="4">
                  <c:v>56.6524</c:v>
                </c:pt>
                <c:pt idx="5">
                  <c:v>70.8155</c:v>
                </c:pt>
              </c:numCache>
            </c:numRef>
          </c:xVal>
          <c:yVal>
            <c:numRef>
              <c:f>[4]Sayfa1!$A$5:$F$5</c:f>
              <c:numCache>
                <c:formatCode>General</c:formatCode>
                <c:ptCount val="6"/>
                <c:pt idx="0">
                  <c:v>100</c:v>
                </c:pt>
                <c:pt idx="1">
                  <c:v>79.012345679012341</c:v>
                </c:pt>
                <c:pt idx="2">
                  <c:v>51.851851851851855</c:v>
                </c:pt>
                <c:pt idx="3">
                  <c:v>33.333333333333336</c:v>
                </c:pt>
                <c:pt idx="4">
                  <c:v>25.925925925925927</c:v>
                </c:pt>
                <c:pt idx="5">
                  <c:v>19.753086419753085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11-414B-9242-2DAD62D8D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55520"/>
        <c:axId val="74157440"/>
      </c:scatterChart>
      <c:valAx>
        <c:axId val="74155520"/>
        <c:scaling>
          <c:orientation val="minMax"/>
          <c:max val="7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57440"/>
        <c:crosses val="autoZero"/>
        <c:crossBetween val="midCat"/>
        <c:majorUnit val="10"/>
      </c:valAx>
      <c:valAx>
        <c:axId val="7415744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55520"/>
        <c:crossesAt val="0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[1]Sayfa1!$A$21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4580982575627921"/>
                  <c:y val="-0.4271784660004239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[1]Sayfa1!$B$21:$F$21</c:f>
              <c:numCache>
                <c:formatCode>General</c:formatCode>
                <c:ptCount val="5"/>
                <c:pt idx="0">
                  <c:v>7.418181818181818</c:v>
                </c:pt>
                <c:pt idx="1">
                  <c:v>6.08955223880597</c:v>
                </c:pt>
                <c:pt idx="2">
                  <c:v>5.3684210526315788</c:v>
                </c:pt>
                <c:pt idx="3">
                  <c:v>4.9756097560975601</c:v>
                </c:pt>
                <c:pt idx="4">
                  <c:v>4.584269662921348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24-449B-9068-F744C9A3CDF0}"/>
            </c:ext>
          </c:extLst>
        </c:ser>
        <c:ser>
          <c:idx val="1"/>
          <c:order val="1"/>
          <c:tx>
            <c:strRef>
              <c:f>[1]Sayfa1!$A$22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3178732634623347"/>
                  <c:y val="1.3859645804201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[1]Sayfa1!$B$22:$F$22</c:f>
              <c:numCache>
                <c:formatCode>General</c:formatCode>
                <c:ptCount val="5"/>
                <c:pt idx="0">
                  <c:v>17</c:v>
                </c:pt>
                <c:pt idx="1">
                  <c:v>12</c:v>
                </c:pt>
                <c:pt idx="2">
                  <c:v>10.46153846153846</c:v>
                </c:pt>
                <c:pt idx="3">
                  <c:v>9.2727272727272734</c:v>
                </c:pt>
                <c:pt idx="4">
                  <c:v>7.0344827586206895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024-449B-9068-F744C9A3CDF0}"/>
            </c:ext>
          </c:extLst>
        </c:ser>
        <c:ser>
          <c:idx val="2"/>
          <c:order val="2"/>
          <c:tx>
            <c:strRef>
              <c:f>[1]Sayfa1!$A$23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3117963525218701"/>
                  <c:y val="7.39999985433071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[1]Sayfa1!$B$23:$F$23</c:f>
              <c:numCache>
                <c:formatCode>General</c:formatCode>
                <c:ptCount val="5"/>
                <c:pt idx="0">
                  <c:v>22.2</c:v>
                </c:pt>
                <c:pt idx="1">
                  <c:v>15.692307692307692</c:v>
                </c:pt>
                <c:pt idx="2">
                  <c:v>12.75</c:v>
                </c:pt>
                <c:pt idx="3">
                  <c:v>10.46153846153846</c:v>
                </c:pt>
                <c:pt idx="4">
                  <c:v>9.7142857142857135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024-449B-9068-F744C9A3CDF0}"/>
            </c:ext>
          </c:extLst>
        </c:ser>
        <c:ser>
          <c:idx val="3"/>
          <c:order val="3"/>
          <c:tx>
            <c:strRef>
              <c:f>[1]Sayfa1!$A$24</c:f>
              <c:strCache>
                <c:ptCount val="1"/>
                <c:pt idx="0">
                  <c:v>15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8890" cap="rnd" cmpd="sng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405471673015698"/>
                  <c:y val="0.134124997359744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[1]Sayfa1!$B$24:$F$24</c:f>
              <c:numCache>
                <c:formatCode>General</c:formatCode>
                <c:ptCount val="5"/>
                <c:pt idx="0">
                  <c:v>33</c:v>
                </c:pt>
                <c:pt idx="1">
                  <c:v>24</c:v>
                </c:pt>
                <c:pt idx="2">
                  <c:v>19.428571428571427</c:v>
                </c:pt>
                <c:pt idx="3">
                  <c:v>15.111111111111111</c:v>
                </c:pt>
                <c:pt idx="4">
                  <c:v>12.363636363636363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024-449B-9068-F744C9A3CDF0}"/>
            </c:ext>
          </c:extLst>
        </c:ser>
        <c:ser>
          <c:idx val="4"/>
          <c:order val="4"/>
          <c:tx>
            <c:strRef>
              <c:f>[1]Sayfa1!$A$25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[1]Sayfa1!$B$20:$F$20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[1]Sayfa1!$B$25:$F$25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024-449B-9068-F744C9A3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27136"/>
        <c:axId val="157629440"/>
      </c:scatterChart>
      <c:valAx>
        <c:axId val="157627136"/>
        <c:scaling>
          <c:orientation val="minMax"/>
          <c:max val="13"/>
          <c:min val="-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29440"/>
        <c:crosses val="autoZero"/>
        <c:crossBetween val="midCat"/>
        <c:majorUnit val="3"/>
      </c:valAx>
      <c:valAx>
        <c:axId val="157629440"/>
        <c:scaling>
          <c:orientation val="minMax"/>
          <c:max val="3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</a:t>
                </a:r>
                <a:r>
                  <a:rPr lang="tr-TR" sz="1200" b="1" i="0" cap="none" baseline="0">
                    <a:effectLst/>
                  </a:rPr>
                  <a:t>EU/mL</a:t>
                </a:r>
                <a:r>
                  <a:rPr lang="tr-TR" sz="1200" b="1" i="0" cap="all" baseline="0">
                    <a:effectLst/>
                  </a:rPr>
                  <a:t>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503222380500298E-2"/>
              <c:y val="0.267692738407699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27136"/>
        <c:crosses val="autoZero"/>
        <c:crossBetween val="midCat"/>
        <c:majorUnit val="7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[4]Sayfa1!$A$22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443007399888867"/>
                  <c:y val="-2.314814814814814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[4]Sayfa1!$B$22:$F$22</c:f>
              <c:numCache>
                <c:formatCode>General</c:formatCode>
                <c:ptCount val="5"/>
                <c:pt idx="0">
                  <c:v>47.3</c:v>
                </c:pt>
                <c:pt idx="1">
                  <c:v>27.777777777777779</c:v>
                </c:pt>
                <c:pt idx="2">
                  <c:v>18.75</c:v>
                </c:pt>
                <c:pt idx="3">
                  <c:v>15.306122448979592</c:v>
                </c:pt>
                <c:pt idx="4">
                  <c:v>13.392857142857142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E2-418A-B903-FA9FCC225A41}"/>
            </c:ext>
          </c:extLst>
        </c:ser>
        <c:ser>
          <c:idx val="1"/>
          <c:order val="1"/>
          <c:tx>
            <c:strRef>
              <c:f>[4]Sayfa1!$A$23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272926999038364"/>
                  <c:y val="2.766666533537480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[4]Sayfa1!$B$23:$F$23</c:f>
              <c:numCache>
                <c:formatCode>General</c:formatCode>
                <c:ptCount val="5"/>
                <c:pt idx="0">
                  <c:v>83.333333333333343</c:v>
                </c:pt>
                <c:pt idx="1">
                  <c:v>43.5</c:v>
                </c:pt>
                <c:pt idx="2">
                  <c:v>35.714285714285715</c:v>
                </c:pt>
                <c:pt idx="3">
                  <c:v>27.777777777777779</c:v>
                </c:pt>
                <c:pt idx="4">
                  <c:v>22.727272727272727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4E2-418A-B903-FA9FCC225A41}"/>
            </c:ext>
          </c:extLst>
        </c:ser>
        <c:ser>
          <c:idx val="2"/>
          <c:order val="2"/>
          <c:tx>
            <c:strRef>
              <c:f>[4]Sayfa1!$A$24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537674751757294"/>
                  <c:y val="7.83888851168952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[4]Sayfa1!$B$24:$F$24</c:f>
              <c:numCache>
                <c:formatCode>General</c:formatCode>
                <c:ptCount val="5"/>
                <c:pt idx="0">
                  <c:v>114</c:v>
                </c:pt>
                <c:pt idx="1">
                  <c:v>68.181818181818173</c:v>
                </c:pt>
                <c:pt idx="2">
                  <c:v>50</c:v>
                </c:pt>
                <c:pt idx="3">
                  <c:v>37.5</c:v>
                </c:pt>
                <c:pt idx="4">
                  <c:v>28.846153846153843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4E2-418A-B903-FA9FCC225A41}"/>
            </c:ext>
          </c:extLst>
        </c:ser>
        <c:ser>
          <c:idx val="3"/>
          <c:order val="3"/>
          <c:tx>
            <c:strRef>
              <c:f>[4]Sayfa1!$A$25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 cmpd="sng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504190131221799"/>
                  <c:y val="0.1326315844439114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[4]Sayfa1!$B$25:$F$25</c:f>
              <c:numCache>
                <c:formatCode>General</c:formatCode>
                <c:ptCount val="5"/>
                <c:pt idx="0">
                  <c:v>140</c:v>
                </c:pt>
                <c:pt idx="1">
                  <c:v>81</c:v>
                </c:pt>
                <c:pt idx="2">
                  <c:v>62.5</c:v>
                </c:pt>
                <c:pt idx="3">
                  <c:v>46.875</c:v>
                </c:pt>
                <c:pt idx="4">
                  <c:v>35.714285714285715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4E2-418A-B903-FA9FCC225A41}"/>
            </c:ext>
          </c:extLst>
        </c:ser>
        <c:ser>
          <c:idx val="4"/>
          <c:order val="4"/>
          <c:tx>
            <c:strRef>
              <c:f>[4]Sayfa1!$A$26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[4]Sayfa1!$B$21:$F$21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[4]Sayfa1!$B$26:$F$26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4E2-418A-B903-FA9FCC22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13696"/>
        <c:axId val="57624448"/>
      </c:scatterChart>
      <c:valAx>
        <c:axId val="57613696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8767913908189175"/>
              <c:y val="0.8738772034360654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624448"/>
        <c:crosses val="autoZero"/>
        <c:crossBetween val="midCat"/>
        <c:majorUnit val="2"/>
      </c:valAx>
      <c:valAx>
        <c:axId val="57624448"/>
        <c:scaling>
          <c:orientation val="minMax"/>
          <c:max val="1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503222380500298E-2"/>
              <c:y val="0.267692738407699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613696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3960675280259776E-2"/>
                  <c:y val="-0.411177776273457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[4]Sayfa1!$A$48:$F$48</c:f>
              <c:numCache>
                <c:formatCode>General</c:formatCode>
                <c:ptCount val="6"/>
                <c:pt idx="0">
                  <c:v>0</c:v>
                </c:pt>
                <c:pt idx="1">
                  <c:v>11.599399999999999</c:v>
                </c:pt>
                <c:pt idx="2">
                  <c:v>23.198799999999999</c:v>
                </c:pt>
                <c:pt idx="3">
                  <c:v>34.798199999999994</c:v>
                </c:pt>
                <c:pt idx="4">
                  <c:v>46.397599999999997</c:v>
                </c:pt>
                <c:pt idx="5">
                  <c:v>57.997</c:v>
                </c:pt>
              </c:numCache>
            </c:numRef>
          </c:xVal>
          <c:yVal>
            <c:numRef>
              <c:f>[4]Sayfa1!$A$49:$F$49</c:f>
              <c:numCache>
                <c:formatCode>General</c:formatCode>
                <c:ptCount val="6"/>
                <c:pt idx="0">
                  <c:v>100</c:v>
                </c:pt>
                <c:pt idx="1">
                  <c:v>76.699029126213588</c:v>
                </c:pt>
                <c:pt idx="2">
                  <c:v>67.961165048543691</c:v>
                </c:pt>
                <c:pt idx="3">
                  <c:v>56.310679611650485</c:v>
                </c:pt>
                <c:pt idx="4">
                  <c:v>47.572815533980581</c:v>
                </c:pt>
                <c:pt idx="5">
                  <c:v>39.805825242718448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3E-48F2-9C55-DC43454F4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3408"/>
        <c:axId val="74121984"/>
      </c:scatterChart>
      <c:valAx>
        <c:axId val="57633408"/>
        <c:scaling>
          <c:orientation val="minMax"/>
          <c:max val="6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2]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2802552969389496"/>
              <c:y val="0.8861664957039947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21984"/>
        <c:crosses val="autoZero"/>
        <c:crossBetween val="midCat"/>
        <c:majorUnit val="15"/>
      </c:valAx>
      <c:valAx>
        <c:axId val="74121984"/>
        <c:scaling>
          <c:orientation val="minMax"/>
          <c:max val="10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633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38888888888888E-2"/>
          <c:y val="2.4411198600174978E-2"/>
          <c:w val="0.8771944444444445"/>
          <c:h val="0.7428965879265091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7436853810849198"/>
                  <c:y val="-2.332988078449568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[4]Sayfa1!$B$72:$F$72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[4]Sayfa1!$B$73:$F$73</c:f>
              <c:numCache>
                <c:formatCode>General</c:formatCode>
                <c:ptCount val="5"/>
                <c:pt idx="0">
                  <c:v>44.7</c:v>
                </c:pt>
                <c:pt idx="1">
                  <c:v>27.777777777777779</c:v>
                </c:pt>
                <c:pt idx="2">
                  <c:v>18.75</c:v>
                </c:pt>
                <c:pt idx="3">
                  <c:v>15.306122448979592</c:v>
                </c:pt>
                <c:pt idx="4">
                  <c:v>13.392857142857142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AC-4EA1-8BB2-337904E622BE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228373413598198"/>
                  <c:y val="5.450911954036964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[4]Sayfa1!$B$72:$F$72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[4]Sayfa1!$B$74:$F$74</c:f>
              <c:numCache>
                <c:formatCode>General</c:formatCode>
                <c:ptCount val="5"/>
                <c:pt idx="0">
                  <c:v>89</c:v>
                </c:pt>
                <c:pt idx="1">
                  <c:v>50</c:v>
                </c:pt>
                <c:pt idx="2">
                  <c:v>39.473684210526315</c:v>
                </c:pt>
                <c:pt idx="3">
                  <c:v>31.25</c:v>
                </c:pt>
                <c:pt idx="4">
                  <c:v>25.862068965517242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0AC-4EA1-8BB2-337904E622BE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5963355782622104"/>
                  <c:y val="0.1208249117623253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[4]Sayfa1!$B$72:$F$72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[4]Sayfa1!$B$75:$F$75</c:f>
              <c:numCache>
                <c:formatCode>General</c:formatCode>
                <c:ptCount val="5"/>
                <c:pt idx="0">
                  <c:v>108</c:v>
                </c:pt>
                <c:pt idx="1">
                  <c:v>62.5</c:v>
                </c:pt>
                <c:pt idx="2">
                  <c:v>46.875</c:v>
                </c:pt>
                <c:pt idx="3">
                  <c:v>37.5</c:v>
                </c:pt>
                <c:pt idx="4">
                  <c:v>32.608695652173914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0AC-4EA1-8BB2-337904E622BE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569833815164601"/>
                  <c:y val="0.182403861682712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[4]Sayfa1!$B$72:$F$72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[4]Sayfa1!$B$76:$F$76</c:f>
              <c:numCache>
                <c:formatCode>General</c:formatCode>
                <c:ptCount val="5"/>
                <c:pt idx="0">
                  <c:v>125</c:v>
                </c:pt>
                <c:pt idx="1">
                  <c:v>75</c:v>
                </c:pt>
                <c:pt idx="2">
                  <c:v>53.571428571428569</c:v>
                </c:pt>
                <c:pt idx="3">
                  <c:v>44.117647058823529</c:v>
                </c:pt>
                <c:pt idx="4">
                  <c:v>37.5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0AC-4EA1-8BB2-337904E62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10368"/>
        <c:axId val="57212288"/>
      </c:scatterChart>
      <c:valAx>
        <c:axId val="57210368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normalizeH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578708804359471"/>
              <c:y val="0.872666666666666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212288"/>
        <c:crosses val="autoZero"/>
        <c:crossBetween val="midCat"/>
        <c:majorUnit val="2"/>
      </c:valAx>
      <c:valAx>
        <c:axId val="57212288"/>
        <c:scaling>
          <c:orientation val="minMax"/>
          <c:max val="13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3.9857533900349469E-2"/>
              <c:y val="0.2114780194672153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210368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4711218912241834E-2"/>
                  <c:y val="-0.363959459737853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[4]Sayfa1!$A$100:$F$100</c:f>
              <c:numCache>
                <c:formatCode>General</c:formatCode>
                <c:ptCount val="6"/>
                <c:pt idx="0">
                  <c:v>0</c:v>
                </c:pt>
                <c:pt idx="1">
                  <c:v>11.234200000000001</c:v>
                </c:pt>
                <c:pt idx="2">
                  <c:v>22.468400000000003</c:v>
                </c:pt>
                <c:pt idx="3">
                  <c:v>33.702599999999997</c:v>
                </c:pt>
                <c:pt idx="4">
                  <c:v>44.936800000000005</c:v>
                </c:pt>
                <c:pt idx="5">
                  <c:v>56.170999999999999</c:v>
                </c:pt>
              </c:numCache>
            </c:numRef>
          </c:xVal>
          <c:yVal>
            <c:numRef>
              <c:f>[4]Sayfa1!$A$101:$F$101</c:f>
              <c:numCache>
                <c:formatCode>General</c:formatCode>
                <c:ptCount val="6"/>
                <c:pt idx="0">
                  <c:v>100</c:v>
                </c:pt>
                <c:pt idx="1">
                  <c:v>78.640776699029132</c:v>
                </c:pt>
                <c:pt idx="2">
                  <c:v>66.990291262135926</c:v>
                </c:pt>
                <c:pt idx="3">
                  <c:v>58.252427184466022</c:v>
                </c:pt>
                <c:pt idx="4">
                  <c:v>49.514563106796118</c:v>
                </c:pt>
                <c:pt idx="5">
                  <c:v>42.71844660194175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52-4651-8797-BCDEB911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87136"/>
        <c:axId val="74189056"/>
      </c:scatterChart>
      <c:valAx>
        <c:axId val="74187136"/>
        <c:scaling>
          <c:orientation val="minMax"/>
          <c:max val="5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3]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89056"/>
        <c:crosses val="autoZero"/>
        <c:crossBetween val="midCat"/>
        <c:majorUnit val="8"/>
      </c:valAx>
      <c:valAx>
        <c:axId val="7418905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87136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694444444444439E-2"/>
          <c:y val="5.0417159393537345E-2"/>
          <c:w val="0.8771944444444445"/>
          <c:h val="0.73218394575678036"/>
        </c:manualLayout>
      </c:layout>
      <c:scatterChart>
        <c:scatterStyle val="lineMarker"/>
        <c:varyColors val="0"/>
        <c:ser>
          <c:idx val="0"/>
          <c:order val="0"/>
          <c:tx>
            <c:strRef>
              <c:f>[4]Sayfa1!$A$118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30"/>
            <c:dispRSqr val="0"/>
            <c:dispEq val="1"/>
            <c:trendlineLbl>
              <c:layout>
                <c:manualLayout>
                  <c:x val="-0.4741892141195112"/>
                  <c:y val="8.190899214521261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[4]Sayfa1!$B$117:$F$117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[4]Sayfa1!$B$118:$F$118</c:f>
              <c:numCache>
                <c:formatCode>General</c:formatCode>
                <c:ptCount val="5"/>
                <c:pt idx="0">
                  <c:v>44.117647058823529</c:v>
                </c:pt>
                <c:pt idx="1">
                  <c:v>27.777777777777779</c:v>
                </c:pt>
                <c:pt idx="2">
                  <c:v>18.75</c:v>
                </c:pt>
                <c:pt idx="3">
                  <c:v>15.306122448979592</c:v>
                </c:pt>
                <c:pt idx="4">
                  <c:v>13.392857142857142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6D-4115-82F8-BDDC1F655A80}"/>
            </c:ext>
          </c:extLst>
        </c:ser>
        <c:ser>
          <c:idx val="1"/>
          <c:order val="1"/>
          <c:tx>
            <c:strRef>
              <c:f>[4]Sayfa1!$A$119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41892141195112"/>
                  <c:y val="6.6798957822579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[4]Sayfa1!$B$117:$F$117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[4]Sayfa1!$B$119:$F$119</c:f>
              <c:numCache>
                <c:formatCode>General</c:formatCode>
                <c:ptCount val="5"/>
                <c:pt idx="0">
                  <c:v>83.5</c:v>
                </c:pt>
                <c:pt idx="1">
                  <c:v>46.875</c:v>
                </c:pt>
                <c:pt idx="2">
                  <c:v>37.5</c:v>
                </c:pt>
                <c:pt idx="3">
                  <c:v>31.25</c:v>
                </c:pt>
                <c:pt idx="4">
                  <c:v>23.4375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C6D-4115-82F8-BDDC1F655A80}"/>
            </c:ext>
          </c:extLst>
        </c:ser>
        <c:ser>
          <c:idx val="2"/>
          <c:order val="2"/>
          <c:tx>
            <c:strRef>
              <c:f>[4]Sayfa1!$A$120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153581472837236"/>
                  <c:y val="0.130291021314643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[4]Sayfa1!$B$117:$F$117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[4]Sayfa1!$B$120:$F$120</c:f>
              <c:numCache>
                <c:formatCode>General</c:formatCode>
                <c:ptCount val="5"/>
                <c:pt idx="0">
                  <c:v>107.14285714285714</c:v>
                </c:pt>
                <c:pt idx="1">
                  <c:v>62.5</c:v>
                </c:pt>
                <c:pt idx="2">
                  <c:v>46.875</c:v>
                </c:pt>
                <c:pt idx="3">
                  <c:v>39.473684210526315</c:v>
                </c:pt>
                <c:pt idx="4">
                  <c:v>31.25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C6D-4115-82F8-BDDC1F655A80}"/>
            </c:ext>
          </c:extLst>
        </c:ser>
        <c:ser>
          <c:idx val="3"/>
          <c:order val="3"/>
          <c:tx>
            <c:strRef>
              <c:f>[4]Sayfa1!$A$121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 cmpd="sng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153581472837236"/>
                  <c:y val="0.188899079922701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[4]Sayfa1!$B$117:$F$117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([4]Sayfa1!$B$121:$F$121,[4]Sayfa1!$I$121)</c:f>
              <c:numCache>
                <c:formatCode>General</c:formatCode>
                <c:ptCount val="6"/>
                <c:pt idx="0">
                  <c:v>140.5</c:v>
                </c:pt>
                <c:pt idx="1">
                  <c:v>83.333333333333343</c:v>
                </c:pt>
                <c:pt idx="2">
                  <c:v>62.5</c:v>
                </c:pt>
                <c:pt idx="3">
                  <c:v>50</c:v>
                </c:pt>
                <c:pt idx="4">
                  <c:v>41.666666666666671</c:v>
                </c:pt>
                <c:pt idx="5">
                  <c:v>150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C6D-4115-82F8-BDDC1F655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98880"/>
        <c:axId val="74300800"/>
      </c:scatterChart>
      <c:valAx>
        <c:axId val="74298880"/>
        <c:scaling>
          <c:orientation val="minMax"/>
          <c:max val="6.8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300800"/>
        <c:crosses val="autoZero"/>
        <c:crossBetween val="midCat"/>
        <c:majorUnit val="2"/>
      </c:valAx>
      <c:valAx>
        <c:axId val="74300800"/>
        <c:scaling>
          <c:orientation val="minMax"/>
          <c:max val="1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</a:t>
                </a:r>
                <a:r>
                  <a:rPr lang="tr-TR" sz="1200" b="1" i="0" cap="none" baseline="0">
                    <a:effectLst/>
                  </a:rPr>
                  <a:t>EU/mL</a:t>
                </a:r>
                <a:r>
                  <a:rPr lang="tr-TR" sz="1200" b="1" i="0" cap="all" baseline="0">
                    <a:effectLst/>
                  </a:rPr>
                  <a:t>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238515533773075E-2"/>
              <c:y val="0.256531395114072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29888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0912657316542637E-2"/>
                  <c:y val="-0.409172296261963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[4]Sayfa1!$A$144:$F$144</c:f>
              <c:numCache>
                <c:formatCode>General</c:formatCode>
                <c:ptCount val="6"/>
                <c:pt idx="0">
                  <c:v>0</c:v>
                </c:pt>
                <c:pt idx="1">
                  <c:v>21.782499999999999</c:v>
                </c:pt>
                <c:pt idx="2">
                  <c:v>32.673749999999998</c:v>
                </c:pt>
                <c:pt idx="3">
                  <c:v>43.564999999999998</c:v>
                </c:pt>
                <c:pt idx="4">
                  <c:v>54.456249999999997</c:v>
                </c:pt>
                <c:pt idx="5">
                  <c:v>65.347499999999997</c:v>
                </c:pt>
              </c:numCache>
            </c:numRef>
          </c:xVal>
          <c:yVal>
            <c:numRef>
              <c:f>[4]Sayfa1!$A$145:$F$145</c:f>
              <c:numCache>
                <c:formatCode>General</c:formatCode>
                <c:ptCount val="6"/>
                <c:pt idx="0">
                  <c:v>100</c:v>
                </c:pt>
                <c:pt idx="1">
                  <c:v>66.233766233766232</c:v>
                </c:pt>
                <c:pt idx="2">
                  <c:v>54.545454545454547</c:v>
                </c:pt>
                <c:pt idx="3">
                  <c:v>46.753246753246756</c:v>
                </c:pt>
                <c:pt idx="4">
                  <c:v>40.259740259740262</c:v>
                </c:pt>
                <c:pt idx="5">
                  <c:v>35.064935064935064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CD-476B-B6FD-542CD4846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387840"/>
        <c:axId val="74389760"/>
      </c:scatterChart>
      <c:valAx>
        <c:axId val="74387840"/>
        <c:scaling>
          <c:orientation val="minMax"/>
          <c:max val="6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5]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971741032370955"/>
              <c:y val="0.876620370370370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389760"/>
        <c:crosses val="autoZero"/>
        <c:crossBetween val="midCat"/>
        <c:majorUnit val="11"/>
      </c:valAx>
      <c:valAx>
        <c:axId val="74389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38784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[4]Sayfa1!$A$167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625926270347049"/>
                  <c:y val="-2.386575643548578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[4]Sayfa1!$B$166:$F$166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[4]Sayfa1!$B$167:$F$167</c:f>
              <c:numCache>
                <c:formatCode>General</c:formatCode>
                <c:ptCount val="5"/>
                <c:pt idx="0">
                  <c:v>32.700000000000003</c:v>
                </c:pt>
                <c:pt idx="1">
                  <c:v>16.071428571428569</c:v>
                </c:pt>
                <c:pt idx="2">
                  <c:v>10.714285714285715</c:v>
                </c:pt>
                <c:pt idx="3">
                  <c:v>9.183673469387756</c:v>
                </c:pt>
                <c:pt idx="4">
                  <c:v>7.8947368421052628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D0-4DD7-A336-C2EA55C9D491}"/>
            </c:ext>
          </c:extLst>
        </c:ser>
        <c:ser>
          <c:idx val="1"/>
          <c:order val="1"/>
          <c:tx>
            <c:strRef>
              <c:f>[4]Sayfa1!$A$168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361715968933024"/>
                  <c:y val="3.8185210296777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[4]Sayfa1!$B$166:$F$166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[4]Sayfa1!$B$168:$F$168</c:f>
              <c:numCache>
                <c:formatCode>General</c:formatCode>
                <c:ptCount val="5"/>
                <c:pt idx="0">
                  <c:v>50</c:v>
                </c:pt>
                <c:pt idx="1">
                  <c:v>21.428571428571431</c:v>
                </c:pt>
                <c:pt idx="2">
                  <c:v>17.307692307692307</c:v>
                </c:pt>
                <c:pt idx="3">
                  <c:v>15</c:v>
                </c:pt>
                <c:pt idx="4">
                  <c:v>11.842105263157896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1D0-4DD7-A336-C2EA55C9D491}"/>
            </c:ext>
          </c:extLst>
        </c:ser>
        <c:ser>
          <c:idx val="2"/>
          <c:order val="2"/>
          <c:tx>
            <c:strRef>
              <c:f>[4]Sayfa1!$A$169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361715968933024"/>
                  <c:y val="0.100236177029040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[4]Sayfa1!$B$166:$F$166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[4]Sayfa1!$B$169:$F$169</c:f>
              <c:numCache>
                <c:formatCode>General</c:formatCode>
                <c:ptCount val="5"/>
                <c:pt idx="0">
                  <c:v>69.5</c:v>
                </c:pt>
                <c:pt idx="1">
                  <c:v>32.142857142857139</c:v>
                </c:pt>
                <c:pt idx="2">
                  <c:v>23.684210526315791</c:v>
                </c:pt>
                <c:pt idx="3">
                  <c:v>20.454545454545453</c:v>
                </c:pt>
                <c:pt idx="4">
                  <c:v>16.071428571428569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1D0-4DD7-A336-C2EA55C9D491}"/>
            </c:ext>
          </c:extLst>
        </c:ser>
        <c:ser>
          <c:idx val="3"/>
          <c:order val="3"/>
          <c:tx>
            <c:strRef>
              <c:f>[4]Sayfa1!$A$170</c:f>
              <c:strCache>
                <c:ptCount val="1"/>
                <c:pt idx="0">
                  <c:v>300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361715968933024"/>
                  <c:y val="0.162287143761303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[4]Sayfa1!$B$166:$F$166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[4]Sayfa1!$B$170:$F$170</c:f>
              <c:numCache>
                <c:formatCode>General</c:formatCode>
                <c:ptCount val="5"/>
                <c:pt idx="0">
                  <c:v>91.4</c:v>
                </c:pt>
                <c:pt idx="1">
                  <c:v>45</c:v>
                </c:pt>
                <c:pt idx="2">
                  <c:v>32.142857142857139</c:v>
                </c:pt>
                <c:pt idx="3">
                  <c:v>25</c:v>
                </c:pt>
                <c:pt idx="4">
                  <c:v>21.428571428571431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1D0-4DD7-A336-C2EA55C9D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778752"/>
        <c:axId val="80780672"/>
      </c:scatterChart>
      <c:valAx>
        <c:axId val="80778752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780672"/>
        <c:crosses val="autoZero"/>
        <c:crossBetween val="midCat"/>
        <c:majorUnit val="2"/>
      </c:valAx>
      <c:valAx>
        <c:axId val="80780672"/>
        <c:scaling>
          <c:orientation val="minMax"/>
          <c:max val="9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778752"/>
        <c:crosses val="autoZero"/>
        <c:crossBetween val="midCat"/>
        <c:majorUnit val="1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71981627296588"/>
          <c:y val="6.0185185185185182E-2"/>
          <c:w val="0.80238429571303582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5408368480016518E-2"/>
                  <c:y val="-0.535561680225328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[4]Sayfa1!$A$193:$F$193</c:f>
              <c:numCache>
                <c:formatCode>General</c:formatCode>
                <c:ptCount val="6"/>
                <c:pt idx="0">
                  <c:v>0</c:v>
                </c:pt>
                <c:pt idx="1">
                  <c:v>27.100200000000001</c:v>
                </c:pt>
                <c:pt idx="2">
                  <c:v>40.650300000000001</c:v>
                </c:pt>
                <c:pt idx="3">
                  <c:v>54.200400000000002</c:v>
                </c:pt>
                <c:pt idx="4">
                  <c:v>67.750500000000002</c:v>
                </c:pt>
                <c:pt idx="5">
                  <c:v>81.300600000000003</c:v>
                </c:pt>
              </c:numCache>
            </c:numRef>
          </c:xVal>
          <c:yVal>
            <c:numRef>
              <c:f>[4]Sayfa1!$A$194:$F$194</c:f>
              <c:numCache>
                <c:formatCode>General</c:formatCode>
                <c:ptCount val="6"/>
                <c:pt idx="0">
                  <c:v>100</c:v>
                </c:pt>
                <c:pt idx="1">
                  <c:v>54.166666666666664</c:v>
                </c:pt>
                <c:pt idx="2">
                  <c:v>44.444444444444443</c:v>
                </c:pt>
                <c:pt idx="3">
                  <c:v>33.333333333333336</c:v>
                </c:pt>
                <c:pt idx="4">
                  <c:v>25</c:v>
                </c:pt>
                <c:pt idx="5">
                  <c:v>19.444444444444443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E9-488E-8EF7-C1BF3ED1E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06272"/>
        <c:axId val="80808192"/>
      </c:scatterChart>
      <c:valAx>
        <c:axId val="80806272"/>
        <c:scaling>
          <c:orientation val="minMax"/>
          <c:max val="8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5]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08192"/>
        <c:crosses val="autoZero"/>
        <c:crossBetween val="midCat"/>
        <c:majorUnit val="9"/>
      </c:valAx>
      <c:valAx>
        <c:axId val="8080819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0627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[4]Sayfa1!$A$211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100576595576235"/>
                  <c:y val="-3.36860580643058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[4]Sayfa1!$B$210:$F$210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[4]Sayfa1!$B$211:$F$211</c:f>
              <c:numCache>
                <c:formatCode>General</c:formatCode>
                <c:ptCount val="5"/>
                <c:pt idx="0">
                  <c:v>47.7</c:v>
                </c:pt>
                <c:pt idx="1">
                  <c:v>26.785714285714285</c:v>
                </c:pt>
                <c:pt idx="2">
                  <c:v>17.857142857142858</c:v>
                </c:pt>
                <c:pt idx="3">
                  <c:v>15.306122448979592</c:v>
                </c:pt>
                <c:pt idx="4">
                  <c:v>13.157894736842104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45-477B-AD62-79249779548F}"/>
            </c:ext>
          </c:extLst>
        </c:ser>
        <c:ser>
          <c:idx val="1"/>
          <c:order val="1"/>
          <c:tx>
            <c:strRef>
              <c:f>[4]Sayfa1!$A$212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100576595576235"/>
                  <c:y val="1.924917603674622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[4]Sayfa1!$B$210:$F$210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[4]Sayfa1!$B$212:$F$212</c:f>
              <c:numCache>
                <c:formatCode>General</c:formatCode>
                <c:ptCount val="5"/>
                <c:pt idx="0">
                  <c:v>93.75</c:v>
                </c:pt>
                <c:pt idx="1">
                  <c:v>53.571428571428569</c:v>
                </c:pt>
                <c:pt idx="2">
                  <c:v>37.5</c:v>
                </c:pt>
                <c:pt idx="3">
                  <c:v>31.25</c:v>
                </c:pt>
                <c:pt idx="4">
                  <c:v>23.4375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245-477B-AD62-79249779548F}"/>
            </c:ext>
          </c:extLst>
        </c:ser>
        <c:ser>
          <c:idx val="2"/>
          <c:order val="2"/>
          <c:tx>
            <c:strRef>
              <c:f>[4]Sayfa1!$A$213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6100576595576235"/>
                  <c:y val="7.218441013779833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[4]Sayfa1!$B$210:$F$210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[4]Sayfa1!$B$213:$F$213</c:f>
              <c:numCache>
                <c:formatCode>General</c:formatCode>
                <c:ptCount val="5"/>
                <c:pt idx="0">
                  <c:v>125</c:v>
                </c:pt>
                <c:pt idx="1">
                  <c:v>68.181818181818173</c:v>
                </c:pt>
                <c:pt idx="2">
                  <c:v>50</c:v>
                </c:pt>
                <c:pt idx="3">
                  <c:v>41.666666666666671</c:v>
                </c:pt>
                <c:pt idx="4">
                  <c:v>32.608695652173914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245-477B-AD62-79249779548F}"/>
            </c:ext>
          </c:extLst>
        </c:ser>
        <c:ser>
          <c:idx val="3"/>
          <c:order val="3"/>
          <c:tx>
            <c:strRef>
              <c:f>[4]Sayfa1!$A$214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7319967590713161"/>
                  <c:y val="0.134744232257223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[4]Sayfa1!$B$210:$F$210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[4]Sayfa1!$B$214:$F$214</c:f>
              <c:numCache>
                <c:formatCode>General</c:formatCode>
                <c:ptCount val="5"/>
                <c:pt idx="0">
                  <c:v>152</c:v>
                </c:pt>
                <c:pt idx="1">
                  <c:v>83.333333333333343</c:v>
                </c:pt>
                <c:pt idx="2">
                  <c:v>62.5</c:v>
                </c:pt>
                <c:pt idx="3">
                  <c:v>50</c:v>
                </c:pt>
                <c:pt idx="4">
                  <c:v>39.473684210526315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245-477B-AD62-792497795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85248"/>
        <c:axId val="80887168"/>
      </c:scatterChart>
      <c:valAx>
        <c:axId val="80885248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87168"/>
        <c:crosses val="autoZero"/>
        <c:crossBetween val="midCat"/>
        <c:majorUnit val="2"/>
      </c:valAx>
      <c:valAx>
        <c:axId val="80887168"/>
        <c:scaling>
          <c:orientation val="minMax"/>
          <c:max val="1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9415133654618744E-2"/>
              <c:y val="0.232223878527089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885248"/>
        <c:crosses val="autoZero"/>
        <c:crossBetween val="midCat"/>
        <c:majorUnit val="4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0056624591870331E-2"/>
                  <c:y val="-0.349801854045162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[4]Sayfa1!$A$233:$F$233</c:f>
              <c:numCache>
                <c:formatCode>General</c:formatCode>
                <c:ptCount val="6"/>
                <c:pt idx="0">
                  <c:v>0</c:v>
                </c:pt>
                <c:pt idx="1">
                  <c:v>22.37</c:v>
                </c:pt>
                <c:pt idx="2">
                  <c:v>33.555</c:v>
                </c:pt>
                <c:pt idx="3">
                  <c:v>44.74</c:v>
                </c:pt>
                <c:pt idx="4">
                  <c:v>55.924999999999997</c:v>
                </c:pt>
                <c:pt idx="5">
                  <c:v>67.11</c:v>
                </c:pt>
              </c:numCache>
            </c:numRef>
          </c:xVal>
          <c:yVal>
            <c:numRef>
              <c:f>[4]Sayfa1!$A$234:$F$234</c:f>
              <c:numCache>
                <c:formatCode>General</c:formatCode>
                <c:ptCount val="6"/>
                <c:pt idx="0">
                  <c:v>100</c:v>
                </c:pt>
                <c:pt idx="1">
                  <c:v>73.611111111111114</c:v>
                </c:pt>
                <c:pt idx="2">
                  <c:v>65.277777777777771</c:v>
                </c:pt>
                <c:pt idx="3">
                  <c:v>56.944444444444443</c:v>
                </c:pt>
                <c:pt idx="4">
                  <c:v>50</c:v>
                </c:pt>
                <c:pt idx="5">
                  <c:v>43.055555555555557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01-4354-A079-E4BA128E8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29152"/>
        <c:axId val="80931072"/>
      </c:scatterChart>
      <c:valAx>
        <c:axId val="80929152"/>
        <c:scaling>
          <c:orientation val="minMax"/>
          <c:max val="6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6]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31072"/>
        <c:crosses val="autoZero"/>
        <c:crossBetween val="midCat"/>
        <c:majorUnit val="17"/>
      </c:valAx>
      <c:valAx>
        <c:axId val="8093107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29152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8400440539424456E-2"/>
                  <c:y val="-0.431609703113424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[1]Sayfa1!$A$47:$F$47</c:f>
              <c:numCache>
                <c:formatCode>General</c:formatCode>
                <c:ptCount val="6"/>
                <c:pt idx="0">
                  <c:v>0</c:v>
                </c:pt>
                <c:pt idx="1">
                  <c:v>2.3199000000000001</c:v>
                </c:pt>
                <c:pt idx="2">
                  <c:v>3.4798500000000003</c:v>
                </c:pt>
                <c:pt idx="3">
                  <c:v>4.6398000000000001</c:v>
                </c:pt>
                <c:pt idx="4">
                  <c:v>5.7997500000000004</c:v>
                </c:pt>
                <c:pt idx="5">
                  <c:v>6.9597000000000007</c:v>
                </c:pt>
              </c:numCache>
            </c:numRef>
          </c:xVal>
          <c:yVal>
            <c:numRef>
              <c:f>[1]Sayfa1!$A$48:$F$48</c:f>
              <c:numCache>
                <c:formatCode>General</c:formatCode>
                <c:ptCount val="6"/>
                <c:pt idx="0">
                  <c:v>100</c:v>
                </c:pt>
                <c:pt idx="1">
                  <c:v>67.647058823529406</c:v>
                </c:pt>
                <c:pt idx="2">
                  <c:v>57.843137254901961</c:v>
                </c:pt>
                <c:pt idx="3">
                  <c:v>50</c:v>
                </c:pt>
                <c:pt idx="4">
                  <c:v>44.117647058823529</c:v>
                </c:pt>
                <c:pt idx="5">
                  <c:v>39.215686274509807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88-4BC2-B0F3-A1AE8398A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75520"/>
        <c:axId val="157677440"/>
      </c:scatterChart>
      <c:valAx>
        <c:axId val="157675520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2]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77440"/>
        <c:crosses val="autoZero"/>
        <c:crossBetween val="midCat"/>
        <c:majorUnit val="1"/>
      </c:valAx>
      <c:valAx>
        <c:axId val="157677440"/>
        <c:scaling>
          <c:orientation val="minMax"/>
          <c:max val="10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67552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[4]Sayfa1!$A$251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8079203620487307"/>
                  <c:y val="-3.674890802211300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[4]Sayfa1!$B$250:$F$250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[4]Sayfa1!$B$251:$F$251</c:f>
              <c:numCache>
                <c:formatCode>General</c:formatCode>
                <c:ptCount val="5"/>
                <c:pt idx="0">
                  <c:v>47.6</c:v>
                </c:pt>
                <c:pt idx="1">
                  <c:v>28.846153846153843</c:v>
                </c:pt>
                <c:pt idx="2">
                  <c:v>17.857142857142858</c:v>
                </c:pt>
                <c:pt idx="3">
                  <c:v>15.306122448979592</c:v>
                </c:pt>
                <c:pt idx="4">
                  <c:v>13.157894736842104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91-47FB-9D60-653299145CB1}"/>
            </c:ext>
          </c:extLst>
        </c:ser>
        <c:ser>
          <c:idx val="1"/>
          <c:order val="1"/>
          <c:tx>
            <c:strRef>
              <c:f>[4]Sayfa1!$A$252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8079203620487307"/>
                  <c:y val="1.83744540110565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[4]Sayfa1!$B$250:$F$250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[4]Sayfa1!$B$252:$F$252</c:f>
              <c:numCache>
                <c:formatCode>General</c:formatCode>
                <c:ptCount val="5"/>
                <c:pt idx="0">
                  <c:v>83.333333333333343</c:v>
                </c:pt>
                <c:pt idx="1">
                  <c:v>44.117647058823529</c:v>
                </c:pt>
                <c:pt idx="2">
                  <c:v>32.608695652173914</c:v>
                </c:pt>
                <c:pt idx="3">
                  <c:v>28.846153846153843</c:v>
                </c:pt>
                <c:pt idx="4">
                  <c:v>22.058823529411764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91-47FB-9D60-653299145CB1}"/>
            </c:ext>
          </c:extLst>
        </c:ser>
        <c:ser>
          <c:idx val="2"/>
          <c:order val="2"/>
          <c:tx>
            <c:strRef>
              <c:f>[4]Sayfa1!$A$253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8079203620487307"/>
                  <c:y val="7.349781604422600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[4]Sayfa1!$B$250:$F$250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[4]Sayfa1!$B$253:$F$253</c:f>
              <c:numCache>
                <c:formatCode>General</c:formatCode>
                <c:ptCount val="5"/>
                <c:pt idx="0">
                  <c:v>98.3</c:v>
                </c:pt>
                <c:pt idx="1">
                  <c:v>57.692307692307686</c:v>
                </c:pt>
                <c:pt idx="2">
                  <c:v>39.473684210526315</c:v>
                </c:pt>
                <c:pt idx="3">
                  <c:v>31.25</c:v>
                </c:pt>
                <c:pt idx="4">
                  <c:v>26.785714285714285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D91-47FB-9D60-653299145CB1}"/>
            </c:ext>
          </c:extLst>
        </c:ser>
        <c:ser>
          <c:idx val="3"/>
          <c:order val="3"/>
          <c:tx>
            <c:strRef>
              <c:f>[4]Sayfa1!$A$254</c:f>
              <c:strCache>
                <c:ptCount val="1"/>
                <c:pt idx="0">
                  <c:v>399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8079203620487307"/>
                  <c:y val="0.137808405082923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[4]Sayfa1!$B$250:$F$250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[4]Sayfa1!$B$254:$F$254</c:f>
              <c:numCache>
                <c:formatCode>General</c:formatCode>
                <c:ptCount val="5"/>
                <c:pt idx="0">
                  <c:v>119.7</c:v>
                </c:pt>
                <c:pt idx="1">
                  <c:v>68.181818181818173</c:v>
                </c:pt>
                <c:pt idx="2">
                  <c:v>50</c:v>
                </c:pt>
                <c:pt idx="3">
                  <c:v>37.5</c:v>
                </c:pt>
                <c:pt idx="4">
                  <c:v>32.608695652173914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D91-47FB-9D60-65329914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91744"/>
        <c:axId val="80993664"/>
      </c:scatterChart>
      <c:valAx>
        <c:axId val="80991744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93664"/>
        <c:crosses val="autoZero"/>
        <c:crossBetween val="midCat"/>
        <c:majorUnit val="2"/>
      </c:valAx>
      <c:valAx>
        <c:axId val="80993664"/>
        <c:scaling>
          <c:orientation val="minMax"/>
          <c:max val="12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0991744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203412073490813E-2"/>
                  <c:y val="-0.529595105305365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[4]Sayfa1!$A$275:$F$275</c:f>
              <c:numCache>
                <c:formatCode>General</c:formatCode>
                <c:ptCount val="6"/>
                <c:pt idx="0">
                  <c:v>0</c:v>
                </c:pt>
                <c:pt idx="1">
                  <c:v>21.69</c:v>
                </c:pt>
                <c:pt idx="2">
                  <c:v>32.534999999999997</c:v>
                </c:pt>
                <c:pt idx="3">
                  <c:v>43.38</c:v>
                </c:pt>
                <c:pt idx="4">
                  <c:v>54.225000000000001</c:v>
                </c:pt>
                <c:pt idx="5">
                  <c:v>65.069999999999993</c:v>
                </c:pt>
              </c:numCache>
            </c:numRef>
          </c:xVal>
          <c:yVal>
            <c:numRef>
              <c:f>[4]Sayfa1!$A$276:$F$276</c:f>
              <c:numCache>
                <c:formatCode>General</c:formatCode>
                <c:ptCount val="6"/>
                <c:pt idx="0">
                  <c:v>100</c:v>
                </c:pt>
                <c:pt idx="1">
                  <c:v>55.555555555555557</c:v>
                </c:pt>
                <c:pt idx="2">
                  <c:v>40.277777777777779</c:v>
                </c:pt>
                <c:pt idx="3">
                  <c:v>31.944444444444443</c:v>
                </c:pt>
                <c:pt idx="4">
                  <c:v>26.388888888888889</c:v>
                </c:pt>
                <c:pt idx="5">
                  <c:v>19.444444444444443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A2-40D7-83C1-98CE2B857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75264"/>
        <c:axId val="72864512"/>
      </c:scatterChart>
      <c:valAx>
        <c:axId val="71275264"/>
        <c:scaling>
          <c:orientation val="minMax"/>
          <c:max val="6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7   (nM) 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2864512"/>
        <c:crosses val="autoZero"/>
        <c:crossBetween val="midCat"/>
        <c:majorUnit val="22"/>
      </c:valAx>
      <c:valAx>
        <c:axId val="7286451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1275264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[4]Sayfa1!$A$293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227659416264636"/>
                  <c:y val="-1.892285732165579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[4]Sayfa1!$B$292:$F$292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[4]Sayfa1!$B$293:$F$293</c:f>
              <c:numCache>
                <c:formatCode>General</c:formatCode>
                <c:ptCount val="5"/>
                <c:pt idx="0">
                  <c:v>57.692307692307686</c:v>
                </c:pt>
                <c:pt idx="1">
                  <c:v>30</c:v>
                </c:pt>
                <c:pt idx="2">
                  <c:v>23.4375</c:v>
                </c:pt>
                <c:pt idx="3">
                  <c:v>19.736842105263158</c:v>
                </c:pt>
                <c:pt idx="4">
                  <c:v>17.441860465116278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02-4F49-8AEA-8CAECBFE4397}"/>
            </c:ext>
          </c:extLst>
        </c:ser>
        <c:ser>
          <c:idx val="1"/>
          <c:order val="1"/>
          <c:tx>
            <c:strRef>
              <c:f>[4]Sayfa1!$A$294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464750619712651"/>
                  <c:y val="4.302969726744481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[4]Sayfa1!$B$292:$F$292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[4]Sayfa1!$B$294:$F$294</c:f>
              <c:numCache>
                <c:formatCode>General</c:formatCode>
                <c:ptCount val="5"/>
                <c:pt idx="0">
                  <c:v>93.75</c:v>
                </c:pt>
                <c:pt idx="1">
                  <c:v>53.571428571428569</c:v>
                </c:pt>
                <c:pt idx="2">
                  <c:v>37.5</c:v>
                </c:pt>
                <c:pt idx="3">
                  <c:v>31.25</c:v>
                </c:pt>
                <c:pt idx="4">
                  <c:v>27.777777777777779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02-4F49-8AEA-8CAECBFE4397}"/>
            </c:ext>
          </c:extLst>
        </c:ser>
        <c:ser>
          <c:idx val="2"/>
          <c:order val="2"/>
          <c:tx>
            <c:strRef>
              <c:f>[4]Sayfa1!$A$295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227659416264636"/>
                  <c:y val="0.1040757152691068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[4]Sayfa1!$B$292:$F$292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[4]Sayfa1!$B$295:$F$295</c:f>
              <c:numCache>
                <c:formatCode>General</c:formatCode>
                <c:ptCount val="5"/>
                <c:pt idx="0">
                  <c:v>132</c:v>
                </c:pt>
                <c:pt idx="1">
                  <c:v>75</c:v>
                </c:pt>
                <c:pt idx="2">
                  <c:v>57.692307692307686</c:v>
                </c:pt>
                <c:pt idx="3">
                  <c:v>44.117647058823529</c:v>
                </c:pt>
                <c:pt idx="4">
                  <c:v>35.714285714285715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902-4F49-8AEA-8CAECBFE4397}"/>
            </c:ext>
          </c:extLst>
        </c:ser>
        <c:ser>
          <c:idx val="3"/>
          <c:order val="3"/>
          <c:tx>
            <c:strRef>
              <c:f>[4]Sayfa1!$A$296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464750619712651"/>
                  <c:y val="0.167337711595618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[4]Sayfa1!$B$292:$F$292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[4]Sayfa1!$B$296:$F$296</c:f>
              <c:numCache>
                <c:formatCode>General</c:formatCode>
                <c:ptCount val="5"/>
                <c:pt idx="0">
                  <c:v>179</c:v>
                </c:pt>
                <c:pt idx="1">
                  <c:v>107.14285714285714</c:v>
                </c:pt>
                <c:pt idx="2">
                  <c:v>75</c:v>
                </c:pt>
                <c:pt idx="3">
                  <c:v>62.5</c:v>
                </c:pt>
                <c:pt idx="4">
                  <c:v>46.875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902-4F49-8AEA-8CAECBFE4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76960"/>
        <c:axId val="74780032"/>
      </c:scatterChart>
      <c:valAx>
        <c:axId val="74776960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780032"/>
        <c:crosses val="autoZero"/>
        <c:crossBetween val="midCat"/>
        <c:majorUnit val="2"/>
      </c:valAx>
      <c:valAx>
        <c:axId val="74780032"/>
        <c:scaling>
          <c:orientation val="minMax"/>
          <c:max val="18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776960"/>
        <c:crosses val="autoZero"/>
        <c:crossBetween val="midCat"/>
        <c:majorUnit val="36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031058617672791E-2"/>
                  <c:y val="-0.421205161854768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[4]Sayfa1!$A$317:$F$317</c:f>
              <c:numCache>
                <c:formatCode>General</c:formatCode>
                <c:ptCount val="6"/>
                <c:pt idx="0">
                  <c:v>0</c:v>
                </c:pt>
                <c:pt idx="1">
                  <c:v>21.05</c:v>
                </c:pt>
                <c:pt idx="2">
                  <c:v>31.574999999999999</c:v>
                </c:pt>
                <c:pt idx="3">
                  <c:v>42.1</c:v>
                </c:pt>
                <c:pt idx="4">
                  <c:v>52.625</c:v>
                </c:pt>
                <c:pt idx="5">
                  <c:v>63.15</c:v>
                </c:pt>
              </c:numCache>
            </c:numRef>
          </c:xVal>
          <c:yVal>
            <c:numRef>
              <c:f>[4]Sayfa1!$A$318:$F$318</c:f>
              <c:numCache>
                <c:formatCode>General</c:formatCode>
                <c:ptCount val="6"/>
                <c:pt idx="0">
                  <c:v>100</c:v>
                </c:pt>
                <c:pt idx="1">
                  <c:v>66.279069767441854</c:v>
                </c:pt>
                <c:pt idx="2">
                  <c:v>55.813953488372093</c:v>
                </c:pt>
                <c:pt idx="3">
                  <c:v>48.837209302325583</c:v>
                </c:pt>
                <c:pt idx="4">
                  <c:v>43.02325581395349</c:v>
                </c:pt>
                <c:pt idx="5">
                  <c:v>34.883720930232556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7B-4824-B212-1F1FC807D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8]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3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588151416099924"/>
                  <c:y val="-5.721087539178011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[4]Sayfa1!$B$334:$F$334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[4]Sayfa1!$B$335:$F$335</c:f>
              <c:numCache>
                <c:formatCode>General</c:formatCode>
                <c:ptCount val="5"/>
                <c:pt idx="0">
                  <c:v>47</c:v>
                </c:pt>
                <c:pt idx="1">
                  <c:v>30</c:v>
                </c:pt>
                <c:pt idx="2">
                  <c:v>23.4375</c:v>
                </c:pt>
                <c:pt idx="3">
                  <c:v>19.736842105263158</c:v>
                </c:pt>
                <c:pt idx="4">
                  <c:v>17.441860465116278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5A-47E9-A580-728A8ADDBD8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588151416099924"/>
                  <c:y val="-5.2216260391337258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[4]Sayfa1!$B$334:$F$334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[4]Sayfa1!$B$336:$F$336</c:f>
              <c:numCache>
                <c:formatCode>General</c:formatCode>
                <c:ptCount val="5"/>
                <c:pt idx="0">
                  <c:v>84</c:v>
                </c:pt>
                <c:pt idx="1">
                  <c:v>57.692307692307686</c:v>
                </c:pt>
                <c:pt idx="2">
                  <c:v>44.117647058823529</c:v>
                </c:pt>
                <c:pt idx="3">
                  <c:v>35.714285714285715</c:v>
                </c:pt>
                <c:pt idx="4">
                  <c:v>28.846153846153843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5A-47E9-A580-728A8ADDBD8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588151416099924"/>
                  <c:y val="4.676762331351266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[4]Sayfa1!$B$334:$F$334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[4]Sayfa1!$B$337:$F$337</c:f>
              <c:numCache>
                <c:formatCode>General</c:formatCode>
                <c:ptCount val="5"/>
                <c:pt idx="0">
                  <c:v>112</c:v>
                </c:pt>
                <c:pt idx="1">
                  <c:v>68.181818181818173</c:v>
                </c:pt>
                <c:pt idx="2">
                  <c:v>57.692307692307686</c:v>
                </c:pt>
                <c:pt idx="3">
                  <c:v>46.875</c:v>
                </c:pt>
                <c:pt idx="4">
                  <c:v>41.666666666666671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05A-47E9-A580-728A8ADDBD8D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50584272861308843"/>
                  <c:y val="0.103483168061854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[4]Sayfa1!$B$334:$F$334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[4]Sayfa1!$B$338:$F$338</c:f>
              <c:numCache>
                <c:formatCode>General</c:formatCode>
                <c:ptCount val="5"/>
                <c:pt idx="0">
                  <c:v>147</c:v>
                </c:pt>
                <c:pt idx="1">
                  <c:v>93.75</c:v>
                </c:pt>
                <c:pt idx="2">
                  <c:v>75</c:v>
                </c:pt>
                <c:pt idx="3">
                  <c:v>62.5</c:v>
                </c:pt>
                <c:pt idx="4">
                  <c:v>53.571428571428569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05A-47E9-A580-728A8ADDB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3886482939632546E-2"/>
                  <c:y val="-0.476395815106445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[4]Sayfa1!$A$358:$F$358</c:f>
              <c:numCache>
                <c:formatCode>General</c:formatCode>
                <c:ptCount val="6"/>
                <c:pt idx="0">
                  <c:v>0</c:v>
                </c:pt>
                <c:pt idx="1">
                  <c:v>24.216099999999997</c:v>
                </c:pt>
                <c:pt idx="2">
                  <c:v>36.324150000000003</c:v>
                </c:pt>
                <c:pt idx="3">
                  <c:v>48.432199999999995</c:v>
                </c:pt>
                <c:pt idx="4">
                  <c:v>60.54025</c:v>
                </c:pt>
                <c:pt idx="5">
                  <c:v>72.648300000000006</c:v>
                </c:pt>
              </c:numCache>
            </c:numRef>
          </c:xVal>
          <c:yVal>
            <c:numRef>
              <c:f>[4]Sayfa1!$A$359:$F$359</c:f>
              <c:numCache>
                <c:formatCode>General</c:formatCode>
                <c:ptCount val="6"/>
                <c:pt idx="0">
                  <c:v>100</c:v>
                </c:pt>
                <c:pt idx="1">
                  <c:v>64.634146341463421</c:v>
                </c:pt>
                <c:pt idx="2">
                  <c:v>51.219512195121951</c:v>
                </c:pt>
                <c:pt idx="3">
                  <c:v>42.68292682926829</c:v>
                </c:pt>
                <c:pt idx="4">
                  <c:v>37.804878048780488</c:v>
                </c:pt>
                <c:pt idx="5">
                  <c:v>30.487804878048781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FA-42D0-9CB0-E1CD157D2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[M 9]  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5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80829872810024"/>
                  <c:y val="-4.310840377534903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[4]Sayfa1!$B$375:$F$375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[4]Sayfa1!$B$376:$F$376</c:f>
              <c:numCache>
                <c:formatCode>General</c:formatCode>
                <c:ptCount val="5"/>
                <c:pt idx="0">
                  <c:v>90.3</c:v>
                </c:pt>
                <c:pt idx="1">
                  <c:v>57.692307692307686</c:v>
                </c:pt>
                <c:pt idx="2">
                  <c:v>45.454545454545453</c:v>
                </c:pt>
                <c:pt idx="3">
                  <c:v>35.714285714285715</c:v>
                </c:pt>
                <c:pt idx="4">
                  <c:v>27.777777777777779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90-48D5-ABE2-1CE71AFCB313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251898715044555"/>
                  <c:y val="3.6806284796110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[4]Sayfa1!$B$375:$F$375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[4]Sayfa1!$B$377:$F$377</c:f>
              <c:numCache>
                <c:formatCode>General</c:formatCode>
                <c:ptCount val="5"/>
                <c:pt idx="0">
                  <c:v>185.1</c:v>
                </c:pt>
                <c:pt idx="1">
                  <c:v>107.14285714285714</c:v>
                </c:pt>
                <c:pt idx="2">
                  <c:v>88.235294117647058</c:v>
                </c:pt>
                <c:pt idx="3">
                  <c:v>75</c:v>
                </c:pt>
                <c:pt idx="4">
                  <c:v>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690-48D5-ABE2-1CE71AFCB313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722839243397867"/>
                  <c:y val="0.105183993897315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[4]Sayfa1!$B$375:$F$375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[4]Sayfa1!$B$378:$F$378</c:f>
              <c:numCache>
                <c:formatCode>General</c:formatCode>
                <c:ptCount val="5"/>
                <c:pt idx="0">
                  <c:v>214.28571428571428</c:v>
                </c:pt>
                <c:pt idx="1">
                  <c:v>136.36363636363635</c:v>
                </c:pt>
                <c:pt idx="2">
                  <c:v>100</c:v>
                </c:pt>
                <c:pt idx="3">
                  <c:v>83.333333333333343</c:v>
                </c:pt>
                <c:pt idx="4">
                  <c:v>71.428571428571431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690-48D5-ABE2-1CE71AFCB313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443297761863233"/>
                  <c:y val="0.17478178079729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[4]Sayfa1!$B$375:$F$375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[4]Sayfa1!$B$379:$F$379</c:f>
              <c:numCache>
                <c:formatCode>General</c:formatCode>
                <c:ptCount val="5"/>
                <c:pt idx="0">
                  <c:v>268.2</c:v>
                </c:pt>
                <c:pt idx="1">
                  <c:v>166.66666666666669</c:v>
                </c:pt>
                <c:pt idx="2">
                  <c:v>125</c:v>
                </c:pt>
                <c:pt idx="3">
                  <c:v>107.14285714285714</c:v>
                </c:pt>
                <c:pt idx="4">
                  <c:v>88.235294117647058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690-48D5-ABE2-1CE71AFCB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3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031058617672791E-2"/>
                  <c:y val="-0.421205161854768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[4]Sayfa1!$A$399:$F$399</c:f>
              <c:numCache>
                <c:formatCode>General</c:formatCode>
                <c:ptCount val="6"/>
                <c:pt idx="0">
                  <c:v>0</c:v>
                </c:pt>
                <c:pt idx="1">
                  <c:v>20.367699999999999</c:v>
                </c:pt>
                <c:pt idx="2">
                  <c:v>30.551549999999999</c:v>
                </c:pt>
                <c:pt idx="3">
                  <c:v>40.735399999999998</c:v>
                </c:pt>
                <c:pt idx="4">
                  <c:v>50.919249999999998</c:v>
                </c:pt>
                <c:pt idx="5">
                  <c:v>61.103099999999998</c:v>
                </c:pt>
              </c:numCache>
            </c:numRef>
          </c:xVal>
          <c:yVal>
            <c:numRef>
              <c:f>[4]Sayfa1!$A$400:$F$400</c:f>
              <c:numCache>
                <c:formatCode>General</c:formatCode>
                <c:ptCount val="6"/>
                <c:pt idx="0">
                  <c:v>100</c:v>
                </c:pt>
                <c:pt idx="1">
                  <c:v>62.195121951219512</c:v>
                </c:pt>
                <c:pt idx="2">
                  <c:v>50</c:v>
                </c:pt>
                <c:pt idx="3">
                  <c:v>40.243902439024389</c:v>
                </c:pt>
                <c:pt idx="4">
                  <c:v>35.365853658536587</c:v>
                </c:pt>
                <c:pt idx="5">
                  <c:v>29.26829268292683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A7-40E4-80C0-D98697BB7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10]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717215111609551"/>
                  <c:y val="-1.07122916022121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[4]Sayfa1!$B$416:$F$416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[4]Sayfa1!$B$417:$F$417</c:f>
              <c:numCache>
                <c:formatCode>General</c:formatCode>
                <c:ptCount val="5"/>
                <c:pt idx="0">
                  <c:v>51</c:v>
                </c:pt>
                <c:pt idx="1">
                  <c:v>30</c:v>
                </c:pt>
                <c:pt idx="2">
                  <c:v>23.4375</c:v>
                </c:pt>
                <c:pt idx="3">
                  <c:v>17.441860465116278</c:v>
                </c:pt>
                <c:pt idx="4">
                  <c:v>13.636363636363635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A1-4995-9873-E288225D1CC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439358996882541"/>
                  <c:y val="4.04363561805836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[4]Sayfa1!$B$416:$F$416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[4]Sayfa1!$B$418:$F$418</c:f>
              <c:numCache>
                <c:formatCode>General</c:formatCode>
                <c:ptCount val="5"/>
                <c:pt idx="0">
                  <c:v>94.3</c:v>
                </c:pt>
                <c:pt idx="1">
                  <c:v>53.571428571428569</c:v>
                </c:pt>
                <c:pt idx="2">
                  <c:v>41.666666666666671</c:v>
                </c:pt>
                <c:pt idx="3">
                  <c:v>32.608695652173914</c:v>
                </c:pt>
                <c:pt idx="4">
                  <c:v>26.785714285714285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A1-4995-9873-E288225D1CC4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439358996882541"/>
                  <c:y val="9.158500396337947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[4]Sayfa1!$B$416:$F$416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[4]Sayfa1!$B$419:$F$419</c:f>
              <c:numCache>
                <c:formatCode>General</c:formatCode>
                <c:ptCount val="5"/>
                <c:pt idx="0">
                  <c:v>113</c:v>
                </c:pt>
                <c:pt idx="1">
                  <c:v>75</c:v>
                </c:pt>
                <c:pt idx="2">
                  <c:v>50</c:v>
                </c:pt>
                <c:pt idx="3">
                  <c:v>37.5</c:v>
                </c:pt>
                <c:pt idx="4">
                  <c:v>31.25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4A1-4995-9873-E288225D1CC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161502882155532"/>
                  <c:y val="0.142733651746175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[4]Sayfa1!$B$416:$F$416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[4]Sayfa1!$B$420:$F$420</c:f>
              <c:numCache>
                <c:formatCode>General</c:formatCode>
                <c:ptCount val="5"/>
                <c:pt idx="0">
                  <c:v>150</c:v>
                </c:pt>
                <c:pt idx="1">
                  <c:v>93.75</c:v>
                </c:pt>
                <c:pt idx="2">
                  <c:v>68.181818181818173</c:v>
                </c:pt>
                <c:pt idx="3">
                  <c:v>50</c:v>
                </c:pt>
                <c:pt idx="4">
                  <c:v>41.666666666666671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4A1-4995-9873-E288225D1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537202296855339E-2"/>
                  <c:y val="-0.404496587546053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[4]Sayfa1!$A$440:$F$440</c:f>
              <c:numCache>
                <c:formatCode>General</c:formatCode>
                <c:ptCount val="6"/>
                <c:pt idx="0">
                  <c:v>0</c:v>
                </c:pt>
                <c:pt idx="1">
                  <c:v>19.802400000000002</c:v>
                </c:pt>
                <c:pt idx="2">
                  <c:v>29.703599999999998</c:v>
                </c:pt>
                <c:pt idx="3">
                  <c:v>39.604800000000004</c:v>
                </c:pt>
                <c:pt idx="4">
                  <c:v>49.506</c:v>
                </c:pt>
                <c:pt idx="5">
                  <c:v>59.407199999999996</c:v>
                </c:pt>
              </c:numCache>
            </c:numRef>
          </c:xVal>
          <c:yVal>
            <c:numRef>
              <c:f>[4]Sayfa1!$A$441:$F$441</c:f>
              <c:numCache>
                <c:formatCode>General</c:formatCode>
                <c:ptCount val="6"/>
                <c:pt idx="0">
                  <c:v>100</c:v>
                </c:pt>
                <c:pt idx="1">
                  <c:v>69.512195121951223</c:v>
                </c:pt>
                <c:pt idx="2">
                  <c:v>59.756097560975611</c:v>
                </c:pt>
                <c:pt idx="3">
                  <c:v>53.658536585365852</c:v>
                </c:pt>
                <c:pt idx="4">
                  <c:v>47.560975609756099</c:v>
                </c:pt>
                <c:pt idx="5">
                  <c:v>39.024390243902438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07-4E24-B7A9-7F3D97A31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11]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38888888888888E-2"/>
          <c:y val="2.4411198600174978E-2"/>
          <c:w val="0.8771944444444445"/>
          <c:h val="0.7428965879265091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40"/>
            <c:dispRSqr val="0"/>
            <c:dispEq val="1"/>
            <c:trendlineLbl>
              <c:layout>
                <c:manualLayout>
                  <c:x val="-0.6995029214556211"/>
                  <c:y val="-0.497190497869574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[1]Sayfa1!$B$72:$F$72</c:f>
              <c:numCache>
                <c:formatCode>General</c:formatCode>
                <c:ptCount val="5"/>
                <c:pt idx="0">
                  <c:v>6.9152542372881349</c:v>
                </c:pt>
                <c:pt idx="1">
                  <c:v>6.08955223880597</c:v>
                </c:pt>
                <c:pt idx="2">
                  <c:v>5.4399999999999995</c:v>
                </c:pt>
                <c:pt idx="3">
                  <c:v>4.9756097560975601</c:v>
                </c:pt>
                <c:pt idx="4">
                  <c:v>4.584269662921348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17-4EDD-B0A3-4CDDA880DFAA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995029214556211"/>
                  <c:y val="5.14161598420502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[1]Sayfa1!$B$73:$F$73</c:f>
              <c:numCache>
                <c:formatCode>General</c:formatCode>
                <c:ptCount val="5"/>
                <c:pt idx="0">
                  <c:v>20.2</c:v>
                </c:pt>
                <c:pt idx="1">
                  <c:v>15.111111111111111</c:v>
                </c:pt>
                <c:pt idx="2">
                  <c:v>11.657142857142857</c:v>
                </c:pt>
                <c:pt idx="3">
                  <c:v>10.199999999999999</c:v>
                </c:pt>
                <c:pt idx="4">
                  <c:v>9.2727272727272734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B17-4EDD-B0A3-4CDDA880DFAA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9687079273913821"/>
                  <c:y val="0.117701153267470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[1]Sayfa1!$B$74:$F$74</c:f>
              <c:numCache>
                <c:formatCode>General</c:formatCode>
                <c:ptCount val="5"/>
                <c:pt idx="0">
                  <c:v>34</c:v>
                </c:pt>
                <c:pt idx="1">
                  <c:v>27.199999999999996</c:v>
                </c:pt>
                <c:pt idx="2">
                  <c:v>18.545454545454547</c:v>
                </c:pt>
                <c:pt idx="3">
                  <c:v>15.692307692307692</c:v>
                </c:pt>
                <c:pt idx="4">
                  <c:v>14.068965517241379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B17-4EDD-B0A3-4CDDA880DFAA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889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9687079273913821"/>
                  <c:y val="0.168459310088737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[1]Sayfa1!$B$71:$F$71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[1]Sayfa1!$B$75:$F$75</c:f>
              <c:numCache>
                <c:formatCode>General</c:formatCode>
                <c:ptCount val="5"/>
                <c:pt idx="0">
                  <c:v>49</c:v>
                </c:pt>
                <c:pt idx="1">
                  <c:v>37.090909090909093</c:v>
                </c:pt>
                <c:pt idx="2">
                  <c:v>25.5</c:v>
                </c:pt>
                <c:pt idx="3">
                  <c:v>21.473684210526315</c:v>
                </c:pt>
                <c:pt idx="4">
                  <c:v>19.428571428571427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B17-4EDD-B0A3-4CDDA880D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51232"/>
        <c:axId val="157553408"/>
      </c:scatterChart>
      <c:valAx>
        <c:axId val="157551232"/>
        <c:scaling>
          <c:orientation val="minMax"/>
          <c:max val="13"/>
          <c:min val="-1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normalizeH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578708804359471"/>
              <c:y val="0.872666666666666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553408"/>
        <c:crosses val="autoZero"/>
        <c:crossBetween val="midCat"/>
        <c:majorUnit val="3"/>
      </c:valAx>
      <c:valAx>
        <c:axId val="157553408"/>
        <c:scaling>
          <c:orientation val="minMax"/>
          <c:max val="5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551232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887240990267727"/>
                  <c:y val="-1.540953485769540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[4]Sayfa1!$B$457:$F$457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[4]Sayfa1!$B$458:$F$458</c:f>
              <c:numCache>
                <c:formatCode>General</c:formatCode>
                <c:ptCount val="5"/>
                <c:pt idx="0">
                  <c:v>55.5</c:v>
                </c:pt>
                <c:pt idx="1">
                  <c:v>30</c:v>
                </c:pt>
                <c:pt idx="2">
                  <c:v>23.4375</c:v>
                </c:pt>
                <c:pt idx="3">
                  <c:v>17.441860465116278</c:v>
                </c:pt>
                <c:pt idx="4">
                  <c:v>13.636363636363635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48-4D5D-8736-7AA3B63A4262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608856697630159"/>
                  <c:y val="5.890439615176718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[4]Sayfa1!$B$457:$F$457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[4]Sayfa1!$B$459:$F$459</c:f>
              <c:numCache>
                <c:formatCode>General</c:formatCode>
                <c:ptCount val="5"/>
                <c:pt idx="0">
                  <c:v>83.333333333333343</c:v>
                </c:pt>
                <c:pt idx="1">
                  <c:v>41.666666666666671</c:v>
                </c:pt>
                <c:pt idx="2">
                  <c:v>37.5</c:v>
                </c:pt>
                <c:pt idx="3">
                  <c:v>25.862068965517242</c:v>
                </c:pt>
                <c:pt idx="4">
                  <c:v>20.27027027027027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D48-4D5D-8736-7AA3B63A4262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617808615840418"/>
                  <c:y val="0.123929085785046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[4]Sayfa1!$B$457:$F$457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[4]Sayfa1!$B$460:$F$460</c:f>
              <c:numCache>
                <c:formatCode>General</c:formatCode>
                <c:ptCount val="5"/>
                <c:pt idx="0">
                  <c:v>105.3</c:v>
                </c:pt>
                <c:pt idx="1">
                  <c:v>57.692307692307686</c:v>
                </c:pt>
                <c:pt idx="2">
                  <c:v>44.117647058823529</c:v>
                </c:pt>
                <c:pt idx="3">
                  <c:v>32.608695652173914</c:v>
                </c:pt>
                <c:pt idx="4">
                  <c:v>26.785714285714285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D48-4D5D-8736-7AA3B63A4262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896192908477986"/>
                  <c:y val="0.193598396106418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[4]Sayfa1!$B$457:$F$457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[4]Sayfa1!$B$461:$F$461</c:f>
              <c:numCache>
                <c:formatCode>General</c:formatCode>
                <c:ptCount val="5"/>
                <c:pt idx="0">
                  <c:v>143.6</c:v>
                </c:pt>
                <c:pt idx="1">
                  <c:v>83.333333333333343</c:v>
                </c:pt>
                <c:pt idx="2">
                  <c:v>62.5</c:v>
                </c:pt>
                <c:pt idx="3">
                  <c:v>44.117647058823529</c:v>
                </c:pt>
                <c:pt idx="4">
                  <c:v>34.090909090909086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D48-4D5D-8736-7AA3B63A4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4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8031058617672791E-2"/>
                  <c:y val="-0.421205161854768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[4]Sayfa1!$A$482:$F$482</c:f>
              <c:numCache>
                <c:formatCode>General</c:formatCode>
                <c:ptCount val="6"/>
                <c:pt idx="0">
                  <c:v>0</c:v>
                </c:pt>
                <c:pt idx="1">
                  <c:v>19.267700000000001</c:v>
                </c:pt>
                <c:pt idx="2">
                  <c:v>28.90155</c:v>
                </c:pt>
                <c:pt idx="3">
                  <c:v>38.535400000000003</c:v>
                </c:pt>
                <c:pt idx="4">
                  <c:v>48.169249999999998</c:v>
                </c:pt>
                <c:pt idx="5">
                  <c:v>57.803100000000001</c:v>
                </c:pt>
              </c:numCache>
            </c:numRef>
          </c:xVal>
          <c:yVal>
            <c:numRef>
              <c:f>[4]Sayfa1!$A$483:$F$483</c:f>
              <c:numCache>
                <c:formatCode>General</c:formatCode>
                <c:ptCount val="6"/>
                <c:pt idx="0">
                  <c:v>100</c:v>
                </c:pt>
                <c:pt idx="1">
                  <c:v>65.853658536585371</c:v>
                </c:pt>
                <c:pt idx="2">
                  <c:v>56.097560975609753</c:v>
                </c:pt>
                <c:pt idx="3">
                  <c:v>50</c:v>
                </c:pt>
                <c:pt idx="4">
                  <c:v>41.463414634146339</c:v>
                </c:pt>
                <c:pt idx="5">
                  <c:v>31.707317073170731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CA-40F9-B97E-38F9BB460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8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12]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4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696776879305574"/>
                  <c:y val="-1.635260953274275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[4]Sayfa1!$B$499:$F$499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[4]Sayfa1!$B$500:$F$500</c:f>
              <c:numCache>
                <c:formatCode>General</c:formatCode>
                <c:ptCount val="5"/>
                <c:pt idx="0">
                  <c:v>53</c:v>
                </c:pt>
                <c:pt idx="1">
                  <c:v>30</c:v>
                </c:pt>
                <c:pt idx="2">
                  <c:v>23.4375</c:v>
                </c:pt>
                <c:pt idx="3">
                  <c:v>17.441860465116278</c:v>
                </c:pt>
                <c:pt idx="4">
                  <c:v>13.636363636363635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A3-45FA-930F-C7B161CC454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41939424437585"/>
                  <c:y val="5.1744538108307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[4]Sayfa1!$B$499:$F$499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[4]Sayfa1!$B$501:$F$501</c:f>
              <c:numCache>
                <c:formatCode>General</c:formatCode>
                <c:ptCount val="5"/>
                <c:pt idx="0">
                  <c:v>107.14285714285714</c:v>
                </c:pt>
                <c:pt idx="1">
                  <c:v>57.692307692307686</c:v>
                </c:pt>
                <c:pt idx="2">
                  <c:v>44.117647058823529</c:v>
                </c:pt>
                <c:pt idx="3">
                  <c:v>35.714285714285715</c:v>
                </c:pt>
                <c:pt idx="4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9A3-45FA-930F-C7B161CC454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400758763037964"/>
                  <c:y val="0.11193616846030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[4]Sayfa1!$B$499:$F$499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[4]Sayfa1!$B$502:$F$502</c:f>
              <c:numCache>
                <c:formatCode>General</c:formatCode>
                <c:ptCount val="5"/>
                <c:pt idx="0">
                  <c:v>127</c:v>
                </c:pt>
                <c:pt idx="1">
                  <c:v>75</c:v>
                </c:pt>
                <c:pt idx="2">
                  <c:v>53.571428571428569</c:v>
                </c:pt>
                <c:pt idx="3">
                  <c:v>41.666666666666671</c:v>
                </c:pt>
                <c:pt idx="4">
                  <c:v>34.090909090909086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9A3-45FA-930F-C7B161CC454D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845800770517658"/>
                  <c:y val="0.174253584215257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[4]Sayfa1!$B$499:$F$499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[4]Sayfa1!$B$503:$F$503</c:f>
              <c:numCache>
                <c:formatCode>General</c:formatCode>
                <c:ptCount val="5"/>
                <c:pt idx="0">
                  <c:v>171</c:v>
                </c:pt>
                <c:pt idx="1">
                  <c:v>93.75</c:v>
                </c:pt>
                <c:pt idx="2">
                  <c:v>75</c:v>
                </c:pt>
                <c:pt idx="3">
                  <c:v>57.692307692307686</c:v>
                </c:pt>
                <c:pt idx="4">
                  <c:v>44.117647058823529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9A3-45FA-930F-C7B161CC4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6458155402658075"/>
              <c:y val="0.8624197593173824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8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4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1015529308836396E-2"/>
                  <c:y val="-0.525794327792359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[4]Sayfa1!$A$523:$F$523</c:f>
              <c:numCache>
                <c:formatCode>General</c:formatCode>
                <c:ptCount val="6"/>
                <c:pt idx="0">
                  <c:v>0</c:v>
                </c:pt>
                <c:pt idx="1">
                  <c:v>13.69675</c:v>
                </c:pt>
                <c:pt idx="2">
                  <c:v>27.3935</c:v>
                </c:pt>
                <c:pt idx="3">
                  <c:v>41.090249999999997</c:v>
                </c:pt>
                <c:pt idx="4">
                  <c:v>54.786999999999999</c:v>
                </c:pt>
                <c:pt idx="5">
                  <c:v>68.483750000000001</c:v>
                </c:pt>
              </c:numCache>
            </c:numRef>
          </c:xVal>
          <c:yVal>
            <c:numRef>
              <c:f>[4]Sayfa1!$A$524:$F$524</c:f>
              <c:numCache>
                <c:formatCode>General</c:formatCode>
                <c:ptCount val="6"/>
                <c:pt idx="0">
                  <c:v>100</c:v>
                </c:pt>
                <c:pt idx="1">
                  <c:v>70</c:v>
                </c:pt>
                <c:pt idx="2">
                  <c:v>50</c:v>
                </c:pt>
                <c:pt idx="3">
                  <c:v>40</c:v>
                </c:pt>
                <c:pt idx="4">
                  <c:v>30</c:v>
                </c:pt>
                <c:pt idx="5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17-4969-8E3F-E4192479D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13]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[4]Sayfa1!$B$540:$F$540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[4]Sayfa1!$B$541:$F$541</c:f>
              <c:numCache>
                <c:formatCode>General</c:formatCode>
                <c:ptCount val="5"/>
                <c:pt idx="0">
                  <c:v>54.54545454545454</c:v>
                </c:pt>
                <c:pt idx="1">
                  <c:v>33.333333333333336</c:v>
                </c:pt>
                <c:pt idx="2">
                  <c:v>23.076923076923073</c:v>
                </c:pt>
                <c:pt idx="3">
                  <c:v>20</c:v>
                </c:pt>
                <c:pt idx="4">
                  <c:v>16.216216216216218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48-4108-A9C7-C2367AD1AE89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[4]Sayfa1!$B$540:$F$540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[4]Sayfa1!$B$542:$F$542</c:f>
              <c:numCache>
                <c:formatCode>General</c:formatCode>
                <c:ptCount val="5"/>
                <c:pt idx="0">
                  <c:v>88.7</c:v>
                </c:pt>
                <c:pt idx="1">
                  <c:v>54.54545454545454</c:v>
                </c:pt>
                <c:pt idx="2">
                  <c:v>42.857142857142854</c:v>
                </c:pt>
                <c:pt idx="3">
                  <c:v>31.578947368421055</c:v>
                </c:pt>
                <c:pt idx="4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548-4108-A9C7-C2367AD1AE89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[4]Sayfa1!$B$540:$F$540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[4]Sayfa1!$B$543:$F$543</c:f>
              <c:numCache>
                <c:formatCode>General</c:formatCode>
                <c:ptCount val="5"/>
                <c:pt idx="0">
                  <c:v>125</c:v>
                </c:pt>
                <c:pt idx="1">
                  <c:v>75</c:v>
                </c:pt>
                <c:pt idx="2">
                  <c:v>60</c:v>
                </c:pt>
                <c:pt idx="3">
                  <c:v>46.153846153846146</c:v>
                </c:pt>
                <c:pt idx="4">
                  <c:v>33.333333333333336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548-4108-A9C7-C2367AD1AE89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[4]Sayfa1!$B$540:$F$540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[4]Sayfa1!$B$544:$F$544</c:f>
              <c:numCache>
                <c:formatCode>General</c:formatCode>
                <c:ptCount val="5"/>
                <c:pt idx="0">
                  <c:v>151</c:v>
                </c:pt>
                <c:pt idx="1">
                  <c:v>85.714285714285708</c:v>
                </c:pt>
                <c:pt idx="2">
                  <c:v>66.666666666666671</c:v>
                </c:pt>
                <c:pt idx="3">
                  <c:v>54.54545454545454</c:v>
                </c:pt>
                <c:pt idx="4">
                  <c:v>46.153846153846146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548-4108-A9C7-C2367AD1A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5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2.3297681539807626E-2"/>
                  <c:y val="-0.3971792067658209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[4]Sayfa1!$A$565:$F$565</c:f>
              <c:numCache>
                <c:formatCode>General</c:formatCode>
                <c:ptCount val="6"/>
                <c:pt idx="0">
                  <c:v>0</c:v>
                </c:pt>
                <c:pt idx="1">
                  <c:v>11.28485</c:v>
                </c:pt>
                <c:pt idx="2">
                  <c:v>22.569700000000001</c:v>
                </c:pt>
                <c:pt idx="3">
                  <c:v>33.854550000000003</c:v>
                </c:pt>
                <c:pt idx="4">
                  <c:v>45.139400000000002</c:v>
                </c:pt>
                <c:pt idx="5">
                  <c:v>56.424250000000001</c:v>
                </c:pt>
              </c:numCache>
            </c:numRef>
          </c:xVal>
          <c:yVal>
            <c:numRef>
              <c:f>[4]Sayfa1!$A$566:$F$566</c:f>
              <c:numCache>
                <c:formatCode>General</c:formatCode>
                <c:ptCount val="6"/>
                <c:pt idx="0">
                  <c:v>100</c:v>
                </c:pt>
                <c:pt idx="1">
                  <c:v>81.034482758620683</c:v>
                </c:pt>
                <c:pt idx="2">
                  <c:v>67.241379310344826</c:v>
                </c:pt>
                <c:pt idx="3">
                  <c:v>55.172413793103445</c:v>
                </c:pt>
                <c:pt idx="4">
                  <c:v>50</c:v>
                </c:pt>
                <c:pt idx="5">
                  <c:v>41.379310344827587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D4-4A88-897B-962E2DBD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14]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8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[4]Sayfa1!$B$582:$F$582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[4]Sayfa1!$B$583:$F$583</c:f>
              <c:numCache>
                <c:formatCode>General</c:formatCode>
                <c:ptCount val="5"/>
                <c:pt idx="0">
                  <c:v>49.6</c:v>
                </c:pt>
                <c:pt idx="1">
                  <c:v>31.578947368421055</c:v>
                </c:pt>
                <c:pt idx="2">
                  <c:v>21.428571428571427</c:v>
                </c:pt>
                <c:pt idx="3">
                  <c:v>17.142857142857142</c:v>
                </c:pt>
                <c:pt idx="4">
                  <c:v>14.285714285714286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7D-4438-A0D0-84C8CF0072BB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[4]Sayfa1!$B$582:$F$582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[4]Sayfa1!$B$584:$F$584</c:f>
              <c:numCache>
                <c:formatCode>General</c:formatCode>
                <c:ptCount val="5"/>
                <c:pt idx="0">
                  <c:v>85.714285714285708</c:v>
                </c:pt>
                <c:pt idx="1">
                  <c:v>50</c:v>
                </c:pt>
                <c:pt idx="2">
                  <c:v>37.5</c:v>
                </c:pt>
                <c:pt idx="3">
                  <c:v>31.578947368421055</c:v>
                </c:pt>
                <c:pt idx="4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7D-4438-A0D0-84C8CF0072BB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[4]Sayfa1!$B$582:$F$582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[4]Sayfa1!$B$585:$F$585</c:f>
              <c:numCache>
                <c:formatCode>General</c:formatCode>
                <c:ptCount val="5"/>
                <c:pt idx="0">
                  <c:v>103</c:v>
                </c:pt>
                <c:pt idx="1">
                  <c:v>60</c:v>
                </c:pt>
                <c:pt idx="2">
                  <c:v>46.153846153846146</c:v>
                </c:pt>
                <c:pt idx="3">
                  <c:v>37.5</c:v>
                </c:pt>
                <c:pt idx="4">
                  <c:v>28.571428571428573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67D-4438-A0D0-84C8CF0072BB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[4]Sayfa1!$B$582:$F$582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[4]Sayfa1!$B$586:$F$586</c:f>
              <c:numCache>
                <c:formatCode>General</c:formatCode>
                <c:ptCount val="5"/>
                <c:pt idx="0">
                  <c:v>123</c:v>
                </c:pt>
                <c:pt idx="1">
                  <c:v>75</c:v>
                </c:pt>
                <c:pt idx="2">
                  <c:v>54.54545454545454</c:v>
                </c:pt>
                <c:pt idx="3">
                  <c:v>42.857142857142854</c:v>
                </c:pt>
                <c:pt idx="4">
                  <c:v>35.294117647058826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67D-4438-A0D0-84C8CF007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2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537202296855339E-2"/>
                  <c:y val="-0.404496587546053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[4]Sayfa1!$A$606:$F$606</c:f>
              <c:numCache>
                <c:formatCode>General</c:formatCode>
                <c:ptCount val="6"/>
                <c:pt idx="0">
                  <c:v>0</c:v>
                </c:pt>
                <c:pt idx="1">
                  <c:v>10.938800000000001</c:v>
                </c:pt>
                <c:pt idx="2">
                  <c:v>21.877600000000001</c:v>
                </c:pt>
                <c:pt idx="3">
                  <c:v>32.816400000000002</c:v>
                </c:pt>
                <c:pt idx="4">
                  <c:v>43.755200000000002</c:v>
                </c:pt>
                <c:pt idx="5">
                  <c:v>54.694000000000003</c:v>
                </c:pt>
              </c:numCache>
            </c:numRef>
          </c:xVal>
          <c:yVal>
            <c:numRef>
              <c:f>[4]Sayfa1!$A$607:$F$607</c:f>
              <c:numCache>
                <c:formatCode>General</c:formatCode>
                <c:ptCount val="6"/>
                <c:pt idx="0">
                  <c:v>100</c:v>
                </c:pt>
                <c:pt idx="1">
                  <c:v>78.94736842105263</c:v>
                </c:pt>
                <c:pt idx="2">
                  <c:v>66.666666666666671</c:v>
                </c:pt>
                <c:pt idx="3">
                  <c:v>57.89473684210526</c:v>
                </c:pt>
                <c:pt idx="4">
                  <c:v>49.122807017543863</c:v>
                </c:pt>
                <c:pt idx="5">
                  <c:v>40.350877192982459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5D-45D1-94E7-D8A3DCA93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15]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1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107875397394111E-2"/>
          <c:y val="5.7210916050402981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943274716252069"/>
                  <c:y val="-3.334075124387834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[4]Sayfa1!$B$623:$F$623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[4]Sayfa1!$B$624:$F$624</c:f>
              <c:numCache>
                <c:formatCode>General</c:formatCode>
                <c:ptCount val="5"/>
                <c:pt idx="0">
                  <c:v>45.5</c:v>
                </c:pt>
                <c:pt idx="1">
                  <c:v>28.571428571428573</c:v>
                </c:pt>
                <c:pt idx="2">
                  <c:v>21.428571428571427</c:v>
                </c:pt>
                <c:pt idx="3">
                  <c:v>17.142857142857142</c:v>
                </c:pt>
                <c:pt idx="4">
                  <c:v>13.953488372093023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7D-4E3E-8289-775323B41A23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943274716252069"/>
                  <c:y val="1.91735445232513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[4]Sayfa1!$B$623:$F$623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[4]Sayfa1!$B$625:$F$625</c:f>
              <c:numCache>
                <c:formatCode>General</c:formatCode>
                <c:ptCount val="5"/>
                <c:pt idx="0">
                  <c:v>71</c:v>
                </c:pt>
                <c:pt idx="1">
                  <c:v>42.857142857142854</c:v>
                </c:pt>
                <c:pt idx="2">
                  <c:v>35.294117647058826</c:v>
                </c:pt>
                <c:pt idx="3">
                  <c:v>26.086956521739133</c:v>
                </c:pt>
                <c:pt idx="4">
                  <c:v>21.428571428571427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37D-4E3E-8289-775323B41A23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667707025110077"/>
                  <c:y val="8.600992095414378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[4]Sayfa1!$B$623:$F$623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[4]Sayfa1!$B$626:$F$626</c:f>
              <c:numCache>
                <c:formatCode>General</c:formatCode>
                <c:ptCount val="5"/>
                <c:pt idx="0">
                  <c:v>89.4</c:v>
                </c:pt>
                <c:pt idx="1">
                  <c:v>54.54545454545454</c:v>
                </c:pt>
                <c:pt idx="2">
                  <c:v>42.857142857142854</c:v>
                </c:pt>
                <c:pt idx="3">
                  <c:v>33.333333333333336</c:v>
                </c:pt>
                <c:pt idx="4">
                  <c:v>27.27272727272727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37D-4E3E-8289-775323B41A23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392139333968079"/>
                  <c:y val="0.138524216721273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[4]Sayfa1!$B$623:$F$623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[4]Sayfa1!$B$627:$F$627</c:f>
              <c:numCache>
                <c:formatCode>General</c:formatCode>
                <c:ptCount val="5"/>
                <c:pt idx="0">
                  <c:v>114</c:v>
                </c:pt>
                <c:pt idx="1">
                  <c:v>75</c:v>
                </c:pt>
                <c:pt idx="2">
                  <c:v>54.54545454545454</c:v>
                </c:pt>
                <c:pt idx="3">
                  <c:v>42.857142857142854</c:v>
                </c:pt>
                <c:pt idx="4">
                  <c:v>33.333333333333336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37D-4E3E-8289-775323B41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5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0238845144356952E-2"/>
                  <c:y val="-0.477167906095071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[4]Sayfa1!$A$647:$F$647</c:f>
              <c:numCache>
                <c:formatCode>General</c:formatCode>
                <c:ptCount val="6"/>
                <c:pt idx="0">
                  <c:v>0</c:v>
                </c:pt>
                <c:pt idx="1">
                  <c:v>10.613350000000001</c:v>
                </c:pt>
                <c:pt idx="2">
                  <c:v>21.226700000000001</c:v>
                </c:pt>
                <c:pt idx="3">
                  <c:v>31.840049999999998</c:v>
                </c:pt>
                <c:pt idx="4">
                  <c:v>42.453400000000002</c:v>
                </c:pt>
                <c:pt idx="5">
                  <c:v>53.066749999999999</c:v>
                </c:pt>
              </c:numCache>
            </c:numRef>
          </c:xVal>
          <c:yVal>
            <c:numRef>
              <c:f>[4]Sayfa1!$A$648:$F$648</c:f>
              <c:numCache>
                <c:formatCode>General</c:formatCode>
                <c:ptCount val="6"/>
                <c:pt idx="0">
                  <c:v>100</c:v>
                </c:pt>
                <c:pt idx="1">
                  <c:v>70.3125</c:v>
                </c:pt>
                <c:pt idx="2">
                  <c:v>51.5625</c:v>
                </c:pt>
                <c:pt idx="3">
                  <c:v>39.0625</c:v>
                </c:pt>
                <c:pt idx="4">
                  <c:v>31.25</c:v>
                </c:pt>
                <c:pt idx="5">
                  <c:v>23.4375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EE-4246-AA9C-34E6DE71C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16]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9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3.2707763273570653E-2"/>
                  <c:y val="-0.44215043331096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[1]Sayfa1!$A$99:$F$99</c:f>
              <c:numCache>
                <c:formatCode>General</c:formatCode>
                <c:ptCount val="6"/>
                <c:pt idx="0">
                  <c:v>0</c:v>
                </c:pt>
                <c:pt idx="1">
                  <c:v>2.2468699999999999</c:v>
                </c:pt>
                <c:pt idx="2">
                  <c:v>3.3703050000000001</c:v>
                </c:pt>
                <c:pt idx="3">
                  <c:v>4.4937399999999998</c:v>
                </c:pt>
                <c:pt idx="4">
                  <c:v>5.6171750000000005</c:v>
                </c:pt>
                <c:pt idx="5">
                  <c:v>6.7406100000000002</c:v>
                </c:pt>
              </c:numCache>
            </c:numRef>
          </c:xVal>
          <c:yVal>
            <c:numRef>
              <c:f>[1]Sayfa1!$A$100:$F$100</c:f>
              <c:numCache>
                <c:formatCode>General</c:formatCode>
                <c:ptCount val="6"/>
                <c:pt idx="0">
                  <c:v>100</c:v>
                </c:pt>
                <c:pt idx="1">
                  <c:v>64.516129032258064</c:v>
                </c:pt>
                <c:pt idx="2">
                  <c:v>55.913978494623656</c:v>
                </c:pt>
                <c:pt idx="3">
                  <c:v>47.311827956989248</c:v>
                </c:pt>
                <c:pt idx="4">
                  <c:v>41.935483870967744</c:v>
                </c:pt>
                <c:pt idx="5">
                  <c:v>34.408602150537632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C7-4AB2-AD94-F0E0F8C7B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734400"/>
        <c:axId val="157736320"/>
      </c:scatterChart>
      <c:valAx>
        <c:axId val="157734400"/>
        <c:scaling>
          <c:orientation val="minMax"/>
          <c:max val="7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3]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736320"/>
        <c:crosses val="autoZero"/>
        <c:crossBetween val="midCat"/>
        <c:majorUnit val="1"/>
      </c:valAx>
      <c:valAx>
        <c:axId val="15773632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773440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[4]Sayfa1!$B$664:$F$664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[4]Sayfa1!$B$665:$F$665</c:f>
              <c:numCache>
                <c:formatCode>General</c:formatCode>
                <c:ptCount val="5"/>
                <c:pt idx="0">
                  <c:v>50</c:v>
                </c:pt>
                <c:pt idx="1">
                  <c:v>30</c:v>
                </c:pt>
                <c:pt idx="2">
                  <c:v>21.428571428571427</c:v>
                </c:pt>
                <c:pt idx="3">
                  <c:v>17.142857142857142</c:v>
                </c:pt>
                <c:pt idx="4">
                  <c:v>13.953488372093023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9C-47D2-8504-44FAB0A60293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[4]Sayfa1!$B$664:$F$664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[4]Sayfa1!$B$666:$F$666</c:f>
              <c:numCache>
                <c:formatCode>General</c:formatCode>
                <c:ptCount val="5"/>
                <c:pt idx="0">
                  <c:v>69.3</c:v>
                </c:pt>
                <c:pt idx="1">
                  <c:v>42.857142857142854</c:v>
                </c:pt>
                <c:pt idx="2">
                  <c:v>30</c:v>
                </c:pt>
                <c:pt idx="3">
                  <c:v>23.076923076923073</c:v>
                </c:pt>
                <c:pt idx="4">
                  <c:v>19.35483870967742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D9C-47D2-8504-44FAB0A60293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[4]Sayfa1!$B$664:$F$664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[4]Sayfa1!$B$667:$F$667</c:f>
              <c:numCache>
                <c:formatCode>General</c:formatCode>
                <c:ptCount val="5"/>
                <c:pt idx="0">
                  <c:v>81.2</c:v>
                </c:pt>
                <c:pt idx="1">
                  <c:v>50</c:v>
                </c:pt>
                <c:pt idx="2">
                  <c:v>37.5</c:v>
                </c:pt>
                <c:pt idx="3">
                  <c:v>26.086956521739133</c:v>
                </c:pt>
                <c:pt idx="4">
                  <c:v>22.222222222222221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D9C-47D2-8504-44FAB0A60293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[4]Sayfa1!$B$664:$F$664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[4]Sayfa1!$B$668:$F$668</c:f>
              <c:numCache>
                <c:formatCode>General</c:formatCode>
                <c:ptCount val="5"/>
                <c:pt idx="0">
                  <c:v>101</c:v>
                </c:pt>
                <c:pt idx="1">
                  <c:v>60</c:v>
                </c:pt>
                <c:pt idx="2">
                  <c:v>42.857142857142854</c:v>
                </c:pt>
                <c:pt idx="3">
                  <c:v>35.294117647058826</c:v>
                </c:pt>
                <c:pt idx="4">
                  <c:v>28.571428571428573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D9C-47D2-8504-44FAB0A60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2"/>
      </c:valAx>
      <c:valAx>
        <c:axId val="151937792"/>
        <c:scaling>
          <c:orientation val="minMax"/>
          <c:max val="10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1.7738845144357057E-2"/>
                  <c:y val="-0.473922426363371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[4]Sayfa1!$A$688:$F$688</c:f>
              <c:numCache>
                <c:formatCode>General</c:formatCode>
                <c:ptCount val="6"/>
                <c:pt idx="0">
                  <c:v>0</c:v>
                </c:pt>
                <c:pt idx="1">
                  <c:v>13.157050000000002</c:v>
                </c:pt>
                <c:pt idx="2">
                  <c:v>26.314100000000003</c:v>
                </c:pt>
                <c:pt idx="3">
                  <c:v>39.471150000000002</c:v>
                </c:pt>
                <c:pt idx="4">
                  <c:v>52.628200000000007</c:v>
                </c:pt>
                <c:pt idx="5">
                  <c:v>65.785250000000005</c:v>
                </c:pt>
              </c:numCache>
            </c:numRef>
          </c:xVal>
          <c:yVal>
            <c:numRef>
              <c:f>[4]Sayfa1!$A$689:$F$689</c:f>
              <c:numCache>
                <c:formatCode>General</c:formatCode>
                <c:ptCount val="6"/>
                <c:pt idx="0">
                  <c:v>100</c:v>
                </c:pt>
                <c:pt idx="1">
                  <c:v>73.4375</c:v>
                </c:pt>
                <c:pt idx="2">
                  <c:v>56.25</c:v>
                </c:pt>
                <c:pt idx="3">
                  <c:v>46.875</c:v>
                </c:pt>
                <c:pt idx="4">
                  <c:v>37.5</c:v>
                </c:pt>
                <c:pt idx="5">
                  <c:v>28.125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F13-466D-B2A3-049620D43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17]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1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[4]Sayfa1!$B$705:$F$705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[4]Sayfa1!$B$706:$F$706</c:f>
              <c:numCache>
                <c:formatCode>General</c:formatCode>
                <c:ptCount val="5"/>
                <c:pt idx="0">
                  <c:v>50</c:v>
                </c:pt>
                <c:pt idx="1">
                  <c:v>30</c:v>
                </c:pt>
                <c:pt idx="2">
                  <c:v>21.428571428571427</c:v>
                </c:pt>
                <c:pt idx="3">
                  <c:v>17.142857142857142</c:v>
                </c:pt>
                <c:pt idx="4">
                  <c:v>13.953488372093023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A7-46D6-A6A0-EF5CEF7D89BF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94459728589811"/>
                  <c:y val="3.226872271199815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[4]Sayfa1!$B$705:$F$705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[4]Sayfa1!$B$707:$F$707</c:f>
              <c:numCache>
                <c:formatCode>General</c:formatCode>
                <c:ptCount val="5"/>
                <c:pt idx="0">
                  <c:v>60.6</c:v>
                </c:pt>
                <c:pt idx="1">
                  <c:v>35.294117647058826</c:v>
                </c:pt>
                <c:pt idx="2">
                  <c:v>26.086956521739133</c:v>
                </c:pt>
                <c:pt idx="3">
                  <c:v>20.689655172413794</c:v>
                </c:pt>
                <c:pt idx="4">
                  <c:v>17.142857142857142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DA7-46D6-A6A0-EF5CEF7D89BF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66850438737703"/>
                  <c:y val="8.878228114531176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[4]Sayfa1!$B$705:$F$705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[4]Sayfa1!$B$708:$F$708</c:f>
              <c:numCache>
                <c:formatCode>General</c:formatCode>
                <c:ptCount val="5"/>
                <c:pt idx="0">
                  <c:v>74.25</c:v>
                </c:pt>
                <c:pt idx="1">
                  <c:v>42.857142857142854</c:v>
                </c:pt>
                <c:pt idx="2">
                  <c:v>31.578947368421055</c:v>
                </c:pt>
                <c:pt idx="3">
                  <c:v>25</c:v>
                </c:pt>
                <c:pt idx="4">
                  <c:v>21.428571428571427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DA7-46D6-A6A0-EF5CEF7D89BF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66850438737703"/>
                  <c:y val="0.140586376375849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[4]Sayfa1!$B$705:$F$705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[4]Sayfa1!$B$709:$F$709</c:f>
              <c:numCache>
                <c:formatCode>General</c:formatCode>
                <c:ptCount val="5"/>
                <c:pt idx="0">
                  <c:v>94</c:v>
                </c:pt>
                <c:pt idx="1">
                  <c:v>54.54545454545454</c:v>
                </c:pt>
                <c:pt idx="2">
                  <c:v>40</c:v>
                </c:pt>
                <c:pt idx="3">
                  <c:v>31.578947368421055</c:v>
                </c:pt>
                <c:pt idx="4">
                  <c:v>27.27272727272727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DA7-46D6-A6A0-EF5CEF7D8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402384076990376E-2"/>
                  <c:y val="-0.441356809565470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[4]Sayfa1!$A$729:$F$729</c:f>
              <c:numCache>
                <c:formatCode>General</c:formatCode>
                <c:ptCount val="6"/>
                <c:pt idx="0">
                  <c:v>0</c:v>
                </c:pt>
                <c:pt idx="1">
                  <c:v>10.915900000000001</c:v>
                </c:pt>
                <c:pt idx="2">
                  <c:v>21.831800000000001</c:v>
                </c:pt>
                <c:pt idx="3">
                  <c:v>32.747700000000002</c:v>
                </c:pt>
                <c:pt idx="4">
                  <c:v>43.663600000000002</c:v>
                </c:pt>
                <c:pt idx="5">
                  <c:v>54.579500000000003</c:v>
                </c:pt>
              </c:numCache>
            </c:numRef>
          </c:xVal>
          <c:yVal>
            <c:numRef>
              <c:f>[4]Sayfa1!$A$730:$F$730</c:f>
              <c:numCache>
                <c:formatCode>General</c:formatCode>
                <c:ptCount val="6"/>
                <c:pt idx="0">
                  <c:v>100</c:v>
                </c:pt>
                <c:pt idx="1">
                  <c:v>75</c:v>
                </c:pt>
                <c:pt idx="2">
                  <c:v>63.333333333333336</c:v>
                </c:pt>
                <c:pt idx="3">
                  <c:v>48.333333333333336</c:v>
                </c:pt>
                <c:pt idx="4">
                  <c:v>41.666666666666664</c:v>
                </c:pt>
                <c:pt idx="5">
                  <c:v>33.333333333333336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EE-49BC-ACA4-4C8B930D8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18]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8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[4]Sayfa1!$B$746:$F$746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[4]Sayfa1!$B$747:$F$747</c:f>
              <c:numCache>
                <c:formatCode>General</c:formatCode>
                <c:ptCount val="5"/>
                <c:pt idx="0">
                  <c:v>75</c:v>
                </c:pt>
                <c:pt idx="1">
                  <c:v>37.5</c:v>
                </c:pt>
                <c:pt idx="2">
                  <c:v>26.785714285714285</c:v>
                </c:pt>
                <c:pt idx="3">
                  <c:v>22.058823529411764</c:v>
                </c:pt>
                <c:pt idx="4">
                  <c:v>16.304347826086957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FC-4972-AE4C-E97A30B40D65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974159514235297"/>
                  <c:y val="2.89340728544439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[4]Sayfa1!$B$746:$F$746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[4]Sayfa1!$B$748:$F$748</c:f>
              <c:numCache>
                <c:formatCode>General</c:formatCode>
                <c:ptCount val="5"/>
                <c:pt idx="0">
                  <c:v>120.7</c:v>
                </c:pt>
                <c:pt idx="1">
                  <c:v>62.5</c:v>
                </c:pt>
                <c:pt idx="2">
                  <c:v>44.117647058823529</c:v>
                </c:pt>
                <c:pt idx="3">
                  <c:v>32.608695652173914</c:v>
                </c:pt>
                <c:pt idx="4">
                  <c:v>26.785714285714285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FC-4972-AE4C-E97A30B40D65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41939424437585"/>
                  <c:y val="9.69432635557846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[4]Sayfa1!$B$746:$F$746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[4]Sayfa1!$B$749:$F$749</c:f>
              <c:numCache>
                <c:formatCode>General</c:formatCode>
                <c:ptCount val="5"/>
                <c:pt idx="0">
                  <c:v>144</c:v>
                </c:pt>
                <c:pt idx="1">
                  <c:v>75</c:v>
                </c:pt>
                <c:pt idx="2">
                  <c:v>53.571428571428569</c:v>
                </c:pt>
                <c:pt idx="3">
                  <c:v>39.473684210526315</c:v>
                </c:pt>
                <c:pt idx="4">
                  <c:v>31.25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CFC-4972-AE4C-E97A30B40D65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406876424725669"/>
                  <c:y val="0.164952454257125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[4]Sayfa1!$B$746:$F$746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[4]Sayfa1!$B$750:$F$750</c:f>
              <c:numCache>
                <c:formatCode>General</c:formatCode>
                <c:ptCount val="5"/>
                <c:pt idx="0">
                  <c:v>171</c:v>
                </c:pt>
                <c:pt idx="1">
                  <c:v>93.75</c:v>
                </c:pt>
                <c:pt idx="2">
                  <c:v>62.5</c:v>
                </c:pt>
                <c:pt idx="3">
                  <c:v>46.875</c:v>
                </c:pt>
                <c:pt idx="4">
                  <c:v>37.5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CFC-4972-AE4C-E97A30B4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2"/>
      </c:valAx>
      <c:valAx>
        <c:axId val="151937792"/>
        <c:scaling>
          <c:orientation val="minMax"/>
          <c:max val="17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27537182852144"/>
          <c:y val="2.5428331875182269E-2"/>
          <c:w val="0.81183573928258967"/>
          <c:h val="0.73218394575678036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537202296855339E-2"/>
                  <c:y val="-0.404496587546053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[4]Sayfa1!$A$770:$F$770</c:f>
              <c:numCache>
                <c:formatCode>General</c:formatCode>
                <c:ptCount val="6"/>
                <c:pt idx="0">
                  <c:v>0</c:v>
                </c:pt>
                <c:pt idx="1">
                  <c:v>10.591800000000001</c:v>
                </c:pt>
                <c:pt idx="2">
                  <c:v>21.183600000000002</c:v>
                </c:pt>
                <c:pt idx="3">
                  <c:v>31.775400000000001</c:v>
                </c:pt>
                <c:pt idx="4">
                  <c:v>42.367200000000004</c:v>
                </c:pt>
                <c:pt idx="5">
                  <c:v>52.959000000000003</c:v>
                </c:pt>
              </c:numCache>
            </c:numRef>
          </c:xVal>
          <c:yVal>
            <c:numRef>
              <c:f>[4]Sayfa1!$A$771:$F$771</c:f>
              <c:numCache>
                <c:formatCode>General</c:formatCode>
                <c:ptCount val="6"/>
                <c:pt idx="0">
                  <c:v>100</c:v>
                </c:pt>
                <c:pt idx="1">
                  <c:v>71.666666666666671</c:v>
                </c:pt>
                <c:pt idx="2">
                  <c:v>60</c:v>
                </c:pt>
                <c:pt idx="3">
                  <c:v>50</c:v>
                </c:pt>
                <c:pt idx="4">
                  <c:v>40</c:v>
                </c:pt>
                <c:pt idx="5">
                  <c:v>31.666666666666668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F2-4DC6-A590-CEBEEFAA1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5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19]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9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472018049688569"/>
                  <c:y val="-2.890725201515026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[4]Sayfa1!$B$787:$F$787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[4]Sayfa1!$B$788:$F$788</c:f>
              <c:numCache>
                <c:formatCode>General</c:formatCode>
                <c:ptCount val="5"/>
                <c:pt idx="0">
                  <c:v>59</c:v>
                </c:pt>
                <c:pt idx="1">
                  <c:v>39.473684210526315</c:v>
                </c:pt>
                <c:pt idx="2">
                  <c:v>26.785714285714285</c:v>
                </c:pt>
                <c:pt idx="3">
                  <c:v>22.058823529411764</c:v>
                </c:pt>
                <c:pt idx="4">
                  <c:v>16.304347826086957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62-44C0-80C4-D091D4797AA6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7197239754664089"/>
                  <c:y val="2.770007477070132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[4]Sayfa1!$B$787:$F$787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[4]Sayfa1!$B$789:$F$789</c:f>
              <c:numCache>
                <c:formatCode>General</c:formatCode>
                <c:ptCount val="5"/>
                <c:pt idx="0">
                  <c:v>107.14285714285714</c:v>
                </c:pt>
                <c:pt idx="1">
                  <c:v>68.181818181818173</c:v>
                </c:pt>
                <c:pt idx="2">
                  <c:v>50</c:v>
                </c:pt>
                <c:pt idx="3">
                  <c:v>39.473684210526315</c:v>
                </c:pt>
                <c:pt idx="4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362-44C0-80C4-D091D4797AA6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[4]Sayfa1!$B$787:$F$787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[4]Sayfa1!$B$790:$F$790</c:f>
              <c:numCache>
                <c:formatCode>General</c:formatCode>
                <c:ptCount val="5"/>
                <c:pt idx="0">
                  <c:v>147</c:v>
                </c:pt>
                <c:pt idx="1">
                  <c:v>93.75</c:v>
                </c:pt>
                <c:pt idx="2">
                  <c:v>68.181818181818173</c:v>
                </c:pt>
                <c:pt idx="3">
                  <c:v>53.571428571428569</c:v>
                </c:pt>
                <c:pt idx="4">
                  <c:v>41.666666666666671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362-44C0-80C4-D091D4797AA6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0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[4]Sayfa1!$B$787:$F$787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[4]Sayfa1!$B$791:$F$791</c:f>
              <c:numCache>
                <c:formatCode>General</c:formatCode>
                <c:ptCount val="5"/>
                <c:pt idx="0">
                  <c:v>197</c:v>
                </c:pt>
                <c:pt idx="1">
                  <c:v>125</c:v>
                </c:pt>
                <c:pt idx="2">
                  <c:v>93.75</c:v>
                </c:pt>
                <c:pt idx="3">
                  <c:v>68.181818181818173</c:v>
                </c:pt>
                <c:pt idx="4">
                  <c:v>57.692307692307686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362-44C0-80C4-D091D4797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20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5.2811023622047246E-2"/>
                  <c:y val="-0.322556503353747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[4]Sayfa1!$A$811:$F$811</c:f>
              <c:numCache>
                <c:formatCode>General</c:formatCode>
                <c:ptCount val="6"/>
                <c:pt idx="0">
                  <c:v>0</c:v>
                </c:pt>
                <c:pt idx="1">
                  <c:v>20.572800000000001</c:v>
                </c:pt>
                <c:pt idx="2">
                  <c:v>30.859200000000001</c:v>
                </c:pt>
                <c:pt idx="3">
                  <c:v>41.145600000000002</c:v>
                </c:pt>
                <c:pt idx="4">
                  <c:v>51.432000000000002</c:v>
                </c:pt>
                <c:pt idx="5">
                  <c:v>61.718400000000003</c:v>
                </c:pt>
              </c:numCache>
            </c:numRef>
          </c:xVal>
          <c:yVal>
            <c:numRef>
              <c:f>[4]Sayfa1!$A$812:$F$812</c:f>
              <c:numCache>
                <c:formatCode>General</c:formatCode>
                <c:ptCount val="6"/>
                <c:pt idx="0">
                  <c:v>100</c:v>
                </c:pt>
                <c:pt idx="1">
                  <c:v>75</c:v>
                </c:pt>
                <c:pt idx="2">
                  <c:v>65</c:v>
                </c:pt>
                <c:pt idx="3">
                  <c:v>56.666666666666664</c:v>
                </c:pt>
                <c:pt idx="4">
                  <c:v>51.666666666666664</c:v>
                </c:pt>
                <c:pt idx="5">
                  <c:v>46.666666666666664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F6-4E6F-B02C-81A42C8AC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20]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466662317941842"/>
                  <c:y val="-2.020271559932452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[4]Sayfa1!$B$828:$F$828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[4]Sayfa1!$B$829:$F$829</c:f>
              <c:numCache>
                <c:formatCode>General</c:formatCode>
                <c:ptCount val="5"/>
                <c:pt idx="0">
                  <c:v>57.692307692307686</c:v>
                </c:pt>
                <c:pt idx="1">
                  <c:v>39.473684210526315</c:v>
                </c:pt>
                <c:pt idx="2">
                  <c:v>26.785714285714285</c:v>
                </c:pt>
                <c:pt idx="3">
                  <c:v>22.058823529411764</c:v>
                </c:pt>
                <c:pt idx="4">
                  <c:v>16.304347826086957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1C-4399-B7DC-27FCC77CFC49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[4]Sayfa1!$B$828:$F$828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[4]Sayfa1!$B$830:$F$830</c:f>
              <c:numCache>
                <c:formatCode>General</c:formatCode>
                <c:ptCount val="5"/>
                <c:pt idx="0">
                  <c:v>83.333333333333343</c:v>
                </c:pt>
                <c:pt idx="1">
                  <c:v>53.571428571428569</c:v>
                </c:pt>
                <c:pt idx="2">
                  <c:v>37.5</c:v>
                </c:pt>
                <c:pt idx="3">
                  <c:v>32.608695652173914</c:v>
                </c:pt>
                <c:pt idx="4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41C-4399-B7DC-27FCC77CFC49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624684230628404"/>
                  <c:y val="8.91235135218828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[4]Sayfa1!$B$828:$F$828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[4]Sayfa1!$B$831:$F$831</c:f>
              <c:numCache>
                <c:formatCode>General</c:formatCode>
                <c:ptCount val="5"/>
                <c:pt idx="0">
                  <c:v>107.14285714285714</c:v>
                </c:pt>
                <c:pt idx="1">
                  <c:v>68.181818181818173</c:v>
                </c:pt>
                <c:pt idx="2">
                  <c:v>50</c:v>
                </c:pt>
                <c:pt idx="3">
                  <c:v>39.473684210526315</c:v>
                </c:pt>
                <c:pt idx="4">
                  <c:v>34.090909090909086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41C-4399-B7DC-27FCC77CFC49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[4]Sayfa1!$B$828:$F$828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[4]Sayfa1!$B$832:$F$832</c:f>
              <c:numCache>
                <c:formatCode>General</c:formatCode>
                <c:ptCount val="5"/>
                <c:pt idx="0">
                  <c:v>133</c:v>
                </c:pt>
                <c:pt idx="1">
                  <c:v>83.333333333333343</c:v>
                </c:pt>
                <c:pt idx="2">
                  <c:v>62.5</c:v>
                </c:pt>
                <c:pt idx="3">
                  <c:v>50</c:v>
                </c:pt>
                <c:pt idx="4">
                  <c:v>41.666666666666671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41C-4399-B7DC-27FCC77C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4.0100818044227347E-2"/>
              <c:y val="0.2676622010210276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786481958020681"/>
                  <c:y val="-2.844681571496033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[4]Sayfa1!$B$870:$F$870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[4]Sayfa1!$B$871:$F$871</c:f>
              <c:numCache>
                <c:formatCode>General</c:formatCode>
                <c:ptCount val="5"/>
                <c:pt idx="0">
                  <c:v>62.5</c:v>
                </c:pt>
                <c:pt idx="1">
                  <c:v>34.090909090909086</c:v>
                </c:pt>
                <c:pt idx="2">
                  <c:v>25</c:v>
                </c:pt>
                <c:pt idx="3">
                  <c:v>19.736842105263158</c:v>
                </c:pt>
                <c:pt idx="4">
                  <c:v>16.304347826086957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33-4EC1-91B7-6E4E7C4DEED8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[4]Sayfa1!$B$870:$F$870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[4]Sayfa1!$B$872:$F$872</c:f>
              <c:numCache>
                <c:formatCode>General</c:formatCode>
                <c:ptCount val="5"/>
                <c:pt idx="0">
                  <c:v>106</c:v>
                </c:pt>
                <c:pt idx="1">
                  <c:v>53.571428571428569</c:v>
                </c:pt>
                <c:pt idx="2">
                  <c:v>44.117647058823529</c:v>
                </c:pt>
                <c:pt idx="3">
                  <c:v>34.090909090909086</c:v>
                </c:pt>
                <c:pt idx="4">
                  <c:v>26.785714285714285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233-4EC1-91B7-6E4E7C4DEED8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[4]Sayfa1!$B$870:$F$870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[4]Sayfa1!$B$873:$F$873</c:f>
              <c:numCache>
                <c:formatCode>General</c:formatCode>
                <c:ptCount val="5"/>
                <c:pt idx="0">
                  <c:v>126</c:v>
                </c:pt>
                <c:pt idx="1">
                  <c:v>68.181818181818173</c:v>
                </c:pt>
                <c:pt idx="2">
                  <c:v>50</c:v>
                </c:pt>
                <c:pt idx="3">
                  <c:v>39.473684210526315</c:v>
                </c:pt>
                <c:pt idx="4">
                  <c:v>34.090909090909086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233-4EC1-91B7-6E4E7C4DEED8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[4]Sayfa1!$B$870:$F$870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[4]Sayfa1!$B$874:$F$874</c:f>
              <c:numCache>
                <c:formatCode>General</c:formatCode>
                <c:ptCount val="5"/>
                <c:pt idx="0">
                  <c:v>157</c:v>
                </c:pt>
                <c:pt idx="1">
                  <c:v>83.333333333333343</c:v>
                </c:pt>
                <c:pt idx="2">
                  <c:v>62.5</c:v>
                </c:pt>
                <c:pt idx="3">
                  <c:v>50</c:v>
                </c:pt>
                <c:pt idx="4">
                  <c:v>41.666666666666671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233-4EC1-91B7-6E4E7C4DE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1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368298964181384E-2"/>
              <c:y val="0.268661290935304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4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694444444444439E-2"/>
          <c:y val="5.0417159393537345E-2"/>
          <c:w val="0.8771944444444445"/>
          <c:h val="0.73218394575678036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[1]Sayfa1!$A$117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8890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30"/>
            <c:dispRSqr val="0"/>
            <c:dispEq val="1"/>
            <c:trendlineLbl>
              <c:layout>
                <c:manualLayout>
                  <c:x val="-0.65320875628828357"/>
                  <c:y val="-0.485069060126931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[1]Sayfa1!$B$117:$F$117</c:f>
              <c:numCache>
                <c:formatCode>General</c:formatCode>
                <c:ptCount val="5"/>
                <c:pt idx="0">
                  <c:v>8.8695652173913047</c:v>
                </c:pt>
                <c:pt idx="1">
                  <c:v>6.9152542372881349</c:v>
                </c:pt>
                <c:pt idx="2">
                  <c:v>6.1818181818181817</c:v>
                </c:pt>
                <c:pt idx="3">
                  <c:v>5.746478873239437</c:v>
                </c:pt>
                <c:pt idx="4">
                  <c:v>5.2307692307692299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94-4823-BB97-A78A2F3C0AFB}"/>
            </c:ext>
          </c:extLst>
        </c:ser>
        <c:ser>
          <c:idx val="1"/>
          <c:order val="1"/>
          <c:tx>
            <c:strRef>
              <c:f>[1]Sayfa1!$A$118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8890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307235406677056"/>
                  <c:y val="-2.411857171547257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[1]Sayfa1!$B$118:$F$118</c:f>
              <c:numCache>
                <c:formatCode>General</c:formatCode>
                <c:ptCount val="5"/>
                <c:pt idx="0">
                  <c:v>19.428571428571427</c:v>
                </c:pt>
                <c:pt idx="1">
                  <c:v>18.545454545454547</c:v>
                </c:pt>
                <c:pt idx="2">
                  <c:v>14.068965517241379</c:v>
                </c:pt>
                <c:pt idx="3">
                  <c:v>10.199999999999999</c:v>
                </c:pt>
                <c:pt idx="4">
                  <c:v>7.2857142857142856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94-4823-BB97-A78A2F3C0AFB}"/>
            </c:ext>
          </c:extLst>
        </c:ser>
        <c:ser>
          <c:idx val="2"/>
          <c:order val="2"/>
          <c:tx>
            <c:strRef>
              <c:f>[1]Sayfa1!$A$119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8890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5231933508311457"/>
                  <c:y val="0.122196626787495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[1]Sayfa1!$B$119:$F$119</c:f>
              <c:numCache>
                <c:formatCode>General</c:formatCode>
                <c:ptCount val="5"/>
                <c:pt idx="0">
                  <c:v>39.700000000000003</c:v>
                </c:pt>
                <c:pt idx="1">
                  <c:v>31.384615384615383</c:v>
                </c:pt>
                <c:pt idx="2">
                  <c:v>22.666666666666664</c:v>
                </c:pt>
                <c:pt idx="3">
                  <c:v>17.739130434782609</c:v>
                </c:pt>
                <c:pt idx="4">
                  <c:v>15.111111111111111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494-4823-BB97-A78A2F3C0AFB}"/>
            </c:ext>
          </c:extLst>
        </c:ser>
        <c:ser>
          <c:idx val="3"/>
          <c:order val="3"/>
          <c:tx>
            <c:strRef>
              <c:f>[1]Sayfa1!$A$120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8890" cap="rnd" cmpd="sng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6643837090006961"/>
                  <c:y val="0.200196947126080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[1]Sayfa1!$B$116:$F$116</c:f>
              <c:numCache>
                <c:formatCode>General</c:formatCode>
                <c:ptCount val="5"/>
                <c:pt idx="0">
                  <c:v>12.5</c:v>
                </c:pt>
                <c:pt idx="1">
                  <c:v>8.3330000000000002</c:v>
                </c:pt>
                <c:pt idx="2">
                  <c:v>6.25</c:v>
                </c:pt>
                <c:pt idx="3">
                  <c:v>5</c:v>
                </c:pt>
                <c:pt idx="4">
                  <c:v>4.1666999999999996</c:v>
                </c:pt>
              </c:numCache>
            </c:numRef>
          </c:xVal>
          <c:yVal>
            <c:numRef>
              <c:f>[1]Sayfa1!$B$120:$F$120</c:f>
              <c:numCache>
                <c:formatCode>General</c:formatCode>
                <c:ptCount val="5"/>
                <c:pt idx="0">
                  <c:v>54.5</c:v>
                </c:pt>
                <c:pt idx="1">
                  <c:v>40.799999999999997</c:v>
                </c:pt>
                <c:pt idx="2">
                  <c:v>31.384615384615383</c:v>
                </c:pt>
                <c:pt idx="3">
                  <c:v>24</c:v>
                </c:pt>
                <c:pt idx="4">
                  <c:v>18.545454545454547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494-4823-BB97-A78A2F3C0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69728"/>
        <c:axId val="158184192"/>
      </c:scatterChart>
      <c:valAx>
        <c:axId val="158169728"/>
        <c:scaling>
          <c:orientation val="minMax"/>
          <c:max val="13"/>
          <c:min val="-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184192"/>
        <c:crosses val="autoZero"/>
        <c:crossBetween val="midCat"/>
        <c:majorUnit val="3"/>
      </c:valAx>
      <c:valAx>
        <c:axId val="158184192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238436327374715E-2"/>
              <c:y val="0.2516473461650626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16972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537202296855339E-2"/>
                  <c:y val="-0.404496587546053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[4]Sayfa1!$A$853:$F$853</c:f>
              <c:numCache>
                <c:formatCode>General</c:formatCode>
                <c:ptCount val="6"/>
                <c:pt idx="0">
                  <c:v>0</c:v>
                </c:pt>
                <c:pt idx="1">
                  <c:v>24.664000000000001</c:v>
                </c:pt>
                <c:pt idx="2">
                  <c:v>36.996000000000002</c:v>
                </c:pt>
                <c:pt idx="3">
                  <c:v>49.328000000000003</c:v>
                </c:pt>
                <c:pt idx="4">
                  <c:v>61.66</c:v>
                </c:pt>
                <c:pt idx="5">
                  <c:v>73.992000000000004</c:v>
                </c:pt>
              </c:numCache>
            </c:numRef>
          </c:xVal>
          <c:yVal>
            <c:numRef>
              <c:f>[4]Sayfa1!$A$854:$F$854</c:f>
              <c:numCache>
                <c:formatCode>General</c:formatCode>
                <c:ptCount val="6"/>
                <c:pt idx="0">
                  <c:v>100</c:v>
                </c:pt>
                <c:pt idx="1">
                  <c:v>70.370370370370367</c:v>
                </c:pt>
                <c:pt idx="2">
                  <c:v>61.111111111111114</c:v>
                </c:pt>
                <c:pt idx="3">
                  <c:v>51.851851851851855</c:v>
                </c:pt>
                <c:pt idx="4">
                  <c:v>46.296296296296298</c:v>
                </c:pt>
                <c:pt idx="5">
                  <c:v>40.74074074074074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0A-4D53-A682-26437B77E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1]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2.5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296019247594051E-2"/>
                  <c:y val="-0.458791557305336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[4]Sayfa1!$A$893:$F$893</c:f>
              <c:numCache>
                <c:formatCode>General</c:formatCode>
                <c:ptCount val="6"/>
                <c:pt idx="0">
                  <c:v>0</c:v>
                </c:pt>
                <c:pt idx="1">
                  <c:v>24.398599999999998</c:v>
                </c:pt>
                <c:pt idx="2">
                  <c:v>36.597900000000003</c:v>
                </c:pt>
                <c:pt idx="3">
                  <c:v>48.797199999999997</c:v>
                </c:pt>
                <c:pt idx="4">
                  <c:v>60.996499999999997</c:v>
                </c:pt>
                <c:pt idx="5">
                  <c:v>73.195800000000006</c:v>
                </c:pt>
              </c:numCache>
            </c:numRef>
          </c:xVal>
          <c:yVal>
            <c:numRef>
              <c:f>[4]Sayfa1!$A$894:$F$894</c:f>
              <c:numCache>
                <c:formatCode>General</c:formatCode>
                <c:ptCount val="6"/>
                <c:pt idx="0">
                  <c:v>100</c:v>
                </c:pt>
                <c:pt idx="1">
                  <c:v>62.962962962962962</c:v>
                </c:pt>
                <c:pt idx="2">
                  <c:v>55.555555555555557</c:v>
                </c:pt>
                <c:pt idx="3">
                  <c:v>44.444444444444443</c:v>
                </c:pt>
                <c:pt idx="4">
                  <c:v>37.037037037037038</c:v>
                </c:pt>
                <c:pt idx="5">
                  <c:v>25.925925925925927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04-450C-BA19-241F75E4E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7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2]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25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229027897734903"/>
                  <c:y val="-2.9814820008039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[4]Sayfa1!$B$910:$F$910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[4]Sayfa1!$B$911:$F$911</c:f>
              <c:numCache>
                <c:formatCode>General</c:formatCode>
                <c:ptCount val="5"/>
                <c:pt idx="0">
                  <c:v>53.571428571428569</c:v>
                </c:pt>
                <c:pt idx="1">
                  <c:v>34.090909090909086</c:v>
                </c:pt>
                <c:pt idx="2">
                  <c:v>25</c:v>
                </c:pt>
                <c:pt idx="3">
                  <c:v>19.736842105263158</c:v>
                </c:pt>
                <c:pt idx="4">
                  <c:v>16.304347826086957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D2-48D6-A09E-322ED0F2AF23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50820528726804"/>
                  <c:y val="2.95437336997672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[4]Sayfa1!$B$910:$F$910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[4]Sayfa1!$B$912:$F$912</c:f>
              <c:numCache>
                <c:formatCode>General</c:formatCode>
                <c:ptCount val="5"/>
                <c:pt idx="0">
                  <c:v>107.14285714285714</c:v>
                </c:pt>
                <c:pt idx="1">
                  <c:v>62.5</c:v>
                </c:pt>
                <c:pt idx="2">
                  <c:v>50</c:v>
                </c:pt>
                <c:pt idx="3">
                  <c:v>41.666666666666671</c:v>
                </c:pt>
                <c:pt idx="4">
                  <c:v>32.608695652173914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DD2-48D6-A09E-322ED0F2AF23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6229027897734903"/>
                  <c:y val="8.433624481466539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[4]Sayfa1!$B$910:$F$910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[4]Sayfa1!$B$913:$F$913</c:f>
              <c:numCache>
                <c:formatCode>General</c:formatCode>
                <c:ptCount val="5"/>
                <c:pt idx="0">
                  <c:v>153</c:v>
                </c:pt>
                <c:pt idx="1">
                  <c:v>93.75</c:v>
                </c:pt>
                <c:pt idx="2">
                  <c:v>75</c:v>
                </c:pt>
                <c:pt idx="3">
                  <c:v>57.692307692307686</c:v>
                </c:pt>
                <c:pt idx="4">
                  <c:v>44.117647058823529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DD2-48D6-A09E-322ED0F2AF23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949850508201773"/>
                  <c:y val="0.143694798522471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[4]Sayfa1!$B$910:$F$910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[4]Sayfa1!$B$914:$F$914</c:f>
              <c:numCache>
                <c:formatCode>General</c:formatCode>
                <c:ptCount val="5"/>
                <c:pt idx="0">
                  <c:v>191</c:v>
                </c:pt>
                <c:pt idx="1">
                  <c:v>125</c:v>
                </c:pt>
                <c:pt idx="2">
                  <c:v>93.75</c:v>
                </c:pt>
                <c:pt idx="3">
                  <c:v>68.181818181818173</c:v>
                </c:pt>
                <c:pt idx="4">
                  <c:v>57.692307692307686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DD2-48D6-A09E-322ED0F2A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6984279675072693"/>
              <c:y val="0.8736410630322405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2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6537202296855339E-2"/>
                  <c:y val="-0.404496587546053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[4]Sayfa1!$A$935:$F$935</c:f>
              <c:numCache>
                <c:formatCode>General</c:formatCode>
                <c:ptCount val="6"/>
                <c:pt idx="0">
                  <c:v>0</c:v>
                </c:pt>
                <c:pt idx="1">
                  <c:v>22.011299999999999</c:v>
                </c:pt>
                <c:pt idx="2">
                  <c:v>33.016949999999994</c:v>
                </c:pt>
                <c:pt idx="3">
                  <c:v>44.022599999999997</c:v>
                </c:pt>
                <c:pt idx="4">
                  <c:v>55.02825</c:v>
                </c:pt>
                <c:pt idx="5">
                  <c:v>66.033899999999988</c:v>
                </c:pt>
              </c:numCache>
            </c:numRef>
          </c:xVal>
          <c:yVal>
            <c:numRef>
              <c:f>[4]Sayfa1!$A$936:$F$936</c:f>
              <c:numCache>
                <c:formatCode>General</c:formatCode>
                <c:ptCount val="6"/>
                <c:pt idx="0">
                  <c:v>100</c:v>
                </c:pt>
                <c:pt idx="1">
                  <c:v>64.81481481481481</c:v>
                </c:pt>
                <c:pt idx="2">
                  <c:v>53.703703703703702</c:v>
                </c:pt>
                <c:pt idx="3">
                  <c:v>42.592592592592595</c:v>
                </c:pt>
                <c:pt idx="4">
                  <c:v>38.888888888888886</c:v>
                </c:pt>
                <c:pt idx="5">
                  <c:v>31.481481481481481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7-49AD-8665-BE60440E5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6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3]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13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20388594570127"/>
                  <c:y val="-3.002971402480568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[4]Sayfa1!$B$952:$F$952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[4]Sayfa1!$B$953:$F$953</c:f>
              <c:numCache>
                <c:formatCode>General</c:formatCode>
                <c:ptCount val="5"/>
                <c:pt idx="0">
                  <c:v>63</c:v>
                </c:pt>
                <c:pt idx="1">
                  <c:v>34.090909090909086</c:v>
                </c:pt>
                <c:pt idx="2">
                  <c:v>25</c:v>
                </c:pt>
                <c:pt idx="3">
                  <c:v>19.736842105263158</c:v>
                </c:pt>
                <c:pt idx="4">
                  <c:v>16.304347826086957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07-4E64-9C03-C8AD5123CB41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[4]Sayfa1!$B$952:$F$952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[4]Sayfa1!$B$954:$F$954</c:f>
              <c:numCache>
                <c:formatCode>General</c:formatCode>
                <c:ptCount val="5"/>
                <c:pt idx="0">
                  <c:v>110</c:v>
                </c:pt>
                <c:pt idx="1">
                  <c:v>57.692307692307686</c:v>
                </c:pt>
                <c:pt idx="2">
                  <c:v>41.666666666666671</c:v>
                </c:pt>
                <c:pt idx="3">
                  <c:v>35.714285714285715</c:v>
                </c:pt>
                <c:pt idx="4">
                  <c:v>28.846153846153843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07-4E64-9C03-C8AD5123CB41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[4]Sayfa1!$B$952:$F$952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[4]Sayfa1!$B$955:$F$955</c:f>
              <c:numCache>
                <c:formatCode>General</c:formatCode>
                <c:ptCount val="5"/>
                <c:pt idx="0">
                  <c:v>140</c:v>
                </c:pt>
                <c:pt idx="1">
                  <c:v>75</c:v>
                </c:pt>
                <c:pt idx="2">
                  <c:v>53.571428571428569</c:v>
                </c:pt>
                <c:pt idx="3">
                  <c:v>44.117647058823529</c:v>
                </c:pt>
                <c:pt idx="4">
                  <c:v>37.5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207-4E64-9C03-C8AD5123CB41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[4]Sayfa1!$B$952:$F$952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[4]Sayfa1!$B$956:$F$956</c:f>
              <c:numCache>
                <c:formatCode>General</c:formatCode>
                <c:ptCount val="5"/>
                <c:pt idx="0">
                  <c:v>187.5</c:v>
                </c:pt>
                <c:pt idx="1">
                  <c:v>107.14285714285714</c:v>
                </c:pt>
                <c:pt idx="2">
                  <c:v>75</c:v>
                </c:pt>
                <c:pt idx="3">
                  <c:v>57.692307692307686</c:v>
                </c:pt>
                <c:pt idx="4">
                  <c:v>46.875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207-4E64-9C03-C8AD5123C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2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3926637944396666E-2"/>
              <c:y val="0.2708328335096347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5156386701662291E-2"/>
                  <c:y val="-0.445776465441819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[4]Sayfa1!$A$977:$F$977</c:f>
              <c:numCache>
                <c:formatCode>General</c:formatCode>
                <c:ptCount val="6"/>
                <c:pt idx="0">
                  <c:v>0</c:v>
                </c:pt>
                <c:pt idx="1">
                  <c:v>25.418899999999997</c:v>
                </c:pt>
                <c:pt idx="2">
                  <c:v>38.128349999999998</c:v>
                </c:pt>
                <c:pt idx="3">
                  <c:v>50.837799999999994</c:v>
                </c:pt>
                <c:pt idx="4">
                  <c:v>63.547249999999998</c:v>
                </c:pt>
                <c:pt idx="5">
                  <c:v>76.256699999999995</c:v>
                </c:pt>
              </c:numCache>
            </c:numRef>
          </c:xVal>
          <c:yVal>
            <c:numRef>
              <c:f>[4]Sayfa1!$A$978:$F$978</c:f>
              <c:numCache>
                <c:formatCode>General</c:formatCode>
                <c:ptCount val="6"/>
                <c:pt idx="0">
                  <c:v>100</c:v>
                </c:pt>
                <c:pt idx="1">
                  <c:v>72.222222222222229</c:v>
                </c:pt>
                <c:pt idx="2">
                  <c:v>57.407407407407405</c:v>
                </c:pt>
                <c:pt idx="3">
                  <c:v>44.444444444444443</c:v>
                </c:pt>
                <c:pt idx="4">
                  <c:v>37.037037037037038</c:v>
                </c:pt>
                <c:pt idx="5">
                  <c:v>31.481481481481481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63-4631-8D0B-283D0AA33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87008"/>
        <c:axId val="151788928"/>
      </c:scatterChart>
      <c:valAx>
        <c:axId val="151787008"/>
        <c:scaling>
          <c:orientation val="minMax"/>
          <c:max val="8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[MD 4]   (nM)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8928"/>
        <c:crosses val="autoZero"/>
        <c:crossBetween val="midCat"/>
        <c:majorUnit val="20"/>
      </c:valAx>
      <c:valAx>
        <c:axId val="151788928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Activity (%)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2.5000000000000001E-2"/>
              <c:y val="0.289436789151356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787008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5345167652859965E-2"/>
          <c:y val="5.7210965435041714E-2"/>
          <c:w val="0.88373438527284676"/>
          <c:h val="0.724203729599354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rgbClr val="5B9BD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989100653437992"/>
                  <c:y val="-2.8309057517790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[4]Sayfa1!$B$994:$F$994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[4]Sayfa1!$B$995:$F$995</c:f>
              <c:numCache>
                <c:formatCode>General</c:formatCode>
                <c:ptCount val="5"/>
                <c:pt idx="0">
                  <c:v>56</c:v>
                </c:pt>
                <c:pt idx="1">
                  <c:v>34.090909090909086</c:v>
                </c:pt>
                <c:pt idx="2">
                  <c:v>25</c:v>
                </c:pt>
                <c:pt idx="3">
                  <c:v>19.736842105263158</c:v>
                </c:pt>
                <c:pt idx="4">
                  <c:v>16.304347826086957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E6-415D-A685-554433FE2E46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rgbClr val="ED7D3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513411513118701"/>
                  <c:y val="2.908174377972450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[4]Sayfa1!$B$994:$F$994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[4]Sayfa1!$B$996:$F$996</c:f>
              <c:numCache>
                <c:formatCode>General</c:formatCode>
                <c:ptCount val="5"/>
                <c:pt idx="0">
                  <c:v>107.14285714285714</c:v>
                </c:pt>
                <c:pt idx="1">
                  <c:v>62.5</c:v>
                </c:pt>
                <c:pt idx="2">
                  <c:v>50</c:v>
                </c:pt>
                <c:pt idx="3">
                  <c:v>37.5</c:v>
                </c:pt>
                <c:pt idx="4">
                  <c:v>31.25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E6-415D-A685-554433FE2E46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rgbClr val="A5A5A5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4955047282898536"/>
                  <c:y val="8.66103032744093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[4]Sayfa1!$B$994:$F$994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[4]Sayfa1!$B$997:$F$997</c:f>
              <c:numCache>
                <c:formatCode>General</c:formatCode>
                <c:ptCount val="5"/>
                <c:pt idx="0">
                  <c:v>130</c:v>
                </c:pt>
                <c:pt idx="1">
                  <c:v>75</c:v>
                </c:pt>
                <c:pt idx="2">
                  <c:v>57.692307692307686</c:v>
                </c:pt>
                <c:pt idx="3">
                  <c:v>46.875</c:v>
                </c:pt>
                <c:pt idx="4">
                  <c:v>39.473684210526315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1E6-415D-A685-554433FE2E46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>
                <a:solidFill>
                  <a:srgbClr val="FFC000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5234229398008619"/>
                  <c:y val="0.14413886276909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[4]Sayfa1!$B$994:$F$994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[4]Sayfa1!$B$998:$F$998</c:f>
              <c:numCache>
                <c:formatCode>General</c:formatCode>
                <c:ptCount val="5"/>
                <c:pt idx="0">
                  <c:v>185</c:v>
                </c:pt>
                <c:pt idx="1">
                  <c:v>107.14285714285714</c:v>
                </c:pt>
                <c:pt idx="2">
                  <c:v>83.333333333333343</c:v>
                </c:pt>
                <c:pt idx="3">
                  <c:v>68.181818181818173</c:v>
                </c:pt>
                <c:pt idx="4">
                  <c:v>53.571428571428569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1E6-415D-A685-554433FE2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31520"/>
        <c:axId val="151937792"/>
      </c:scatterChart>
      <c:valAx>
        <c:axId val="151931520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7792"/>
        <c:crosses val="autoZero"/>
        <c:crossBetween val="midCat"/>
        <c:majorUnit val="3"/>
      </c:valAx>
      <c:valAx>
        <c:axId val="151937792"/>
        <c:scaling>
          <c:orientation val="minMax"/>
          <c:max val="2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1931520"/>
        <c:crosses val="autoZero"/>
        <c:crossBetween val="midCat"/>
        <c:majorUnit val="4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4673994680202035E-2"/>
                  <c:y val="-0.530327820205553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[5]Sayfa1!$A$4:$F$4</c:f>
              <c:numCache>
                <c:formatCode>General</c:formatCode>
                <c:ptCount val="6"/>
                <c:pt idx="0">
                  <c:v>0</c:v>
                </c:pt>
                <c:pt idx="1">
                  <c:v>14.1631</c:v>
                </c:pt>
                <c:pt idx="2">
                  <c:v>28.3262</c:v>
                </c:pt>
                <c:pt idx="3">
                  <c:v>42.4893</c:v>
                </c:pt>
                <c:pt idx="4">
                  <c:v>56.6524</c:v>
                </c:pt>
                <c:pt idx="5">
                  <c:v>70.8155</c:v>
                </c:pt>
              </c:numCache>
            </c:numRef>
          </c:xVal>
          <c:yVal>
            <c:numRef>
              <c:f>[5]Sayfa1!$A$5:$F$5</c:f>
              <c:numCache>
                <c:formatCode>General</c:formatCode>
                <c:ptCount val="6"/>
                <c:pt idx="0">
                  <c:v>100</c:v>
                </c:pt>
                <c:pt idx="1">
                  <c:v>81.333333333333329</c:v>
                </c:pt>
                <c:pt idx="2">
                  <c:v>61.333333333333336</c:v>
                </c:pt>
                <c:pt idx="3">
                  <c:v>41.333333333333336</c:v>
                </c:pt>
                <c:pt idx="4">
                  <c:v>30.666666666666668</c:v>
                </c:pt>
                <c:pt idx="5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99-45F2-893D-69AC9F588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55520"/>
        <c:axId val="74157440"/>
      </c:scatterChart>
      <c:valAx>
        <c:axId val="74155520"/>
        <c:scaling>
          <c:orientation val="minMax"/>
          <c:max val="7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1]   (nM)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57440"/>
        <c:crosses val="autoZero"/>
        <c:crossBetween val="midCat"/>
        <c:majorUnit val="15"/>
      </c:valAx>
      <c:valAx>
        <c:axId val="7415744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55520"/>
        <c:crossesAt val="0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30983101909099E-2"/>
          <c:y val="4.1714277998108805E-2"/>
          <c:w val="0.88064654358362415"/>
          <c:h val="0.73187791986260198"/>
        </c:manualLayout>
      </c:layout>
      <c:scatterChart>
        <c:scatterStyle val="lineMarker"/>
        <c:varyColors val="0"/>
        <c:ser>
          <c:idx val="0"/>
          <c:order val="0"/>
          <c:tx>
            <c:strRef>
              <c:f>[5]Sayfa1!$A$22</c:f>
              <c:strCache>
                <c:ptCount val="1"/>
                <c:pt idx="0">
                  <c:v>Kontrol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009330697255754"/>
                  <c:y val="-0.1396174024252326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[5]Sayfa1!$B$22:$F$22</c:f>
              <c:numCache>
                <c:formatCode>General</c:formatCode>
                <c:ptCount val="5"/>
                <c:pt idx="0">
                  <c:v>7.66</c:v>
                </c:pt>
                <c:pt idx="1">
                  <c:v>5.3571428571428568</c:v>
                </c:pt>
                <c:pt idx="2">
                  <c:v>3.333333333333333</c:v>
                </c:pt>
                <c:pt idx="3">
                  <c:v>2.8301886792452828</c:v>
                </c:pt>
                <c:pt idx="4">
                  <c:v>2.4193548387096775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09-4032-A0D4-992762B462BE}"/>
            </c:ext>
          </c:extLst>
        </c:ser>
        <c:ser>
          <c:idx val="1"/>
          <c:order val="1"/>
          <c:tx>
            <c:strRef>
              <c:f>[5]Sayfa1!$A$23</c:f>
              <c:strCache>
                <c:ptCount val="1"/>
                <c:pt idx="0">
                  <c:v>100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9009330697255754"/>
                  <c:y val="4.012050192573368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[5]Sayfa1!$B$23:$F$23</c:f>
              <c:numCache>
                <c:formatCode>General</c:formatCode>
                <c:ptCount val="5"/>
                <c:pt idx="0">
                  <c:v>15</c:v>
                </c:pt>
                <c:pt idx="1">
                  <c:v>9.375</c:v>
                </c:pt>
                <c:pt idx="2">
                  <c:v>7.5</c:v>
                </c:pt>
                <c:pt idx="3">
                  <c:v>5.5555555555555554</c:v>
                </c:pt>
                <c:pt idx="4">
                  <c:v>4.2857142857142856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B09-4032-A0D4-992762B462BE}"/>
            </c:ext>
          </c:extLst>
        </c:ser>
        <c:ser>
          <c:idx val="2"/>
          <c:order val="2"/>
          <c:tx>
            <c:strRef>
              <c:f>[5]Sayfa1!$A$24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746715500686211"/>
                  <c:y val="5.888384857255913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[5]Sayfa1!$B$24:$F$24</c:f>
              <c:numCache>
                <c:formatCode>General</c:formatCode>
                <c:ptCount val="5"/>
                <c:pt idx="0">
                  <c:v>22.3</c:v>
                </c:pt>
                <c:pt idx="1">
                  <c:v>12.5</c:v>
                </c:pt>
                <c:pt idx="2">
                  <c:v>10</c:v>
                </c:pt>
                <c:pt idx="3">
                  <c:v>8.8235294117647065</c:v>
                </c:pt>
                <c:pt idx="4">
                  <c:v>7.1428571428571432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B09-4032-A0D4-992762B462BE}"/>
            </c:ext>
          </c:extLst>
        </c:ser>
        <c:ser>
          <c:idx val="3"/>
          <c:order val="3"/>
          <c:tx>
            <c:strRef>
              <c:f>[5]Sayfa1!$A$25</c:f>
              <c:strCache>
                <c:ptCount val="1"/>
                <c:pt idx="0">
                  <c:v>200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9525" cap="rnd" cmpd="sng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forward val="20"/>
            <c:backward val="20"/>
            <c:dispRSqr val="0"/>
            <c:dispEq val="1"/>
            <c:trendlineLbl>
              <c:layout>
                <c:manualLayout>
                  <c:x val="-0.48221485107547124"/>
                  <c:y val="0.122900946682542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[5]Sayfa1!$B$25:$F$25</c:f>
              <c:numCache>
                <c:formatCode>General</c:formatCode>
                <c:ptCount val="5"/>
                <c:pt idx="0">
                  <c:v>30</c:v>
                </c:pt>
                <c:pt idx="1">
                  <c:v>18.75</c:v>
                </c:pt>
                <c:pt idx="2">
                  <c:v>13.636363636363635</c:v>
                </c:pt>
                <c:pt idx="3">
                  <c:v>11.538461538461537</c:v>
                </c:pt>
                <c:pt idx="4">
                  <c:v>9.375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B09-4032-A0D4-992762B462BE}"/>
            </c:ext>
          </c:extLst>
        </c:ser>
        <c:ser>
          <c:idx val="4"/>
          <c:order val="4"/>
          <c:tx>
            <c:strRef>
              <c:f>[5]Sayfa1!$A$26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[5]Sayfa1!$B$21:$F$21</c:f>
              <c:numCache>
                <c:formatCode>General</c:formatCode>
                <c:ptCount val="5"/>
                <c:pt idx="0">
                  <c:v>6.6665999999999999</c:v>
                </c:pt>
                <c:pt idx="1">
                  <c:v>3.33</c:v>
                </c:pt>
                <c:pt idx="2">
                  <c:v>2.2200000000000002</c:v>
                </c:pt>
                <c:pt idx="3">
                  <c:v>1.6659999999999999</c:v>
                </c:pt>
                <c:pt idx="4">
                  <c:v>1.333</c:v>
                </c:pt>
              </c:numCache>
            </c:numRef>
          </c:xVal>
          <c:yVal>
            <c:numRef>
              <c:f>[5]Sayfa1!$B$26:$F$26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B09-4032-A0D4-992762B46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13696"/>
        <c:axId val="57624448"/>
      </c:scatterChart>
      <c:valAx>
        <c:axId val="57613696"/>
        <c:scaling>
          <c:orientation val="minMax"/>
          <c:max val="7"/>
          <c:min val="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</a:t>
                </a:r>
                <a:r>
                  <a:rPr lang="en-US" sz="1200" b="1" i="0" cap="all" baseline="0">
                    <a:effectLst/>
                  </a:rPr>
                  <a:t>[</a:t>
                </a:r>
                <a:r>
                  <a:rPr lang="tr-TR" sz="1200" b="1" i="0" cap="all" baseline="0">
                    <a:effectLst/>
                  </a:rPr>
                  <a:t>S</a:t>
                </a:r>
                <a:r>
                  <a:rPr lang="en-US" sz="1200" b="1" i="0" cap="all" baseline="0">
                    <a:effectLst/>
                  </a:rPr>
                  <a:t>] </a:t>
                </a:r>
                <a:r>
                  <a:rPr lang="tr-TR" sz="1200" b="1" i="0" cap="all" baseline="0">
                    <a:effectLst/>
                  </a:rPr>
                  <a:t>(</a:t>
                </a:r>
                <a:r>
                  <a:rPr lang="tr-TR" sz="1200" b="1" i="0" cap="none" baseline="0">
                    <a:effectLst/>
                  </a:rPr>
                  <a:t>n</a:t>
                </a:r>
                <a:r>
                  <a:rPr lang="tr-TR" sz="1200" b="1" i="0" cap="all" baseline="0">
                    <a:effectLst/>
                  </a:rPr>
                  <a:t>M)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8767913908189175"/>
              <c:y val="0.8738772034360654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624448"/>
        <c:crosses val="autoZero"/>
        <c:crossBetween val="midCat"/>
        <c:majorUnit val="2"/>
      </c:valAx>
      <c:valAx>
        <c:axId val="57624448"/>
        <c:scaling>
          <c:orientation val="minMax"/>
          <c:max val="3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cap="all" baseline="0">
                    <a:effectLst/>
                  </a:rPr>
                  <a:t>1/V (EU/</a:t>
                </a:r>
                <a:r>
                  <a:rPr lang="tr-TR" sz="1200" b="1" i="0" cap="none" baseline="0">
                    <a:effectLst/>
                  </a:rPr>
                  <a:t>m</a:t>
                </a:r>
                <a:r>
                  <a:rPr lang="tr-TR" sz="1200" b="1" i="0" cap="all" baseline="0">
                    <a:effectLst/>
                  </a:rPr>
                  <a:t>l)</a:t>
                </a:r>
                <a:r>
                  <a:rPr lang="tr-TR" sz="1200" b="1" i="0" cap="all" baseline="30000">
                    <a:effectLst/>
                  </a:rPr>
                  <a:t>-1</a:t>
                </a:r>
                <a:endParaRPr lang="tr-TR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3.0503222380500298E-2"/>
              <c:y val="0.267692738407699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613696"/>
        <c:crosses val="autoZero"/>
        <c:crossBetween val="midCat"/>
        <c:majorUnit val="8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100"/>
            <c:dispRSqr val="1"/>
            <c:dispEq val="1"/>
            <c:trendlineLbl>
              <c:layout>
                <c:manualLayout>
                  <c:x val="4.3462660502323128E-2"/>
                  <c:y val="-0.498374879398944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[5]Sayfa1!$A$48:$F$48</c:f>
              <c:numCache>
                <c:formatCode>General</c:formatCode>
                <c:ptCount val="6"/>
                <c:pt idx="0">
                  <c:v>0</c:v>
                </c:pt>
                <c:pt idx="1">
                  <c:v>11.599399999999999</c:v>
                </c:pt>
                <c:pt idx="2">
                  <c:v>23.198799999999999</c:v>
                </c:pt>
                <c:pt idx="3">
                  <c:v>34.798199999999994</c:v>
                </c:pt>
                <c:pt idx="4">
                  <c:v>46.397599999999997</c:v>
                </c:pt>
                <c:pt idx="5">
                  <c:v>57.997</c:v>
                </c:pt>
              </c:numCache>
            </c:numRef>
          </c:xVal>
          <c:yVal>
            <c:numRef>
              <c:f>[5]Sayfa1!$A$49:$F$49</c:f>
              <c:numCache>
                <c:formatCode>General</c:formatCode>
                <c:ptCount val="6"/>
                <c:pt idx="0">
                  <c:v>100</c:v>
                </c:pt>
                <c:pt idx="1">
                  <c:v>73.170731707317074</c:v>
                </c:pt>
                <c:pt idx="2">
                  <c:v>57.31707317073171</c:v>
                </c:pt>
                <c:pt idx="3">
                  <c:v>43.902439024390247</c:v>
                </c:pt>
                <c:pt idx="4">
                  <c:v>36.585365853658537</c:v>
                </c:pt>
                <c:pt idx="5">
                  <c:v>29.26829268292683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31-4FD5-8275-FF7105C5A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3408"/>
        <c:axId val="74121984"/>
      </c:scatterChart>
      <c:valAx>
        <c:axId val="57633408"/>
        <c:scaling>
          <c:orientation val="minMax"/>
          <c:max val="6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baseline="0">
                    <a:effectLst/>
                  </a:rPr>
                  <a:t>[M 2]   (nM) </a:t>
                </a:r>
                <a:endParaRPr lang="tr-T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2802552969389496"/>
              <c:y val="0.8861664957039947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74121984"/>
        <c:crosses val="autoZero"/>
        <c:crossBetween val="midCat"/>
        <c:majorUnit val="15"/>
      </c:valAx>
      <c:valAx>
        <c:axId val="74121984"/>
        <c:scaling>
          <c:orientation val="minMax"/>
          <c:max val="10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200" b="1" i="0" u="none" strike="noStrike" baseline="0">
                    <a:effectLst/>
                  </a:rPr>
                  <a:t>Activity</a:t>
                </a:r>
                <a:r>
                  <a:rPr lang="tr-TR" sz="1200" b="1" i="0" baseline="0">
                    <a:effectLst/>
                  </a:rPr>
                  <a:t> (%) </a:t>
                </a:r>
                <a:endParaRPr lang="tr-TR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7633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1.xml"/><Relationship Id="rId18" Type="http://schemas.openxmlformats.org/officeDocument/2006/relationships/chart" Target="../charts/chart66.xml"/><Relationship Id="rId26" Type="http://schemas.openxmlformats.org/officeDocument/2006/relationships/chart" Target="../charts/chart74.xml"/><Relationship Id="rId39" Type="http://schemas.openxmlformats.org/officeDocument/2006/relationships/chart" Target="../charts/chart87.xml"/><Relationship Id="rId21" Type="http://schemas.openxmlformats.org/officeDocument/2006/relationships/chart" Target="../charts/chart69.xml"/><Relationship Id="rId34" Type="http://schemas.openxmlformats.org/officeDocument/2006/relationships/chart" Target="../charts/chart82.xml"/><Relationship Id="rId42" Type="http://schemas.openxmlformats.org/officeDocument/2006/relationships/chart" Target="../charts/chart90.xml"/><Relationship Id="rId47" Type="http://schemas.openxmlformats.org/officeDocument/2006/relationships/chart" Target="../charts/chart95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6" Type="http://schemas.openxmlformats.org/officeDocument/2006/relationships/chart" Target="../charts/chart64.xml"/><Relationship Id="rId29" Type="http://schemas.openxmlformats.org/officeDocument/2006/relationships/chart" Target="../charts/chart77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11" Type="http://schemas.openxmlformats.org/officeDocument/2006/relationships/chart" Target="../charts/chart59.xml"/><Relationship Id="rId24" Type="http://schemas.openxmlformats.org/officeDocument/2006/relationships/chart" Target="../charts/chart72.xml"/><Relationship Id="rId32" Type="http://schemas.openxmlformats.org/officeDocument/2006/relationships/chart" Target="../charts/chart80.xml"/><Relationship Id="rId37" Type="http://schemas.openxmlformats.org/officeDocument/2006/relationships/chart" Target="../charts/chart85.xml"/><Relationship Id="rId40" Type="http://schemas.openxmlformats.org/officeDocument/2006/relationships/chart" Target="../charts/chart88.xml"/><Relationship Id="rId45" Type="http://schemas.openxmlformats.org/officeDocument/2006/relationships/chart" Target="../charts/chart93.xml"/><Relationship Id="rId5" Type="http://schemas.openxmlformats.org/officeDocument/2006/relationships/chart" Target="../charts/chart53.xml"/><Relationship Id="rId15" Type="http://schemas.openxmlformats.org/officeDocument/2006/relationships/chart" Target="../charts/chart63.xml"/><Relationship Id="rId23" Type="http://schemas.openxmlformats.org/officeDocument/2006/relationships/chart" Target="../charts/chart71.xml"/><Relationship Id="rId28" Type="http://schemas.openxmlformats.org/officeDocument/2006/relationships/chart" Target="../charts/chart76.xml"/><Relationship Id="rId36" Type="http://schemas.openxmlformats.org/officeDocument/2006/relationships/chart" Target="../charts/chart84.xml"/><Relationship Id="rId10" Type="http://schemas.openxmlformats.org/officeDocument/2006/relationships/chart" Target="../charts/chart58.xml"/><Relationship Id="rId19" Type="http://schemas.openxmlformats.org/officeDocument/2006/relationships/chart" Target="../charts/chart67.xml"/><Relationship Id="rId31" Type="http://schemas.openxmlformats.org/officeDocument/2006/relationships/chart" Target="../charts/chart79.xml"/><Relationship Id="rId44" Type="http://schemas.openxmlformats.org/officeDocument/2006/relationships/chart" Target="../charts/chart92.xml"/><Relationship Id="rId4" Type="http://schemas.openxmlformats.org/officeDocument/2006/relationships/chart" Target="../charts/chart52.xml"/><Relationship Id="rId9" Type="http://schemas.openxmlformats.org/officeDocument/2006/relationships/chart" Target="../charts/chart57.xml"/><Relationship Id="rId14" Type="http://schemas.openxmlformats.org/officeDocument/2006/relationships/chart" Target="../charts/chart62.xml"/><Relationship Id="rId22" Type="http://schemas.openxmlformats.org/officeDocument/2006/relationships/chart" Target="../charts/chart70.xml"/><Relationship Id="rId27" Type="http://schemas.openxmlformats.org/officeDocument/2006/relationships/chart" Target="../charts/chart75.xml"/><Relationship Id="rId30" Type="http://schemas.openxmlformats.org/officeDocument/2006/relationships/chart" Target="../charts/chart78.xml"/><Relationship Id="rId35" Type="http://schemas.openxmlformats.org/officeDocument/2006/relationships/chart" Target="../charts/chart83.xml"/><Relationship Id="rId43" Type="http://schemas.openxmlformats.org/officeDocument/2006/relationships/chart" Target="../charts/chart91.xml"/><Relationship Id="rId48" Type="http://schemas.openxmlformats.org/officeDocument/2006/relationships/chart" Target="../charts/chart96.xml"/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12" Type="http://schemas.openxmlformats.org/officeDocument/2006/relationships/chart" Target="../charts/chart60.xml"/><Relationship Id="rId17" Type="http://schemas.openxmlformats.org/officeDocument/2006/relationships/chart" Target="../charts/chart65.xml"/><Relationship Id="rId25" Type="http://schemas.openxmlformats.org/officeDocument/2006/relationships/chart" Target="../charts/chart73.xml"/><Relationship Id="rId33" Type="http://schemas.openxmlformats.org/officeDocument/2006/relationships/chart" Target="../charts/chart81.xml"/><Relationship Id="rId38" Type="http://schemas.openxmlformats.org/officeDocument/2006/relationships/chart" Target="../charts/chart86.xml"/><Relationship Id="rId46" Type="http://schemas.openxmlformats.org/officeDocument/2006/relationships/chart" Target="../charts/chart94.xml"/><Relationship Id="rId20" Type="http://schemas.openxmlformats.org/officeDocument/2006/relationships/chart" Target="../charts/chart68.xml"/><Relationship Id="rId41" Type="http://schemas.openxmlformats.org/officeDocument/2006/relationships/chart" Target="../charts/chart89.xml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09.xml"/><Relationship Id="rId18" Type="http://schemas.openxmlformats.org/officeDocument/2006/relationships/chart" Target="../charts/chart114.xml"/><Relationship Id="rId26" Type="http://schemas.openxmlformats.org/officeDocument/2006/relationships/chart" Target="../charts/chart122.xml"/><Relationship Id="rId39" Type="http://schemas.openxmlformats.org/officeDocument/2006/relationships/chart" Target="../charts/chart135.xml"/><Relationship Id="rId21" Type="http://schemas.openxmlformats.org/officeDocument/2006/relationships/chart" Target="../charts/chart117.xml"/><Relationship Id="rId34" Type="http://schemas.openxmlformats.org/officeDocument/2006/relationships/chart" Target="../charts/chart130.xml"/><Relationship Id="rId42" Type="http://schemas.openxmlformats.org/officeDocument/2006/relationships/chart" Target="../charts/chart138.xml"/><Relationship Id="rId47" Type="http://schemas.openxmlformats.org/officeDocument/2006/relationships/chart" Target="../charts/chart143.xml"/><Relationship Id="rId50" Type="http://schemas.openxmlformats.org/officeDocument/2006/relationships/chart" Target="../charts/chart146.xml"/><Relationship Id="rId7" Type="http://schemas.openxmlformats.org/officeDocument/2006/relationships/chart" Target="../charts/chart103.xml"/><Relationship Id="rId2" Type="http://schemas.openxmlformats.org/officeDocument/2006/relationships/chart" Target="../charts/chart98.xml"/><Relationship Id="rId16" Type="http://schemas.openxmlformats.org/officeDocument/2006/relationships/chart" Target="../charts/chart112.xml"/><Relationship Id="rId29" Type="http://schemas.openxmlformats.org/officeDocument/2006/relationships/chart" Target="../charts/chart125.xml"/><Relationship Id="rId11" Type="http://schemas.openxmlformats.org/officeDocument/2006/relationships/chart" Target="../charts/chart107.xml"/><Relationship Id="rId24" Type="http://schemas.openxmlformats.org/officeDocument/2006/relationships/chart" Target="../charts/chart120.xml"/><Relationship Id="rId32" Type="http://schemas.openxmlformats.org/officeDocument/2006/relationships/chart" Target="../charts/chart128.xml"/><Relationship Id="rId37" Type="http://schemas.openxmlformats.org/officeDocument/2006/relationships/chart" Target="../charts/chart133.xml"/><Relationship Id="rId40" Type="http://schemas.openxmlformats.org/officeDocument/2006/relationships/chart" Target="../charts/chart136.xml"/><Relationship Id="rId45" Type="http://schemas.openxmlformats.org/officeDocument/2006/relationships/chart" Target="../charts/chart141.xml"/><Relationship Id="rId5" Type="http://schemas.openxmlformats.org/officeDocument/2006/relationships/chart" Target="../charts/chart101.xml"/><Relationship Id="rId15" Type="http://schemas.openxmlformats.org/officeDocument/2006/relationships/chart" Target="../charts/chart111.xml"/><Relationship Id="rId23" Type="http://schemas.openxmlformats.org/officeDocument/2006/relationships/chart" Target="../charts/chart119.xml"/><Relationship Id="rId28" Type="http://schemas.openxmlformats.org/officeDocument/2006/relationships/chart" Target="../charts/chart124.xml"/><Relationship Id="rId36" Type="http://schemas.openxmlformats.org/officeDocument/2006/relationships/chart" Target="../charts/chart132.xml"/><Relationship Id="rId49" Type="http://schemas.openxmlformats.org/officeDocument/2006/relationships/chart" Target="../charts/chart145.xml"/><Relationship Id="rId10" Type="http://schemas.openxmlformats.org/officeDocument/2006/relationships/chart" Target="../charts/chart106.xml"/><Relationship Id="rId19" Type="http://schemas.openxmlformats.org/officeDocument/2006/relationships/chart" Target="../charts/chart115.xml"/><Relationship Id="rId31" Type="http://schemas.openxmlformats.org/officeDocument/2006/relationships/chart" Target="../charts/chart127.xml"/><Relationship Id="rId44" Type="http://schemas.openxmlformats.org/officeDocument/2006/relationships/chart" Target="../charts/chart140.xml"/><Relationship Id="rId4" Type="http://schemas.openxmlformats.org/officeDocument/2006/relationships/chart" Target="../charts/chart100.xml"/><Relationship Id="rId9" Type="http://schemas.openxmlformats.org/officeDocument/2006/relationships/chart" Target="../charts/chart105.xml"/><Relationship Id="rId14" Type="http://schemas.openxmlformats.org/officeDocument/2006/relationships/chart" Target="../charts/chart110.xml"/><Relationship Id="rId22" Type="http://schemas.openxmlformats.org/officeDocument/2006/relationships/chart" Target="../charts/chart118.xml"/><Relationship Id="rId27" Type="http://schemas.openxmlformats.org/officeDocument/2006/relationships/chart" Target="../charts/chart123.xml"/><Relationship Id="rId30" Type="http://schemas.openxmlformats.org/officeDocument/2006/relationships/chart" Target="../charts/chart126.xml"/><Relationship Id="rId35" Type="http://schemas.openxmlformats.org/officeDocument/2006/relationships/chart" Target="../charts/chart131.xml"/><Relationship Id="rId43" Type="http://schemas.openxmlformats.org/officeDocument/2006/relationships/chart" Target="../charts/chart139.xml"/><Relationship Id="rId48" Type="http://schemas.openxmlformats.org/officeDocument/2006/relationships/chart" Target="../charts/chart144.xml"/><Relationship Id="rId8" Type="http://schemas.openxmlformats.org/officeDocument/2006/relationships/chart" Target="../charts/chart104.xml"/><Relationship Id="rId3" Type="http://schemas.openxmlformats.org/officeDocument/2006/relationships/chart" Target="../charts/chart99.xml"/><Relationship Id="rId12" Type="http://schemas.openxmlformats.org/officeDocument/2006/relationships/chart" Target="../charts/chart108.xml"/><Relationship Id="rId17" Type="http://schemas.openxmlformats.org/officeDocument/2006/relationships/chart" Target="../charts/chart113.xml"/><Relationship Id="rId25" Type="http://schemas.openxmlformats.org/officeDocument/2006/relationships/chart" Target="../charts/chart121.xml"/><Relationship Id="rId33" Type="http://schemas.openxmlformats.org/officeDocument/2006/relationships/chart" Target="../charts/chart129.xml"/><Relationship Id="rId38" Type="http://schemas.openxmlformats.org/officeDocument/2006/relationships/chart" Target="../charts/chart134.xml"/><Relationship Id="rId46" Type="http://schemas.openxmlformats.org/officeDocument/2006/relationships/chart" Target="../charts/chart142.xml"/><Relationship Id="rId20" Type="http://schemas.openxmlformats.org/officeDocument/2006/relationships/chart" Target="../charts/chart116.xml"/><Relationship Id="rId41" Type="http://schemas.openxmlformats.org/officeDocument/2006/relationships/chart" Target="../charts/chart137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59.xml"/><Relationship Id="rId18" Type="http://schemas.openxmlformats.org/officeDocument/2006/relationships/chart" Target="../charts/chart164.xml"/><Relationship Id="rId26" Type="http://schemas.openxmlformats.org/officeDocument/2006/relationships/chart" Target="../charts/chart172.xml"/><Relationship Id="rId39" Type="http://schemas.openxmlformats.org/officeDocument/2006/relationships/chart" Target="../charts/chart185.xml"/><Relationship Id="rId21" Type="http://schemas.openxmlformats.org/officeDocument/2006/relationships/chart" Target="../charts/chart167.xml"/><Relationship Id="rId34" Type="http://schemas.openxmlformats.org/officeDocument/2006/relationships/chart" Target="../charts/chart180.xml"/><Relationship Id="rId42" Type="http://schemas.openxmlformats.org/officeDocument/2006/relationships/chart" Target="../charts/chart188.xml"/><Relationship Id="rId47" Type="http://schemas.openxmlformats.org/officeDocument/2006/relationships/chart" Target="../charts/chart193.xml"/><Relationship Id="rId7" Type="http://schemas.openxmlformats.org/officeDocument/2006/relationships/chart" Target="../charts/chart153.xml"/><Relationship Id="rId2" Type="http://schemas.openxmlformats.org/officeDocument/2006/relationships/chart" Target="../charts/chart148.xml"/><Relationship Id="rId16" Type="http://schemas.openxmlformats.org/officeDocument/2006/relationships/chart" Target="../charts/chart162.xml"/><Relationship Id="rId29" Type="http://schemas.openxmlformats.org/officeDocument/2006/relationships/chart" Target="../charts/chart175.xml"/><Relationship Id="rId1" Type="http://schemas.openxmlformats.org/officeDocument/2006/relationships/chart" Target="../charts/chart147.xml"/><Relationship Id="rId6" Type="http://schemas.openxmlformats.org/officeDocument/2006/relationships/chart" Target="../charts/chart152.xml"/><Relationship Id="rId11" Type="http://schemas.openxmlformats.org/officeDocument/2006/relationships/chart" Target="../charts/chart157.xml"/><Relationship Id="rId24" Type="http://schemas.openxmlformats.org/officeDocument/2006/relationships/chart" Target="../charts/chart170.xml"/><Relationship Id="rId32" Type="http://schemas.openxmlformats.org/officeDocument/2006/relationships/chart" Target="../charts/chart178.xml"/><Relationship Id="rId37" Type="http://schemas.openxmlformats.org/officeDocument/2006/relationships/chart" Target="../charts/chart183.xml"/><Relationship Id="rId40" Type="http://schemas.openxmlformats.org/officeDocument/2006/relationships/chart" Target="../charts/chart186.xml"/><Relationship Id="rId45" Type="http://schemas.openxmlformats.org/officeDocument/2006/relationships/chart" Target="../charts/chart191.xml"/><Relationship Id="rId5" Type="http://schemas.openxmlformats.org/officeDocument/2006/relationships/chart" Target="../charts/chart151.xml"/><Relationship Id="rId15" Type="http://schemas.openxmlformats.org/officeDocument/2006/relationships/chart" Target="../charts/chart161.xml"/><Relationship Id="rId23" Type="http://schemas.openxmlformats.org/officeDocument/2006/relationships/chart" Target="../charts/chart169.xml"/><Relationship Id="rId28" Type="http://schemas.openxmlformats.org/officeDocument/2006/relationships/chart" Target="../charts/chart174.xml"/><Relationship Id="rId36" Type="http://schemas.openxmlformats.org/officeDocument/2006/relationships/chart" Target="../charts/chart182.xml"/><Relationship Id="rId10" Type="http://schemas.openxmlformats.org/officeDocument/2006/relationships/chart" Target="../charts/chart156.xml"/><Relationship Id="rId19" Type="http://schemas.openxmlformats.org/officeDocument/2006/relationships/chart" Target="../charts/chart165.xml"/><Relationship Id="rId31" Type="http://schemas.openxmlformats.org/officeDocument/2006/relationships/chart" Target="../charts/chart177.xml"/><Relationship Id="rId44" Type="http://schemas.openxmlformats.org/officeDocument/2006/relationships/chart" Target="../charts/chart190.xml"/><Relationship Id="rId4" Type="http://schemas.openxmlformats.org/officeDocument/2006/relationships/chart" Target="../charts/chart150.xml"/><Relationship Id="rId9" Type="http://schemas.openxmlformats.org/officeDocument/2006/relationships/chart" Target="../charts/chart155.xml"/><Relationship Id="rId14" Type="http://schemas.openxmlformats.org/officeDocument/2006/relationships/chart" Target="../charts/chart160.xml"/><Relationship Id="rId22" Type="http://schemas.openxmlformats.org/officeDocument/2006/relationships/chart" Target="../charts/chart168.xml"/><Relationship Id="rId27" Type="http://schemas.openxmlformats.org/officeDocument/2006/relationships/chart" Target="../charts/chart173.xml"/><Relationship Id="rId30" Type="http://schemas.openxmlformats.org/officeDocument/2006/relationships/chart" Target="../charts/chart176.xml"/><Relationship Id="rId35" Type="http://schemas.openxmlformats.org/officeDocument/2006/relationships/chart" Target="../charts/chart181.xml"/><Relationship Id="rId43" Type="http://schemas.openxmlformats.org/officeDocument/2006/relationships/chart" Target="../charts/chart189.xml"/><Relationship Id="rId48" Type="http://schemas.openxmlformats.org/officeDocument/2006/relationships/chart" Target="../charts/chart194.xml"/><Relationship Id="rId8" Type="http://schemas.openxmlformats.org/officeDocument/2006/relationships/chart" Target="../charts/chart154.xml"/><Relationship Id="rId3" Type="http://schemas.openxmlformats.org/officeDocument/2006/relationships/chart" Target="../charts/chart149.xml"/><Relationship Id="rId12" Type="http://schemas.openxmlformats.org/officeDocument/2006/relationships/chart" Target="../charts/chart158.xml"/><Relationship Id="rId17" Type="http://schemas.openxmlformats.org/officeDocument/2006/relationships/chart" Target="../charts/chart163.xml"/><Relationship Id="rId25" Type="http://schemas.openxmlformats.org/officeDocument/2006/relationships/chart" Target="../charts/chart171.xml"/><Relationship Id="rId33" Type="http://schemas.openxmlformats.org/officeDocument/2006/relationships/chart" Target="../charts/chart179.xml"/><Relationship Id="rId38" Type="http://schemas.openxmlformats.org/officeDocument/2006/relationships/chart" Target="../charts/chart184.xml"/><Relationship Id="rId46" Type="http://schemas.openxmlformats.org/officeDocument/2006/relationships/chart" Target="../charts/chart192.xml"/><Relationship Id="rId20" Type="http://schemas.openxmlformats.org/officeDocument/2006/relationships/chart" Target="../charts/chart166.xml"/><Relationship Id="rId41" Type="http://schemas.openxmlformats.org/officeDocument/2006/relationships/chart" Target="../charts/chart1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239</xdr:row>
      <xdr:rowOff>0</xdr:rowOff>
    </xdr:from>
    <xdr:to>
      <xdr:col>8</xdr:col>
      <xdr:colOff>364734</xdr:colOff>
      <xdr:row>252</xdr:row>
      <xdr:rowOff>150229</xdr:rowOff>
    </xdr:to>
    <xdr:graphicFrame macro="">
      <xdr:nvGraphicFramePr>
        <xdr:cNvPr id="138" name="Grafik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239</xdr:row>
      <xdr:rowOff>0</xdr:rowOff>
    </xdr:from>
    <xdr:to>
      <xdr:col>17</xdr:col>
      <xdr:colOff>350071</xdr:colOff>
      <xdr:row>252</xdr:row>
      <xdr:rowOff>160256</xdr:rowOff>
    </xdr:to>
    <xdr:graphicFrame macro="">
      <xdr:nvGraphicFramePr>
        <xdr:cNvPr id="139" name="Grafik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422</xdr:row>
      <xdr:rowOff>0</xdr:rowOff>
    </xdr:from>
    <xdr:to>
      <xdr:col>8</xdr:col>
      <xdr:colOff>332643</xdr:colOff>
      <xdr:row>436</xdr:row>
      <xdr:rowOff>154298</xdr:rowOff>
    </xdr:to>
    <xdr:graphicFrame macro="">
      <xdr:nvGraphicFramePr>
        <xdr:cNvPr id="157" name="Grafik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</xdr:row>
      <xdr:rowOff>0</xdr:rowOff>
    </xdr:from>
    <xdr:to>
      <xdr:col>8</xdr:col>
      <xdr:colOff>442028</xdr:colOff>
      <xdr:row>20</xdr:row>
      <xdr:rowOff>61644</xdr:rowOff>
    </xdr:to>
    <xdr:graphicFrame macro="">
      <xdr:nvGraphicFramePr>
        <xdr:cNvPr id="44" name="Grafik 43">
          <a:extLst>
            <a:ext uri="{FF2B5EF4-FFF2-40B4-BE49-F238E27FC236}">
              <a16:creationId xmlns:a16="http://schemas.microsoft.com/office/drawing/2014/main" id="{11A50161-49E1-4562-B573-D709A3A09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5</xdr:row>
      <xdr:rowOff>0</xdr:rowOff>
    </xdr:from>
    <xdr:to>
      <xdr:col>17</xdr:col>
      <xdr:colOff>442028</xdr:colOff>
      <xdr:row>20</xdr:row>
      <xdr:rowOff>61644</xdr:rowOff>
    </xdr:to>
    <xdr:graphicFrame macro="">
      <xdr:nvGraphicFramePr>
        <xdr:cNvPr id="50" name="Grafik 49">
          <a:extLst>
            <a:ext uri="{FF2B5EF4-FFF2-40B4-BE49-F238E27FC236}">
              <a16:creationId xmlns:a16="http://schemas.microsoft.com/office/drawing/2014/main" id="{57295AB5-D810-48F5-9DB8-6E28B4168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442028</xdr:colOff>
      <xdr:row>46</xdr:row>
      <xdr:rowOff>61644</xdr:rowOff>
    </xdr:to>
    <xdr:graphicFrame macro="">
      <xdr:nvGraphicFramePr>
        <xdr:cNvPr id="51" name="Grafik 50">
          <a:extLst>
            <a:ext uri="{FF2B5EF4-FFF2-40B4-BE49-F238E27FC236}">
              <a16:creationId xmlns:a16="http://schemas.microsoft.com/office/drawing/2014/main" id="{19063D0C-3590-457D-8327-D4D514D68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30</xdr:row>
      <xdr:rowOff>180270</xdr:rowOff>
    </xdr:from>
    <xdr:to>
      <xdr:col>17</xdr:col>
      <xdr:colOff>442028</xdr:colOff>
      <xdr:row>46</xdr:row>
      <xdr:rowOff>54023</xdr:rowOff>
    </xdr:to>
    <xdr:graphicFrame macro="">
      <xdr:nvGraphicFramePr>
        <xdr:cNvPr id="52" name="Grafik 51">
          <a:extLst>
            <a:ext uri="{FF2B5EF4-FFF2-40B4-BE49-F238E27FC236}">
              <a16:creationId xmlns:a16="http://schemas.microsoft.com/office/drawing/2014/main" id="{53F05B50-F139-4DE1-825E-535D71136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594986</xdr:colOff>
      <xdr:row>56</xdr:row>
      <xdr:rowOff>167013</xdr:rowOff>
    </xdr:from>
    <xdr:to>
      <xdr:col>8</xdr:col>
      <xdr:colOff>431589</xdr:colOff>
      <xdr:row>72</xdr:row>
      <xdr:rowOff>40766</xdr:rowOff>
    </xdr:to>
    <xdr:graphicFrame macro="">
      <xdr:nvGraphicFramePr>
        <xdr:cNvPr id="53" name="Grafik 52">
          <a:extLst>
            <a:ext uri="{FF2B5EF4-FFF2-40B4-BE49-F238E27FC236}">
              <a16:creationId xmlns:a16="http://schemas.microsoft.com/office/drawing/2014/main" id="{61C0B0CD-114F-495B-BECB-9AE7CB9FD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57</xdr:row>
      <xdr:rowOff>-1</xdr:rowOff>
    </xdr:from>
    <xdr:to>
      <xdr:col>17</xdr:col>
      <xdr:colOff>442028</xdr:colOff>
      <xdr:row>72</xdr:row>
      <xdr:rowOff>61643</xdr:rowOff>
    </xdr:to>
    <xdr:graphicFrame macro="">
      <xdr:nvGraphicFramePr>
        <xdr:cNvPr id="54" name="Grafik 53">
          <a:extLst>
            <a:ext uri="{FF2B5EF4-FFF2-40B4-BE49-F238E27FC236}">
              <a16:creationId xmlns:a16="http://schemas.microsoft.com/office/drawing/2014/main" id="{6C7512CC-29EE-452D-ACB5-700867943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81</xdr:row>
      <xdr:rowOff>180269</xdr:rowOff>
    </xdr:from>
    <xdr:to>
      <xdr:col>8</xdr:col>
      <xdr:colOff>442028</xdr:colOff>
      <xdr:row>97</xdr:row>
      <xdr:rowOff>61643</xdr:rowOff>
    </xdr:to>
    <xdr:graphicFrame macro="">
      <xdr:nvGraphicFramePr>
        <xdr:cNvPr id="57" name="Grafik 56">
          <a:extLst>
            <a:ext uri="{FF2B5EF4-FFF2-40B4-BE49-F238E27FC236}">
              <a16:creationId xmlns:a16="http://schemas.microsoft.com/office/drawing/2014/main" id="{21BC36F1-CAE1-47CB-B356-6299FBAA9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0</xdr:colOff>
      <xdr:row>81</xdr:row>
      <xdr:rowOff>180269</xdr:rowOff>
    </xdr:from>
    <xdr:to>
      <xdr:col>17</xdr:col>
      <xdr:colOff>442028</xdr:colOff>
      <xdr:row>97</xdr:row>
      <xdr:rowOff>61643</xdr:rowOff>
    </xdr:to>
    <xdr:graphicFrame macro="">
      <xdr:nvGraphicFramePr>
        <xdr:cNvPr id="59" name="Grafik 58">
          <a:extLst>
            <a:ext uri="{FF2B5EF4-FFF2-40B4-BE49-F238E27FC236}">
              <a16:creationId xmlns:a16="http://schemas.microsoft.com/office/drawing/2014/main" id="{12ADFE29-F59C-4376-AEB8-96D579A2E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106</xdr:row>
      <xdr:rowOff>180270</xdr:rowOff>
    </xdr:from>
    <xdr:to>
      <xdr:col>8</xdr:col>
      <xdr:colOff>442028</xdr:colOff>
      <xdr:row>122</xdr:row>
      <xdr:rowOff>61643</xdr:rowOff>
    </xdr:to>
    <xdr:graphicFrame macro="">
      <xdr:nvGraphicFramePr>
        <xdr:cNvPr id="60" name="Grafik 59">
          <a:extLst>
            <a:ext uri="{FF2B5EF4-FFF2-40B4-BE49-F238E27FC236}">
              <a16:creationId xmlns:a16="http://schemas.microsoft.com/office/drawing/2014/main" id="{5B9E0AF2-612E-4FCD-90C7-504723231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0</xdr:colOff>
      <xdr:row>107</xdr:row>
      <xdr:rowOff>0</xdr:rowOff>
    </xdr:from>
    <xdr:to>
      <xdr:col>17</xdr:col>
      <xdr:colOff>442028</xdr:colOff>
      <xdr:row>122</xdr:row>
      <xdr:rowOff>61644</xdr:rowOff>
    </xdr:to>
    <xdr:graphicFrame macro="">
      <xdr:nvGraphicFramePr>
        <xdr:cNvPr id="61" name="Grafik 60">
          <a:extLst>
            <a:ext uri="{FF2B5EF4-FFF2-40B4-BE49-F238E27FC236}">
              <a16:creationId xmlns:a16="http://schemas.microsoft.com/office/drawing/2014/main" id="{58247BB0-44E4-4D5E-9A20-BEADCFBC6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-1</xdr:colOff>
      <xdr:row>134</xdr:row>
      <xdr:rowOff>0</xdr:rowOff>
    </xdr:from>
    <xdr:to>
      <xdr:col>8</xdr:col>
      <xdr:colOff>442027</xdr:colOff>
      <xdr:row>149</xdr:row>
      <xdr:rowOff>61644</xdr:rowOff>
    </xdr:to>
    <xdr:graphicFrame macro="">
      <xdr:nvGraphicFramePr>
        <xdr:cNvPr id="63" name="Grafik 62">
          <a:extLst>
            <a:ext uri="{FF2B5EF4-FFF2-40B4-BE49-F238E27FC236}">
              <a16:creationId xmlns:a16="http://schemas.microsoft.com/office/drawing/2014/main" id="{D2B75D95-3981-4608-AF59-EE7C58FA5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0</xdr:colOff>
      <xdr:row>134</xdr:row>
      <xdr:rowOff>0</xdr:rowOff>
    </xdr:from>
    <xdr:to>
      <xdr:col>17</xdr:col>
      <xdr:colOff>442028</xdr:colOff>
      <xdr:row>149</xdr:row>
      <xdr:rowOff>61644</xdr:rowOff>
    </xdr:to>
    <xdr:graphicFrame macro="">
      <xdr:nvGraphicFramePr>
        <xdr:cNvPr id="64" name="Grafik 63">
          <a:extLst>
            <a:ext uri="{FF2B5EF4-FFF2-40B4-BE49-F238E27FC236}">
              <a16:creationId xmlns:a16="http://schemas.microsoft.com/office/drawing/2014/main" id="{3E46A556-E127-4AB8-AAEC-659DEC8DF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0</xdr:colOff>
      <xdr:row>160</xdr:row>
      <xdr:rowOff>0</xdr:rowOff>
    </xdr:from>
    <xdr:to>
      <xdr:col>8</xdr:col>
      <xdr:colOff>309782</xdr:colOff>
      <xdr:row>174</xdr:row>
      <xdr:rowOff>46348</xdr:rowOff>
    </xdr:to>
    <xdr:graphicFrame macro="">
      <xdr:nvGraphicFramePr>
        <xdr:cNvPr id="66" name="Grafik 65">
          <a:extLst>
            <a:ext uri="{FF2B5EF4-FFF2-40B4-BE49-F238E27FC236}">
              <a16:creationId xmlns:a16="http://schemas.microsoft.com/office/drawing/2014/main" id="{C480DE45-AC8F-485B-964A-AE80E452F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10</xdr:col>
      <xdr:colOff>0</xdr:colOff>
      <xdr:row>160</xdr:row>
      <xdr:rowOff>0</xdr:rowOff>
    </xdr:from>
    <xdr:to>
      <xdr:col>18</xdr:col>
      <xdr:colOff>5329</xdr:colOff>
      <xdr:row>174</xdr:row>
      <xdr:rowOff>25840</xdr:rowOff>
    </xdr:to>
    <xdr:graphicFrame macro="">
      <xdr:nvGraphicFramePr>
        <xdr:cNvPr id="67" name="Grafik 66">
          <a:extLst>
            <a:ext uri="{FF2B5EF4-FFF2-40B4-BE49-F238E27FC236}">
              <a16:creationId xmlns:a16="http://schemas.microsoft.com/office/drawing/2014/main" id="{3D337A3F-29E8-4D8B-B793-81CAB56E0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186</xdr:row>
      <xdr:rowOff>187890</xdr:rowOff>
    </xdr:from>
    <xdr:to>
      <xdr:col>8</xdr:col>
      <xdr:colOff>442028</xdr:colOff>
      <xdr:row>202</xdr:row>
      <xdr:rowOff>61643</xdr:rowOff>
    </xdr:to>
    <xdr:graphicFrame macro="">
      <xdr:nvGraphicFramePr>
        <xdr:cNvPr id="68" name="Grafik 67">
          <a:extLst>
            <a:ext uri="{FF2B5EF4-FFF2-40B4-BE49-F238E27FC236}">
              <a16:creationId xmlns:a16="http://schemas.microsoft.com/office/drawing/2014/main" id="{B005C477-4E21-43E8-86AF-648B2B7A1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-1</xdr:colOff>
      <xdr:row>186</xdr:row>
      <xdr:rowOff>180270</xdr:rowOff>
    </xdr:from>
    <xdr:to>
      <xdr:col>17</xdr:col>
      <xdr:colOff>442027</xdr:colOff>
      <xdr:row>202</xdr:row>
      <xdr:rowOff>61643</xdr:rowOff>
    </xdr:to>
    <xdr:graphicFrame macro="">
      <xdr:nvGraphicFramePr>
        <xdr:cNvPr id="70" name="Grafik 69">
          <a:extLst>
            <a:ext uri="{FF2B5EF4-FFF2-40B4-BE49-F238E27FC236}">
              <a16:creationId xmlns:a16="http://schemas.microsoft.com/office/drawing/2014/main" id="{D9230AFC-54C7-4B80-A9E5-BFDB6EBC0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-1</xdr:colOff>
      <xdr:row>213</xdr:row>
      <xdr:rowOff>-1</xdr:rowOff>
    </xdr:from>
    <xdr:to>
      <xdr:col>8</xdr:col>
      <xdr:colOff>442027</xdr:colOff>
      <xdr:row>228</xdr:row>
      <xdr:rowOff>61643</xdr:rowOff>
    </xdr:to>
    <xdr:graphicFrame macro="">
      <xdr:nvGraphicFramePr>
        <xdr:cNvPr id="71" name="Grafik 70">
          <a:extLst>
            <a:ext uri="{FF2B5EF4-FFF2-40B4-BE49-F238E27FC236}">
              <a16:creationId xmlns:a16="http://schemas.microsoft.com/office/drawing/2014/main" id="{D4F8C860-44A6-48D7-82D3-A58FD9865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</xdr:col>
      <xdr:colOff>-1</xdr:colOff>
      <xdr:row>213</xdr:row>
      <xdr:rowOff>-1</xdr:rowOff>
    </xdr:from>
    <xdr:to>
      <xdr:col>17</xdr:col>
      <xdr:colOff>442027</xdr:colOff>
      <xdr:row>228</xdr:row>
      <xdr:rowOff>61643</xdr:rowOff>
    </xdr:to>
    <xdr:graphicFrame macro="">
      <xdr:nvGraphicFramePr>
        <xdr:cNvPr id="72" name="Grafik 71">
          <a:extLst>
            <a:ext uri="{FF2B5EF4-FFF2-40B4-BE49-F238E27FC236}">
              <a16:creationId xmlns:a16="http://schemas.microsoft.com/office/drawing/2014/main" id="{635F3970-8CC3-4C97-8CF3-D8EBDFAC3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264</xdr:row>
      <xdr:rowOff>0</xdr:rowOff>
    </xdr:from>
    <xdr:to>
      <xdr:col>8</xdr:col>
      <xdr:colOff>334028</xdr:colOff>
      <xdr:row>278</xdr:row>
      <xdr:rowOff>112735</xdr:rowOff>
    </xdr:to>
    <xdr:graphicFrame macro="">
      <xdr:nvGraphicFramePr>
        <xdr:cNvPr id="75" name="Grafik 74">
          <a:extLst>
            <a:ext uri="{FF2B5EF4-FFF2-40B4-BE49-F238E27FC236}">
              <a16:creationId xmlns:a16="http://schemas.microsoft.com/office/drawing/2014/main" id="{AF51DA16-BD23-4A39-AD15-408448C0C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</xdr:col>
      <xdr:colOff>0</xdr:colOff>
      <xdr:row>264</xdr:row>
      <xdr:rowOff>0</xdr:rowOff>
    </xdr:from>
    <xdr:to>
      <xdr:col>17</xdr:col>
      <xdr:colOff>442028</xdr:colOff>
      <xdr:row>279</xdr:row>
      <xdr:rowOff>61644</xdr:rowOff>
    </xdr:to>
    <xdr:graphicFrame macro="">
      <xdr:nvGraphicFramePr>
        <xdr:cNvPr id="78" name="Grafik 77">
          <a:extLst>
            <a:ext uri="{FF2B5EF4-FFF2-40B4-BE49-F238E27FC236}">
              <a16:creationId xmlns:a16="http://schemas.microsoft.com/office/drawing/2014/main" id="{F4BF2ABB-3EBC-4B2A-9002-C6AB0149E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289</xdr:row>
      <xdr:rowOff>0</xdr:rowOff>
    </xdr:from>
    <xdr:to>
      <xdr:col>8</xdr:col>
      <xdr:colOff>442028</xdr:colOff>
      <xdr:row>304</xdr:row>
      <xdr:rowOff>61644</xdr:rowOff>
    </xdr:to>
    <xdr:graphicFrame macro="">
      <xdr:nvGraphicFramePr>
        <xdr:cNvPr id="48" name="Grafik 47">
          <a:extLst>
            <a:ext uri="{FF2B5EF4-FFF2-40B4-BE49-F238E27FC236}">
              <a16:creationId xmlns:a16="http://schemas.microsoft.com/office/drawing/2014/main" id="{DFCC4936-7F8D-4EDB-B721-D0D4383A8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</xdr:col>
      <xdr:colOff>0</xdr:colOff>
      <xdr:row>289</xdr:row>
      <xdr:rowOff>0</xdr:rowOff>
    </xdr:from>
    <xdr:to>
      <xdr:col>17</xdr:col>
      <xdr:colOff>442028</xdr:colOff>
      <xdr:row>304</xdr:row>
      <xdr:rowOff>61644</xdr:rowOff>
    </xdr:to>
    <xdr:graphicFrame macro="">
      <xdr:nvGraphicFramePr>
        <xdr:cNvPr id="49" name="Grafik 48">
          <a:extLst>
            <a:ext uri="{FF2B5EF4-FFF2-40B4-BE49-F238E27FC236}">
              <a16:creationId xmlns:a16="http://schemas.microsoft.com/office/drawing/2014/main" id="{914065A1-D8D4-448F-96A0-1E152360D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317</xdr:row>
      <xdr:rowOff>0</xdr:rowOff>
    </xdr:from>
    <xdr:to>
      <xdr:col>8</xdr:col>
      <xdr:colOff>465219</xdr:colOff>
      <xdr:row>331</xdr:row>
      <xdr:rowOff>125295</xdr:rowOff>
    </xdr:to>
    <xdr:graphicFrame macro="">
      <xdr:nvGraphicFramePr>
        <xdr:cNvPr id="58" name="Grafik 57">
          <a:extLst>
            <a:ext uri="{FF2B5EF4-FFF2-40B4-BE49-F238E27FC236}">
              <a16:creationId xmlns:a16="http://schemas.microsoft.com/office/drawing/2014/main" id="{91869771-BB3F-4668-8ACF-3181BA0E7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0</xdr:colOff>
      <xdr:row>317</xdr:row>
      <xdr:rowOff>0</xdr:rowOff>
    </xdr:from>
    <xdr:to>
      <xdr:col>19</xdr:col>
      <xdr:colOff>11786</xdr:colOff>
      <xdr:row>331</xdr:row>
      <xdr:rowOff>125705</xdr:rowOff>
    </xdr:to>
    <xdr:graphicFrame macro="">
      <xdr:nvGraphicFramePr>
        <xdr:cNvPr id="62" name="Grafik 61">
          <a:extLst>
            <a:ext uri="{FF2B5EF4-FFF2-40B4-BE49-F238E27FC236}">
              <a16:creationId xmlns:a16="http://schemas.microsoft.com/office/drawing/2014/main" id="{D1751450-A343-4839-8C6D-A5E735149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343</xdr:row>
      <xdr:rowOff>0</xdr:rowOff>
    </xdr:from>
    <xdr:to>
      <xdr:col>8</xdr:col>
      <xdr:colOff>442028</xdr:colOff>
      <xdr:row>357</xdr:row>
      <xdr:rowOff>162673</xdr:rowOff>
    </xdr:to>
    <xdr:graphicFrame macro="">
      <xdr:nvGraphicFramePr>
        <xdr:cNvPr id="65" name="Grafik 64">
          <a:extLst>
            <a:ext uri="{FF2B5EF4-FFF2-40B4-BE49-F238E27FC236}">
              <a16:creationId xmlns:a16="http://schemas.microsoft.com/office/drawing/2014/main" id="{17422D7F-E62D-4C8A-9048-DA8CF2D16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10</xdr:col>
      <xdr:colOff>0</xdr:colOff>
      <xdr:row>343</xdr:row>
      <xdr:rowOff>0</xdr:rowOff>
    </xdr:from>
    <xdr:to>
      <xdr:col>17</xdr:col>
      <xdr:colOff>592175</xdr:colOff>
      <xdr:row>357</xdr:row>
      <xdr:rowOff>54418</xdr:rowOff>
    </xdr:to>
    <xdr:graphicFrame macro="">
      <xdr:nvGraphicFramePr>
        <xdr:cNvPr id="69" name="Grafik 68">
          <a:extLst>
            <a:ext uri="{FF2B5EF4-FFF2-40B4-BE49-F238E27FC236}">
              <a16:creationId xmlns:a16="http://schemas.microsoft.com/office/drawing/2014/main" id="{6D5A1711-529A-417E-95F9-E59BC1BFA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370</xdr:row>
      <xdr:rowOff>0</xdr:rowOff>
    </xdr:from>
    <xdr:to>
      <xdr:col>8</xdr:col>
      <xdr:colOff>412592</xdr:colOff>
      <xdr:row>384</xdr:row>
      <xdr:rowOff>182821</xdr:rowOff>
    </xdr:to>
    <xdr:graphicFrame macro="">
      <xdr:nvGraphicFramePr>
        <xdr:cNvPr id="73" name="Grafik 72">
          <a:extLst>
            <a:ext uri="{FF2B5EF4-FFF2-40B4-BE49-F238E27FC236}">
              <a16:creationId xmlns:a16="http://schemas.microsoft.com/office/drawing/2014/main" id="{1F52B66F-BDFC-43E1-BA78-05E2A531E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369</xdr:row>
      <xdr:rowOff>0</xdr:rowOff>
    </xdr:from>
    <xdr:to>
      <xdr:col>8</xdr:col>
      <xdr:colOff>442028</xdr:colOff>
      <xdr:row>384</xdr:row>
      <xdr:rowOff>61644</xdr:rowOff>
    </xdr:to>
    <xdr:graphicFrame macro="">
      <xdr:nvGraphicFramePr>
        <xdr:cNvPr id="74" name="Grafik 73">
          <a:extLst>
            <a:ext uri="{FF2B5EF4-FFF2-40B4-BE49-F238E27FC236}">
              <a16:creationId xmlns:a16="http://schemas.microsoft.com/office/drawing/2014/main" id="{A524026A-C6DD-47BC-9ABE-D2B03808D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10</xdr:col>
      <xdr:colOff>0</xdr:colOff>
      <xdr:row>369</xdr:row>
      <xdr:rowOff>0</xdr:rowOff>
    </xdr:from>
    <xdr:to>
      <xdr:col>17</xdr:col>
      <xdr:colOff>442028</xdr:colOff>
      <xdr:row>384</xdr:row>
      <xdr:rowOff>61644</xdr:rowOff>
    </xdr:to>
    <xdr:graphicFrame macro="">
      <xdr:nvGraphicFramePr>
        <xdr:cNvPr id="76" name="Grafik 75">
          <a:extLst>
            <a:ext uri="{FF2B5EF4-FFF2-40B4-BE49-F238E27FC236}">
              <a16:creationId xmlns:a16="http://schemas.microsoft.com/office/drawing/2014/main" id="{8E904D8A-8B2C-4D92-8108-C35FB67BC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397</xdr:row>
      <xdr:rowOff>0</xdr:rowOff>
    </xdr:from>
    <xdr:to>
      <xdr:col>8</xdr:col>
      <xdr:colOff>415823</xdr:colOff>
      <xdr:row>412</xdr:row>
      <xdr:rowOff>90</xdr:rowOff>
    </xdr:to>
    <xdr:graphicFrame macro="">
      <xdr:nvGraphicFramePr>
        <xdr:cNvPr id="77" name="Grafik 76">
          <a:extLst>
            <a:ext uri="{FF2B5EF4-FFF2-40B4-BE49-F238E27FC236}">
              <a16:creationId xmlns:a16="http://schemas.microsoft.com/office/drawing/2014/main" id="{76BCA232-E48B-48A3-8F3B-257319922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-1</xdr:colOff>
      <xdr:row>396</xdr:row>
      <xdr:rowOff>0</xdr:rowOff>
    </xdr:from>
    <xdr:to>
      <xdr:col>8</xdr:col>
      <xdr:colOff>442027</xdr:colOff>
      <xdr:row>411</xdr:row>
      <xdr:rowOff>61643</xdr:rowOff>
    </xdr:to>
    <xdr:graphicFrame macro="">
      <xdr:nvGraphicFramePr>
        <xdr:cNvPr id="79" name="Grafik 78">
          <a:extLst>
            <a:ext uri="{FF2B5EF4-FFF2-40B4-BE49-F238E27FC236}">
              <a16:creationId xmlns:a16="http://schemas.microsoft.com/office/drawing/2014/main" id="{9269F614-A8DA-4313-ACBB-78D9DF1C8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10</xdr:col>
      <xdr:colOff>0</xdr:colOff>
      <xdr:row>395</xdr:row>
      <xdr:rowOff>180269</xdr:rowOff>
    </xdr:from>
    <xdr:to>
      <xdr:col>17</xdr:col>
      <xdr:colOff>442028</xdr:colOff>
      <xdr:row>411</xdr:row>
      <xdr:rowOff>61642</xdr:rowOff>
    </xdr:to>
    <xdr:graphicFrame macro="">
      <xdr:nvGraphicFramePr>
        <xdr:cNvPr id="80" name="Grafik 79">
          <a:extLst>
            <a:ext uri="{FF2B5EF4-FFF2-40B4-BE49-F238E27FC236}">
              <a16:creationId xmlns:a16="http://schemas.microsoft.com/office/drawing/2014/main" id="{5611D9A5-87D1-4500-BBCE-A6BD7C349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10</xdr:col>
      <xdr:colOff>0</xdr:colOff>
      <xdr:row>422</xdr:row>
      <xdr:rowOff>0</xdr:rowOff>
    </xdr:from>
    <xdr:to>
      <xdr:col>18</xdr:col>
      <xdr:colOff>3419</xdr:colOff>
      <xdr:row>436</xdr:row>
      <xdr:rowOff>58305</xdr:rowOff>
    </xdr:to>
    <xdr:graphicFrame macro="">
      <xdr:nvGraphicFramePr>
        <xdr:cNvPr id="81" name="Grafik 80">
          <a:extLst>
            <a:ext uri="{FF2B5EF4-FFF2-40B4-BE49-F238E27FC236}">
              <a16:creationId xmlns:a16="http://schemas.microsoft.com/office/drawing/2014/main" id="{B4B4EC87-E5CE-4A76-9D36-11B433B95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449</xdr:row>
      <xdr:rowOff>0</xdr:rowOff>
    </xdr:from>
    <xdr:to>
      <xdr:col>8</xdr:col>
      <xdr:colOff>312256</xdr:colOff>
      <xdr:row>463</xdr:row>
      <xdr:rowOff>117918</xdr:rowOff>
    </xdr:to>
    <xdr:graphicFrame macro="">
      <xdr:nvGraphicFramePr>
        <xdr:cNvPr id="82" name="Grafik 81">
          <a:extLst>
            <a:ext uri="{FF2B5EF4-FFF2-40B4-BE49-F238E27FC236}">
              <a16:creationId xmlns:a16="http://schemas.microsoft.com/office/drawing/2014/main" id="{6D5A4D37-01D8-4FC4-821C-D88D0B819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</xdr:col>
      <xdr:colOff>0</xdr:colOff>
      <xdr:row>449</xdr:row>
      <xdr:rowOff>0</xdr:rowOff>
    </xdr:from>
    <xdr:to>
      <xdr:col>17</xdr:col>
      <xdr:colOff>589065</xdr:colOff>
      <xdr:row>463</xdr:row>
      <xdr:rowOff>117918</xdr:rowOff>
    </xdr:to>
    <xdr:graphicFrame macro="">
      <xdr:nvGraphicFramePr>
        <xdr:cNvPr id="83" name="Grafik 82">
          <a:extLst>
            <a:ext uri="{FF2B5EF4-FFF2-40B4-BE49-F238E27FC236}">
              <a16:creationId xmlns:a16="http://schemas.microsoft.com/office/drawing/2014/main" id="{F5BF1A7D-235C-4A54-AEC1-41118025B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476</xdr:row>
      <xdr:rowOff>0</xdr:rowOff>
    </xdr:from>
    <xdr:to>
      <xdr:col>8</xdr:col>
      <xdr:colOff>312256</xdr:colOff>
      <xdr:row>490</xdr:row>
      <xdr:rowOff>117918</xdr:rowOff>
    </xdr:to>
    <xdr:graphicFrame macro="">
      <xdr:nvGraphicFramePr>
        <xdr:cNvPr id="84" name="Grafik 83">
          <a:extLst>
            <a:ext uri="{FF2B5EF4-FFF2-40B4-BE49-F238E27FC236}">
              <a16:creationId xmlns:a16="http://schemas.microsoft.com/office/drawing/2014/main" id="{5CC1CB3F-8E0F-4C93-B3EC-9B2265F60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10</xdr:col>
      <xdr:colOff>0</xdr:colOff>
      <xdr:row>476</xdr:row>
      <xdr:rowOff>0</xdr:rowOff>
    </xdr:from>
    <xdr:to>
      <xdr:col>17</xdr:col>
      <xdr:colOff>589065</xdr:colOff>
      <xdr:row>490</xdr:row>
      <xdr:rowOff>117918</xdr:rowOff>
    </xdr:to>
    <xdr:graphicFrame macro="">
      <xdr:nvGraphicFramePr>
        <xdr:cNvPr id="85" name="Grafik 84">
          <a:extLst>
            <a:ext uri="{FF2B5EF4-FFF2-40B4-BE49-F238E27FC236}">
              <a16:creationId xmlns:a16="http://schemas.microsoft.com/office/drawing/2014/main" id="{EE569D58-52CD-475A-98E4-C513BB9B3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502</xdr:row>
      <xdr:rowOff>0</xdr:rowOff>
    </xdr:from>
    <xdr:to>
      <xdr:col>8</xdr:col>
      <xdr:colOff>424359</xdr:colOff>
      <xdr:row>517</xdr:row>
      <xdr:rowOff>20231</xdr:rowOff>
    </xdr:to>
    <xdr:graphicFrame macro="">
      <xdr:nvGraphicFramePr>
        <xdr:cNvPr id="86" name="Grafik 85">
          <a:extLst>
            <a:ext uri="{FF2B5EF4-FFF2-40B4-BE49-F238E27FC236}">
              <a16:creationId xmlns:a16="http://schemas.microsoft.com/office/drawing/2014/main" id="{7AADF6A2-EE19-48C2-A1F5-66F0E8124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10</xdr:col>
      <xdr:colOff>0</xdr:colOff>
      <xdr:row>502</xdr:row>
      <xdr:rowOff>0</xdr:rowOff>
    </xdr:from>
    <xdr:to>
      <xdr:col>17</xdr:col>
      <xdr:colOff>604326</xdr:colOff>
      <xdr:row>516</xdr:row>
      <xdr:rowOff>112734</xdr:rowOff>
    </xdr:to>
    <xdr:graphicFrame macro="">
      <xdr:nvGraphicFramePr>
        <xdr:cNvPr id="87" name="Grafik 86">
          <a:extLst>
            <a:ext uri="{FF2B5EF4-FFF2-40B4-BE49-F238E27FC236}">
              <a16:creationId xmlns:a16="http://schemas.microsoft.com/office/drawing/2014/main" id="{FFC24425-4118-484D-9AC0-156525E81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528</xdr:row>
      <xdr:rowOff>0</xdr:rowOff>
    </xdr:from>
    <xdr:to>
      <xdr:col>8</xdr:col>
      <xdr:colOff>412800</xdr:colOff>
      <xdr:row>543</xdr:row>
      <xdr:rowOff>22500</xdr:rowOff>
    </xdr:to>
    <xdr:graphicFrame macro="">
      <xdr:nvGraphicFramePr>
        <xdr:cNvPr id="88" name="Grafik 87">
          <a:extLst>
            <a:ext uri="{FF2B5EF4-FFF2-40B4-BE49-F238E27FC236}">
              <a16:creationId xmlns:a16="http://schemas.microsoft.com/office/drawing/2014/main" id="{CDC29D45-FB8E-43D0-943B-5ECBDC8C2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10</xdr:col>
      <xdr:colOff>0</xdr:colOff>
      <xdr:row>528</xdr:row>
      <xdr:rowOff>0</xdr:rowOff>
    </xdr:from>
    <xdr:to>
      <xdr:col>17</xdr:col>
      <xdr:colOff>586636</xdr:colOff>
      <xdr:row>543</xdr:row>
      <xdr:rowOff>0</xdr:rowOff>
    </xdr:to>
    <xdr:graphicFrame macro="">
      <xdr:nvGraphicFramePr>
        <xdr:cNvPr id="89" name="Grafik 88">
          <a:extLst>
            <a:ext uri="{FF2B5EF4-FFF2-40B4-BE49-F238E27FC236}">
              <a16:creationId xmlns:a16="http://schemas.microsoft.com/office/drawing/2014/main" id="{3568CAEE-2AB4-4A72-98AE-E81915014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582</xdr:row>
      <xdr:rowOff>0</xdr:rowOff>
    </xdr:from>
    <xdr:to>
      <xdr:col>8</xdr:col>
      <xdr:colOff>404071</xdr:colOff>
      <xdr:row>597</xdr:row>
      <xdr:rowOff>14103</xdr:rowOff>
    </xdr:to>
    <xdr:graphicFrame macro="">
      <xdr:nvGraphicFramePr>
        <xdr:cNvPr id="92" name="Grafik 91">
          <a:extLst>
            <a:ext uri="{FF2B5EF4-FFF2-40B4-BE49-F238E27FC236}">
              <a16:creationId xmlns:a16="http://schemas.microsoft.com/office/drawing/2014/main" id="{B2BA92FD-7B27-417C-9E07-735A1EEF8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10</xdr:col>
      <xdr:colOff>0</xdr:colOff>
      <xdr:row>582</xdr:row>
      <xdr:rowOff>0</xdr:rowOff>
    </xdr:from>
    <xdr:to>
      <xdr:col>18</xdr:col>
      <xdr:colOff>48355</xdr:colOff>
      <xdr:row>596</xdr:row>
      <xdr:rowOff>47685</xdr:rowOff>
    </xdr:to>
    <xdr:graphicFrame macro="">
      <xdr:nvGraphicFramePr>
        <xdr:cNvPr id="94" name="Grafik 93">
          <a:extLst>
            <a:ext uri="{FF2B5EF4-FFF2-40B4-BE49-F238E27FC236}">
              <a16:creationId xmlns:a16="http://schemas.microsoft.com/office/drawing/2014/main" id="{A079635F-24C4-4FEF-B517-A533F7D10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555</xdr:row>
      <xdr:rowOff>0</xdr:rowOff>
    </xdr:from>
    <xdr:to>
      <xdr:col>8</xdr:col>
      <xdr:colOff>383664</xdr:colOff>
      <xdr:row>569</xdr:row>
      <xdr:rowOff>154116</xdr:rowOff>
    </xdr:to>
    <xdr:graphicFrame macro="">
      <xdr:nvGraphicFramePr>
        <xdr:cNvPr id="93" name="Grafik 92">
          <a:extLst>
            <a:ext uri="{FF2B5EF4-FFF2-40B4-BE49-F238E27FC236}">
              <a16:creationId xmlns:a16="http://schemas.microsoft.com/office/drawing/2014/main" id="{36BC3021-AB39-4467-9186-612BD9128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</xdr:col>
      <xdr:colOff>0</xdr:colOff>
      <xdr:row>555</xdr:row>
      <xdr:rowOff>0</xdr:rowOff>
    </xdr:from>
    <xdr:to>
      <xdr:col>17</xdr:col>
      <xdr:colOff>563642</xdr:colOff>
      <xdr:row>569</xdr:row>
      <xdr:rowOff>26161</xdr:rowOff>
    </xdr:to>
    <xdr:graphicFrame macro="">
      <xdr:nvGraphicFramePr>
        <xdr:cNvPr id="95" name="Grafik 94">
          <a:extLst>
            <a:ext uri="{FF2B5EF4-FFF2-40B4-BE49-F238E27FC236}">
              <a16:creationId xmlns:a16="http://schemas.microsoft.com/office/drawing/2014/main" id="{F09A0894-483C-45FC-AE3E-3CEFE0FE2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412800</xdr:colOff>
      <xdr:row>24</xdr:row>
      <xdr:rowOff>136800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750D4EAA-34AB-4267-876F-AD6621B2C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</xdr:row>
      <xdr:rowOff>182879</xdr:rowOff>
    </xdr:from>
    <xdr:to>
      <xdr:col>17</xdr:col>
      <xdr:colOff>412800</xdr:colOff>
      <xdr:row>24</xdr:row>
      <xdr:rowOff>136799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10C92664-32C2-4A8A-9811-F99366EBC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37</xdr:row>
      <xdr:rowOff>0</xdr:rowOff>
    </xdr:from>
    <xdr:to>
      <xdr:col>8</xdr:col>
      <xdr:colOff>425970</xdr:colOff>
      <xdr:row>51</xdr:row>
      <xdr:rowOff>143291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09F7A291-3DF1-420C-A6AE-31C6E6196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37</xdr:row>
      <xdr:rowOff>0</xdr:rowOff>
    </xdr:from>
    <xdr:to>
      <xdr:col>17</xdr:col>
      <xdr:colOff>524934</xdr:colOff>
      <xdr:row>51</xdr:row>
      <xdr:rowOff>120791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D9C92689-AC96-4B02-B279-CC08A8936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64</xdr:row>
      <xdr:rowOff>0</xdr:rowOff>
    </xdr:from>
    <xdr:to>
      <xdr:col>8</xdr:col>
      <xdr:colOff>427852</xdr:colOff>
      <xdr:row>78</xdr:row>
      <xdr:rowOff>131756</xdr:rowOff>
    </xdr:to>
    <xdr:graphicFrame macro="">
      <xdr:nvGraphicFramePr>
        <xdr:cNvPr id="7" name="Grafik 6">
          <a:extLst>
            <a:ext uri="{FF2B5EF4-FFF2-40B4-BE49-F238E27FC236}">
              <a16:creationId xmlns:a16="http://schemas.microsoft.com/office/drawing/2014/main" id="{5C0E6EB9-F3FF-44EF-B452-F570A55D3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64</xdr:row>
      <xdr:rowOff>0</xdr:rowOff>
    </xdr:from>
    <xdr:to>
      <xdr:col>17</xdr:col>
      <xdr:colOff>524933</xdr:colOff>
      <xdr:row>78</xdr:row>
      <xdr:rowOff>6491</xdr:rowOff>
    </xdr:to>
    <xdr:graphicFrame macro="">
      <xdr:nvGraphicFramePr>
        <xdr:cNvPr id="8" name="Grafik 7">
          <a:extLst>
            <a:ext uri="{FF2B5EF4-FFF2-40B4-BE49-F238E27FC236}">
              <a16:creationId xmlns:a16="http://schemas.microsoft.com/office/drawing/2014/main" id="{3C34837B-3C20-4F3E-93BF-EDF925821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90</xdr:row>
      <xdr:rowOff>0</xdr:rowOff>
    </xdr:from>
    <xdr:to>
      <xdr:col>8</xdr:col>
      <xdr:colOff>421416</xdr:colOff>
      <xdr:row>104</xdr:row>
      <xdr:rowOff>134894</xdr:rowOff>
    </xdr:to>
    <xdr:graphicFrame macro="">
      <xdr:nvGraphicFramePr>
        <xdr:cNvPr id="10" name="Grafik 9">
          <a:extLst>
            <a:ext uri="{FF2B5EF4-FFF2-40B4-BE49-F238E27FC236}">
              <a16:creationId xmlns:a16="http://schemas.microsoft.com/office/drawing/2014/main" id="{401630F3-DCDE-4E5F-9E84-44775D6E5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90</xdr:row>
      <xdr:rowOff>0</xdr:rowOff>
    </xdr:from>
    <xdr:to>
      <xdr:col>17</xdr:col>
      <xdr:colOff>554470</xdr:colOff>
      <xdr:row>104</xdr:row>
      <xdr:rowOff>71755</xdr:rowOff>
    </xdr:to>
    <xdr:graphicFrame macro="">
      <xdr:nvGraphicFramePr>
        <xdr:cNvPr id="11" name="Grafik 10">
          <a:extLst>
            <a:ext uri="{FF2B5EF4-FFF2-40B4-BE49-F238E27FC236}">
              <a16:creationId xmlns:a16="http://schemas.microsoft.com/office/drawing/2014/main" id="{EA3ADC48-4806-4C2D-B2D4-AC61B3801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117</xdr:row>
      <xdr:rowOff>0</xdr:rowOff>
    </xdr:from>
    <xdr:to>
      <xdr:col>8</xdr:col>
      <xdr:colOff>419479</xdr:colOff>
      <xdr:row>132</xdr:row>
      <xdr:rowOff>10450</xdr:rowOff>
    </xdr:to>
    <xdr:graphicFrame macro="">
      <xdr:nvGraphicFramePr>
        <xdr:cNvPr id="12" name="Grafik 11">
          <a:extLst>
            <a:ext uri="{FF2B5EF4-FFF2-40B4-BE49-F238E27FC236}">
              <a16:creationId xmlns:a16="http://schemas.microsoft.com/office/drawing/2014/main" id="{B4C0CD6C-70C9-462E-8AE7-5F07F8B55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117</xdr:row>
      <xdr:rowOff>0</xdr:rowOff>
    </xdr:from>
    <xdr:to>
      <xdr:col>17</xdr:col>
      <xdr:colOff>500592</xdr:colOff>
      <xdr:row>131</xdr:row>
      <xdr:rowOff>71437</xdr:rowOff>
    </xdr:to>
    <xdr:graphicFrame macro="">
      <xdr:nvGraphicFramePr>
        <xdr:cNvPr id="13" name="Grafik 12">
          <a:extLst>
            <a:ext uri="{FF2B5EF4-FFF2-40B4-BE49-F238E27FC236}">
              <a16:creationId xmlns:a16="http://schemas.microsoft.com/office/drawing/2014/main" id="{6C5064F8-5C01-459F-9BDC-A3E711104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142</xdr:row>
      <xdr:rowOff>0</xdr:rowOff>
    </xdr:from>
    <xdr:to>
      <xdr:col>8</xdr:col>
      <xdr:colOff>336550</xdr:colOff>
      <xdr:row>156</xdr:row>
      <xdr:rowOff>47943</xdr:rowOff>
    </xdr:to>
    <xdr:graphicFrame macro="">
      <xdr:nvGraphicFramePr>
        <xdr:cNvPr id="15" name="Grafik 14">
          <a:extLst>
            <a:ext uri="{FF2B5EF4-FFF2-40B4-BE49-F238E27FC236}">
              <a16:creationId xmlns:a16="http://schemas.microsoft.com/office/drawing/2014/main" id="{C43D91B9-FA38-4EA9-A367-B9D778737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142</xdr:row>
      <xdr:rowOff>0</xdr:rowOff>
    </xdr:from>
    <xdr:to>
      <xdr:col>17</xdr:col>
      <xdr:colOff>546894</xdr:colOff>
      <xdr:row>156</xdr:row>
      <xdr:rowOff>71755</xdr:rowOff>
    </xdr:to>
    <xdr:graphicFrame macro="">
      <xdr:nvGraphicFramePr>
        <xdr:cNvPr id="16" name="Grafik 15">
          <a:extLst>
            <a:ext uri="{FF2B5EF4-FFF2-40B4-BE49-F238E27FC236}">
              <a16:creationId xmlns:a16="http://schemas.microsoft.com/office/drawing/2014/main" id="{462A6C6C-9B83-4753-89E9-43DBB0C59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167</xdr:row>
      <xdr:rowOff>0</xdr:rowOff>
    </xdr:from>
    <xdr:to>
      <xdr:col>8</xdr:col>
      <xdr:colOff>315912</xdr:colOff>
      <xdr:row>181</xdr:row>
      <xdr:rowOff>127318</xdr:rowOff>
    </xdr:to>
    <xdr:graphicFrame macro="">
      <xdr:nvGraphicFramePr>
        <xdr:cNvPr id="17" name="Grafik 16">
          <a:extLst>
            <a:ext uri="{FF2B5EF4-FFF2-40B4-BE49-F238E27FC236}">
              <a16:creationId xmlns:a16="http://schemas.microsoft.com/office/drawing/2014/main" id="{F73EC15B-28BA-483A-BD28-B99E4965E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167</xdr:row>
      <xdr:rowOff>0</xdr:rowOff>
    </xdr:from>
    <xdr:to>
      <xdr:col>17</xdr:col>
      <xdr:colOff>534051</xdr:colOff>
      <xdr:row>181</xdr:row>
      <xdr:rowOff>124264</xdr:rowOff>
    </xdr:to>
    <xdr:graphicFrame macro="">
      <xdr:nvGraphicFramePr>
        <xdr:cNvPr id="18" name="Grafik 17">
          <a:extLst>
            <a:ext uri="{FF2B5EF4-FFF2-40B4-BE49-F238E27FC236}">
              <a16:creationId xmlns:a16="http://schemas.microsoft.com/office/drawing/2014/main" id="{A4E420D4-25BD-469E-A5E8-41C495154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193</xdr:row>
      <xdr:rowOff>0</xdr:rowOff>
    </xdr:from>
    <xdr:to>
      <xdr:col>8</xdr:col>
      <xdr:colOff>310520</xdr:colOff>
      <xdr:row>207</xdr:row>
      <xdr:rowOff>125059</xdr:rowOff>
    </xdr:to>
    <xdr:graphicFrame macro="">
      <xdr:nvGraphicFramePr>
        <xdr:cNvPr id="19" name="Grafik 18">
          <a:extLst>
            <a:ext uri="{FF2B5EF4-FFF2-40B4-BE49-F238E27FC236}">
              <a16:creationId xmlns:a16="http://schemas.microsoft.com/office/drawing/2014/main" id="{D0C69C63-B202-47C1-924F-3F8DB8C22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0</xdr:colOff>
      <xdr:row>193</xdr:row>
      <xdr:rowOff>0</xdr:rowOff>
    </xdr:from>
    <xdr:to>
      <xdr:col>17</xdr:col>
      <xdr:colOff>305199</xdr:colOff>
      <xdr:row>207</xdr:row>
      <xdr:rowOff>125059</xdr:rowOff>
    </xdr:to>
    <xdr:graphicFrame macro="">
      <xdr:nvGraphicFramePr>
        <xdr:cNvPr id="20" name="Grafik 19">
          <a:extLst>
            <a:ext uri="{FF2B5EF4-FFF2-40B4-BE49-F238E27FC236}">
              <a16:creationId xmlns:a16="http://schemas.microsoft.com/office/drawing/2014/main" id="{AC11B048-56FB-45B4-A8AA-EB9298517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219</xdr:row>
      <xdr:rowOff>0</xdr:rowOff>
    </xdr:from>
    <xdr:to>
      <xdr:col>8</xdr:col>
      <xdr:colOff>316600</xdr:colOff>
      <xdr:row>233</xdr:row>
      <xdr:rowOff>135480</xdr:rowOff>
    </xdr:to>
    <xdr:graphicFrame macro="">
      <xdr:nvGraphicFramePr>
        <xdr:cNvPr id="21" name="Grafik 20">
          <a:extLst>
            <a:ext uri="{FF2B5EF4-FFF2-40B4-BE49-F238E27FC236}">
              <a16:creationId xmlns:a16="http://schemas.microsoft.com/office/drawing/2014/main" id="{20CDEFB7-D481-4719-9EB1-7EDF1C4D4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0</xdr:colOff>
      <xdr:row>219</xdr:row>
      <xdr:rowOff>0</xdr:rowOff>
    </xdr:from>
    <xdr:to>
      <xdr:col>17</xdr:col>
      <xdr:colOff>311365</xdr:colOff>
      <xdr:row>233</xdr:row>
      <xdr:rowOff>135909</xdr:rowOff>
    </xdr:to>
    <xdr:graphicFrame macro="">
      <xdr:nvGraphicFramePr>
        <xdr:cNvPr id="22" name="Grafik 21">
          <a:extLst>
            <a:ext uri="{FF2B5EF4-FFF2-40B4-BE49-F238E27FC236}">
              <a16:creationId xmlns:a16="http://schemas.microsoft.com/office/drawing/2014/main" id="{BB38D9DA-39E7-4528-B708-A0CA0B0E3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245</xdr:row>
      <xdr:rowOff>0</xdr:rowOff>
    </xdr:from>
    <xdr:to>
      <xdr:col>8</xdr:col>
      <xdr:colOff>351460</xdr:colOff>
      <xdr:row>259</xdr:row>
      <xdr:rowOff>141955</xdr:rowOff>
    </xdr:to>
    <xdr:graphicFrame macro="">
      <xdr:nvGraphicFramePr>
        <xdr:cNvPr id="23" name="Grafik 22">
          <a:extLst>
            <a:ext uri="{FF2B5EF4-FFF2-40B4-BE49-F238E27FC236}">
              <a16:creationId xmlns:a16="http://schemas.microsoft.com/office/drawing/2014/main" id="{F3BFB83F-07D5-4435-BBFA-44F1B203A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</xdr:col>
      <xdr:colOff>0</xdr:colOff>
      <xdr:row>245</xdr:row>
      <xdr:rowOff>0</xdr:rowOff>
    </xdr:from>
    <xdr:to>
      <xdr:col>17</xdr:col>
      <xdr:colOff>340211</xdr:colOff>
      <xdr:row>259</xdr:row>
      <xdr:rowOff>141953</xdr:rowOff>
    </xdr:to>
    <xdr:graphicFrame macro="">
      <xdr:nvGraphicFramePr>
        <xdr:cNvPr id="24" name="Grafik 23">
          <a:extLst>
            <a:ext uri="{FF2B5EF4-FFF2-40B4-BE49-F238E27FC236}">
              <a16:creationId xmlns:a16="http://schemas.microsoft.com/office/drawing/2014/main" id="{745736E0-E525-44EB-8C34-9CE8C0F0F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271</xdr:row>
      <xdr:rowOff>0</xdr:rowOff>
    </xdr:from>
    <xdr:to>
      <xdr:col>8</xdr:col>
      <xdr:colOff>324093</xdr:colOff>
      <xdr:row>286</xdr:row>
      <xdr:rowOff>52105</xdr:rowOff>
    </xdr:to>
    <xdr:graphicFrame macro="">
      <xdr:nvGraphicFramePr>
        <xdr:cNvPr id="25" name="Grafik 24">
          <a:extLst>
            <a:ext uri="{FF2B5EF4-FFF2-40B4-BE49-F238E27FC236}">
              <a16:creationId xmlns:a16="http://schemas.microsoft.com/office/drawing/2014/main" id="{85D5D67C-F234-45B7-A200-6276476D8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</xdr:col>
      <xdr:colOff>0</xdr:colOff>
      <xdr:row>271</xdr:row>
      <xdr:rowOff>0</xdr:rowOff>
    </xdr:from>
    <xdr:to>
      <xdr:col>17</xdr:col>
      <xdr:colOff>314856</xdr:colOff>
      <xdr:row>286</xdr:row>
      <xdr:rowOff>43251</xdr:rowOff>
    </xdr:to>
    <xdr:graphicFrame macro="">
      <xdr:nvGraphicFramePr>
        <xdr:cNvPr id="26" name="Grafik 25">
          <a:extLst>
            <a:ext uri="{FF2B5EF4-FFF2-40B4-BE49-F238E27FC236}">
              <a16:creationId xmlns:a16="http://schemas.microsoft.com/office/drawing/2014/main" id="{FFF6DD25-E5E1-4A05-9770-211211A23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297</xdr:row>
      <xdr:rowOff>0</xdr:rowOff>
    </xdr:from>
    <xdr:to>
      <xdr:col>8</xdr:col>
      <xdr:colOff>323370</xdr:colOff>
      <xdr:row>312</xdr:row>
      <xdr:rowOff>48486</xdr:rowOff>
    </xdr:to>
    <xdr:graphicFrame macro="">
      <xdr:nvGraphicFramePr>
        <xdr:cNvPr id="27" name="Grafik 26">
          <a:extLst>
            <a:ext uri="{FF2B5EF4-FFF2-40B4-BE49-F238E27FC236}">
              <a16:creationId xmlns:a16="http://schemas.microsoft.com/office/drawing/2014/main" id="{853A53CD-C736-489C-968C-E4E69EBAB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10</xdr:col>
      <xdr:colOff>0</xdr:colOff>
      <xdr:row>297</xdr:row>
      <xdr:rowOff>0</xdr:rowOff>
    </xdr:from>
    <xdr:to>
      <xdr:col>17</xdr:col>
      <xdr:colOff>324817</xdr:colOff>
      <xdr:row>312</xdr:row>
      <xdr:rowOff>48486</xdr:rowOff>
    </xdr:to>
    <xdr:graphicFrame macro="">
      <xdr:nvGraphicFramePr>
        <xdr:cNvPr id="28" name="Grafik 27">
          <a:extLst>
            <a:ext uri="{FF2B5EF4-FFF2-40B4-BE49-F238E27FC236}">
              <a16:creationId xmlns:a16="http://schemas.microsoft.com/office/drawing/2014/main" id="{60FA7AC9-9C3C-4F60-9092-01B3FFA56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323</xdr:row>
      <xdr:rowOff>0</xdr:rowOff>
    </xdr:from>
    <xdr:to>
      <xdr:col>8</xdr:col>
      <xdr:colOff>352843</xdr:colOff>
      <xdr:row>338</xdr:row>
      <xdr:rowOff>32631</xdr:rowOff>
    </xdr:to>
    <xdr:graphicFrame macro="">
      <xdr:nvGraphicFramePr>
        <xdr:cNvPr id="29" name="Grafik 28">
          <a:extLst>
            <a:ext uri="{FF2B5EF4-FFF2-40B4-BE49-F238E27FC236}">
              <a16:creationId xmlns:a16="http://schemas.microsoft.com/office/drawing/2014/main" id="{EB594022-C42D-456C-8E94-DAF10F316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</xdr:col>
      <xdr:colOff>0</xdr:colOff>
      <xdr:row>323</xdr:row>
      <xdr:rowOff>0</xdr:rowOff>
    </xdr:from>
    <xdr:to>
      <xdr:col>17</xdr:col>
      <xdr:colOff>319894</xdr:colOff>
      <xdr:row>337</xdr:row>
      <xdr:rowOff>121817</xdr:rowOff>
    </xdr:to>
    <xdr:graphicFrame macro="">
      <xdr:nvGraphicFramePr>
        <xdr:cNvPr id="30" name="Grafik 29">
          <a:extLst>
            <a:ext uri="{FF2B5EF4-FFF2-40B4-BE49-F238E27FC236}">
              <a16:creationId xmlns:a16="http://schemas.microsoft.com/office/drawing/2014/main" id="{76AD5ADB-CB73-4C3B-B791-FB1146D20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349</xdr:row>
      <xdr:rowOff>0</xdr:rowOff>
    </xdr:from>
    <xdr:to>
      <xdr:col>8</xdr:col>
      <xdr:colOff>348526</xdr:colOff>
      <xdr:row>364</xdr:row>
      <xdr:rowOff>32631</xdr:rowOff>
    </xdr:to>
    <xdr:graphicFrame macro="">
      <xdr:nvGraphicFramePr>
        <xdr:cNvPr id="31" name="Grafik 30">
          <a:extLst>
            <a:ext uri="{FF2B5EF4-FFF2-40B4-BE49-F238E27FC236}">
              <a16:creationId xmlns:a16="http://schemas.microsoft.com/office/drawing/2014/main" id="{5E7E8FBD-EC6B-4CE9-BB7C-A0D70968F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</xdr:col>
      <xdr:colOff>0</xdr:colOff>
      <xdr:row>349</xdr:row>
      <xdr:rowOff>0</xdr:rowOff>
    </xdr:from>
    <xdr:to>
      <xdr:col>17</xdr:col>
      <xdr:colOff>347209</xdr:colOff>
      <xdr:row>364</xdr:row>
      <xdr:rowOff>35193</xdr:rowOff>
    </xdr:to>
    <xdr:graphicFrame macro="">
      <xdr:nvGraphicFramePr>
        <xdr:cNvPr id="32" name="Grafik 31">
          <a:extLst>
            <a:ext uri="{FF2B5EF4-FFF2-40B4-BE49-F238E27FC236}">
              <a16:creationId xmlns:a16="http://schemas.microsoft.com/office/drawing/2014/main" id="{1C5890B6-4B01-40FA-B795-8B6D81F14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375</xdr:row>
      <xdr:rowOff>0</xdr:rowOff>
    </xdr:from>
    <xdr:to>
      <xdr:col>8</xdr:col>
      <xdr:colOff>365768</xdr:colOff>
      <xdr:row>389</xdr:row>
      <xdr:rowOff>94507</xdr:rowOff>
    </xdr:to>
    <xdr:graphicFrame macro="">
      <xdr:nvGraphicFramePr>
        <xdr:cNvPr id="33" name="Grafik 32">
          <a:extLst>
            <a:ext uri="{FF2B5EF4-FFF2-40B4-BE49-F238E27FC236}">
              <a16:creationId xmlns:a16="http://schemas.microsoft.com/office/drawing/2014/main" id="{9CA9A734-C6D0-4630-8786-1DD6102F7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10</xdr:col>
      <xdr:colOff>0</xdr:colOff>
      <xdr:row>375</xdr:row>
      <xdr:rowOff>0</xdr:rowOff>
    </xdr:from>
    <xdr:to>
      <xdr:col>17</xdr:col>
      <xdr:colOff>354972</xdr:colOff>
      <xdr:row>389</xdr:row>
      <xdr:rowOff>94507</xdr:rowOff>
    </xdr:to>
    <xdr:graphicFrame macro="">
      <xdr:nvGraphicFramePr>
        <xdr:cNvPr id="34" name="Grafik 33">
          <a:extLst>
            <a:ext uri="{FF2B5EF4-FFF2-40B4-BE49-F238E27FC236}">
              <a16:creationId xmlns:a16="http://schemas.microsoft.com/office/drawing/2014/main" id="{1F7BE318-9B89-43B2-946B-9C2292214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401</xdr:row>
      <xdr:rowOff>0</xdr:rowOff>
    </xdr:from>
    <xdr:to>
      <xdr:col>8</xdr:col>
      <xdr:colOff>336540</xdr:colOff>
      <xdr:row>415</xdr:row>
      <xdr:rowOff>169663</xdr:rowOff>
    </xdr:to>
    <xdr:graphicFrame macro="">
      <xdr:nvGraphicFramePr>
        <xdr:cNvPr id="35" name="Grafik 34">
          <a:extLst>
            <a:ext uri="{FF2B5EF4-FFF2-40B4-BE49-F238E27FC236}">
              <a16:creationId xmlns:a16="http://schemas.microsoft.com/office/drawing/2014/main" id="{5FFFE14D-5AD1-43FB-9BB5-748420692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10</xdr:col>
      <xdr:colOff>0</xdr:colOff>
      <xdr:row>401</xdr:row>
      <xdr:rowOff>0</xdr:rowOff>
    </xdr:from>
    <xdr:to>
      <xdr:col>17</xdr:col>
      <xdr:colOff>331590</xdr:colOff>
      <xdr:row>415</xdr:row>
      <xdr:rowOff>169664</xdr:rowOff>
    </xdr:to>
    <xdr:graphicFrame macro="">
      <xdr:nvGraphicFramePr>
        <xdr:cNvPr id="36" name="Grafik 35">
          <a:extLst>
            <a:ext uri="{FF2B5EF4-FFF2-40B4-BE49-F238E27FC236}">
              <a16:creationId xmlns:a16="http://schemas.microsoft.com/office/drawing/2014/main" id="{08368019-7B8F-48CF-A69B-51473D339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427</xdr:row>
      <xdr:rowOff>0</xdr:rowOff>
    </xdr:from>
    <xdr:to>
      <xdr:col>8</xdr:col>
      <xdr:colOff>366854</xdr:colOff>
      <xdr:row>442</xdr:row>
      <xdr:rowOff>1982</xdr:rowOff>
    </xdr:to>
    <xdr:graphicFrame macro="">
      <xdr:nvGraphicFramePr>
        <xdr:cNvPr id="37" name="Grafik 36">
          <a:extLst>
            <a:ext uri="{FF2B5EF4-FFF2-40B4-BE49-F238E27FC236}">
              <a16:creationId xmlns:a16="http://schemas.microsoft.com/office/drawing/2014/main" id="{5062CA72-80BF-43C7-8CB4-62E09C4F8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10</xdr:col>
      <xdr:colOff>0</xdr:colOff>
      <xdr:row>427</xdr:row>
      <xdr:rowOff>0</xdr:rowOff>
    </xdr:from>
    <xdr:to>
      <xdr:col>17</xdr:col>
      <xdr:colOff>352718</xdr:colOff>
      <xdr:row>442</xdr:row>
      <xdr:rowOff>1984</xdr:rowOff>
    </xdr:to>
    <xdr:graphicFrame macro="">
      <xdr:nvGraphicFramePr>
        <xdr:cNvPr id="38" name="Grafik 37">
          <a:extLst>
            <a:ext uri="{FF2B5EF4-FFF2-40B4-BE49-F238E27FC236}">
              <a16:creationId xmlns:a16="http://schemas.microsoft.com/office/drawing/2014/main" id="{BB27C26F-1122-4D39-B80F-3C09F7B13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454</xdr:row>
      <xdr:rowOff>0</xdr:rowOff>
    </xdr:from>
    <xdr:to>
      <xdr:col>8</xdr:col>
      <xdr:colOff>324093</xdr:colOff>
      <xdr:row>469</xdr:row>
      <xdr:rowOff>48486</xdr:rowOff>
    </xdr:to>
    <xdr:graphicFrame macro="">
      <xdr:nvGraphicFramePr>
        <xdr:cNvPr id="39" name="Grafik 38">
          <a:extLst>
            <a:ext uri="{FF2B5EF4-FFF2-40B4-BE49-F238E27FC236}">
              <a16:creationId xmlns:a16="http://schemas.microsoft.com/office/drawing/2014/main" id="{9DA5CCE2-29E6-47F2-BD9A-3B49C8608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10</xdr:col>
      <xdr:colOff>0</xdr:colOff>
      <xdr:row>454</xdr:row>
      <xdr:rowOff>0</xdr:rowOff>
    </xdr:from>
    <xdr:to>
      <xdr:col>17</xdr:col>
      <xdr:colOff>324817</xdr:colOff>
      <xdr:row>469</xdr:row>
      <xdr:rowOff>52105</xdr:rowOff>
    </xdr:to>
    <xdr:graphicFrame macro="">
      <xdr:nvGraphicFramePr>
        <xdr:cNvPr id="40" name="Grafik 39">
          <a:extLst>
            <a:ext uri="{FF2B5EF4-FFF2-40B4-BE49-F238E27FC236}">
              <a16:creationId xmlns:a16="http://schemas.microsoft.com/office/drawing/2014/main" id="{605EF191-2E5D-42EE-917E-D9D7CC499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481</xdr:row>
      <xdr:rowOff>0</xdr:rowOff>
    </xdr:from>
    <xdr:to>
      <xdr:col>8</xdr:col>
      <xdr:colOff>370406</xdr:colOff>
      <xdr:row>495</xdr:row>
      <xdr:rowOff>128632</xdr:rowOff>
    </xdr:to>
    <xdr:graphicFrame macro="">
      <xdr:nvGraphicFramePr>
        <xdr:cNvPr id="41" name="Grafik 40">
          <a:extLst>
            <a:ext uri="{FF2B5EF4-FFF2-40B4-BE49-F238E27FC236}">
              <a16:creationId xmlns:a16="http://schemas.microsoft.com/office/drawing/2014/main" id="{236D49E6-CBFB-4424-81A2-70EDE36FA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</xdr:col>
      <xdr:colOff>0</xdr:colOff>
      <xdr:row>481</xdr:row>
      <xdr:rowOff>0</xdr:rowOff>
    </xdr:from>
    <xdr:to>
      <xdr:col>17</xdr:col>
      <xdr:colOff>363893</xdr:colOff>
      <xdr:row>495</xdr:row>
      <xdr:rowOff>128634</xdr:rowOff>
    </xdr:to>
    <xdr:graphicFrame macro="">
      <xdr:nvGraphicFramePr>
        <xdr:cNvPr id="42" name="Grafik 41">
          <a:extLst>
            <a:ext uri="{FF2B5EF4-FFF2-40B4-BE49-F238E27FC236}">
              <a16:creationId xmlns:a16="http://schemas.microsoft.com/office/drawing/2014/main" id="{62C09DDD-FA66-4E0C-8023-30BC690AD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507</xdr:row>
      <xdr:rowOff>0</xdr:rowOff>
    </xdr:from>
    <xdr:to>
      <xdr:col>8</xdr:col>
      <xdr:colOff>315954</xdr:colOff>
      <xdr:row>521</xdr:row>
      <xdr:rowOff>181867</xdr:rowOff>
    </xdr:to>
    <xdr:graphicFrame macro="">
      <xdr:nvGraphicFramePr>
        <xdr:cNvPr id="43" name="Grafik 42">
          <a:extLst>
            <a:ext uri="{FF2B5EF4-FFF2-40B4-BE49-F238E27FC236}">
              <a16:creationId xmlns:a16="http://schemas.microsoft.com/office/drawing/2014/main" id="{2D0BD13A-8A6F-4EE8-AC3D-485F1F449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10</xdr:col>
      <xdr:colOff>0</xdr:colOff>
      <xdr:row>507</xdr:row>
      <xdr:rowOff>0</xdr:rowOff>
    </xdr:from>
    <xdr:to>
      <xdr:col>17</xdr:col>
      <xdr:colOff>314693</xdr:colOff>
      <xdr:row>521</xdr:row>
      <xdr:rowOff>179602</xdr:rowOff>
    </xdr:to>
    <xdr:graphicFrame macro="">
      <xdr:nvGraphicFramePr>
        <xdr:cNvPr id="44" name="Grafik 43">
          <a:extLst>
            <a:ext uri="{FF2B5EF4-FFF2-40B4-BE49-F238E27FC236}">
              <a16:creationId xmlns:a16="http://schemas.microsoft.com/office/drawing/2014/main" id="{F9DC777F-6E87-482B-9D63-55892D707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10</xdr:col>
      <xdr:colOff>0</xdr:colOff>
      <xdr:row>533</xdr:row>
      <xdr:rowOff>0</xdr:rowOff>
    </xdr:from>
    <xdr:to>
      <xdr:col>17</xdr:col>
      <xdr:colOff>330987</xdr:colOff>
      <xdr:row>547</xdr:row>
      <xdr:rowOff>145600</xdr:rowOff>
    </xdr:to>
    <xdr:graphicFrame macro="">
      <xdr:nvGraphicFramePr>
        <xdr:cNvPr id="45" name="Grafik 44">
          <a:extLst>
            <a:ext uri="{FF2B5EF4-FFF2-40B4-BE49-F238E27FC236}">
              <a16:creationId xmlns:a16="http://schemas.microsoft.com/office/drawing/2014/main" id="{FCF48356-F73C-4F62-989C-B382BB620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</xdr:col>
      <xdr:colOff>0</xdr:colOff>
      <xdr:row>533</xdr:row>
      <xdr:rowOff>0</xdr:rowOff>
    </xdr:from>
    <xdr:to>
      <xdr:col>8</xdr:col>
      <xdr:colOff>336540</xdr:colOff>
      <xdr:row>547</xdr:row>
      <xdr:rowOff>145601</xdr:rowOff>
    </xdr:to>
    <xdr:graphicFrame macro="">
      <xdr:nvGraphicFramePr>
        <xdr:cNvPr id="47" name="Grafik 46">
          <a:extLst>
            <a:ext uri="{FF2B5EF4-FFF2-40B4-BE49-F238E27FC236}">
              <a16:creationId xmlns:a16="http://schemas.microsoft.com/office/drawing/2014/main" id="{2F80595D-65D6-4B0E-A487-F237EB450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559</xdr:row>
      <xdr:rowOff>0</xdr:rowOff>
    </xdr:from>
    <xdr:to>
      <xdr:col>8</xdr:col>
      <xdr:colOff>336540</xdr:colOff>
      <xdr:row>574</xdr:row>
      <xdr:rowOff>40186</xdr:rowOff>
    </xdr:to>
    <xdr:graphicFrame macro="">
      <xdr:nvGraphicFramePr>
        <xdr:cNvPr id="48" name="Grafik 47">
          <a:extLst>
            <a:ext uri="{FF2B5EF4-FFF2-40B4-BE49-F238E27FC236}">
              <a16:creationId xmlns:a16="http://schemas.microsoft.com/office/drawing/2014/main" id="{AF96EA1E-5CEB-4362-9CD8-6EE87AD0E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10</xdr:col>
      <xdr:colOff>0</xdr:colOff>
      <xdr:row>559</xdr:row>
      <xdr:rowOff>0</xdr:rowOff>
    </xdr:from>
    <xdr:to>
      <xdr:col>17</xdr:col>
      <xdr:colOff>329797</xdr:colOff>
      <xdr:row>574</xdr:row>
      <xdr:rowOff>40185</xdr:rowOff>
    </xdr:to>
    <xdr:graphicFrame macro="">
      <xdr:nvGraphicFramePr>
        <xdr:cNvPr id="49" name="Grafik 48">
          <a:extLst>
            <a:ext uri="{FF2B5EF4-FFF2-40B4-BE49-F238E27FC236}">
              <a16:creationId xmlns:a16="http://schemas.microsoft.com/office/drawing/2014/main" id="{D3654277-9954-4AE7-914C-FE4E4ADB9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585</xdr:row>
      <xdr:rowOff>0</xdr:rowOff>
    </xdr:from>
    <xdr:to>
      <xdr:col>8</xdr:col>
      <xdr:colOff>366854</xdr:colOff>
      <xdr:row>600</xdr:row>
      <xdr:rowOff>1983</xdr:rowOff>
    </xdr:to>
    <xdr:graphicFrame macro="">
      <xdr:nvGraphicFramePr>
        <xdr:cNvPr id="50" name="Grafik 49">
          <a:extLst>
            <a:ext uri="{FF2B5EF4-FFF2-40B4-BE49-F238E27FC236}">
              <a16:creationId xmlns:a16="http://schemas.microsoft.com/office/drawing/2014/main" id="{2F15FF32-F686-4528-99D7-4D57107FC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10</xdr:col>
      <xdr:colOff>0</xdr:colOff>
      <xdr:row>585</xdr:row>
      <xdr:rowOff>0</xdr:rowOff>
    </xdr:from>
    <xdr:to>
      <xdr:col>17</xdr:col>
      <xdr:colOff>352718</xdr:colOff>
      <xdr:row>600</xdr:row>
      <xdr:rowOff>1982</xdr:rowOff>
    </xdr:to>
    <xdr:graphicFrame macro="">
      <xdr:nvGraphicFramePr>
        <xdr:cNvPr id="51" name="Grafik 50">
          <a:extLst>
            <a:ext uri="{FF2B5EF4-FFF2-40B4-BE49-F238E27FC236}">
              <a16:creationId xmlns:a16="http://schemas.microsoft.com/office/drawing/2014/main" id="{9B7D3139-8027-461E-BBA1-8EDE1F761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611</xdr:row>
      <xdr:rowOff>0</xdr:rowOff>
    </xdr:from>
    <xdr:to>
      <xdr:col>8</xdr:col>
      <xdr:colOff>309408</xdr:colOff>
      <xdr:row>625</xdr:row>
      <xdr:rowOff>125059</xdr:rowOff>
    </xdr:to>
    <xdr:graphicFrame macro="">
      <xdr:nvGraphicFramePr>
        <xdr:cNvPr id="52" name="Grafik 51">
          <a:extLst>
            <a:ext uri="{FF2B5EF4-FFF2-40B4-BE49-F238E27FC236}">
              <a16:creationId xmlns:a16="http://schemas.microsoft.com/office/drawing/2014/main" id="{8A8B438C-BFF4-465D-B1D3-59367A0BA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</xdr:col>
      <xdr:colOff>0</xdr:colOff>
      <xdr:row>611</xdr:row>
      <xdr:rowOff>0</xdr:rowOff>
    </xdr:from>
    <xdr:to>
      <xdr:col>17</xdr:col>
      <xdr:colOff>305199</xdr:colOff>
      <xdr:row>625</xdr:row>
      <xdr:rowOff>125058</xdr:rowOff>
    </xdr:to>
    <xdr:graphicFrame macro="">
      <xdr:nvGraphicFramePr>
        <xdr:cNvPr id="53" name="Grafik 52">
          <a:extLst>
            <a:ext uri="{FF2B5EF4-FFF2-40B4-BE49-F238E27FC236}">
              <a16:creationId xmlns:a16="http://schemas.microsoft.com/office/drawing/2014/main" id="{C91FE4B0-9A37-4818-90DE-71D2B8995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397367</xdr:colOff>
      <xdr:row>24</xdr:row>
      <xdr:rowOff>19357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CEC14B8C-4B2C-44F8-9F40-C5EE987BD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</xdr:row>
      <xdr:rowOff>0</xdr:rowOff>
    </xdr:from>
    <xdr:to>
      <xdr:col>17</xdr:col>
      <xdr:colOff>533887</xdr:colOff>
      <xdr:row>24</xdr:row>
      <xdr:rowOff>5788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1D214352-E3E6-4171-A6F9-A43810682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8</xdr:col>
      <xdr:colOff>399296</xdr:colOff>
      <xdr:row>51</xdr:row>
      <xdr:rowOff>28287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3534DC15-C3E9-4FCA-B7C8-4F8E006CE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503499</xdr:colOff>
      <xdr:row>51</xdr:row>
      <xdr:rowOff>5788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B07C1DDC-36F6-4779-8BB9-105DAAC7A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62</xdr:row>
      <xdr:rowOff>0</xdr:rowOff>
    </xdr:from>
    <xdr:to>
      <xdr:col>8</xdr:col>
      <xdr:colOff>397367</xdr:colOff>
      <xdr:row>77</xdr:row>
      <xdr:rowOff>23865</xdr:rowOff>
    </xdr:to>
    <xdr:graphicFrame macro="">
      <xdr:nvGraphicFramePr>
        <xdr:cNvPr id="7" name="Grafik 6">
          <a:extLst>
            <a:ext uri="{FF2B5EF4-FFF2-40B4-BE49-F238E27FC236}">
              <a16:creationId xmlns:a16="http://schemas.microsoft.com/office/drawing/2014/main" id="{74F2ABD0-8550-4DDF-AA30-05FAE0A98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62</xdr:row>
      <xdr:rowOff>0</xdr:rowOff>
    </xdr:from>
    <xdr:to>
      <xdr:col>17</xdr:col>
      <xdr:colOff>503499</xdr:colOff>
      <xdr:row>76</xdr:row>
      <xdr:rowOff>74367</xdr:rowOff>
    </xdr:to>
    <xdr:graphicFrame macro="">
      <xdr:nvGraphicFramePr>
        <xdr:cNvPr id="8" name="Grafik 7">
          <a:extLst>
            <a:ext uri="{FF2B5EF4-FFF2-40B4-BE49-F238E27FC236}">
              <a16:creationId xmlns:a16="http://schemas.microsoft.com/office/drawing/2014/main" id="{89D659F1-BF3B-430E-88E8-3CA67384E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8</xdr:col>
      <xdr:colOff>394742</xdr:colOff>
      <xdr:row>103</xdr:row>
      <xdr:rowOff>19890</xdr:rowOff>
    </xdr:to>
    <xdr:graphicFrame macro="">
      <xdr:nvGraphicFramePr>
        <xdr:cNvPr id="9" name="Grafik 8">
          <a:extLst>
            <a:ext uri="{FF2B5EF4-FFF2-40B4-BE49-F238E27FC236}">
              <a16:creationId xmlns:a16="http://schemas.microsoft.com/office/drawing/2014/main" id="{2468B0C8-E6EF-424E-9C27-51A01BE49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527744</xdr:colOff>
      <xdr:row>102</xdr:row>
      <xdr:rowOff>81601</xdr:rowOff>
    </xdr:to>
    <xdr:graphicFrame macro="">
      <xdr:nvGraphicFramePr>
        <xdr:cNvPr id="10" name="Grafik 9">
          <a:extLst>
            <a:ext uri="{FF2B5EF4-FFF2-40B4-BE49-F238E27FC236}">
              <a16:creationId xmlns:a16="http://schemas.microsoft.com/office/drawing/2014/main" id="{B3AD68A5-56CA-4A1C-AEE7-09185FFF5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114</xdr:row>
      <xdr:rowOff>0</xdr:rowOff>
    </xdr:from>
    <xdr:to>
      <xdr:col>17</xdr:col>
      <xdr:colOff>473866</xdr:colOff>
      <xdr:row>128</xdr:row>
      <xdr:rowOff>81988</xdr:rowOff>
    </xdr:to>
    <xdr:graphicFrame macro="">
      <xdr:nvGraphicFramePr>
        <xdr:cNvPr id="11" name="Grafik 10">
          <a:extLst>
            <a:ext uri="{FF2B5EF4-FFF2-40B4-BE49-F238E27FC236}">
              <a16:creationId xmlns:a16="http://schemas.microsoft.com/office/drawing/2014/main" id="{622ACC64-AF9C-4559-8867-B43D55F18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114</xdr:row>
      <xdr:rowOff>0</xdr:rowOff>
    </xdr:from>
    <xdr:to>
      <xdr:col>8</xdr:col>
      <xdr:colOff>394863</xdr:colOff>
      <xdr:row>129</xdr:row>
      <xdr:rowOff>21703</xdr:rowOff>
    </xdr:to>
    <xdr:graphicFrame macro="">
      <xdr:nvGraphicFramePr>
        <xdr:cNvPr id="12" name="Grafik 11">
          <a:extLst>
            <a:ext uri="{FF2B5EF4-FFF2-40B4-BE49-F238E27FC236}">
              <a16:creationId xmlns:a16="http://schemas.microsoft.com/office/drawing/2014/main" id="{A0F381E5-5DA2-47A8-9B85-3D931AEDB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0</xdr:colOff>
      <xdr:row>140</xdr:row>
      <xdr:rowOff>0</xdr:rowOff>
    </xdr:from>
    <xdr:to>
      <xdr:col>17</xdr:col>
      <xdr:colOff>520168</xdr:colOff>
      <xdr:row>154</xdr:row>
      <xdr:rowOff>81602</xdr:rowOff>
    </xdr:to>
    <xdr:graphicFrame macro="">
      <xdr:nvGraphicFramePr>
        <xdr:cNvPr id="14" name="Grafik 13">
          <a:extLst>
            <a:ext uri="{FF2B5EF4-FFF2-40B4-BE49-F238E27FC236}">
              <a16:creationId xmlns:a16="http://schemas.microsoft.com/office/drawing/2014/main" id="{0AA5E65A-E9D3-43C8-8E13-F1ED440E9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140</xdr:row>
      <xdr:rowOff>0</xdr:rowOff>
    </xdr:from>
    <xdr:to>
      <xdr:col>8</xdr:col>
      <xdr:colOff>308417</xdr:colOff>
      <xdr:row>154</xdr:row>
      <xdr:rowOff>57790</xdr:rowOff>
    </xdr:to>
    <xdr:graphicFrame macro="">
      <xdr:nvGraphicFramePr>
        <xdr:cNvPr id="15" name="Grafik 14">
          <a:extLst>
            <a:ext uri="{FF2B5EF4-FFF2-40B4-BE49-F238E27FC236}">
              <a16:creationId xmlns:a16="http://schemas.microsoft.com/office/drawing/2014/main" id="{6B589853-2178-4015-B4C2-0CE748602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166</xdr:row>
      <xdr:rowOff>0</xdr:rowOff>
    </xdr:from>
    <xdr:to>
      <xdr:col>8</xdr:col>
      <xdr:colOff>291296</xdr:colOff>
      <xdr:row>180</xdr:row>
      <xdr:rowOff>137867</xdr:rowOff>
    </xdr:to>
    <xdr:graphicFrame macro="">
      <xdr:nvGraphicFramePr>
        <xdr:cNvPr id="16" name="Grafik 15">
          <a:extLst>
            <a:ext uri="{FF2B5EF4-FFF2-40B4-BE49-F238E27FC236}">
              <a16:creationId xmlns:a16="http://schemas.microsoft.com/office/drawing/2014/main" id="{CE1D8375-E71B-44C6-BE06-374205598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166</xdr:row>
      <xdr:rowOff>0</xdr:rowOff>
    </xdr:from>
    <xdr:to>
      <xdr:col>17</xdr:col>
      <xdr:colOff>501570</xdr:colOff>
      <xdr:row>180</xdr:row>
      <xdr:rowOff>137867</xdr:rowOff>
    </xdr:to>
    <xdr:graphicFrame macro="">
      <xdr:nvGraphicFramePr>
        <xdr:cNvPr id="17" name="Grafik 16">
          <a:extLst>
            <a:ext uri="{FF2B5EF4-FFF2-40B4-BE49-F238E27FC236}">
              <a16:creationId xmlns:a16="http://schemas.microsoft.com/office/drawing/2014/main" id="{FF99DBA5-1BB0-4F4A-8F98-97DC4F929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8</xdr:col>
      <xdr:colOff>265276</xdr:colOff>
      <xdr:row>206</xdr:row>
      <xdr:rowOff>144062</xdr:rowOff>
    </xdr:to>
    <xdr:graphicFrame macro="">
      <xdr:nvGraphicFramePr>
        <xdr:cNvPr id="18" name="Grafik 17">
          <a:extLst>
            <a:ext uri="{FF2B5EF4-FFF2-40B4-BE49-F238E27FC236}">
              <a16:creationId xmlns:a16="http://schemas.microsoft.com/office/drawing/2014/main" id="{39590E44-08B4-4519-BB3C-F407C6D9D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0</xdr:colOff>
      <xdr:row>192</xdr:row>
      <xdr:rowOff>0</xdr:rowOff>
    </xdr:from>
    <xdr:to>
      <xdr:col>17</xdr:col>
      <xdr:colOff>263748</xdr:colOff>
      <xdr:row>206</xdr:row>
      <xdr:rowOff>144064</xdr:rowOff>
    </xdr:to>
    <xdr:graphicFrame macro="">
      <xdr:nvGraphicFramePr>
        <xdr:cNvPr id="19" name="Grafik 18">
          <a:extLst>
            <a:ext uri="{FF2B5EF4-FFF2-40B4-BE49-F238E27FC236}">
              <a16:creationId xmlns:a16="http://schemas.microsoft.com/office/drawing/2014/main" id="{8965D22B-C4CA-4F62-92D3-4124360F6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218</xdr:row>
      <xdr:rowOff>0</xdr:rowOff>
    </xdr:from>
    <xdr:to>
      <xdr:col>8</xdr:col>
      <xdr:colOff>271356</xdr:colOff>
      <xdr:row>232</xdr:row>
      <xdr:rowOff>154485</xdr:rowOff>
    </xdr:to>
    <xdr:graphicFrame macro="">
      <xdr:nvGraphicFramePr>
        <xdr:cNvPr id="20" name="Grafik 19">
          <a:extLst>
            <a:ext uri="{FF2B5EF4-FFF2-40B4-BE49-F238E27FC236}">
              <a16:creationId xmlns:a16="http://schemas.microsoft.com/office/drawing/2014/main" id="{F8203354-C377-41E6-8E6C-2A33EBE42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0</xdr:colOff>
      <xdr:row>218</xdr:row>
      <xdr:rowOff>0</xdr:rowOff>
    </xdr:from>
    <xdr:to>
      <xdr:col>17</xdr:col>
      <xdr:colOff>284575</xdr:colOff>
      <xdr:row>232</xdr:row>
      <xdr:rowOff>149127</xdr:rowOff>
    </xdr:to>
    <xdr:graphicFrame macro="">
      <xdr:nvGraphicFramePr>
        <xdr:cNvPr id="21" name="Grafik 20">
          <a:extLst>
            <a:ext uri="{FF2B5EF4-FFF2-40B4-BE49-F238E27FC236}">
              <a16:creationId xmlns:a16="http://schemas.microsoft.com/office/drawing/2014/main" id="{6ACA7326-03C5-468E-BC06-9A391F9BA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244</xdr:row>
      <xdr:rowOff>0</xdr:rowOff>
    </xdr:from>
    <xdr:to>
      <xdr:col>8</xdr:col>
      <xdr:colOff>317115</xdr:colOff>
      <xdr:row>258</xdr:row>
      <xdr:rowOff>155171</xdr:rowOff>
    </xdr:to>
    <xdr:graphicFrame macro="">
      <xdr:nvGraphicFramePr>
        <xdr:cNvPr id="22" name="Grafik 21">
          <a:extLst>
            <a:ext uri="{FF2B5EF4-FFF2-40B4-BE49-F238E27FC236}">
              <a16:creationId xmlns:a16="http://schemas.microsoft.com/office/drawing/2014/main" id="{7A0163A7-70BD-4E31-A041-B7D79F7CF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</xdr:col>
      <xdr:colOff>0</xdr:colOff>
      <xdr:row>244</xdr:row>
      <xdr:rowOff>0</xdr:rowOff>
    </xdr:from>
    <xdr:to>
      <xdr:col>17</xdr:col>
      <xdr:colOff>313421</xdr:colOff>
      <xdr:row>258</xdr:row>
      <xdr:rowOff>155170</xdr:rowOff>
    </xdr:to>
    <xdr:graphicFrame macro="">
      <xdr:nvGraphicFramePr>
        <xdr:cNvPr id="23" name="Grafik 22">
          <a:extLst>
            <a:ext uri="{FF2B5EF4-FFF2-40B4-BE49-F238E27FC236}">
              <a16:creationId xmlns:a16="http://schemas.microsoft.com/office/drawing/2014/main" id="{E7372876-1DD5-42F3-8002-DF53F77E7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270</xdr:row>
      <xdr:rowOff>0</xdr:rowOff>
    </xdr:from>
    <xdr:to>
      <xdr:col>8</xdr:col>
      <xdr:colOff>332509</xdr:colOff>
      <xdr:row>285</xdr:row>
      <xdr:rowOff>15587</xdr:rowOff>
    </xdr:to>
    <xdr:graphicFrame macro="">
      <xdr:nvGraphicFramePr>
        <xdr:cNvPr id="24" name="Grafik 23">
          <a:extLst>
            <a:ext uri="{FF2B5EF4-FFF2-40B4-BE49-F238E27FC236}">
              <a16:creationId xmlns:a16="http://schemas.microsoft.com/office/drawing/2014/main" id="{A5D7DD2C-7BE7-459F-876A-402F24D53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</xdr:col>
      <xdr:colOff>0</xdr:colOff>
      <xdr:row>270</xdr:row>
      <xdr:rowOff>0</xdr:rowOff>
    </xdr:from>
    <xdr:to>
      <xdr:col>17</xdr:col>
      <xdr:colOff>288066</xdr:colOff>
      <xdr:row>285</xdr:row>
      <xdr:rowOff>57374</xdr:rowOff>
    </xdr:to>
    <xdr:graphicFrame macro="">
      <xdr:nvGraphicFramePr>
        <xdr:cNvPr id="25" name="Grafik 24">
          <a:extLst>
            <a:ext uri="{FF2B5EF4-FFF2-40B4-BE49-F238E27FC236}">
              <a16:creationId xmlns:a16="http://schemas.microsoft.com/office/drawing/2014/main" id="{CAC119C4-5E87-425C-BAFF-65F6F56FC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296</xdr:row>
      <xdr:rowOff>0</xdr:rowOff>
    </xdr:from>
    <xdr:to>
      <xdr:col>8</xdr:col>
      <xdr:colOff>291630</xdr:colOff>
      <xdr:row>311</xdr:row>
      <xdr:rowOff>62089</xdr:rowOff>
    </xdr:to>
    <xdr:graphicFrame macro="">
      <xdr:nvGraphicFramePr>
        <xdr:cNvPr id="26" name="Grafik 25">
          <a:extLst>
            <a:ext uri="{FF2B5EF4-FFF2-40B4-BE49-F238E27FC236}">
              <a16:creationId xmlns:a16="http://schemas.microsoft.com/office/drawing/2014/main" id="{4B9A7EF5-75F7-4D3F-A52C-680107073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10</xdr:col>
      <xdr:colOff>0</xdr:colOff>
      <xdr:row>296</xdr:row>
      <xdr:rowOff>0</xdr:rowOff>
    </xdr:from>
    <xdr:to>
      <xdr:col>17</xdr:col>
      <xdr:colOff>298027</xdr:colOff>
      <xdr:row>311</xdr:row>
      <xdr:rowOff>62089</xdr:rowOff>
    </xdr:to>
    <xdr:graphicFrame macro="">
      <xdr:nvGraphicFramePr>
        <xdr:cNvPr id="27" name="Grafik 26">
          <a:extLst>
            <a:ext uri="{FF2B5EF4-FFF2-40B4-BE49-F238E27FC236}">
              <a16:creationId xmlns:a16="http://schemas.microsoft.com/office/drawing/2014/main" id="{19B56C23-ADAA-46FD-9C64-6F5FC5EF6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323</xdr:row>
      <xdr:rowOff>0</xdr:rowOff>
    </xdr:from>
    <xdr:to>
      <xdr:col>8</xdr:col>
      <xdr:colOff>318498</xdr:colOff>
      <xdr:row>338</xdr:row>
      <xdr:rowOff>46233</xdr:rowOff>
    </xdr:to>
    <xdr:graphicFrame macro="">
      <xdr:nvGraphicFramePr>
        <xdr:cNvPr id="28" name="Grafik 27">
          <a:extLst>
            <a:ext uri="{FF2B5EF4-FFF2-40B4-BE49-F238E27FC236}">
              <a16:creationId xmlns:a16="http://schemas.microsoft.com/office/drawing/2014/main" id="{87966EE5-2270-4BA0-BA3F-0E01FD683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</xdr:col>
      <xdr:colOff>0</xdr:colOff>
      <xdr:row>323</xdr:row>
      <xdr:rowOff>0</xdr:rowOff>
    </xdr:from>
    <xdr:to>
      <xdr:col>17</xdr:col>
      <xdr:colOff>293104</xdr:colOff>
      <xdr:row>337</xdr:row>
      <xdr:rowOff>135033</xdr:rowOff>
    </xdr:to>
    <xdr:graphicFrame macro="">
      <xdr:nvGraphicFramePr>
        <xdr:cNvPr id="29" name="Grafik 28">
          <a:extLst>
            <a:ext uri="{FF2B5EF4-FFF2-40B4-BE49-F238E27FC236}">
              <a16:creationId xmlns:a16="http://schemas.microsoft.com/office/drawing/2014/main" id="{F64B2C6F-2ACA-44E3-BDFC-7A6A6181A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350</xdr:row>
      <xdr:rowOff>0</xdr:rowOff>
    </xdr:from>
    <xdr:to>
      <xdr:col>8</xdr:col>
      <xdr:colOff>316786</xdr:colOff>
      <xdr:row>365</xdr:row>
      <xdr:rowOff>46234</xdr:rowOff>
    </xdr:to>
    <xdr:graphicFrame macro="">
      <xdr:nvGraphicFramePr>
        <xdr:cNvPr id="30" name="Grafik 29">
          <a:extLst>
            <a:ext uri="{FF2B5EF4-FFF2-40B4-BE49-F238E27FC236}">
              <a16:creationId xmlns:a16="http://schemas.microsoft.com/office/drawing/2014/main" id="{4E97914E-DE2F-4EA4-AD1A-2D697A4F9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</xdr:col>
      <xdr:colOff>0</xdr:colOff>
      <xdr:row>350</xdr:row>
      <xdr:rowOff>0</xdr:rowOff>
    </xdr:from>
    <xdr:to>
      <xdr:col>17</xdr:col>
      <xdr:colOff>317814</xdr:colOff>
      <xdr:row>365</xdr:row>
      <xdr:rowOff>49316</xdr:rowOff>
    </xdr:to>
    <xdr:graphicFrame macro="">
      <xdr:nvGraphicFramePr>
        <xdr:cNvPr id="31" name="Grafik 30">
          <a:extLst>
            <a:ext uri="{FF2B5EF4-FFF2-40B4-BE49-F238E27FC236}">
              <a16:creationId xmlns:a16="http://schemas.microsoft.com/office/drawing/2014/main" id="{5C1890A5-76BC-4E39-BDD2-93ACA3838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376</xdr:row>
      <xdr:rowOff>0</xdr:rowOff>
    </xdr:from>
    <xdr:to>
      <xdr:col>8</xdr:col>
      <xdr:colOff>334028</xdr:colOff>
      <xdr:row>390</xdr:row>
      <xdr:rowOff>107724</xdr:rowOff>
    </xdr:to>
    <xdr:graphicFrame macro="">
      <xdr:nvGraphicFramePr>
        <xdr:cNvPr id="32" name="Grafik 31">
          <a:extLst>
            <a:ext uri="{FF2B5EF4-FFF2-40B4-BE49-F238E27FC236}">
              <a16:creationId xmlns:a16="http://schemas.microsoft.com/office/drawing/2014/main" id="{F13CDDCF-7A0C-4726-ADCA-34C3C2103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10</xdr:col>
      <xdr:colOff>0</xdr:colOff>
      <xdr:row>376</xdr:row>
      <xdr:rowOff>0</xdr:rowOff>
    </xdr:from>
    <xdr:to>
      <xdr:col>17</xdr:col>
      <xdr:colOff>328182</xdr:colOff>
      <xdr:row>390</xdr:row>
      <xdr:rowOff>107723</xdr:rowOff>
    </xdr:to>
    <xdr:graphicFrame macro="">
      <xdr:nvGraphicFramePr>
        <xdr:cNvPr id="33" name="Grafik 32">
          <a:extLst>
            <a:ext uri="{FF2B5EF4-FFF2-40B4-BE49-F238E27FC236}">
              <a16:creationId xmlns:a16="http://schemas.microsoft.com/office/drawing/2014/main" id="{2ACB8665-2989-4034-BD87-5F359AD6F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402</xdr:row>
      <xdr:rowOff>0</xdr:rowOff>
    </xdr:from>
    <xdr:to>
      <xdr:col>8</xdr:col>
      <xdr:colOff>304800</xdr:colOff>
      <xdr:row>417</xdr:row>
      <xdr:rowOff>0</xdr:rowOff>
    </xdr:to>
    <xdr:graphicFrame macro="">
      <xdr:nvGraphicFramePr>
        <xdr:cNvPr id="34" name="Grafik 33">
          <a:extLst>
            <a:ext uri="{FF2B5EF4-FFF2-40B4-BE49-F238E27FC236}">
              <a16:creationId xmlns:a16="http://schemas.microsoft.com/office/drawing/2014/main" id="{324EF511-028B-4BAE-9AF7-4A699BDDF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10</xdr:col>
      <xdr:colOff>0</xdr:colOff>
      <xdr:row>402</xdr:row>
      <xdr:rowOff>0</xdr:rowOff>
    </xdr:from>
    <xdr:to>
      <xdr:col>17</xdr:col>
      <xdr:colOff>304800</xdr:colOff>
      <xdr:row>417</xdr:row>
      <xdr:rowOff>0</xdr:rowOff>
    </xdr:to>
    <xdr:graphicFrame macro="">
      <xdr:nvGraphicFramePr>
        <xdr:cNvPr id="35" name="Grafik 34">
          <a:extLst>
            <a:ext uri="{FF2B5EF4-FFF2-40B4-BE49-F238E27FC236}">
              <a16:creationId xmlns:a16="http://schemas.microsoft.com/office/drawing/2014/main" id="{AEDB400A-0A7C-40F5-9D8E-2B406E8F5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429</xdr:row>
      <xdr:rowOff>0</xdr:rowOff>
    </xdr:from>
    <xdr:to>
      <xdr:col>8</xdr:col>
      <xdr:colOff>332509</xdr:colOff>
      <xdr:row>444</xdr:row>
      <xdr:rowOff>15586</xdr:rowOff>
    </xdr:to>
    <xdr:graphicFrame macro="">
      <xdr:nvGraphicFramePr>
        <xdr:cNvPr id="36" name="Grafik 35">
          <a:extLst>
            <a:ext uri="{FF2B5EF4-FFF2-40B4-BE49-F238E27FC236}">
              <a16:creationId xmlns:a16="http://schemas.microsoft.com/office/drawing/2014/main" id="{9E3D4EC0-D29F-4275-A033-0A8BED252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10</xdr:col>
      <xdr:colOff>0</xdr:colOff>
      <xdr:row>429</xdr:row>
      <xdr:rowOff>0</xdr:rowOff>
    </xdr:from>
    <xdr:to>
      <xdr:col>17</xdr:col>
      <xdr:colOff>325928</xdr:colOff>
      <xdr:row>444</xdr:row>
      <xdr:rowOff>15587</xdr:rowOff>
    </xdr:to>
    <xdr:graphicFrame macro="">
      <xdr:nvGraphicFramePr>
        <xdr:cNvPr id="37" name="Grafik 36">
          <a:extLst>
            <a:ext uri="{FF2B5EF4-FFF2-40B4-BE49-F238E27FC236}">
              <a16:creationId xmlns:a16="http://schemas.microsoft.com/office/drawing/2014/main" id="{6D42B0C3-BDFC-467C-B212-E43AFEAF4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455</xdr:row>
      <xdr:rowOff>0</xdr:rowOff>
    </xdr:from>
    <xdr:to>
      <xdr:col>8</xdr:col>
      <xdr:colOff>289748</xdr:colOff>
      <xdr:row>470</xdr:row>
      <xdr:rowOff>62089</xdr:rowOff>
    </xdr:to>
    <xdr:graphicFrame macro="">
      <xdr:nvGraphicFramePr>
        <xdr:cNvPr id="38" name="Grafik 37">
          <a:extLst>
            <a:ext uri="{FF2B5EF4-FFF2-40B4-BE49-F238E27FC236}">
              <a16:creationId xmlns:a16="http://schemas.microsoft.com/office/drawing/2014/main" id="{8F024C6B-71BE-4F11-832E-C051D4B98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10</xdr:col>
      <xdr:colOff>0</xdr:colOff>
      <xdr:row>455</xdr:row>
      <xdr:rowOff>0</xdr:rowOff>
    </xdr:from>
    <xdr:to>
      <xdr:col>17</xdr:col>
      <xdr:colOff>298027</xdr:colOff>
      <xdr:row>470</xdr:row>
      <xdr:rowOff>66228</xdr:rowOff>
    </xdr:to>
    <xdr:graphicFrame macro="">
      <xdr:nvGraphicFramePr>
        <xdr:cNvPr id="39" name="Grafik 38">
          <a:extLst>
            <a:ext uri="{FF2B5EF4-FFF2-40B4-BE49-F238E27FC236}">
              <a16:creationId xmlns:a16="http://schemas.microsoft.com/office/drawing/2014/main" id="{055DB8FA-4CB8-4937-9F08-4443328EA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482</xdr:row>
      <xdr:rowOff>0</xdr:rowOff>
    </xdr:from>
    <xdr:to>
      <xdr:col>8</xdr:col>
      <xdr:colOff>336061</xdr:colOff>
      <xdr:row>496</xdr:row>
      <xdr:rowOff>141849</xdr:rowOff>
    </xdr:to>
    <xdr:graphicFrame macro="">
      <xdr:nvGraphicFramePr>
        <xdr:cNvPr id="40" name="Grafik 39">
          <a:extLst>
            <a:ext uri="{FF2B5EF4-FFF2-40B4-BE49-F238E27FC236}">
              <a16:creationId xmlns:a16="http://schemas.microsoft.com/office/drawing/2014/main" id="{FCF7C285-57F5-48EE-822E-06269A760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</xdr:col>
      <xdr:colOff>0</xdr:colOff>
      <xdr:row>482</xdr:row>
      <xdr:rowOff>0</xdr:rowOff>
    </xdr:from>
    <xdr:to>
      <xdr:col>17</xdr:col>
      <xdr:colOff>334498</xdr:colOff>
      <xdr:row>496</xdr:row>
      <xdr:rowOff>141850</xdr:rowOff>
    </xdr:to>
    <xdr:graphicFrame macro="">
      <xdr:nvGraphicFramePr>
        <xdr:cNvPr id="41" name="Grafik 40">
          <a:extLst>
            <a:ext uri="{FF2B5EF4-FFF2-40B4-BE49-F238E27FC236}">
              <a16:creationId xmlns:a16="http://schemas.microsoft.com/office/drawing/2014/main" id="{F27F6DCC-BDAB-4FA9-9202-489EC48AB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10</xdr:col>
      <xdr:colOff>0</xdr:colOff>
      <xdr:row>508</xdr:row>
      <xdr:rowOff>0</xdr:rowOff>
    </xdr:from>
    <xdr:to>
      <xdr:col>17</xdr:col>
      <xdr:colOff>287903</xdr:colOff>
      <xdr:row>523</xdr:row>
      <xdr:rowOff>9939</xdr:rowOff>
    </xdr:to>
    <xdr:graphicFrame macro="">
      <xdr:nvGraphicFramePr>
        <xdr:cNvPr id="43" name="Grafik 42">
          <a:extLst>
            <a:ext uri="{FF2B5EF4-FFF2-40B4-BE49-F238E27FC236}">
              <a16:creationId xmlns:a16="http://schemas.microsoft.com/office/drawing/2014/main" id="{6F6A2BAB-0155-499F-9C98-E95C70F85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</xdr:col>
      <xdr:colOff>0</xdr:colOff>
      <xdr:row>508</xdr:row>
      <xdr:rowOff>0</xdr:rowOff>
    </xdr:from>
    <xdr:to>
      <xdr:col>8</xdr:col>
      <xdr:colOff>281609</xdr:colOff>
      <xdr:row>523</xdr:row>
      <xdr:rowOff>12205</xdr:rowOff>
    </xdr:to>
    <xdr:graphicFrame macro="">
      <xdr:nvGraphicFramePr>
        <xdr:cNvPr id="44" name="Grafik 43">
          <a:extLst>
            <a:ext uri="{FF2B5EF4-FFF2-40B4-BE49-F238E27FC236}">
              <a16:creationId xmlns:a16="http://schemas.microsoft.com/office/drawing/2014/main" id="{0E1A2B07-C6C4-4665-B441-931A7FE8A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8</xdr:col>
      <xdr:colOff>304800</xdr:colOff>
      <xdr:row>548</xdr:row>
      <xdr:rowOff>158817</xdr:rowOff>
    </xdr:to>
    <xdr:graphicFrame macro="">
      <xdr:nvGraphicFramePr>
        <xdr:cNvPr id="45" name="Grafik 44">
          <a:extLst>
            <a:ext uri="{FF2B5EF4-FFF2-40B4-BE49-F238E27FC236}">
              <a16:creationId xmlns:a16="http://schemas.microsoft.com/office/drawing/2014/main" id="{96A2C705-C879-4703-BECF-3217FB654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10</xdr:col>
      <xdr:colOff>0</xdr:colOff>
      <xdr:row>534</xdr:row>
      <xdr:rowOff>0</xdr:rowOff>
    </xdr:from>
    <xdr:to>
      <xdr:col>17</xdr:col>
      <xdr:colOff>301592</xdr:colOff>
      <xdr:row>548</xdr:row>
      <xdr:rowOff>158817</xdr:rowOff>
    </xdr:to>
    <xdr:graphicFrame macro="">
      <xdr:nvGraphicFramePr>
        <xdr:cNvPr id="46" name="Grafik 45">
          <a:extLst>
            <a:ext uri="{FF2B5EF4-FFF2-40B4-BE49-F238E27FC236}">
              <a16:creationId xmlns:a16="http://schemas.microsoft.com/office/drawing/2014/main" id="{EBA370D1-3C42-4062-AEB9-862DE294B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560</xdr:row>
      <xdr:rowOff>0</xdr:rowOff>
    </xdr:from>
    <xdr:to>
      <xdr:col>8</xdr:col>
      <xdr:colOff>304800</xdr:colOff>
      <xdr:row>575</xdr:row>
      <xdr:rowOff>53788</xdr:rowOff>
    </xdr:to>
    <xdr:graphicFrame macro="">
      <xdr:nvGraphicFramePr>
        <xdr:cNvPr id="48" name="Grafik 47">
          <a:extLst>
            <a:ext uri="{FF2B5EF4-FFF2-40B4-BE49-F238E27FC236}">
              <a16:creationId xmlns:a16="http://schemas.microsoft.com/office/drawing/2014/main" id="{BF73E702-693A-4E07-AB75-999199547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10</xdr:col>
      <xdr:colOff>0</xdr:colOff>
      <xdr:row>560</xdr:row>
      <xdr:rowOff>0</xdr:rowOff>
    </xdr:from>
    <xdr:to>
      <xdr:col>17</xdr:col>
      <xdr:colOff>303007</xdr:colOff>
      <xdr:row>575</xdr:row>
      <xdr:rowOff>53788</xdr:rowOff>
    </xdr:to>
    <xdr:graphicFrame macro="">
      <xdr:nvGraphicFramePr>
        <xdr:cNvPr id="49" name="Grafik 48">
          <a:extLst>
            <a:ext uri="{FF2B5EF4-FFF2-40B4-BE49-F238E27FC236}">
              <a16:creationId xmlns:a16="http://schemas.microsoft.com/office/drawing/2014/main" id="{E34903A5-70C5-4D89-94E5-3C004C8F2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586</xdr:row>
      <xdr:rowOff>0</xdr:rowOff>
    </xdr:from>
    <xdr:to>
      <xdr:col>8</xdr:col>
      <xdr:colOff>332509</xdr:colOff>
      <xdr:row>601</xdr:row>
      <xdr:rowOff>15586</xdr:rowOff>
    </xdr:to>
    <xdr:graphicFrame macro="">
      <xdr:nvGraphicFramePr>
        <xdr:cNvPr id="50" name="Grafik 49">
          <a:extLst>
            <a:ext uri="{FF2B5EF4-FFF2-40B4-BE49-F238E27FC236}">
              <a16:creationId xmlns:a16="http://schemas.microsoft.com/office/drawing/2014/main" id="{E079EF06-22CF-4097-ABDB-6935FE239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10</xdr:col>
      <xdr:colOff>0</xdr:colOff>
      <xdr:row>586</xdr:row>
      <xdr:rowOff>0</xdr:rowOff>
    </xdr:from>
    <xdr:to>
      <xdr:col>17</xdr:col>
      <xdr:colOff>325928</xdr:colOff>
      <xdr:row>601</xdr:row>
      <xdr:rowOff>15586</xdr:rowOff>
    </xdr:to>
    <xdr:graphicFrame macro="">
      <xdr:nvGraphicFramePr>
        <xdr:cNvPr id="51" name="Grafik 50">
          <a:extLst>
            <a:ext uri="{FF2B5EF4-FFF2-40B4-BE49-F238E27FC236}">
              <a16:creationId xmlns:a16="http://schemas.microsoft.com/office/drawing/2014/main" id="{D34DB55C-88E0-407D-843C-0C6D0448E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613</xdr:row>
      <xdr:rowOff>0</xdr:rowOff>
    </xdr:from>
    <xdr:to>
      <xdr:col>8</xdr:col>
      <xdr:colOff>275063</xdr:colOff>
      <xdr:row>627</xdr:row>
      <xdr:rowOff>138275</xdr:rowOff>
    </xdr:to>
    <xdr:graphicFrame macro="">
      <xdr:nvGraphicFramePr>
        <xdr:cNvPr id="52" name="Grafik 51">
          <a:extLst>
            <a:ext uri="{FF2B5EF4-FFF2-40B4-BE49-F238E27FC236}">
              <a16:creationId xmlns:a16="http://schemas.microsoft.com/office/drawing/2014/main" id="{C36AC865-438B-47D7-A4FB-55FAC27BE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</xdr:col>
      <xdr:colOff>0</xdr:colOff>
      <xdr:row>613</xdr:row>
      <xdr:rowOff>0</xdr:rowOff>
    </xdr:from>
    <xdr:to>
      <xdr:col>17</xdr:col>
      <xdr:colOff>278409</xdr:colOff>
      <xdr:row>627</xdr:row>
      <xdr:rowOff>138275</xdr:rowOff>
    </xdr:to>
    <xdr:graphicFrame macro="">
      <xdr:nvGraphicFramePr>
        <xdr:cNvPr id="53" name="Grafik 52">
          <a:extLst>
            <a:ext uri="{FF2B5EF4-FFF2-40B4-BE49-F238E27FC236}">
              <a16:creationId xmlns:a16="http://schemas.microsoft.com/office/drawing/2014/main" id="{BE2FC0FD-CA08-43C2-9DC6-F62A324E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639</xdr:row>
      <xdr:rowOff>0</xdr:rowOff>
    </xdr:from>
    <xdr:to>
      <xdr:col>8</xdr:col>
      <xdr:colOff>336062</xdr:colOff>
      <xdr:row>653</xdr:row>
      <xdr:rowOff>131689</xdr:rowOff>
    </xdr:to>
    <xdr:graphicFrame macro="">
      <xdr:nvGraphicFramePr>
        <xdr:cNvPr id="54" name="Grafik 53">
          <a:extLst>
            <a:ext uri="{FF2B5EF4-FFF2-40B4-BE49-F238E27FC236}">
              <a16:creationId xmlns:a16="http://schemas.microsoft.com/office/drawing/2014/main" id="{F4018F31-C841-4D07-9915-DE50B2E7E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10</xdr:col>
      <xdr:colOff>0</xdr:colOff>
      <xdr:row>639</xdr:row>
      <xdr:rowOff>0</xdr:rowOff>
    </xdr:from>
    <xdr:to>
      <xdr:col>17</xdr:col>
      <xdr:colOff>334498</xdr:colOff>
      <xdr:row>653</xdr:row>
      <xdr:rowOff>144585</xdr:rowOff>
    </xdr:to>
    <xdr:graphicFrame macro="">
      <xdr:nvGraphicFramePr>
        <xdr:cNvPr id="55" name="Grafik 54">
          <a:extLst>
            <a:ext uri="{FF2B5EF4-FFF2-40B4-BE49-F238E27FC236}">
              <a16:creationId xmlns:a16="http://schemas.microsoft.com/office/drawing/2014/main" id="{6556028C-11E6-4969-A2D5-7D5BAD7A1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426198</xdr:colOff>
      <xdr:row>24</xdr:row>
      <xdr:rowOff>14376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3C519100-7A9B-4A6E-A9C8-90FA372F4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</xdr:row>
      <xdr:rowOff>0</xdr:rowOff>
    </xdr:from>
    <xdr:to>
      <xdr:col>17</xdr:col>
      <xdr:colOff>556251</xdr:colOff>
      <xdr:row>24</xdr:row>
      <xdr:rowOff>20097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7A932A23-C3F8-400F-91A1-B0E469B7E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37</xdr:row>
      <xdr:rowOff>0</xdr:rowOff>
    </xdr:from>
    <xdr:to>
      <xdr:col>8</xdr:col>
      <xdr:colOff>424524</xdr:colOff>
      <xdr:row>52</xdr:row>
      <xdr:rowOff>42596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942CD9BA-E9C0-4A06-AD87-23B5BC852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37</xdr:row>
      <xdr:rowOff>0</xdr:rowOff>
    </xdr:from>
    <xdr:to>
      <xdr:col>17</xdr:col>
      <xdr:colOff>525863</xdr:colOff>
      <xdr:row>52</xdr:row>
      <xdr:rowOff>20097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7C300252-B898-45EA-BF3D-4F6970BB8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64</xdr:row>
      <xdr:rowOff>0</xdr:rowOff>
    </xdr:from>
    <xdr:to>
      <xdr:col>8</xdr:col>
      <xdr:colOff>426198</xdr:colOff>
      <xdr:row>79</xdr:row>
      <xdr:rowOff>38175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3CDC51AF-F44B-4638-B118-8E7CCB108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64</xdr:row>
      <xdr:rowOff>0</xdr:rowOff>
    </xdr:from>
    <xdr:to>
      <xdr:col>17</xdr:col>
      <xdr:colOff>525864</xdr:colOff>
      <xdr:row>78</xdr:row>
      <xdr:rowOff>88677</xdr:rowOff>
    </xdr:to>
    <xdr:graphicFrame macro="">
      <xdr:nvGraphicFramePr>
        <xdr:cNvPr id="7" name="Grafik 6">
          <a:extLst>
            <a:ext uri="{FF2B5EF4-FFF2-40B4-BE49-F238E27FC236}">
              <a16:creationId xmlns:a16="http://schemas.microsoft.com/office/drawing/2014/main" id="{4DADA54A-6C22-4A47-BB2A-5D2B19F97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91</xdr:row>
      <xdr:rowOff>0</xdr:rowOff>
    </xdr:from>
    <xdr:to>
      <xdr:col>8</xdr:col>
      <xdr:colOff>419970</xdr:colOff>
      <xdr:row>106</xdr:row>
      <xdr:rowOff>34199</xdr:rowOff>
    </xdr:to>
    <xdr:graphicFrame macro="">
      <xdr:nvGraphicFramePr>
        <xdr:cNvPr id="8" name="Grafik 7">
          <a:extLst>
            <a:ext uri="{FF2B5EF4-FFF2-40B4-BE49-F238E27FC236}">
              <a16:creationId xmlns:a16="http://schemas.microsoft.com/office/drawing/2014/main" id="{C59BE7FB-5F83-4D77-AAFB-DACBDF060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91</xdr:row>
      <xdr:rowOff>0</xdr:rowOff>
    </xdr:from>
    <xdr:to>
      <xdr:col>17</xdr:col>
      <xdr:colOff>550109</xdr:colOff>
      <xdr:row>105</xdr:row>
      <xdr:rowOff>94957</xdr:rowOff>
    </xdr:to>
    <xdr:graphicFrame macro="">
      <xdr:nvGraphicFramePr>
        <xdr:cNvPr id="9" name="Grafik 8">
          <a:extLst>
            <a:ext uri="{FF2B5EF4-FFF2-40B4-BE49-F238E27FC236}">
              <a16:creationId xmlns:a16="http://schemas.microsoft.com/office/drawing/2014/main" id="{269C1773-C67D-4EF4-80E1-8DA34801F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118</xdr:row>
      <xdr:rowOff>0</xdr:rowOff>
    </xdr:from>
    <xdr:to>
      <xdr:col>8</xdr:col>
      <xdr:colOff>420091</xdr:colOff>
      <xdr:row>133</xdr:row>
      <xdr:rowOff>36967</xdr:rowOff>
    </xdr:to>
    <xdr:graphicFrame macro="">
      <xdr:nvGraphicFramePr>
        <xdr:cNvPr id="10" name="Grafik 9">
          <a:extLst>
            <a:ext uri="{FF2B5EF4-FFF2-40B4-BE49-F238E27FC236}">
              <a16:creationId xmlns:a16="http://schemas.microsoft.com/office/drawing/2014/main" id="{ED718094-6527-4A07-979C-33F858A1D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118</xdr:row>
      <xdr:rowOff>0</xdr:rowOff>
    </xdr:from>
    <xdr:to>
      <xdr:col>17</xdr:col>
      <xdr:colOff>496231</xdr:colOff>
      <xdr:row>132</xdr:row>
      <xdr:rowOff>96297</xdr:rowOff>
    </xdr:to>
    <xdr:graphicFrame macro="">
      <xdr:nvGraphicFramePr>
        <xdr:cNvPr id="11" name="Grafik 10">
          <a:extLst>
            <a:ext uri="{FF2B5EF4-FFF2-40B4-BE49-F238E27FC236}">
              <a16:creationId xmlns:a16="http://schemas.microsoft.com/office/drawing/2014/main" id="{0DE72253-2DA9-4ED4-84F0-0C81E58C2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146</xdr:row>
      <xdr:rowOff>0</xdr:rowOff>
    </xdr:from>
    <xdr:to>
      <xdr:col>8</xdr:col>
      <xdr:colOff>337248</xdr:colOff>
      <xdr:row>160</xdr:row>
      <xdr:rowOff>71145</xdr:rowOff>
    </xdr:to>
    <xdr:graphicFrame macro="">
      <xdr:nvGraphicFramePr>
        <xdr:cNvPr id="12" name="Grafik 11">
          <a:extLst>
            <a:ext uri="{FF2B5EF4-FFF2-40B4-BE49-F238E27FC236}">
              <a16:creationId xmlns:a16="http://schemas.microsoft.com/office/drawing/2014/main" id="{471FB774-6DCB-4E3E-B95C-7C7218534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146</xdr:row>
      <xdr:rowOff>0</xdr:rowOff>
    </xdr:from>
    <xdr:to>
      <xdr:col>17</xdr:col>
      <xdr:colOff>542533</xdr:colOff>
      <xdr:row>160</xdr:row>
      <xdr:rowOff>94957</xdr:rowOff>
    </xdr:to>
    <xdr:graphicFrame macro="">
      <xdr:nvGraphicFramePr>
        <xdr:cNvPr id="13" name="Grafik 12">
          <a:extLst>
            <a:ext uri="{FF2B5EF4-FFF2-40B4-BE49-F238E27FC236}">
              <a16:creationId xmlns:a16="http://schemas.microsoft.com/office/drawing/2014/main" id="{33F0FC96-DF1E-492F-8349-6B3E0173E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174</xdr:row>
      <xdr:rowOff>0</xdr:rowOff>
    </xdr:from>
    <xdr:to>
      <xdr:col>8</xdr:col>
      <xdr:colOff>316524</xdr:colOff>
      <xdr:row>188</xdr:row>
      <xdr:rowOff>152177</xdr:rowOff>
    </xdr:to>
    <xdr:graphicFrame macro="">
      <xdr:nvGraphicFramePr>
        <xdr:cNvPr id="14" name="Grafik 13">
          <a:extLst>
            <a:ext uri="{FF2B5EF4-FFF2-40B4-BE49-F238E27FC236}">
              <a16:creationId xmlns:a16="http://schemas.microsoft.com/office/drawing/2014/main" id="{4096E462-6455-4B8A-9BA3-852AFCE71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174</xdr:row>
      <xdr:rowOff>0</xdr:rowOff>
    </xdr:from>
    <xdr:to>
      <xdr:col>17</xdr:col>
      <xdr:colOff>527538</xdr:colOff>
      <xdr:row>188</xdr:row>
      <xdr:rowOff>152176</xdr:rowOff>
    </xdr:to>
    <xdr:graphicFrame macro="">
      <xdr:nvGraphicFramePr>
        <xdr:cNvPr id="15" name="Grafik 14">
          <a:extLst>
            <a:ext uri="{FF2B5EF4-FFF2-40B4-BE49-F238E27FC236}">
              <a16:creationId xmlns:a16="http://schemas.microsoft.com/office/drawing/2014/main" id="{B77F53F1-D3B4-4A97-BCB8-1F5F1C732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203</xdr:row>
      <xdr:rowOff>0</xdr:rowOff>
    </xdr:from>
    <xdr:to>
      <xdr:col>8</xdr:col>
      <xdr:colOff>290504</xdr:colOff>
      <xdr:row>217</xdr:row>
      <xdr:rowOff>158372</xdr:rowOff>
    </xdr:to>
    <xdr:graphicFrame macro="">
      <xdr:nvGraphicFramePr>
        <xdr:cNvPr id="16" name="Grafik 15">
          <a:extLst>
            <a:ext uri="{FF2B5EF4-FFF2-40B4-BE49-F238E27FC236}">
              <a16:creationId xmlns:a16="http://schemas.microsoft.com/office/drawing/2014/main" id="{7FE5FE56-4B5F-48A1-9702-8D2F95BA8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0</xdr:colOff>
      <xdr:row>203</xdr:row>
      <xdr:rowOff>0</xdr:rowOff>
    </xdr:from>
    <xdr:to>
      <xdr:col>17</xdr:col>
      <xdr:colOff>286113</xdr:colOff>
      <xdr:row>217</xdr:row>
      <xdr:rowOff>158373</xdr:rowOff>
    </xdr:to>
    <xdr:graphicFrame macro="">
      <xdr:nvGraphicFramePr>
        <xdr:cNvPr id="17" name="Grafik 16">
          <a:extLst>
            <a:ext uri="{FF2B5EF4-FFF2-40B4-BE49-F238E27FC236}">
              <a16:creationId xmlns:a16="http://schemas.microsoft.com/office/drawing/2014/main" id="{EDB54553-704C-48C2-A44A-085F8D3E3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229</xdr:row>
      <xdr:rowOff>0</xdr:rowOff>
    </xdr:from>
    <xdr:to>
      <xdr:col>8</xdr:col>
      <xdr:colOff>275503</xdr:colOff>
      <xdr:row>244</xdr:row>
      <xdr:rowOff>10935</xdr:rowOff>
    </xdr:to>
    <xdr:graphicFrame macro="">
      <xdr:nvGraphicFramePr>
        <xdr:cNvPr id="20" name="Grafik 19">
          <a:extLst>
            <a:ext uri="{FF2B5EF4-FFF2-40B4-BE49-F238E27FC236}">
              <a16:creationId xmlns:a16="http://schemas.microsoft.com/office/drawing/2014/main" id="{3F98ADC1-EAED-41BF-BF71-41837AE56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0</xdr:colOff>
      <xdr:row>229</xdr:row>
      <xdr:rowOff>0</xdr:rowOff>
    </xdr:from>
    <xdr:to>
      <xdr:col>17</xdr:col>
      <xdr:colOff>289120</xdr:colOff>
      <xdr:row>244</xdr:row>
      <xdr:rowOff>11366</xdr:rowOff>
    </xdr:to>
    <xdr:graphicFrame macro="">
      <xdr:nvGraphicFramePr>
        <xdr:cNvPr id="23" name="Grafik 22">
          <a:extLst>
            <a:ext uri="{FF2B5EF4-FFF2-40B4-BE49-F238E27FC236}">
              <a16:creationId xmlns:a16="http://schemas.microsoft.com/office/drawing/2014/main" id="{FD667224-B771-43EB-82CC-CB3A80B83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255</xdr:row>
      <xdr:rowOff>0</xdr:rowOff>
    </xdr:from>
    <xdr:to>
      <xdr:col>8</xdr:col>
      <xdr:colOff>306421</xdr:colOff>
      <xdr:row>270</xdr:row>
      <xdr:rowOff>17409</xdr:rowOff>
    </xdr:to>
    <xdr:graphicFrame macro="">
      <xdr:nvGraphicFramePr>
        <xdr:cNvPr id="25" name="Grafik 24">
          <a:extLst>
            <a:ext uri="{FF2B5EF4-FFF2-40B4-BE49-F238E27FC236}">
              <a16:creationId xmlns:a16="http://schemas.microsoft.com/office/drawing/2014/main" id="{67EAB8EF-FB48-4F33-8346-8237014AC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</xdr:col>
      <xdr:colOff>0</xdr:colOff>
      <xdr:row>255</xdr:row>
      <xdr:rowOff>0</xdr:rowOff>
    </xdr:from>
    <xdr:to>
      <xdr:col>17</xdr:col>
      <xdr:colOff>315214</xdr:colOff>
      <xdr:row>270</xdr:row>
      <xdr:rowOff>11511</xdr:rowOff>
    </xdr:to>
    <xdr:graphicFrame macro="">
      <xdr:nvGraphicFramePr>
        <xdr:cNvPr id="21" name="Grafik 20">
          <a:extLst>
            <a:ext uri="{FF2B5EF4-FFF2-40B4-BE49-F238E27FC236}">
              <a16:creationId xmlns:a16="http://schemas.microsoft.com/office/drawing/2014/main" id="{64A1C142-87D6-4E77-A63D-483B24852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281</xdr:row>
      <xdr:rowOff>0</xdr:rowOff>
    </xdr:from>
    <xdr:to>
      <xdr:col>8</xdr:col>
      <xdr:colOff>311591</xdr:colOff>
      <xdr:row>296</xdr:row>
      <xdr:rowOff>54807</xdr:rowOff>
    </xdr:to>
    <xdr:graphicFrame macro="">
      <xdr:nvGraphicFramePr>
        <xdr:cNvPr id="22" name="Grafik 21">
          <a:extLst>
            <a:ext uri="{FF2B5EF4-FFF2-40B4-BE49-F238E27FC236}">
              <a16:creationId xmlns:a16="http://schemas.microsoft.com/office/drawing/2014/main" id="{9A6C7759-3AAA-4D73-973D-8F4A88BA1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</xdr:col>
      <xdr:colOff>0</xdr:colOff>
      <xdr:row>281</xdr:row>
      <xdr:rowOff>0</xdr:rowOff>
    </xdr:from>
    <xdr:to>
      <xdr:col>17</xdr:col>
      <xdr:colOff>289859</xdr:colOff>
      <xdr:row>296</xdr:row>
      <xdr:rowOff>100479</xdr:rowOff>
    </xdr:to>
    <xdr:graphicFrame macro="">
      <xdr:nvGraphicFramePr>
        <xdr:cNvPr id="24" name="Grafik 23">
          <a:extLst>
            <a:ext uri="{FF2B5EF4-FFF2-40B4-BE49-F238E27FC236}">
              <a16:creationId xmlns:a16="http://schemas.microsoft.com/office/drawing/2014/main" id="{72141CCB-CB30-4194-ACDF-0779A3AFB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308</xdr:row>
      <xdr:rowOff>0</xdr:rowOff>
    </xdr:from>
    <xdr:to>
      <xdr:col>8</xdr:col>
      <xdr:colOff>273327</xdr:colOff>
      <xdr:row>323</xdr:row>
      <xdr:rowOff>101310</xdr:rowOff>
    </xdr:to>
    <xdr:graphicFrame macro="">
      <xdr:nvGraphicFramePr>
        <xdr:cNvPr id="26" name="Grafik 25">
          <a:extLst>
            <a:ext uri="{FF2B5EF4-FFF2-40B4-BE49-F238E27FC236}">
              <a16:creationId xmlns:a16="http://schemas.microsoft.com/office/drawing/2014/main" id="{3ED3992F-325F-4587-A9A7-DAFDB2591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10</xdr:col>
      <xdr:colOff>0</xdr:colOff>
      <xdr:row>308</xdr:row>
      <xdr:rowOff>0</xdr:rowOff>
    </xdr:from>
    <xdr:to>
      <xdr:col>17</xdr:col>
      <xdr:colOff>299820</xdr:colOff>
      <xdr:row>323</xdr:row>
      <xdr:rowOff>101310</xdr:rowOff>
    </xdr:to>
    <xdr:graphicFrame macro="">
      <xdr:nvGraphicFramePr>
        <xdr:cNvPr id="27" name="Grafik 26">
          <a:extLst>
            <a:ext uri="{FF2B5EF4-FFF2-40B4-BE49-F238E27FC236}">
              <a16:creationId xmlns:a16="http://schemas.microsoft.com/office/drawing/2014/main" id="{F8A8A666-B747-4A9B-BBA3-5B71BAAA1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334</xdr:row>
      <xdr:rowOff>0</xdr:rowOff>
    </xdr:from>
    <xdr:to>
      <xdr:col>8</xdr:col>
      <xdr:colOff>297580</xdr:colOff>
      <xdr:row>349</xdr:row>
      <xdr:rowOff>85454</xdr:rowOff>
    </xdr:to>
    <xdr:graphicFrame macro="">
      <xdr:nvGraphicFramePr>
        <xdr:cNvPr id="28" name="Grafik 27">
          <a:extLst>
            <a:ext uri="{FF2B5EF4-FFF2-40B4-BE49-F238E27FC236}">
              <a16:creationId xmlns:a16="http://schemas.microsoft.com/office/drawing/2014/main" id="{6BB2E77C-5C1D-4602-A347-FB9F1EBD2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</xdr:col>
      <xdr:colOff>0</xdr:colOff>
      <xdr:row>334</xdr:row>
      <xdr:rowOff>0</xdr:rowOff>
    </xdr:from>
    <xdr:to>
      <xdr:col>17</xdr:col>
      <xdr:colOff>294897</xdr:colOff>
      <xdr:row>348</xdr:row>
      <xdr:rowOff>175524</xdr:rowOff>
    </xdr:to>
    <xdr:graphicFrame macro="">
      <xdr:nvGraphicFramePr>
        <xdr:cNvPr id="29" name="Grafik 28">
          <a:extLst>
            <a:ext uri="{FF2B5EF4-FFF2-40B4-BE49-F238E27FC236}">
              <a16:creationId xmlns:a16="http://schemas.microsoft.com/office/drawing/2014/main" id="{A9334ED8-612E-4A14-A76A-3E5416B65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360</xdr:row>
      <xdr:rowOff>0</xdr:rowOff>
    </xdr:from>
    <xdr:to>
      <xdr:col>8</xdr:col>
      <xdr:colOff>298483</xdr:colOff>
      <xdr:row>375</xdr:row>
      <xdr:rowOff>85454</xdr:rowOff>
    </xdr:to>
    <xdr:graphicFrame macro="">
      <xdr:nvGraphicFramePr>
        <xdr:cNvPr id="30" name="Grafik 29">
          <a:extLst>
            <a:ext uri="{FF2B5EF4-FFF2-40B4-BE49-F238E27FC236}">
              <a16:creationId xmlns:a16="http://schemas.microsoft.com/office/drawing/2014/main" id="{D03291A8-2906-4705-8CF1-61C97321A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</xdr:col>
      <xdr:colOff>0</xdr:colOff>
      <xdr:row>360</xdr:row>
      <xdr:rowOff>0</xdr:rowOff>
    </xdr:from>
    <xdr:to>
      <xdr:col>17</xdr:col>
      <xdr:colOff>316992</xdr:colOff>
      <xdr:row>375</xdr:row>
      <xdr:rowOff>92421</xdr:rowOff>
    </xdr:to>
    <xdr:graphicFrame macro="">
      <xdr:nvGraphicFramePr>
        <xdr:cNvPr id="31" name="Grafik 30">
          <a:extLst>
            <a:ext uri="{FF2B5EF4-FFF2-40B4-BE49-F238E27FC236}">
              <a16:creationId xmlns:a16="http://schemas.microsoft.com/office/drawing/2014/main" id="{05109EDF-CB8F-49AA-9FA7-1BC463036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385</xdr:row>
      <xdr:rowOff>0</xdr:rowOff>
    </xdr:from>
    <xdr:to>
      <xdr:col>8</xdr:col>
      <xdr:colOff>315725</xdr:colOff>
      <xdr:row>399</xdr:row>
      <xdr:rowOff>148214</xdr:rowOff>
    </xdr:to>
    <xdr:graphicFrame macro="">
      <xdr:nvGraphicFramePr>
        <xdr:cNvPr id="32" name="Grafik 31">
          <a:extLst>
            <a:ext uri="{FF2B5EF4-FFF2-40B4-BE49-F238E27FC236}">
              <a16:creationId xmlns:a16="http://schemas.microsoft.com/office/drawing/2014/main" id="{B7D0D32B-04A5-49BC-9527-B4F1BD8FF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10</xdr:col>
      <xdr:colOff>0</xdr:colOff>
      <xdr:row>385</xdr:row>
      <xdr:rowOff>0</xdr:rowOff>
    </xdr:from>
    <xdr:to>
      <xdr:col>17</xdr:col>
      <xdr:colOff>329975</xdr:colOff>
      <xdr:row>399</xdr:row>
      <xdr:rowOff>148214</xdr:rowOff>
    </xdr:to>
    <xdr:graphicFrame macro="">
      <xdr:nvGraphicFramePr>
        <xdr:cNvPr id="33" name="Grafik 32">
          <a:extLst>
            <a:ext uri="{FF2B5EF4-FFF2-40B4-BE49-F238E27FC236}">
              <a16:creationId xmlns:a16="http://schemas.microsoft.com/office/drawing/2014/main" id="{DC1B286A-91C2-4204-8071-4715D97CD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410</xdr:row>
      <xdr:rowOff>0</xdr:rowOff>
    </xdr:from>
    <xdr:to>
      <xdr:col>8</xdr:col>
      <xdr:colOff>286497</xdr:colOff>
      <xdr:row>425</xdr:row>
      <xdr:rowOff>39220</xdr:rowOff>
    </xdr:to>
    <xdr:graphicFrame macro="">
      <xdr:nvGraphicFramePr>
        <xdr:cNvPr id="34" name="Grafik 33">
          <a:extLst>
            <a:ext uri="{FF2B5EF4-FFF2-40B4-BE49-F238E27FC236}">
              <a16:creationId xmlns:a16="http://schemas.microsoft.com/office/drawing/2014/main" id="{95033A57-1D76-42BE-9A5B-98FF030A2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10</xdr:col>
      <xdr:colOff>0</xdr:colOff>
      <xdr:row>410</xdr:row>
      <xdr:rowOff>0</xdr:rowOff>
    </xdr:from>
    <xdr:to>
      <xdr:col>17</xdr:col>
      <xdr:colOff>306593</xdr:colOff>
      <xdr:row>425</xdr:row>
      <xdr:rowOff>39220</xdr:rowOff>
    </xdr:to>
    <xdr:graphicFrame macro="">
      <xdr:nvGraphicFramePr>
        <xdr:cNvPr id="35" name="Grafik 34">
          <a:extLst>
            <a:ext uri="{FF2B5EF4-FFF2-40B4-BE49-F238E27FC236}">
              <a16:creationId xmlns:a16="http://schemas.microsoft.com/office/drawing/2014/main" id="{7BE34BFB-3598-4C61-8AFE-CD51DBE67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</xdr:col>
      <xdr:colOff>0</xdr:colOff>
      <xdr:row>436</xdr:row>
      <xdr:rowOff>0</xdr:rowOff>
    </xdr:from>
    <xdr:to>
      <xdr:col>17</xdr:col>
      <xdr:colOff>327721</xdr:colOff>
      <xdr:row>451</xdr:row>
      <xdr:rowOff>54807</xdr:rowOff>
    </xdr:to>
    <xdr:graphicFrame macro="">
      <xdr:nvGraphicFramePr>
        <xdr:cNvPr id="36" name="Grafik 35">
          <a:extLst>
            <a:ext uri="{FF2B5EF4-FFF2-40B4-BE49-F238E27FC236}">
              <a16:creationId xmlns:a16="http://schemas.microsoft.com/office/drawing/2014/main" id="{38D79BC4-2340-4D6E-97CB-690B2BD29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436</xdr:row>
      <xdr:rowOff>0</xdr:rowOff>
    </xdr:from>
    <xdr:to>
      <xdr:col>8</xdr:col>
      <xdr:colOff>311591</xdr:colOff>
      <xdr:row>451</xdr:row>
      <xdr:rowOff>54806</xdr:rowOff>
    </xdr:to>
    <xdr:graphicFrame macro="">
      <xdr:nvGraphicFramePr>
        <xdr:cNvPr id="37" name="Grafik 36">
          <a:extLst>
            <a:ext uri="{FF2B5EF4-FFF2-40B4-BE49-F238E27FC236}">
              <a16:creationId xmlns:a16="http://schemas.microsoft.com/office/drawing/2014/main" id="{225691F8-A947-4C3A-BC10-93BC7A710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463</xdr:row>
      <xdr:rowOff>0</xdr:rowOff>
    </xdr:from>
    <xdr:to>
      <xdr:col>8</xdr:col>
      <xdr:colOff>268830</xdr:colOff>
      <xdr:row>478</xdr:row>
      <xdr:rowOff>101309</xdr:rowOff>
    </xdr:to>
    <xdr:graphicFrame macro="">
      <xdr:nvGraphicFramePr>
        <xdr:cNvPr id="38" name="Grafik 37">
          <a:extLst>
            <a:ext uri="{FF2B5EF4-FFF2-40B4-BE49-F238E27FC236}">
              <a16:creationId xmlns:a16="http://schemas.microsoft.com/office/drawing/2014/main" id="{231394FC-33B1-45B4-A331-0FA17D721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10</xdr:col>
      <xdr:colOff>0</xdr:colOff>
      <xdr:row>463</xdr:row>
      <xdr:rowOff>0</xdr:rowOff>
    </xdr:from>
    <xdr:to>
      <xdr:col>17</xdr:col>
      <xdr:colOff>299820</xdr:colOff>
      <xdr:row>478</xdr:row>
      <xdr:rowOff>109333</xdr:rowOff>
    </xdr:to>
    <xdr:graphicFrame macro="">
      <xdr:nvGraphicFramePr>
        <xdr:cNvPr id="39" name="Grafik 38">
          <a:extLst>
            <a:ext uri="{FF2B5EF4-FFF2-40B4-BE49-F238E27FC236}">
              <a16:creationId xmlns:a16="http://schemas.microsoft.com/office/drawing/2014/main" id="{BA5EFBF3-62B0-44CB-9AEE-4C72F1190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490</xdr:row>
      <xdr:rowOff>0</xdr:rowOff>
    </xdr:from>
    <xdr:to>
      <xdr:col>8</xdr:col>
      <xdr:colOff>315143</xdr:colOff>
      <xdr:row>504</xdr:row>
      <xdr:rowOff>182339</xdr:rowOff>
    </xdr:to>
    <xdr:graphicFrame macro="">
      <xdr:nvGraphicFramePr>
        <xdr:cNvPr id="40" name="Grafik 39">
          <a:extLst>
            <a:ext uri="{FF2B5EF4-FFF2-40B4-BE49-F238E27FC236}">
              <a16:creationId xmlns:a16="http://schemas.microsoft.com/office/drawing/2014/main" id="{AB2B52C7-7621-46AE-966D-CB90D9A02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</xdr:col>
      <xdr:colOff>0</xdr:colOff>
      <xdr:row>490</xdr:row>
      <xdr:rowOff>0</xdr:rowOff>
    </xdr:from>
    <xdr:to>
      <xdr:col>17</xdr:col>
      <xdr:colOff>333676</xdr:colOff>
      <xdr:row>504</xdr:row>
      <xdr:rowOff>182340</xdr:rowOff>
    </xdr:to>
    <xdr:graphicFrame macro="">
      <xdr:nvGraphicFramePr>
        <xdr:cNvPr id="41" name="Grafik 40">
          <a:extLst>
            <a:ext uri="{FF2B5EF4-FFF2-40B4-BE49-F238E27FC236}">
              <a16:creationId xmlns:a16="http://schemas.microsoft.com/office/drawing/2014/main" id="{D118A73E-5614-478A-8DFE-95F551394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516</xdr:row>
      <xdr:rowOff>0</xdr:rowOff>
    </xdr:from>
    <xdr:to>
      <xdr:col>8</xdr:col>
      <xdr:colOff>260691</xdr:colOff>
      <xdr:row>531</xdr:row>
      <xdr:rowOff>51425</xdr:rowOff>
    </xdr:to>
    <xdr:graphicFrame macro="">
      <xdr:nvGraphicFramePr>
        <xdr:cNvPr id="42" name="Grafik 41">
          <a:extLst>
            <a:ext uri="{FF2B5EF4-FFF2-40B4-BE49-F238E27FC236}">
              <a16:creationId xmlns:a16="http://schemas.microsoft.com/office/drawing/2014/main" id="{9FDF389D-1FE6-413B-9C0D-5B41C060D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10</xdr:col>
      <xdr:colOff>0</xdr:colOff>
      <xdr:row>516</xdr:row>
      <xdr:rowOff>0</xdr:rowOff>
    </xdr:from>
    <xdr:to>
      <xdr:col>17</xdr:col>
      <xdr:colOff>289696</xdr:colOff>
      <xdr:row>531</xdr:row>
      <xdr:rowOff>49160</xdr:rowOff>
    </xdr:to>
    <xdr:graphicFrame macro="">
      <xdr:nvGraphicFramePr>
        <xdr:cNvPr id="43" name="Grafik 42">
          <a:extLst>
            <a:ext uri="{FF2B5EF4-FFF2-40B4-BE49-F238E27FC236}">
              <a16:creationId xmlns:a16="http://schemas.microsoft.com/office/drawing/2014/main" id="{41069CE1-A9B8-499F-92F5-DD18DD41F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542</xdr:row>
      <xdr:rowOff>0</xdr:rowOff>
    </xdr:from>
    <xdr:to>
      <xdr:col>8</xdr:col>
      <xdr:colOff>286497</xdr:colOff>
      <xdr:row>557</xdr:row>
      <xdr:rowOff>15158</xdr:rowOff>
    </xdr:to>
    <xdr:graphicFrame macro="">
      <xdr:nvGraphicFramePr>
        <xdr:cNvPr id="44" name="Grafik 43">
          <a:extLst>
            <a:ext uri="{FF2B5EF4-FFF2-40B4-BE49-F238E27FC236}">
              <a16:creationId xmlns:a16="http://schemas.microsoft.com/office/drawing/2014/main" id="{0565B60A-6D10-4001-9645-B5575D9B3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10</xdr:col>
      <xdr:colOff>0</xdr:colOff>
      <xdr:row>542</xdr:row>
      <xdr:rowOff>0</xdr:rowOff>
    </xdr:from>
    <xdr:to>
      <xdr:col>17</xdr:col>
      <xdr:colOff>300770</xdr:colOff>
      <xdr:row>557</xdr:row>
      <xdr:rowOff>15158</xdr:rowOff>
    </xdr:to>
    <xdr:graphicFrame macro="">
      <xdr:nvGraphicFramePr>
        <xdr:cNvPr id="45" name="Grafik 44">
          <a:extLst>
            <a:ext uri="{FF2B5EF4-FFF2-40B4-BE49-F238E27FC236}">
              <a16:creationId xmlns:a16="http://schemas.microsoft.com/office/drawing/2014/main" id="{005BB1B6-76C2-4EF3-A5F0-DB9555B9E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568</xdr:row>
      <xdr:rowOff>0</xdr:rowOff>
    </xdr:from>
    <xdr:to>
      <xdr:col>8</xdr:col>
      <xdr:colOff>286497</xdr:colOff>
      <xdr:row>583</xdr:row>
      <xdr:rowOff>93009</xdr:rowOff>
    </xdr:to>
    <xdr:graphicFrame macro="">
      <xdr:nvGraphicFramePr>
        <xdr:cNvPr id="46" name="Grafik 45">
          <a:extLst>
            <a:ext uri="{FF2B5EF4-FFF2-40B4-BE49-F238E27FC236}">
              <a16:creationId xmlns:a16="http://schemas.microsoft.com/office/drawing/2014/main" id="{327617A9-BA60-4BCF-8401-F03864723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10</xdr:col>
      <xdr:colOff>0</xdr:colOff>
      <xdr:row>568</xdr:row>
      <xdr:rowOff>0</xdr:rowOff>
    </xdr:from>
    <xdr:to>
      <xdr:col>17</xdr:col>
      <xdr:colOff>304800</xdr:colOff>
      <xdr:row>583</xdr:row>
      <xdr:rowOff>93009</xdr:rowOff>
    </xdr:to>
    <xdr:graphicFrame macro="">
      <xdr:nvGraphicFramePr>
        <xdr:cNvPr id="47" name="Grafik 46">
          <a:extLst>
            <a:ext uri="{FF2B5EF4-FFF2-40B4-BE49-F238E27FC236}">
              <a16:creationId xmlns:a16="http://schemas.microsoft.com/office/drawing/2014/main" id="{69395757-6B09-443A-BC09-BC72D6246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595</xdr:row>
      <xdr:rowOff>0</xdr:rowOff>
    </xdr:from>
    <xdr:to>
      <xdr:col>8</xdr:col>
      <xdr:colOff>311591</xdr:colOff>
      <xdr:row>610</xdr:row>
      <xdr:rowOff>54806</xdr:rowOff>
    </xdr:to>
    <xdr:graphicFrame macro="">
      <xdr:nvGraphicFramePr>
        <xdr:cNvPr id="48" name="Grafik 47">
          <a:extLst>
            <a:ext uri="{FF2B5EF4-FFF2-40B4-BE49-F238E27FC236}">
              <a16:creationId xmlns:a16="http://schemas.microsoft.com/office/drawing/2014/main" id="{643154E6-A8A7-43A9-BF28-4FA8269BE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10</xdr:col>
      <xdr:colOff>0</xdr:colOff>
      <xdr:row>595</xdr:row>
      <xdr:rowOff>0</xdr:rowOff>
    </xdr:from>
    <xdr:to>
      <xdr:col>17</xdr:col>
      <xdr:colOff>327721</xdr:colOff>
      <xdr:row>610</xdr:row>
      <xdr:rowOff>54807</xdr:rowOff>
    </xdr:to>
    <xdr:graphicFrame macro="">
      <xdr:nvGraphicFramePr>
        <xdr:cNvPr id="49" name="Grafik 48">
          <a:extLst>
            <a:ext uri="{FF2B5EF4-FFF2-40B4-BE49-F238E27FC236}">
              <a16:creationId xmlns:a16="http://schemas.microsoft.com/office/drawing/2014/main" id="{7B36A029-666D-45FC-97F4-6889B5ED6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622</xdr:row>
      <xdr:rowOff>0</xdr:rowOff>
    </xdr:from>
    <xdr:to>
      <xdr:col>8</xdr:col>
      <xdr:colOff>254145</xdr:colOff>
      <xdr:row>636</xdr:row>
      <xdr:rowOff>178765</xdr:rowOff>
    </xdr:to>
    <xdr:graphicFrame macro="">
      <xdr:nvGraphicFramePr>
        <xdr:cNvPr id="50" name="Grafik 49">
          <a:extLst>
            <a:ext uri="{FF2B5EF4-FFF2-40B4-BE49-F238E27FC236}">
              <a16:creationId xmlns:a16="http://schemas.microsoft.com/office/drawing/2014/main" id="{34992169-2B8C-4331-9DA3-3AD74BE7F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</xdr:col>
      <xdr:colOff>0</xdr:colOff>
      <xdr:row>622</xdr:row>
      <xdr:rowOff>0</xdr:rowOff>
    </xdr:from>
    <xdr:to>
      <xdr:col>17</xdr:col>
      <xdr:colOff>280202</xdr:colOff>
      <xdr:row>636</xdr:row>
      <xdr:rowOff>178766</xdr:rowOff>
    </xdr:to>
    <xdr:graphicFrame macro="">
      <xdr:nvGraphicFramePr>
        <xdr:cNvPr id="51" name="Grafik 50">
          <a:extLst>
            <a:ext uri="{FF2B5EF4-FFF2-40B4-BE49-F238E27FC236}">
              <a16:creationId xmlns:a16="http://schemas.microsoft.com/office/drawing/2014/main" id="{A20DA9E7-C93A-4F43-8408-48E8D3C2F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B\USB%20Daytam%20&#304;&#231;erik\Antioksidan%20ve%20&#304;nhibisyon%20&#199;al&#305;&#351;ma%20Sonu&#231;lar&#305;\Mehtap%20han&#305;m%20TOKAT%20M%20Serisi\M%20Serisi%20%20AcHE%20&#304;nhibisyon%20&#199;al&#305;&#351;mas&#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B\USB%20Daytam%20&#304;&#231;erik\Antioksidan%20ve%20&#304;nhibisyon%20&#199;al&#305;&#351;ma%20Sonu&#231;lar&#305;\Mehtap%20han&#305;m%20TOKAT%20M%20Serisi\M%20Serisi%20%20AcHE%20&#304;nhibisyon%20&#199;al&#305;&#351;mas&#305;%20(m13-20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B\USB%20Daytam%20&#304;&#231;erik\Antioksidan%20ve%20&#304;nhibisyon%20&#199;al&#305;&#351;ma%20Sonu&#231;lar&#305;\Mehtap%20han&#305;m%20TOKAT%20M%20Serisi\MD%20Serisi%20%20AcHE%20&#304;nhibisyon%20&#199;al&#305;&#351;mas&#30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B\USB%20Daytam%20&#304;&#231;erik\Antioksidan%20ve%20&#304;nhibisyon%20&#199;al&#305;&#351;ma%20Sonu&#231;lar&#305;\Mehtap%20han&#305;m%20TOKAT%20M%20Serisi\M%20Serisi%20%20CAI%20&#304;nhibisyon%20&#199;al&#305;&#351;mas&#30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B\USB%20Daytam%20&#304;&#231;erik\Antioksidan%20ve%20&#304;nhibisyon%20&#199;al&#305;&#351;ma%20Sonu&#231;lar&#305;\Mehtap%20han&#305;m%20TOKAT%20M%20Serisi\M%20Serisi%20%20CAII%20&#304;nhibisyon%20&#199;al&#305;&#351;mas&#30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B\USB%20Daytam%20&#304;&#231;erik\Antioksidan%20ve%20&#304;nhibisyon%20&#199;al&#305;&#351;ma%20Sonu&#231;lar&#305;\Mehtap%20han&#305;m%20TOKAT%20M%20Serisi\M%20Serisi%20%20a%20glikozidaz%20&#304;nhibisyon%20&#199;al&#305;&#351;mas&#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>
        <row r="3">
          <cell r="A3">
            <v>0</v>
          </cell>
          <cell r="B3">
            <v>1.4164300000000001</v>
          </cell>
          <cell r="C3">
            <v>2.8328600000000002</v>
          </cell>
          <cell r="D3">
            <v>4.2492900000000002</v>
          </cell>
          <cell r="E3">
            <v>5.6657200000000003</v>
          </cell>
          <cell r="F3">
            <v>7.0821499999999995</v>
          </cell>
        </row>
        <row r="4">
          <cell r="A4">
            <v>100</v>
          </cell>
          <cell r="B4">
            <v>68.595041322314046</v>
          </cell>
          <cell r="C4">
            <v>52.892561983471076</v>
          </cell>
          <cell r="D4">
            <v>38.84297520661157</v>
          </cell>
          <cell r="E4">
            <v>31.404958677685951</v>
          </cell>
          <cell r="F4">
            <v>23.966942148760332</v>
          </cell>
        </row>
        <row r="20">
          <cell r="B20">
            <v>12.5</v>
          </cell>
          <cell r="C20">
            <v>8.3330000000000002</v>
          </cell>
          <cell r="D20">
            <v>6.25</v>
          </cell>
          <cell r="E20">
            <v>5</v>
          </cell>
          <cell r="F20">
            <v>4.1666999999999996</v>
          </cell>
        </row>
        <row r="21">
          <cell r="A21" t="str">
            <v>Kontrol</v>
          </cell>
          <cell r="B21">
            <v>7.418181818181818</v>
          </cell>
          <cell r="C21">
            <v>6.08955223880597</v>
          </cell>
          <cell r="D21">
            <v>5.3684210526315788</v>
          </cell>
          <cell r="E21">
            <v>4.9756097560975601</v>
          </cell>
          <cell r="F21">
            <v>4.584269662921348</v>
          </cell>
        </row>
        <row r="22">
          <cell r="A22">
            <v>5</v>
          </cell>
          <cell r="B22">
            <v>17</v>
          </cell>
          <cell r="C22">
            <v>12</v>
          </cell>
          <cell r="D22">
            <v>10.46153846153846</v>
          </cell>
          <cell r="E22">
            <v>9.2727272727272734</v>
          </cell>
          <cell r="F22">
            <v>7.0344827586206895</v>
          </cell>
        </row>
        <row r="23">
          <cell r="A23">
            <v>10</v>
          </cell>
          <cell r="B23">
            <v>22.2</v>
          </cell>
          <cell r="C23">
            <v>15.692307692307692</v>
          </cell>
          <cell r="D23">
            <v>12.75</v>
          </cell>
          <cell r="E23">
            <v>10.46153846153846</v>
          </cell>
          <cell r="F23">
            <v>9.7142857142857135</v>
          </cell>
        </row>
        <row r="24">
          <cell r="A24">
            <v>15</v>
          </cell>
          <cell r="B24">
            <v>33</v>
          </cell>
          <cell r="C24">
            <v>24</v>
          </cell>
          <cell r="D24">
            <v>19.428571428571427</v>
          </cell>
          <cell r="E24">
            <v>15.111111111111111</v>
          </cell>
          <cell r="F24">
            <v>12.363636363636363</v>
          </cell>
        </row>
        <row r="47">
          <cell r="A47">
            <v>0</v>
          </cell>
          <cell r="B47">
            <v>2.3199000000000001</v>
          </cell>
          <cell r="C47">
            <v>3.4798500000000003</v>
          </cell>
          <cell r="D47">
            <v>4.6398000000000001</v>
          </cell>
          <cell r="E47">
            <v>5.7997500000000004</v>
          </cell>
          <cell r="F47">
            <v>6.9597000000000007</v>
          </cell>
        </row>
        <row r="48">
          <cell r="A48">
            <v>100</v>
          </cell>
          <cell r="B48">
            <v>67.647058823529406</v>
          </cell>
          <cell r="C48">
            <v>57.843137254901961</v>
          </cell>
          <cell r="D48">
            <v>50</v>
          </cell>
          <cell r="E48">
            <v>44.117647058823529</v>
          </cell>
          <cell r="F48">
            <v>39.215686274509807</v>
          </cell>
        </row>
        <row r="71">
          <cell r="B71">
            <v>12.5</v>
          </cell>
          <cell r="C71">
            <v>8.3330000000000002</v>
          </cell>
          <cell r="D71">
            <v>6.25</v>
          </cell>
          <cell r="E71">
            <v>5</v>
          </cell>
          <cell r="F71">
            <v>4.1666999999999996</v>
          </cell>
        </row>
        <row r="72">
          <cell r="B72">
            <v>6.9152542372881349</v>
          </cell>
          <cell r="C72">
            <v>6.08955223880597</v>
          </cell>
          <cell r="D72">
            <v>5.4399999999999995</v>
          </cell>
          <cell r="E72">
            <v>4.9756097560975601</v>
          </cell>
          <cell r="F72">
            <v>4.584269662921348</v>
          </cell>
        </row>
        <row r="73">
          <cell r="B73">
            <v>20.2</v>
          </cell>
          <cell r="C73">
            <v>15.111111111111111</v>
          </cell>
          <cell r="D73">
            <v>11.657142857142857</v>
          </cell>
          <cell r="E73">
            <v>10.199999999999999</v>
          </cell>
          <cell r="F73">
            <v>9.2727272727272734</v>
          </cell>
        </row>
        <row r="74">
          <cell r="B74">
            <v>34</v>
          </cell>
          <cell r="C74">
            <v>27.199999999999996</v>
          </cell>
          <cell r="D74">
            <v>18.545454545454547</v>
          </cell>
          <cell r="E74">
            <v>15.692307692307692</v>
          </cell>
          <cell r="F74">
            <v>14.068965517241379</v>
          </cell>
        </row>
        <row r="75">
          <cell r="B75">
            <v>49</v>
          </cell>
          <cell r="C75">
            <v>37.090909090909093</v>
          </cell>
          <cell r="D75">
            <v>25.5</v>
          </cell>
          <cell r="E75">
            <v>21.473684210526315</v>
          </cell>
          <cell r="F75">
            <v>19.428571428571427</v>
          </cell>
        </row>
        <row r="99">
          <cell r="A99">
            <v>0</v>
          </cell>
          <cell r="B99">
            <v>2.2468699999999999</v>
          </cell>
          <cell r="C99">
            <v>3.3703050000000001</v>
          </cell>
          <cell r="D99">
            <v>4.4937399999999998</v>
          </cell>
          <cell r="E99">
            <v>5.6171750000000005</v>
          </cell>
          <cell r="F99">
            <v>6.7406100000000002</v>
          </cell>
        </row>
        <row r="100">
          <cell r="A100">
            <v>100</v>
          </cell>
          <cell r="B100">
            <v>64.516129032258064</v>
          </cell>
          <cell r="C100">
            <v>55.913978494623656</v>
          </cell>
          <cell r="D100">
            <v>47.311827956989248</v>
          </cell>
          <cell r="E100">
            <v>41.935483870967744</v>
          </cell>
          <cell r="F100">
            <v>34.408602150537632</v>
          </cell>
        </row>
        <row r="116">
          <cell r="B116">
            <v>12.5</v>
          </cell>
          <cell r="C116">
            <v>8.3330000000000002</v>
          </cell>
          <cell r="D116">
            <v>6.25</v>
          </cell>
          <cell r="E116">
            <v>5</v>
          </cell>
          <cell r="F116">
            <v>4.1666999999999996</v>
          </cell>
        </row>
        <row r="117">
          <cell r="A117" t="str">
            <v>Kontrol</v>
          </cell>
          <cell r="B117">
            <v>8.8695652173913047</v>
          </cell>
          <cell r="C117">
            <v>6.9152542372881349</v>
          </cell>
          <cell r="D117">
            <v>6.1818181818181817</v>
          </cell>
          <cell r="E117">
            <v>5.746478873239437</v>
          </cell>
          <cell r="F117">
            <v>5.2307692307692299</v>
          </cell>
        </row>
        <row r="118">
          <cell r="A118">
            <v>10</v>
          </cell>
          <cell r="B118">
            <v>19.428571428571427</v>
          </cell>
          <cell r="C118">
            <v>18.545454545454547</v>
          </cell>
          <cell r="D118">
            <v>14.068965517241379</v>
          </cell>
          <cell r="E118">
            <v>10.199999999999999</v>
          </cell>
          <cell r="F118">
            <v>7.2857142857142856</v>
          </cell>
        </row>
        <row r="119">
          <cell r="A119">
            <v>20</v>
          </cell>
          <cell r="B119">
            <v>39.700000000000003</v>
          </cell>
          <cell r="C119">
            <v>31.384615384615383</v>
          </cell>
          <cell r="D119">
            <v>22.666666666666664</v>
          </cell>
          <cell r="E119">
            <v>17.739130434782609</v>
          </cell>
          <cell r="F119">
            <v>15.111111111111111</v>
          </cell>
        </row>
        <row r="120">
          <cell r="A120">
            <v>30</v>
          </cell>
          <cell r="B120">
            <v>54.5</v>
          </cell>
          <cell r="C120">
            <v>40.799999999999997</v>
          </cell>
          <cell r="D120">
            <v>31.384615384615383</v>
          </cell>
          <cell r="E120">
            <v>24</v>
          </cell>
          <cell r="F120">
            <v>18.545454545454547</v>
          </cell>
        </row>
        <row r="194">
          <cell r="A194">
            <v>0</v>
          </cell>
          <cell r="B194">
            <v>1.355</v>
          </cell>
          <cell r="C194">
            <v>2.71</v>
          </cell>
          <cell r="D194">
            <v>4.0650000000000004</v>
          </cell>
          <cell r="E194">
            <v>5.42</v>
          </cell>
          <cell r="F194">
            <v>6.7750000000000004</v>
          </cell>
        </row>
        <row r="195">
          <cell r="A195">
            <v>100</v>
          </cell>
          <cell r="B195">
            <v>72.222222222222229</v>
          </cell>
          <cell r="C195">
            <v>57.777777777777779</v>
          </cell>
          <cell r="D195">
            <v>46.666666666666664</v>
          </cell>
          <cell r="E195">
            <v>37.777777777777779</v>
          </cell>
          <cell r="F195">
            <v>28.888888888888889</v>
          </cell>
        </row>
        <row r="211">
          <cell r="B211">
            <v>12.5</v>
          </cell>
          <cell r="C211">
            <v>8.3330000000000002</v>
          </cell>
          <cell r="D211">
            <v>6.25</v>
          </cell>
          <cell r="E211">
            <v>5</v>
          </cell>
          <cell r="F211">
            <v>4.1666999999999996</v>
          </cell>
        </row>
        <row r="212">
          <cell r="A212" t="str">
            <v>Kontrol</v>
          </cell>
          <cell r="B212">
            <v>8.6808510638297864</v>
          </cell>
          <cell r="C212">
            <v>7.8461538461538458</v>
          </cell>
          <cell r="D212">
            <v>6.9152542372881349</v>
          </cell>
          <cell r="E212">
            <v>6.4761904761904754</v>
          </cell>
          <cell r="F212">
            <v>5.9130434782608692</v>
          </cell>
        </row>
        <row r="213">
          <cell r="A213">
            <v>5</v>
          </cell>
          <cell r="B213">
            <v>19</v>
          </cell>
          <cell r="C213">
            <v>14.571428571428571</v>
          </cell>
          <cell r="D213">
            <v>12</v>
          </cell>
          <cell r="E213">
            <v>10.46153846153846</v>
          </cell>
          <cell r="F213">
            <v>9.4883720930232549</v>
          </cell>
        </row>
        <row r="214">
          <cell r="A214">
            <v>15</v>
          </cell>
          <cell r="B214">
            <v>36.299999999999997</v>
          </cell>
          <cell r="C214">
            <v>29.142857142857142</v>
          </cell>
          <cell r="D214">
            <v>22.666666666666664</v>
          </cell>
          <cell r="E214">
            <v>17</v>
          </cell>
          <cell r="F214">
            <v>14.571428571428571</v>
          </cell>
        </row>
        <row r="215">
          <cell r="A215">
            <v>25</v>
          </cell>
          <cell r="B215">
            <v>56.2</v>
          </cell>
          <cell r="C215">
            <v>37.090909090909093</v>
          </cell>
          <cell r="D215">
            <v>31.384615384615383</v>
          </cell>
          <cell r="E215">
            <v>25.5</v>
          </cell>
          <cell r="F215">
            <v>21.473684210526315</v>
          </cell>
        </row>
        <row r="234">
          <cell r="A234">
            <v>0</v>
          </cell>
          <cell r="B234">
            <v>1.1185099999999999</v>
          </cell>
          <cell r="C234">
            <v>2.2370199999999998</v>
          </cell>
          <cell r="D234">
            <v>3.3555299999999999</v>
          </cell>
          <cell r="E234">
            <v>4.4740399999999996</v>
          </cell>
          <cell r="F234">
            <v>5.5925500000000001</v>
          </cell>
        </row>
        <row r="235">
          <cell r="A235">
            <v>100</v>
          </cell>
          <cell r="B235">
            <v>76.543209876543216</v>
          </cell>
          <cell r="C235">
            <v>60.493827160493829</v>
          </cell>
          <cell r="D235">
            <v>50.617283950617285</v>
          </cell>
          <cell r="E235">
            <v>41.97530864197531</v>
          </cell>
          <cell r="F235">
            <v>34.567901234567898</v>
          </cell>
        </row>
        <row r="251">
          <cell r="B251">
            <v>12.5</v>
          </cell>
          <cell r="C251">
            <v>8.3330000000000002</v>
          </cell>
          <cell r="D251">
            <v>6.25</v>
          </cell>
          <cell r="E251">
            <v>5</v>
          </cell>
          <cell r="F251">
            <v>4.1666999999999996</v>
          </cell>
        </row>
        <row r="252">
          <cell r="A252" t="str">
            <v>Kontrol</v>
          </cell>
          <cell r="B252">
            <v>10.199999999999999</v>
          </cell>
          <cell r="C252">
            <v>8.6808510638297864</v>
          </cell>
          <cell r="D252">
            <v>7.698113207547169</v>
          </cell>
          <cell r="E252">
            <v>6.375</v>
          </cell>
          <cell r="F252">
            <v>5.6666666666666661</v>
          </cell>
        </row>
        <row r="253">
          <cell r="A253">
            <v>5</v>
          </cell>
          <cell r="B253">
            <v>19.3</v>
          </cell>
          <cell r="C253">
            <v>14.068965517241379</v>
          </cell>
          <cell r="D253">
            <v>11.333333333333332</v>
          </cell>
          <cell r="E253">
            <v>9.9512195121951201</v>
          </cell>
          <cell r="F253">
            <v>9.2727272727272734</v>
          </cell>
        </row>
        <row r="254">
          <cell r="A254">
            <v>15</v>
          </cell>
          <cell r="B254">
            <v>34.799999999999997</v>
          </cell>
          <cell r="C254">
            <v>22.666666666666664</v>
          </cell>
          <cell r="D254">
            <v>20.399999999999999</v>
          </cell>
          <cell r="E254">
            <v>17</v>
          </cell>
          <cell r="F254">
            <v>13.161290322580644</v>
          </cell>
        </row>
        <row r="255">
          <cell r="A255">
            <v>25</v>
          </cell>
          <cell r="B255">
            <v>51.7</v>
          </cell>
          <cell r="C255">
            <v>37.090909090909093</v>
          </cell>
          <cell r="D255">
            <v>29.142857142857142</v>
          </cell>
          <cell r="E255">
            <v>22.666666666666664</v>
          </cell>
          <cell r="F255">
            <v>19.428571428571427</v>
          </cell>
        </row>
        <row r="276">
          <cell r="A276">
            <v>0</v>
          </cell>
          <cell r="B276">
            <v>2.169</v>
          </cell>
          <cell r="C276">
            <v>3.2534999999999998</v>
          </cell>
          <cell r="D276">
            <v>4.3380000000000001</v>
          </cell>
          <cell r="E276">
            <v>5.4225000000000003</v>
          </cell>
          <cell r="F276">
            <v>6.5069999999999997</v>
          </cell>
        </row>
        <row r="277">
          <cell r="A277">
            <v>100</v>
          </cell>
          <cell r="B277">
            <v>60.550458715596328</v>
          </cell>
          <cell r="C277">
            <v>49.541284403669728</v>
          </cell>
          <cell r="D277">
            <v>44.036697247706421</v>
          </cell>
          <cell r="E277">
            <v>36.697247706422019</v>
          </cell>
          <cell r="F277">
            <v>29.357798165137616</v>
          </cell>
        </row>
        <row r="293">
          <cell r="B293">
            <v>12.5</v>
          </cell>
          <cell r="C293">
            <v>8.3330000000000002</v>
          </cell>
          <cell r="D293">
            <v>6.25</v>
          </cell>
          <cell r="E293">
            <v>5</v>
          </cell>
          <cell r="F293">
            <v>4.1666999999999996</v>
          </cell>
        </row>
        <row r="294">
          <cell r="A294" t="str">
            <v>Kontrol</v>
          </cell>
          <cell r="B294">
            <v>9.4883720930232549</v>
          </cell>
          <cell r="C294">
            <v>7.698113207547169</v>
          </cell>
          <cell r="D294">
            <v>6.688524590163933</v>
          </cell>
          <cell r="E294">
            <v>5.9130434782608692</v>
          </cell>
          <cell r="F294">
            <v>5.2307692307692299</v>
          </cell>
        </row>
        <row r="295">
          <cell r="A295">
            <v>10</v>
          </cell>
          <cell r="B295">
            <v>20.399999999999999</v>
          </cell>
          <cell r="C295">
            <v>14.571428571428571</v>
          </cell>
          <cell r="D295">
            <v>11.657142857142857</v>
          </cell>
          <cell r="E295">
            <v>10.199999999999999</v>
          </cell>
          <cell r="F295">
            <v>9.0666666666666664</v>
          </cell>
        </row>
        <row r="296">
          <cell r="A296">
            <v>15</v>
          </cell>
          <cell r="B296">
            <v>30.7</v>
          </cell>
          <cell r="C296">
            <v>21.473684210526315</v>
          </cell>
          <cell r="D296">
            <v>17</v>
          </cell>
          <cell r="E296">
            <v>14.571428571428571</v>
          </cell>
          <cell r="F296">
            <v>12.363636363636363</v>
          </cell>
        </row>
        <row r="297">
          <cell r="A297">
            <v>20</v>
          </cell>
          <cell r="B297">
            <v>48.4</v>
          </cell>
          <cell r="C297">
            <v>31.384615384615383</v>
          </cell>
          <cell r="D297">
            <v>25.5</v>
          </cell>
          <cell r="E297">
            <v>21.473684210526315</v>
          </cell>
          <cell r="F297">
            <v>18.545454545454547</v>
          </cell>
        </row>
        <row r="318">
          <cell r="A318">
            <v>0</v>
          </cell>
          <cell r="B318">
            <v>2.105</v>
          </cell>
          <cell r="C318">
            <v>3.1575000000000002</v>
          </cell>
          <cell r="D318">
            <v>4.21</v>
          </cell>
          <cell r="E318">
            <v>5.2625000000000002</v>
          </cell>
          <cell r="F318">
            <v>6.3150000000000004</v>
          </cell>
        </row>
        <row r="319">
          <cell r="A319">
            <v>100</v>
          </cell>
          <cell r="B319">
            <v>61.616161616161619</v>
          </cell>
          <cell r="C319">
            <v>51.515151515151516</v>
          </cell>
          <cell r="D319">
            <v>42.424242424242422</v>
          </cell>
          <cell r="E319">
            <v>36.363636363636367</v>
          </cell>
          <cell r="F319">
            <v>30.303030303030305</v>
          </cell>
        </row>
        <row r="335">
          <cell r="B335">
            <v>12.5</v>
          </cell>
          <cell r="C335">
            <v>8.3330000000000002</v>
          </cell>
          <cell r="D335">
            <v>6.25</v>
          </cell>
          <cell r="E335">
            <v>5</v>
          </cell>
          <cell r="F335">
            <v>4.1666999999999996</v>
          </cell>
        </row>
        <row r="336">
          <cell r="A336" t="str">
            <v>Kontrol</v>
          </cell>
          <cell r="B336">
            <v>15.813953488372093</v>
          </cell>
          <cell r="C336">
            <v>12.830188679245282</v>
          </cell>
          <cell r="D336">
            <v>11.147540983606557</v>
          </cell>
          <cell r="E336">
            <v>9.8550724637681171</v>
          </cell>
          <cell r="F336">
            <v>8.717948717948719</v>
          </cell>
        </row>
        <row r="337">
          <cell r="A337">
            <v>10</v>
          </cell>
          <cell r="B337">
            <v>37.777777777777779</v>
          </cell>
          <cell r="C337">
            <v>29.565217391304344</v>
          </cell>
          <cell r="D337">
            <v>23.448275862068964</v>
          </cell>
          <cell r="E337">
            <v>18.378378378378379</v>
          </cell>
          <cell r="F337">
            <v>15.454545454545453</v>
          </cell>
        </row>
        <row r="338">
          <cell r="A338">
            <v>15</v>
          </cell>
          <cell r="B338">
            <v>59</v>
          </cell>
          <cell r="C338">
            <v>40</v>
          </cell>
          <cell r="D338">
            <v>32.38095238095238</v>
          </cell>
          <cell r="E338">
            <v>27.200000000000003</v>
          </cell>
          <cell r="F338">
            <v>23.448275862068964</v>
          </cell>
        </row>
        <row r="339">
          <cell r="A339">
            <v>20</v>
          </cell>
          <cell r="B339">
            <v>79.5</v>
          </cell>
          <cell r="C339">
            <v>56.666666666666671</v>
          </cell>
          <cell r="D339">
            <v>42.5</v>
          </cell>
          <cell r="E339">
            <v>35.789473684210527</v>
          </cell>
          <cell r="F339">
            <v>29.565217391304344</v>
          </cell>
        </row>
        <row r="359">
          <cell r="A359">
            <v>0</v>
          </cell>
          <cell r="B359">
            <v>2.4215999999999998</v>
          </cell>
          <cell r="C359">
            <v>3.6324000000000001</v>
          </cell>
          <cell r="D359">
            <v>4.8431999999999995</v>
          </cell>
          <cell r="E359">
            <v>6.0540000000000003</v>
          </cell>
          <cell r="F359">
            <v>7.2648000000000001</v>
          </cell>
        </row>
        <row r="360">
          <cell r="A360">
            <v>100</v>
          </cell>
          <cell r="B360">
            <v>62.222222222222221</v>
          </cell>
          <cell r="C360">
            <v>52.222222222222221</v>
          </cell>
          <cell r="D360">
            <v>43.333333333333336</v>
          </cell>
          <cell r="E360">
            <v>36.666666666666664</v>
          </cell>
          <cell r="F360">
            <v>31.111111111111111</v>
          </cell>
        </row>
        <row r="376">
          <cell r="B376">
            <v>12.5</v>
          </cell>
          <cell r="C376">
            <v>8.3330000000000002</v>
          </cell>
          <cell r="D376">
            <v>6.25</v>
          </cell>
          <cell r="E376">
            <v>5</v>
          </cell>
          <cell r="F376">
            <v>4.1666999999999996</v>
          </cell>
        </row>
        <row r="377">
          <cell r="B377">
            <v>15.813953488372093</v>
          </cell>
          <cell r="C377">
            <v>12.830188679245282</v>
          </cell>
          <cell r="D377">
            <v>11.147540983606557</v>
          </cell>
          <cell r="E377">
            <v>9.8550724637681171</v>
          </cell>
          <cell r="F377">
            <v>8.717948717948719</v>
          </cell>
        </row>
        <row r="378">
          <cell r="B378">
            <v>33.700000000000003</v>
          </cell>
          <cell r="C378">
            <v>24.285714285714285</v>
          </cell>
          <cell r="D378">
            <v>19.428571428571427</v>
          </cell>
          <cell r="E378">
            <v>17</v>
          </cell>
          <cell r="F378">
            <v>15.111111111111111</v>
          </cell>
        </row>
        <row r="379">
          <cell r="B379">
            <v>51.1</v>
          </cell>
          <cell r="C379">
            <v>35.789473684210527</v>
          </cell>
          <cell r="D379">
            <v>28.333333333333336</v>
          </cell>
          <cell r="E379">
            <v>24.285714285714285</v>
          </cell>
          <cell r="F379">
            <v>20.606060606060606</v>
          </cell>
        </row>
        <row r="380">
          <cell r="B380">
            <v>82</v>
          </cell>
          <cell r="C380">
            <v>56.666666666666671</v>
          </cell>
          <cell r="D380">
            <v>45.333333333333329</v>
          </cell>
          <cell r="E380">
            <v>35.789473684210527</v>
          </cell>
          <cell r="F380">
            <v>30.909090909090907</v>
          </cell>
        </row>
        <row r="401">
          <cell r="A401">
            <v>0</v>
          </cell>
          <cell r="B401">
            <v>2.0367799999999998</v>
          </cell>
          <cell r="C401">
            <v>3.0551699999999999</v>
          </cell>
          <cell r="D401">
            <v>4.0735599999999996</v>
          </cell>
          <cell r="E401">
            <v>5.0919499999999998</v>
          </cell>
          <cell r="F401">
            <v>6.1103399999999999</v>
          </cell>
        </row>
        <row r="402">
          <cell r="A402">
            <v>100</v>
          </cell>
          <cell r="B402">
            <v>63.218390804597703</v>
          </cell>
          <cell r="C402">
            <v>51.724137931034484</v>
          </cell>
          <cell r="D402">
            <v>44.827586206896555</v>
          </cell>
          <cell r="E402">
            <v>37.931034482758619</v>
          </cell>
          <cell r="F402">
            <v>31.03448275862069</v>
          </cell>
        </row>
        <row r="418">
          <cell r="B418">
            <v>12.5</v>
          </cell>
          <cell r="C418">
            <v>8.3330000000000002</v>
          </cell>
          <cell r="D418">
            <v>6.25</v>
          </cell>
          <cell r="E418">
            <v>5</v>
          </cell>
          <cell r="F418">
            <v>4.1666999999999996</v>
          </cell>
        </row>
        <row r="419">
          <cell r="B419">
            <v>15.813953488372093</v>
          </cell>
          <cell r="C419">
            <v>12.830188679245282</v>
          </cell>
          <cell r="D419">
            <v>11.147540983606557</v>
          </cell>
          <cell r="E419">
            <v>9.8550724637681171</v>
          </cell>
          <cell r="F419">
            <v>8.717948717948719</v>
          </cell>
        </row>
        <row r="420">
          <cell r="B420">
            <v>40</v>
          </cell>
          <cell r="C420">
            <v>29.565217391304344</v>
          </cell>
          <cell r="D420">
            <v>24.285714285714285</v>
          </cell>
          <cell r="E420">
            <v>19.428571428571427</v>
          </cell>
          <cell r="F420">
            <v>16.19047619047619</v>
          </cell>
        </row>
        <row r="421">
          <cell r="B421">
            <v>54.3</v>
          </cell>
          <cell r="C421">
            <v>40</v>
          </cell>
          <cell r="D421">
            <v>30.909090909090907</v>
          </cell>
          <cell r="E421">
            <v>26.153846153846153</v>
          </cell>
          <cell r="F421">
            <v>20.606060606060606</v>
          </cell>
        </row>
        <row r="422">
          <cell r="B422">
            <v>67.7</v>
          </cell>
          <cell r="C422">
            <v>48.571428571428569</v>
          </cell>
          <cell r="D422">
            <v>37.777777777777779</v>
          </cell>
          <cell r="E422">
            <v>30.909090909090907</v>
          </cell>
          <cell r="F422">
            <v>25.185185185185187</v>
          </cell>
        </row>
        <row r="487">
          <cell r="A487">
            <v>0</v>
          </cell>
          <cell r="B487">
            <v>1.9493000000000003</v>
          </cell>
          <cell r="C487">
            <v>2.9239500000000005</v>
          </cell>
          <cell r="D487">
            <v>3.8986000000000005</v>
          </cell>
          <cell r="E487">
            <v>4.8732499999999996</v>
          </cell>
          <cell r="F487">
            <v>5.847900000000001</v>
          </cell>
        </row>
        <row r="488">
          <cell r="A488">
            <v>100</v>
          </cell>
          <cell r="B488">
            <v>61.176470588235297</v>
          </cell>
          <cell r="C488">
            <v>49.411764705882355</v>
          </cell>
          <cell r="D488">
            <v>42.352941176470587</v>
          </cell>
          <cell r="E488">
            <v>34.117647058823529</v>
          </cell>
          <cell r="F488">
            <v>29.411764705882351</v>
          </cell>
        </row>
        <row r="504">
          <cell r="B504">
            <v>12.5</v>
          </cell>
          <cell r="C504">
            <v>8.3330000000000002</v>
          </cell>
          <cell r="D504">
            <v>6.25</v>
          </cell>
          <cell r="E504">
            <v>5</v>
          </cell>
          <cell r="F504">
            <v>4.1666999999999996</v>
          </cell>
        </row>
        <row r="505">
          <cell r="B505">
            <v>15.111111111111111</v>
          </cell>
          <cell r="C505">
            <v>13.333333333333332</v>
          </cell>
          <cell r="D505">
            <v>11.525423728813561</v>
          </cell>
          <cell r="E505">
            <v>10.461538461538462</v>
          </cell>
          <cell r="F505">
            <v>9.1891891891891895</v>
          </cell>
        </row>
        <row r="506">
          <cell r="B506">
            <v>43</v>
          </cell>
          <cell r="C506">
            <v>29.565217391304344</v>
          </cell>
          <cell r="D506">
            <v>26.153846153846153</v>
          </cell>
          <cell r="E506">
            <v>21.93548387096774</v>
          </cell>
          <cell r="F506">
            <v>17.894736842105264</v>
          </cell>
        </row>
        <row r="507">
          <cell r="B507">
            <v>61</v>
          </cell>
          <cell r="C507">
            <v>42.5</v>
          </cell>
          <cell r="D507">
            <v>35.789473684210527</v>
          </cell>
          <cell r="E507">
            <v>29.565217391304344</v>
          </cell>
          <cell r="F507">
            <v>23.448275862068964</v>
          </cell>
        </row>
        <row r="508">
          <cell r="B508">
            <v>83.6</v>
          </cell>
          <cell r="C508">
            <v>61.818181818181813</v>
          </cell>
          <cell r="D508">
            <v>48.571428571428569</v>
          </cell>
          <cell r="E508">
            <v>37.777777777777779</v>
          </cell>
          <cell r="F508">
            <v>30.909090909090907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>
        <row r="3">
          <cell r="A3">
            <v>0</v>
          </cell>
          <cell r="B3">
            <v>2.7397300000000002</v>
          </cell>
          <cell r="C3">
            <v>4.1095950000000006</v>
          </cell>
          <cell r="D3">
            <v>5.4794600000000004</v>
          </cell>
          <cell r="E3">
            <v>6.8493250000000003</v>
          </cell>
          <cell r="F3">
            <v>8.2191900000000011</v>
          </cell>
        </row>
        <row r="4">
          <cell r="A4">
            <v>100</v>
          </cell>
          <cell r="B4">
            <v>66.25</v>
          </cell>
          <cell r="C4">
            <v>56.25</v>
          </cell>
          <cell r="D4">
            <v>48.75</v>
          </cell>
          <cell r="E4">
            <v>41.25</v>
          </cell>
          <cell r="F4">
            <v>36.25</v>
          </cell>
        </row>
        <row r="20">
          <cell r="B20">
            <v>12.5</v>
          </cell>
          <cell r="C20">
            <v>8.3330000000000002</v>
          </cell>
          <cell r="D20">
            <v>6.25</v>
          </cell>
          <cell r="E20">
            <v>5</v>
          </cell>
          <cell r="F20">
            <v>4.1666999999999996</v>
          </cell>
        </row>
        <row r="21">
          <cell r="A21" t="str">
            <v>Kontrol</v>
          </cell>
          <cell r="B21">
            <v>7.698113207547169</v>
          </cell>
          <cell r="C21">
            <v>7.0344827586206895</v>
          </cell>
          <cell r="D21">
            <v>6.5806451612903221</v>
          </cell>
          <cell r="E21">
            <v>6.1818181818181817</v>
          </cell>
          <cell r="F21">
            <v>5.2987012987012978</v>
          </cell>
        </row>
        <row r="22">
          <cell r="A22">
            <v>10</v>
          </cell>
          <cell r="B22">
            <v>21.473684210526315</v>
          </cell>
          <cell r="C22">
            <v>15.111111111111111</v>
          </cell>
          <cell r="D22">
            <v>12.75</v>
          </cell>
          <cell r="E22">
            <v>11.657142857142857</v>
          </cell>
          <cell r="F22">
            <v>10.46153846153846</v>
          </cell>
        </row>
        <row r="23">
          <cell r="A23">
            <v>20</v>
          </cell>
          <cell r="B23">
            <v>32.5</v>
          </cell>
          <cell r="C23">
            <v>24</v>
          </cell>
          <cell r="D23">
            <v>19.428571428571427</v>
          </cell>
          <cell r="E23">
            <v>17</v>
          </cell>
          <cell r="F23">
            <v>12.75</v>
          </cell>
        </row>
        <row r="24">
          <cell r="A24">
            <v>30</v>
          </cell>
          <cell r="B24">
            <v>45.333333333333329</v>
          </cell>
          <cell r="C24">
            <v>34</v>
          </cell>
          <cell r="D24">
            <v>27.199999999999996</v>
          </cell>
          <cell r="E24">
            <v>21.473684210526315</v>
          </cell>
          <cell r="F24">
            <v>16.32</v>
          </cell>
        </row>
        <row r="47">
          <cell r="A47">
            <v>0</v>
          </cell>
          <cell r="B47">
            <v>2.2517400000000003</v>
          </cell>
          <cell r="C47">
            <v>3.3776100000000002</v>
          </cell>
          <cell r="D47">
            <v>4.5034800000000006</v>
          </cell>
          <cell r="E47">
            <v>5.6293500000000005</v>
          </cell>
          <cell r="F47">
            <v>6.7552200000000004</v>
          </cell>
        </row>
        <row r="48">
          <cell r="A48">
            <v>100</v>
          </cell>
          <cell r="B48">
            <v>63.333333333333336</v>
          </cell>
          <cell r="C48">
            <v>54.444444444444443</v>
          </cell>
          <cell r="D48">
            <v>47.777777777777779</v>
          </cell>
          <cell r="E48">
            <v>40</v>
          </cell>
          <cell r="F48">
            <v>33.333333333333336</v>
          </cell>
        </row>
        <row r="71">
          <cell r="B71">
            <v>12.5</v>
          </cell>
          <cell r="C71">
            <v>8.3330000000000002</v>
          </cell>
          <cell r="D71">
            <v>6.25</v>
          </cell>
          <cell r="E71">
            <v>5</v>
          </cell>
          <cell r="F71">
            <v>4.1666999999999996</v>
          </cell>
        </row>
        <row r="72">
          <cell r="B72">
            <v>10.46153846153846</v>
          </cell>
          <cell r="C72">
            <v>7.5555555555555554</v>
          </cell>
          <cell r="D72">
            <v>6.5806451612903221</v>
          </cell>
          <cell r="E72">
            <v>6.08955223880597</v>
          </cell>
          <cell r="F72">
            <v>5.4399999999999995</v>
          </cell>
        </row>
        <row r="73">
          <cell r="B73">
            <v>19.428571428571427</v>
          </cell>
          <cell r="C73">
            <v>15.692307692307692</v>
          </cell>
          <cell r="D73">
            <v>13.599999999999998</v>
          </cell>
          <cell r="E73">
            <v>11.027027027027025</v>
          </cell>
          <cell r="F73">
            <v>9.7142857142857135</v>
          </cell>
        </row>
        <row r="74">
          <cell r="B74">
            <v>29.142857142857142</v>
          </cell>
          <cell r="C74">
            <v>21.473684210526315</v>
          </cell>
          <cell r="D74">
            <v>18.545454545454547</v>
          </cell>
          <cell r="E74">
            <v>17</v>
          </cell>
          <cell r="F74">
            <v>14.571428571428571</v>
          </cell>
        </row>
        <row r="75">
          <cell r="B75">
            <v>34.299999999999997</v>
          </cell>
          <cell r="C75">
            <v>27.199999999999996</v>
          </cell>
          <cell r="D75">
            <v>24</v>
          </cell>
          <cell r="E75">
            <v>19.428571428571427</v>
          </cell>
          <cell r="F75">
            <v>17</v>
          </cell>
        </row>
        <row r="99">
          <cell r="A99">
            <v>0</v>
          </cell>
          <cell r="B99">
            <v>2.1877499999999999</v>
          </cell>
          <cell r="C99">
            <v>3.281625</v>
          </cell>
          <cell r="D99">
            <v>4.3754999999999997</v>
          </cell>
          <cell r="E99">
            <v>5.4693750000000003</v>
          </cell>
          <cell r="F99">
            <v>6.56325</v>
          </cell>
        </row>
        <row r="100">
          <cell r="A100">
            <v>100</v>
          </cell>
          <cell r="B100">
            <v>64.044943820224717</v>
          </cell>
          <cell r="C100">
            <v>52.80898876404494</v>
          </cell>
          <cell r="D100">
            <v>46.067415730337082</v>
          </cell>
          <cell r="E100">
            <v>38.202247191011239</v>
          </cell>
          <cell r="F100">
            <v>32.584269662921351</v>
          </cell>
        </row>
        <row r="116">
          <cell r="B116">
            <v>12.5</v>
          </cell>
          <cell r="C116">
            <v>8.3330000000000002</v>
          </cell>
          <cell r="D116">
            <v>6.25</v>
          </cell>
          <cell r="E116">
            <v>5</v>
          </cell>
          <cell r="F116">
            <v>4.1666999999999996</v>
          </cell>
        </row>
        <row r="117">
          <cell r="A117" t="str">
            <v>Kontrol</v>
          </cell>
          <cell r="B117">
            <v>8.8695652173913047</v>
          </cell>
          <cell r="C117">
            <v>7.5555555555555554</v>
          </cell>
          <cell r="D117">
            <v>6.375</v>
          </cell>
          <cell r="E117">
            <v>6.08955223880597</v>
          </cell>
          <cell r="F117">
            <v>5.4399999999999995</v>
          </cell>
        </row>
        <row r="118">
          <cell r="A118">
            <v>10</v>
          </cell>
          <cell r="B118">
            <v>19.428571428571427</v>
          </cell>
          <cell r="C118">
            <v>13.161290322580644</v>
          </cell>
          <cell r="D118">
            <v>11.333333333333332</v>
          </cell>
          <cell r="E118">
            <v>9.9512195121951201</v>
          </cell>
          <cell r="F118">
            <v>9.2727272727272734</v>
          </cell>
        </row>
        <row r="119">
          <cell r="A119">
            <v>15</v>
          </cell>
          <cell r="B119">
            <v>25.5</v>
          </cell>
          <cell r="C119">
            <v>17</v>
          </cell>
          <cell r="D119">
            <v>13.599999999999998</v>
          </cell>
          <cell r="E119">
            <v>12.75</v>
          </cell>
          <cell r="F119">
            <v>11.333333333333332</v>
          </cell>
        </row>
        <row r="120">
          <cell r="A120">
            <v>20</v>
          </cell>
          <cell r="B120">
            <v>30.5</v>
          </cell>
          <cell r="C120">
            <v>21.473684210526315</v>
          </cell>
          <cell r="D120">
            <v>16.32</v>
          </cell>
          <cell r="E120">
            <v>14.068965517241379</v>
          </cell>
          <cell r="F120">
            <v>13.161290322580644</v>
          </cell>
        </row>
        <row r="143">
          <cell r="A143">
            <v>0</v>
          </cell>
          <cell r="B143">
            <v>2.1227000000000005</v>
          </cell>
          <cell r="C143">
            <v>3.18405</v>
          </cell>
          <cell r="D143">
            <v>4.245400000000001</v>
          </cell>
          <cell r="E143">
            <v>5.3067500000000001</v>
          </cell>
          <cell r="F143">
            <v>6.3681000000000001</v>
          </cell>
        </row>
        <row r="144">
          <cell r="A144">
            <v>100</v>
          </cell>
          <cell r="B144">
            <v>57.777777777777779</v>
          </cell>
          <cell r="C144">
            <v>50</v>
          </cell>
          <cell r="D144">
            <v>40</v>
          </cell>
          <cell r="E144">
            <v>33.333333333333336</v>
          </cell>
          <cell r="F144">
            <v>24.444444444444443</v>
          </cell>
        </row>
        <row r="167">
          <cell r="B167">
            <v>12.5</v>
          </cell>
          <cell r="C167">
            <v>8.3330000000000002</v>
          </cell>
          <cell r="D167">
            <v>6.25</v>
          </cell>
          <cell r="E167">
            <v>5</v>
          </cell>
          <cell r="F167">
            <v>4.1666999999999996</v>
          </cell>
        </row>
        <row r="168">
          <cell r="A168" t="str">
            <v>Kontrol</v>
          </cell>
          <cell r="B168">
            <v>8.5</v>
          </cell>
          <cell r="C168">
            <v>7.5555555555555554</v>
          </cell>
          <cell r="D168">
            <v>6.375</v>
          </cell>
          <cell r="E168">
            <v>6.08955223880597</v>
          </cell>
          <cell r="F168">
            <v>5.4399999999999995</v>
          </cell>
        </row>
        <row r="169">
          <cell r="A169">
            <v>10</v>
          </cell>
          <cell r="B169">
            <v>19</v>
          </cell>
          <cell r="C169">
            <v>14.068965517241379</v>
          </cell>
          <cell r="D169">
            <v>12</v>
          </cell>
          <cell r="E169">
            <v>10.46153846153846</v>
          </cell>
          <cell r="F169">
            <v>8.5</v>
          </cell>
        </row>
        <row r="170">
          <cell r="A170">
            <v>15</v>
          </cell>
          <cell r="B170">
            <v>24.6</v>
          </cell>
          <cell r="C170">
            <v>18.545454545454547</v>
          </cell>
          <cell r="D170">
            <v>14.571428571428571</v>
          </cell>
          <cell r="E170">
            <v>12.363636363636363</v>
          </cell>
          <cell r="F170">
            <v>10.736842105263158</v>
          </cell>
        </row>
        <row r="171">
          <cell r="A171">
            <v>20</v>
          </cell>
          <cell r="B171">
            <v>38</v>
          </cell>
          <cell r="C171">
            <v>27.199999999999996</v>
          </cell>
          <cell r="D171">
            <v>21.473684210526315</v>
          </cell>
          <cell r="E171">
            <v>17.739130434782609</v>
          </cell>
          <cell r="F171">
            <v>15.111111111111111</v>
          </cell>
        </row>
        <row r="194">
          <cell r="A194">
            <v>0</v>
          </cell>
          <cell r="B194">
            <v>2.63158</v>
          </cell>
          <cell r="C194">
            <v>3.9473700000000003</v>
          </cell>
          <cell r="D194">
            <v>5.2631600000000001</v>
          </cell>
          <cell r="E194">
            <v>6.5789500000000007</v>
          </cell>
          <cell r="F194">
            <v>7.8947400000000005</v>
          </cell>
        </row>
        <row r="195">
          <cell r="A195">
            <v>100</v>
          </cell>
          <cell r="B195">
            <v>65.555555555555557</v>
          </cell>
          <cell r="C195">
            <v>55.555555555555557</v>
          </cell>
          <cell r="D195">
            <v>50</v>
          </cell>
          <cell r="E195">
            <v>42.222222222222221</v>
          </cell>
          <cell r="F195">
            <v>34.444444444444443</v>
          </cell>
        </row>
        <row r="211">
          <cell r="B211">
            <v>12.5</v>
          </cell>
          <cell r="C211">
            <v>8.3330000000000002</v>
          </cell>
          <cell r="D211">
            <v>6.25</v>
          </cell>
          <cell r="E211">
            <v>5</v>
          </cell>
          <cell r="F211">
            <v>4.1666999999999996</v>
          </cell>
        </row>
        <row r="212">
          <cell r="A212" t="str">
            <v>Kontrol</v>
          </cell>
          <cell r="B212">
            <v>8.6808510638297864</v>
          </cell>
          <cell r="C212">
            <v>7.5555555555555554</v>
          </cell>
          <cell r="D212">
            <v>6.375</v>
          </cell>
          <cell r="E212">
            <v>6.08955223880597</v>
          </cell>
          <cell r="F212">
            <v>5.4399999999999995</v>
          </cell>
        </row>
        <row r="213">
          <cell r="A213">
            <v>10</v>
          </cell>
          <cell r="B213">
            <v>17</v>
          </cell>
          <cell r="C213">
            <v>15.111111111111111</v>
          </cell>
          <cell r="D213">
            <v>12.75</v>
          </cell>
          <cell r="E213">
            <v>11.657142857142857</v>
          </cell>
          <cell r="F213">
            <v>10.736842105263158</v>
          </cell>
        </row>
        <row r="214">
          <cell r="A214">
            <v>20</v>
          </cell>
          <cell r="B214">
            <v>22.666666666666664</v>
          </cell>
          <cell r="C214">
            <v>20.399999999999999</v>
          </cell>
          <cell r="D214">
            <v>17.739130434782609</v>
          </cell>
          <cell r="E214">
            <v>15.692307692307692</v>
          </cell>
          <cell r="F214">
            <v>14.068965517241379</v>
          </cell>
        </row>
        <row r="215">
          <cell r="A215">
            <v>30</v>
          </cell>
          <cell r="B215">
            <v>31.15</v>
          </cell>
          <cell r="C215">
            <v>27.199999999999996</v>
          </cell>
          <cell r="D215">
            <v>24</v>
          </cell>
          <cell r="E215">
            <v>21.473684210526315</v>
          </cell>
          <cell r="F215">
            <v>19.428571428571427</v>
          </cell>
        </row>
        <row r="251">
          <cell r="B251">
            <v>12.5</v>
          </cell>
          <cell r="C251">
            <v>8.3330000000000002</v>
          </cell>
          <cell r="D251">
            <v>6.25</v>
          </cell>
          <cell r="E251">
            <v>5</v>
          </cell>
          <cell r="F251">
            <v>4.1666999999999996</v>
          </cell>
        </row>
        <row r="252">
          <cell r="A252" t="str">
            <v>Kontrol</v>
          </cell>
          <cell r="B252">
            <v>8.5</v>
          </cell>
          <cell r="C252">
            <v>7.5555555555555554</v>
          </cell>
          <cell r="D252">
            <v>6.4761904761904754</v>
          </cell>
          <cell r="E252">
            <v>6</v>
          </cell>
          <cell r="F252">
            <v>5.5135135135135123</v>
          </cell>
        </row>
        <row r="253">
          <cell r="A253">
            <v>10</v>
          </cell>
          <cell r="B253">
            <v>20.399999999999999</v>
          </cell>
          <cell r="C253">
            <v>15.692307692307692</v>
          </cell>
          <cell r="D253">
            <v>12.363636363636363</v>
          </cell>
          <cell r="E253">
            <v>11.657142857142857</v>
          </cell>
          <cell r="F253">
            <v>9.2727272727272734</v>
          </cell>
        </row>
        <row r="254">
          <cell r="A254">
            <v>20</v>
          </cell>
          <cell r="B254">
            <v>26</v>
          </cell>
          <cell r="C254">
            <v>19.428571428571427</v>
          </cell>
          <cell r="D254">
            <v>15.692307692307692</v>
          </cell>
          <cell r="E254">
            <v>13.161290322580644</v>
          </cell>
          <cell r="F254">
            <v>11.333333333333332</v>
          </cell>
        </row>
        <row r="255">
          <cell r="A255">
            <v>30</v>
          </cell>
          <cell r="B255">
            <v>44</v>
          </cell>
          <cell r="C255">
            <v>31.384615384615383</v>
          </cell>
          <cell r="D255">
            <v>24</v>
          </cell>
          <cell r="E255">
            <v>20.399999999999999</v>
          </cell>
          <cell r="F255">
            <v>17.739130434782609</v>
          </cell>
        </row>
        <row r="276">
          <cell r="A276">
            <v>0</v>
          </cell>
          <cell r="B276">
            <v>2.1184000000000003</v>
          </cell>
          <cell r="C276">
            <v>3.1776</v>
          </cell>
          <cell r="D276">
            <v>4.2368000000000006</v>
          </cell>
          <cell r="E276">
            <v>5.2960000000000003</v>
          </cell>
          <cell r="F276">
            <v>6.3552</v>
          </cell>
        </row>
        <row r="277">
          <cell r="A277">
            <v>100</v>
          </cell>
          <cell r="B277">
            <v>62.222222222222221</v>
          </cell>
          <cell r="C277">
            <v>54.444444444444443</v>
          </cell>
          <cell r="D277">
            <v>47.777777777777779</v>
          </cell>
          <cell r="E277">
            <v>40</v>
          </cell>
          <cell r="F277">
            <v>33.333333333333336</v>
          </cell>
        </row>
        <row r="293">
          <cell r="B293">
            <v>12.5</v>
          </cell>
          <cell r="C293">
            <v>8.3330000000000002</v>
          </cell>
          <cell r="D293">
            <v>6.25</v>
          </cell>
          <cell r="E293">
            <v>5</v>
          </cell>
          <cell r="F293">
            <v>4.1666999999999996</v>
          </cell>
        </row>
        <row r="294">
          <cell r="A294" t="str">
            <v>Kontrol</v>
          </cell>
          <cell r="B294">
            <v>8.5</v>
          </cell>
          <cell r="C294">
            <v>6.9152542372881349</v>
          </cell>
          <cell r="D294">
            <v>6.2769230769230768</v>
          </cell>
          <cell r="E294">
            <v>5.8285714285714283</v>
          </cell>
          <cell r="F294">
            <v>5.4399999999999995</v>
          </cell>
        </row>
        <row r="295">
          <cell r="A295">
            <v>10</v>
          </cell>
          <cell r="B295">
            <v>21.473684210526315</v>
          </cell>
          <cell r="C295">
            <v>17.739130434782609</v>
          </cell>
          <cell r="D295">
            <v>14.068965517241379</v>
          </cell>
          <cell r="E295">
            <v>11.333333333333332</v>
          </cell>
          <cell r="F295">
            <v>8.5</v>
          </cell>
        </row>
        <row r="296">
          <cell r="A296">
            <v>20</v>
          </cell>
          <cell r="B296">
            <v>29.7</v>
          </cell>
          <cell r="C296">
            <v>20.399999999999999</v>
          </cell>
          <cell r="D296">
            <v>17</v>
          </cell>
          <cell r="E296">
            <v>14.571428571428571</v>
          </cell>
          <cell r="F296">
            <v>11.657142857142857</v>
          </cell>
        </row>
        <row r="297">
          <cell r="A297">
            <v>30</v>
          </cell>
          <cell r="B297">
            <v>55</v>
          </cell>
          <cell r="C297">
            <v>37.090909090909093</v>
          </cell>
          <cell r="D297">
            <v>29.142857142857142</v>
          </cell>
          <cell r="E297">
            <v>25.5</v>
          </cell>
          <cell r="F297">
            <v>20.399999999999999</v>
          </cell>
        </row>
        <row r="318">
          <cell r="A318">
            <v>0</v>
          </cell>
          <cell r="B318">
            <v>2.05728</v>
          </cell>
          <cell r="C318">
            <v>3.0859200000000002</v>
          </cell>
          <cell r="D318">
            <v>4.11456</v>
          </cell>
          <cell r="E318">
            <v>5.1432000000000002</v>
          </cell>
          <cell r="F318">
            <v>6.1718400000000004</v>
          </cell>
        </row>
        <row r="319">
          <cell r="A319">
            <v>100</v>
          </cell>
          <cell r="B319">
            <v>63.333333333333336</v>
          </cell>
          <cell r="C319">
            <v>52.222222222222221</v>
          </cell>
          <cell r="D319">
            <v>46.666666666666664</v>
          </cell>
          <cell r="E319">
            <v>38.888888888888886</v>
          </cell>
          <cell r="F319">
            <v>33.333333333333336</v>
          </cell>
        </row>
        <row r="335">
          <cell r="B335">
            <v>12.5</v>
          </cell>
          <cell r="C335">
            <v>8.3330000000000002</v>
          </cell>
          <cell r="D335">
            <v>6.25</v>
          </cell>
          <cell r="E335">
            <v>5</v>
          </cell>
          <cell r="F335">
            <v>4.1666999999999996</v>
          </cell>
        </row>
        <row r="336">
          <cell r="A336" t="str">
            <v>Kontrol</v>
          </cell>
          <cell r="B336">
            <v>13.333333333333332</v>
          </cell>
          <cell r="C336">
            <v>11.525423728813561</v>
          </cell>
          <cell r="D336">
            <v>10.461538461538462</v>
          </cell>
          <cell r="E336">
            <v>9.7142857142857135</v>
          </cell>
          <cell r="F336">
            <v>9.0666666666666664</v>
          </cell>
        </row>
        <row r="337">
          <cell r="A337">
            <v>10</v>
          </cell>
          <cell r="B337">
            <v>34</v>
          </cell>
          <cell r="C337">
            <v>24.285714285714285</v>
          </cell>
          <cell r="D337">
            <v>21.93548387096774</v>
          </cell>
          <cell r="E337">
            <v>18.378378378378379</v>
          </cell>
          <cell r="F337">
            <v>15.454545454545453</v>
          </cell>
        </row>
        <row r="338">
          <cell r="A338">
            <v>20</v>
          </cell>
          <cell r="B338">
            <v>47</v>
          </cell>
          <cell r="C338">
            <v>35.789473684210527</v>
          </cell>
          <cell r="D338">
            <v>28.333333333333336</v>
          </cell>
          <cell r="E338">
            <v>23.448275862068964</v>
          </cell>
          <cell r="F338">
            <v>19.428571428571427</v>
          </cell>
        </row>
        <row r="339">
          <cell r="A339">
            <v>30</v>
          </cell>
          <cell r="B339">
            <v>64.3</v>
          </cell>
          <cell r="C339">
            <v>45.333333333333329</v>
          </cell>
          <cell r="D339">
            <v>34</v>
          </cell>
          <cell r="E339">
            <v>29.565217391304344</v>
          </cell>
          <cell r="F339">
            <v>27.200000000000003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>
        <row r="3">
          <cell r="A3">
            <v>0</v>
          </cell>
          <cell r="B3">
            <v>2.4664500000000005</v>
          </cell>
          <cell r="C3">
            <v>3.699675</v>
          </cell>
          <cell r="D3">
            <v>4.932900000000001</v>
          </cell>
          <cell r="E3">
            <v>6.1661250000000001</v>
          </cell>
          <cell r="F3">
            <v>7.3993500000000001</v>
          </cell>
        </row>
        <row r="4">
          <cell r="A4">
            <v>100</v>
          </cell>
          <cell r="B4">
            <v>64.473684210526315</v>
          </cell>
          <cell r="C4">
            <v>51.315789473684212</v>
          </cell>
          <cell r="D4">
            <v>42.5</v>
          </cell>
          <cell r="E4">
            <v>38.157894736842103</v>
          </cell>
          <cell r="F4">
            <v>31.25</v>
          </cell>
        </row>
        <row r="20">
          <cell r="B20">
            <v>12.5</v>
          </cell>
          <cell r="C20">
            <v>8.3330000000000002</v>
          </cell>
          <cell r="D20">
            <v>6.25</v>
          </cell>
          <cell r="E20">
            <v>5</v>
          </cell>
          <cell r="F20">
            <v>4.1666999999999996</v>
          </cell>
        </row>
        <row r="21">
          <cell r="A21" t="str">
            <v>Kontrol</v>
          </cell>
          <cell r="B21">
            <v>7.698113207547169</v>
          </cell>
          <cell r="C21">
            <v>7.0344827586206895</v>
          </cell>
          <cell r="D21">
            <v>6.5806451612903221</v>
          </cell>
          <cell r="E21">
            <v>6.1818181818181817</v>
          </cell>
          <cell r="F21">
            <v>5.2987012987012978</v>
          </cell>
        </row>
        <row r="22">
          <cell r="A22">
            <v>10</v>
          </cell>
          <cell r="B22">
            <v>21.473684210526315</v>
          </cell>
          <cell r="C22">
            <v>15.111111111111111</v>
          </cell>
          <cell r="D22">
            <v>12.75</v>
          </cell>
          <cell r="E22">
            <v>11.657142857142857</v>
          </cell>
          <cell r="F22">
            <v>10.46153846153846</v>
          </cell>
        </row>
        <row r="23">
          <cell r="A23">
            <v>20</v>
          </cell>
          <cell r="B23">
            <v>32.5</v>
          </cell>
          <cell r="C23">
            <v>24</v>
          </cell>
          <cell r="D23">
            <v>19.428571428571427</v>
          </cell>
          <cell r="E23">
            <v>17</v>
          </cell>
          <cell r="F23">
            <v>12.75</v>
          </cell>
        </row>
        <row r="24">
          <cell r="A24">
            <v>30</v>
          </cell>
          <cell r="B24">
            <v>45.333333333333329</v>
          </cell>
          <cell r="C24">
            <v>34</v>
          </cell>
          <cell r="D24">
            <v>27.199999999999996</v>
          </cell>
          <cell r="E24">
            <v>21.473684210526315</v>
          </cell>
          <cell r="F24">
            <v>16.32</v>
          </cell>
        </row>
        <row r="47">
          <cell r="A47">
            <v>0</v>
          </cell>
          <cell r="B47">
            <v>2.4399000000000002</v>
          </cell>
          <cell r="C47">
            <v>3.6598500000000005</v>
          </cell>
          <cell r="D47">
            <v>4.8798000000000004</v>
          </cell>
          <cell r="E47">
            <v>6.0997500000000002</v>
          </cell>
          <cell r="F47">
            <v>7.319700000000001</v>
          </cell>
        </row>
        <row r="48">
          <cell r="A48">
            <v>100</v>
          </cell>
          <cell r="B48">
            <v>67.073170731707322</v>
          </cell>
          <cell r="C48">
            <v>60.975609756097562</v>
          </cell>
          <cell r="D48">
            <v>47.560975609756099</v>
          </cell>
          <cell r="E48">
            <v>40.243902439024389</v>
          </cell>
          <cell r="F48">
            <v>35.365853658536587</v>
          </cell>
        </row>
        <row r="71">
          <cell r="B71">
            <v>12.5</v>
          </cell>
          <cell r="C71">
            <v>8.3330000000000002</v>
          </cell>
          <cell r="D71">
            <v>6.25</v>
          </cell>
          <cell r="E71">
            <v>5</v>
          </cell>
          <cell r="F71">
            <v>4.1666999999999996</v>
          </cell>
        </row>
        <row r="72">
          <cell r="B72">
            <v>10.46153846153846</v>
          </cell>
          <cell r="C72">
            <v>7.5555555555555554</v>
          </cell>
          <cell r="D72">
            <v>6.5806451612903221</v>
          </cell>
          <cell r="E72">
            <v>6.08955223880597</v>
          </cell>
          <cell r="F72">
            <v>5.4399999999999995</v>
          </cell>
        </row>
        <row r="73">
          <cell r="B73">
            <v>19.428571428571427</v>
          </cell>
          <cell r="C73">
            <v>15.692307692307692</v>
          </cell>
          <cell r="D73">
            <v>13.599999999999998</v>
          </cell>
          <cell r="E73">
            <v>11.027027027027025</v>
          </cell>
          <cell r="F73">
            <v>9.7142857142857135</v>
          </cell>
        </row>
        <row r="74">
          <cell r="B74">
            <v>29.142857142857142</v>
          </cell>
          <cell r="C74">
            <v>21.473684210526315</v>
          </cell>
          <cell r="D74">
            <v>18.545454545454547</v>
          </cell>
          <cell r="E74">
            <v>17</v>
          </cell>
          <cell r="F74">
            <v>14.571428571428571</v>
          </cell>
        </row>
        <row r="75">
          <cell r="B75">
            <v>34.299999999999997</v>
          </cell>
          <cell r="C75">
            <v>27.199999999999996</v>
          </cell>
          <cell r="D75">
            <v>24</v>
          </cell>
          <cell r="E75">
            <v>19.428571428571427</v>
          </cell>
          <cell r="F75">
            <v>17</v>
          </cell>
        </row>
        <row r="99">
          <cell r="A99">
            <v>0</v>
          </cell>
          <cell r="B99">
            <v>2.20112</v>
          </cell>
          <cell r="C99">
            <v>3.3016799999999997</v>
          </cell>
          <cell r="D99">
            <v>4.4022399999999999</v>
          </cell>
          <cell r="E99">
            <v>5.5028000000000006</v>
          </cell>
          <cell r="F99">
            <v>6.6033599999999995</v>
          </cell>
        </row>
        <row r="100">
          <cell r="A100">
            <v>100</v>
          </cell>
          <cell r="B100">
            <v>67.073170731707322</v>
          </cell>
          <cell r="C100">
            <v>60.975609756097562</v>
          </cell>
          <cell r="D100">
            <v>50</v>
          </cell>
          <cell r="E100">
            <v>43.902439024390247</v>
          </cell>
          <cell r="F100">
            <v>35.365853658536587</v>
          </cell>
        </row>
        <row r="116">
          <cell r="B116">
            <v>12.5</v>
          </cell>
          <cell r="C116">
            <v>8.3330000000000002</v>
          </cell>
          <cell r="D116">
            <v>6.25</v>
          </cell>
          <cell r="E116">
            <v>5</v>
          </cell>
          <cell r="F116">
            <v>4.1666999999999996</v>
          </cell>
        </row>
        <row r="117">
          <cell r="A117" t="str">
            <v>Kontrol</v>
          </cell>
          <cell r="B117">
            <v>12.24</v>
          </cell>
          <cell r="C117">
            <v>7.9999999999999991</v>
          </cell>
          <cell r="D117">
            <v>7.0344827586206895</v>
          </cell>
          <cell r="E117">
            <v>6.2769230769230768</v>
          </cell>
          <cell r="F117">
            <v>5.6666666666666661</v>
          </cell>
        </row>
        <row r="118">
          <cell r="A118">
            <v>10</v>
          </cell>
          <cell r="B118">
            <v>22.666666666666664</v>
          </cell>
          <cell r="C118">
            <v>17</v>
          </cell>
          <cell r="D118">
            <v>15.111111111111111</v>
          </cell>
          <cell r="E118">
            <v>12.363636363636363</v>
          </cell>
          <cell r="F118">
            <v>9.2727272727272734</v>
          </cell>
        </row>
        <row r="119">
          <cell r="A119">
            <v>20</v>
          </cell>
          <cell r="B119">
            <v>31.384615384615383</v>
          </cell>
          <cell r="C119">
            <v>22.666666666666664</v>
          </cell>
          <cell r="D119">
            <v>19.428571428571427</v>
          </cell>
          <cell r="E119">
            <v>17</v>
          </cell>
          <cell r="F119">
            <v>13.599999999999998</v>
          </cell>
        </row>
        <row r="120">
          <cell r="A120">
            <v>30</v>
          </cell>
          <cell r="B120">
            <v>45.9</v>
          </cell>
          <cell r="C120">
            <v>34</v>
          </cell>
          <cell r="D120">
            <v>29.142857142857142</v>
          </cell>
          <cell r="E120">
            <v>24</v>
          </cell>
          <cell r="F120">
            <v>20.399999999999999</v>
          </cell>
        </row>
        <row r="143">
          <cell r="A143">
            <v>0</v>
          </cell>
          <cell r="B143">
            <v>2.54189</v>
          </cell>
          <cell r="C143">
            <v>3.8128350000000002</v>
          </cell>
          <cell r="D143">
            <v>5.08378</v>
          </cell>
          <cell r="E143">
            <v>6.3547249999999993</v>
          </cell>
          <cell r="F143">
            <v>7.6256700000000004</v>
          </cell>
        </row>
        <row r="144">
          <cell r="A144">
            <v>100</v>
          </cell>
          <cell r="B144">
            <v>63.414634146341463</v>
          </cell>
          <cell r="C144">
            <v>56.097560975609753</v>
          </cell>
          <cell r="D144">
            <v>48.780487804878049</v>
          </cell>
          <cell r="E144">
            <v>39.024390243902438</v>
          </cell>
          <cell r="F144">
            <v>31.707317073170731</v>
          </cell>
        </row>
        <row r="167">
          <cell r="B167">
            <v>12.5</v>
          </cell>
          <cell r="C167">
            <v>8.3330000000000002</v>
          </cell>
          <cell r="D167">
            <v>6.25</v>
          </cell>
          <cell r="E167">
            <v>5</v>
          </cell>
          <cell r="F167">
            <v>4.1666999999999996</v>
          </cell>
        </row>
        <row r="168">
          <cell r="A168" t="str">
            <v>Kontrol</v>
          </cell>
          <cell r="B168">
            <v>11.027027027027025</v>
          </cell>
          <cell r="C168">
            <v>7.9999999999999991</v>
          </cell>
          <cell r="D168">
            <v>7.0344827586206895</v>
          </cell>
          <cell r="E168">
            <v>6.2769230769230768</v>
          </cell>
          <cell r="F168">
            <v>5.6666666666666661</v>
          </cell>
        </row>
        <row r="169">
          <cell r="A169">
            <v>10</v>
          </cell>
          <cell r="B169">
            <v>24.7</v>
          </cell>
          <cell r="C169">
            <v>17.739130434782609</v>
          </cell>
          <cell r="D169">
            <v>15.692307692307692</v>
          </cell>
          <cell r="E169">
            <v>14.571428571428571</v>
          </cell>
          <cell r="F169">
            <v>12</v>
          </cell>
        </row>
        <row r="170">
          <cell r="A170">
            <v>20</v>
          </cell>
          <cell r="B170">
            <v>33</v>
          </cell>
          <cell r="C170">
            <v>27.199999999999996</v>
          </cell>
          <cell r="D170">
            <v>22.666666666666664</v>
          </cell>
          <cell r="E170">
            <v>19.428571428571427</v>
          </cell>
          <cell r="F170">
            <v>15.692307692307692</v>
          </cell>
        </row>
        <row r="171">
          <cell r="A171">
            <v>30</v>
          </cell>
          <cell r="B171">
            <v>41.4</v>
          </cell>
          <cell r="C171">
            <v>31.384615384615383</v>
          </cell>
          <cell r="D171">
            <v>27.199999999999996</v>
          </cell>
          <cell r="E171">
            <v>24</v>
          </cell>
          <cell r="F171">
            <v>20.399999999999999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>
        <row r="4">
          <cell r="A4">
            <v>0</v>
          </cell>
          <cell r="B4">
            <v>14.1631</v>
          </cell>
          <cell r="C4">
            <v>28.3262</v>
          </cell>
          <cell r="D4">
            <v>42.4893</v>
          </cell>
          <cell r="E4">
            <v>56.6524</v>
          </cell>
          <cell r="F4">
            <v>70.8155</v>
          </cell>
        </row>
        <row r="5">
          <cell r="A5">
            <v>100</v>
          </cell>
          <cell r="B5">
            <v>79.012345679012341</v>
          </cell>
          <cell r="C5">
            <v>51.851851851851855</v>
          </cell>
          <cell r="D5">
            <v>33.333333333333336</v>
          </cell>
          <cell r="E5">
            <v>25.925925925925927</v>
          </cell>
          <cell r="F5">
            <v>19.753086419753085</v>
          </cell>
        </row>
        <row r="21">
          <cell r="B21">
            <v>6.6665999999999999</v>
          </cell>
          <cell r="C21">
            <v>3.33</v>
          </cell>
          <cell r="D21">
            <v>2.2200000000000002</v>
          </cell>
          <cell r="E21">
            <v>1.6659999999999999</v>
          </cell>
          <cell r="F21">
            <v>1.333</v>
          </cell>
        </row>
        <row r="22">
          <cell r="A22" t="str">
            <v>Kontrol</v>
          </cell>
          <cell r="B22">
            <v>47.3</v>
          </cell>
          <cell r="C22">
            <v>27.777777777777779</v>
          </cell>
          <cell r="D22">
            <v>18.75</v>
          </cell>
          <cell r="E22">
            <v>15.306122448979592</v>
          </cell>
          <cell r="F22">
            <v>13.392857142857142</v>
          </cell>
        </row>
        <row r="23">
          <cell r="A23">
            <v>50</v>
          </cell>
          <cell r="B23">
            <v>83.333333333333343</v>
          </cell>
          <cell r="C23">
            <v>43.5</v>
          </cell>
          <cell r="D23">
            <v>35.714285714285715</v>
          </cell>
          <cell r="E23">
            <v>27.777777777777779</v>
          </cell>
          <cell r="F23">
            <v>22.727272727272727</v>
          </cell>
        </row>
        <row r="24">
          <cell r="A24">
            <v>100</v>
          </cell>
          <cell r="B24">
            <v>114</v>
          </cell>
          <cell r="C24">
            <v>68.181818181818173</v>
          </cell>
          <cell r="D24">
            <v>50</v>
          </cell>
          <cell r="E24">
            <v>37.5</v>
          </cell>
          <cell r="F24">
            <v>28.846153846153843</v>
          </cell>
        </row>
        <row r="25">
          <cell r="A25">
            <v>150</v>
          </cell>
          <cell r="B25">
            <v>140</v>
          </cell>
          <cell r="C25">
            <v>81</v>
          </cell>
          <cell r="D25">
            <v>62.5</v>
          </cell>
          <cell r="E25">
            <v>46.875</v>
          </cell>
          <cell r="F25">
            <v>35.714285714285715</v>
          </cell>
        </row>
        <row r="48">
          <cell r="A48">
            <v>0</v>
          </cell>
          <cell r="B48">
            <v>11.599399999999999</v>
          </cell>
          <cell r="C48">
            <v>23.198799999999999</v>
          </cell>
          <cell r="D48">
            <v>34.798199999999994</v>
          </cell>
          <cell r="E48">
            <v>46.397599999999997</v>
          </cell>
          <cell r="F48">
            <v>57.997</v>
          </cell>
        </row>
        <row r="49">
          <cell r="A49">
            <v>100</v>
          </cell>
          <cell r="B49">
            <v>76.699029126213588</v>
          </cell>
          <cell r="C49">
            <v>67.961165048543691</v>
          </cell>
          <cell r="D49">
            <v>56.310679611650485</v>
          </cell>
          <cell r="E49">
            <v>47.572815533980581</v>
          </cell>
          <cell r="F49">
            <v>39.805825242718448</v>
          </cell>
        </row>
        <row r="72">
          <cell r="B72">
            <v>6.6665999999999999</v>
          </cell>
          <cell r="C72">
            <v>3.33</v>
          </cell>
          <cell r="D72">
            <v>2.2200000000000002</v>
          </cell>
          <cell r="E72">
            <v>1.6659999999999999</v>
          </cell>
          <cell r="F72">
            <v>1.333</v>
          </cell>
        </row>
        <row r="73">
          <cell r="B73">
            <v>44.7</v>
          </cell>
          <cell r="C73">
            <v>27.777777777777779</v>
          </cell>
          <cell r="D73">
            <v>18.75</v>
          </cell>
          <cell r="E73">
            <v>15.306122448979592</v>
          </cell>
          <cell r="F73">
            <v>13.392857142857142</v>
          </cell>
        </row>
        <row r="74">
          <cell r="B74">
            <v>89</v>
          </cell>
          <cell r="C74">
            <v>50</v>
          </cell>
          <cell r="D74">
            <v>39.473684210526315</v>
          </cell>
          <cell r="E74">
            <v>31.25</v>
          </cell>
          <cell r="F74">
            <v>25.862068965517242</v>
          </cell>
        </row>
        <row r="75">
          <cell r="B75">
            <v>108</v>
          </cell>
          <cell r="C75">
            <v>62.5</v>
          </cell>
          <cell r="D75">
            <v>46.875</v>
          </cell>
          <cell r="E75">
            <v>37.5</v>
          </cell>
          <cell r="F75">
            <v>32.608695652173914</v>
          </cell>
        </row>
        <row r="76">
          <cell r="B76">
            <v>125</v>
          </cell>
          <cell r="C76">
            <v>75</v>
          </cell>
          <cell r="D76">
            <v>53.571428571428569</v>
          </cell>
          <cell r="E76">
            <v>44.117647058823529</v>
          </cell>
          <cell r="F76">
            <v>37.5</v>
          </cell>
        </row>
        <row r="100">
          <cell r="A100">
            <v>0</v>
          </cell>
          <cell r="B100">
            <v>11.234200000000001</v>
          </cell>
          <cell r="C100">
            <v>22.468400000000003</v>
          </cell>
          <cell r="D100">
            <v>33.702599999999997</v>
          </cell>
          <cell r="E100">
            <v>44.936800000000005</v>
          </cell>
          <cell r="F100">
            <v>56.170999999999999</v>
          </cell>
        </row>
        <row r="101">
          <cell r="A101">
            <v>100</v>
          </cell>
          <cell r="B101">
            <v>78.640776699029132</v>
          </cell>
          <cell r="C101">
            <v>66.990291262135926</v>
          </cell>
          <cell r="D101">
            <v>58.252427184466022</v>
          </cell>
          <cell r="E101">
            <v>49.514563106796118</v>
          </cell>
          <cell r="F101">
            <v>42.71844660194175</v>
          </cell>
        </row>
        <row r="117">
          <cell r="B117">
            <v>6.6665999999999999</v>
          </cell>
          <cell r="C117">
            <v>3.33</v>
          </cell>
          <cell r="D117">
            <v>2.2200000000000002</v>
          </cell>
          <cell r="E117">
            <v>1.6659999999999999</v>
          </cell>
          <cell r="F117">
            <v>1.333</v>
          </cell>
        </row>
        <row r="118">
          <cell r="A118" t="str">
            <v>Kontrol</v>
          </cell>
          <cell r="B118">
            <v>44.117647058823529</v>
          </cell>
          <cell r="C118">
            <v>27.777777777777779</v>
          </cell>
          <cell r="D118">
            <v>18.75</v>
          </cell>
          <cell r="E118">
            <v>15.306122448979592</v>
          </cell>
          <cell r="F118">
            <v>13.392857142857142</v>
          </cell>
        </row>
        <row r="119">
          <cell r="A119">
            <v>150</v>
          </cell>
          <cell r="B119">
            <v>83.5</v>
          </cell>
          <cell r="C119">
            <v>46.875</v>
          </cell>
          <cell r="D119">
            <v>37.5</v>
          </cell>
          <cell r="E119">
            <v>31.25</v>
          </cell>
          <cell r="F119">
            <v>23.4375</v>
          </cell>
        </row>
        <row r="120">
          <cell r="A120">
            <v>200</v>
          </cell>
          <cell r="B120">
            <v>107.14285714285714</v>
          </cell>
          <cell r="C120">
            <v>62.5</v>
          </cell>
          <cell r="D120">
            <v>46.875</v>
          </cell>
          <cell r="E120">
            <v>39.473684210526315</v>
          </cell>
          <cell r="F120">
            <v>31.25</v>
          </cell>
        </row>
        <row r="121">
          <cell r="A121">
            <v>250</v>
          </cell>
          <cell r="B121">
            <v>140.5</v>
          </cell>
          <cell r="C121">
            <v>83.333333333333343</v>
          </cell>
          <cell r="D121">
            <v>62.5</v>
          </cell>
          <cell r="E121">
            <v>50</v>
          </cell>
          <cell r="F121">
            <v>41.666666666666671</v>
          </cell>
          <cell r="I121">
            <v>150</v>
          </cell>
        </row>
        <row r="144">
          <cell r="A144">
            <v>0</v>
          </cell>
          <cell r="B144">
            <v>21.782499999999999</v>
          </cell>
          <cell r="C144">
            <v>32.673749999999998</v>
          </cell>
          <cell r="D144">
            <v>43.564999999999998</v>
          </cell>
          <cell r="E144">
            <v>54.456249999999997</v>
          </cell>
          <cell r="F144">
            <v>65.347499999999997</v>
          </cell>
        </row>
        <row r="145">
          <cell r="A145">
            <v>100</v>
          </cell>
          <cell r="B145">
            <v>66.233766233766232</v>
          </cell>
          <cell r="C145">
            <v>54.545454545454547</v>
          </cell>
          <cell r="D145">
            <v>46.753246753246756</v>
          </cell>
          <cell r="E145">
            <v>40.259740259740262</v>
          </cell>
          <cell r="F145">
            <v>35.064935064935064</v>
          </cell>
        </row>
        <row r="166">
          <cell r="B166">
            <v>6.6665999999999999</v>
          </cell>
          <cell r="C166">
            <v>3.33</v>
          </cell>
          <cell r="D166">
            <v>2.2200000000000002</v>
          </cell>
          <cell r="E166">
            <v>1.6659999999999999</v>
          </cell>
          <cell r="F166">
            <v>1.333</v>
          </cell>
        </row>
        <row r="167">
          <cell r="A167" t="str">
            <v>Kontrol</v>
          </cell>
          <cell r="B167">
            <v>32.700000000000003</v>
          </cell>
          <cell r="C167">
            <v>16.071428571428569</v>
          </cell>
          <cell r="D167">
            <v>10.714285714285715</v>
          </cell>
          <cell r="E167">
            <v>9.183673469387756</v>
          </cell>
          <cell r="F167">
            <v>7.8947368421052628</v>
          </cell>
        </row>
        <row r="168">
          <cell r="A168">
            <v>100</v>
          </cell>
          <cell r="B168">
            <v>50</v>
          </cell>
          <cell r="C168">
            <v>21.428571428571431</v>
          </cell>
          <cell r="D168">
            <v>17.307692307692307</v>
          </cell>
          <cell r="E168">
            <v>15</v>
          </cell>
          <cell r="F168">
            <v>11.842105263157896</v>
          </cell>
        </row>
        <row r="169">
          <cell r="A169">
            <v>200</v>
          </cell>
          <cell r="B169">
            <v>69.5</v>
          </cell>
          <cell r="C169">
            <v>32.142857142857139</v>
          </cell>
          <cell r="D169">
            <v>23.684210526315791</v>
          </cell>
          <cell r="E169">
            <v>20.454545454545453</v>
          </cell>
          <cell r="F169">
            <v>16.071428571428569</v>
          </cell>
        </row>
        <row r="170">
          <cell r="A170">
            <v>300</v>
          </cell>
          <cell r="B170">
            <v>91.4</v>
          </cell>
          <cell r="C170">
            <v>45</v>
          </cell>
          <cell r="D170">
            <v>32.142857142857139</v>
          </cell>
          <cell r="E170">
            <v>25</v>
          </cell>
          <cell r="F170">
            <v>21.428571428571431</v>
          </cell>
        </row>
        <row r="193">
          <cell r="A193">
            <v>0</v>
          </cell>
          <cell r="B193">
            <v>27.100200000000001</v>
          </cell>
          <cell r="C193">
            <v>40.650300000000001</v>
          </cell>
          <cell r="D193">
            <v>54.200400000000002</v>
          </cell>
          <cell r="E193">
            <v>67.750500000000002</v>
          </cell>
          <cell r="F193">
            <v>81.300600000000003</v>
          </cell>
        </row>
        <row r="194">
          <cell r="A194">
            <v>100</v>
          </cell>
          <cell r="B194">
            <v>54.166666666666664</v>
          </cell>
          <cell r="C194">
            <v>44.444444444444443</v>
          </cell>
          <cell r="D194">
            <v>33.333333333333336</v>
          </cell>
          <cell r="E194">
            <v>25</v>
          </cell>
          <cell r="F194">
            <v>19.444444444444443</v>
          </cell>
        </row>
        <row r="210">
          <cell r="B210">
            <v>6.6665999999999999</v>
          </cell>
          <cell r="C210">
            <v>3.33</v>
          </cell>
          <cell r="D210">
            <v>2.2200000000000002</v>
          </cell>
          <cell r="E210">
            <v>1.6659999999999999</v>
          </cell>
          <cell r="F210">
            <v>1.333</v>
          </cell>
        </row>
        <row r="211">
          <cell r="A211" t="str">
            <v>Kontrol</v>
          </cell>
          <cell r="B211">
            <v>47.7</v>
          </cell>
          <cell r="C211">
            <v>26.785714285714285</v>
          </cell>
          <cell r="D211">
            <v>17.857142857142858</v>
          </cell>
          <cell r="E211">
            <v>15.306122448979592</v>
          </cell>
          <cell r="F211">
            <v>13.157894736842104</v>
          </cell>
        </row>
        <row r="212">
          <cell r="A212">
            <v>100</v>
          </cell>
          <cell r="B212">
            <v>93.75</v>
          </cell>
          <cell r="C212">
            <v>53.571428571428569</v>
          </cell>
          <cell r="D212">
            <v>37.5</v>
          </cell>
          <cell r="E212">
            <v>31.25</v>
          </cell>
          <cell r="F212">
            <v>23.4375</v>
          </cell>
        </row>
        <row r="213">
          <cell r="A213">
            <v>150</v>
          </cell>
          <cell r="B213">
            <v>125</v>
          </cell>
          <cell r="C213">
            <v>68.181818181818173</v>
          </cell>
          <cell r="D213">
            <v>50</v>
          </cell>
          <cell r="E213">
            <v>41.666666666666671</v>
          </cell>
          <cell r="F213">
            <v>32.608695652173914</v>
          </cell>
        </row>
        <row r="214">
          <cell r="A214">
            <v>200</v>
          </cell>
          <cell r="B214">
            <v>152</v>
          </cell>
          <cell r="C214">
            <v>83.333333333333343</v>
          </cell>
          <cell r="D214">
            <v>62.5</v>
          </cell>
          <cell r="E214">
            <v>50</v>
          </cell>
          <cell r="F214">
            <v>39.473684210526315</v>
          </cell>
        </row>
        <row r="233">
          <cell r="A233">
            <v>0</v>
          </cell>
          <cell r="B233">
            <v>22.37</v>
          </cell>
          <cell r="C233">
            <v>33.555</v>
          </cell>
          <cell r="D233">
            <v>44.74</v>
          </cell>
          <cell r="E233">
            <v>55.924999999999997</v>
          </cell>
          <cell r="F233">
            <v>67.11</v>
          </cell>
        </row>
        <row r="234">
          <cell r="A234">
            <v>100</v>
          </cell>
          <cell r="B234">
            <v>73.611111111111114</v>
          </cell>
          <cell r="C234">
            <v>65.277777777777771</v>
          </cell>
          <cell r="D234">
            <v>56.944444444444443</v>
          </cell>
          <cell r="E234">
            <v>50</v>
          </cell>
          <cell r="F234">
            <v>43.055555555555557</v>
          </cell>
        </row>
        <row r="250">
          <cell r="B250">
            <v>6.6665999999999999</v>
          </cell>
          <cell r="C250">
            <v>3.33</v>
          </cell>
          <cell r="D250">
            <v>2.2200000000000002</v>
          </cell>
          <cell r="E250">
            <v>1.6659999999999999</v>
          </cell>
          <cell r="F250">
            <v>1.333</v>
          </cell>
        </row>
        <row r="251">
          <cell r="A251" t="str">
            <v>Kontrol</v>
          </cell>
          <cell r="B251">
            <v>47.6</v>
          </cell>
          <cell r="C251">
            <v>28.846153846153843</v>
          </cell>
          <cell r="D251">
            <v>17.857142857142858</v>
          </cell>
          <cell r="E251">
            <v>15.306122448979592</v>
          </cell>
          <cell r="F251">
            <v>13.157894736842104</v>
          </cell>
        </row>
        <row r="252">
          <cell r="A252">
            <v>200</v>
          </cell>
          <cell r="B252">
            <v>83.333333333333343</v>
          </cell>
          <cell r="C252">
            <v>44.117647058823529</v>
          </cell>
          <cell r="D252">
            <v>32.608695652173914</v>
          </cell>
          <cell r="E252">
            <v>28.846153846153843</v>
          </cell>
          <cell r="F252">
            <v>22.058823529411764</v>
          </cell>
        </row>
        <row r="253">
          <cell r="A253">
            <v>250</v>
          </cell>
          <cell r="B253">
            <v>98.3</v>
          </cell>
          <cell r="C253">
            <v>57.692307692307686</v>
          </cell>
          <cell r="D253">
            <v>39.473684210526315</v>
          </cell>
          <cell r="E253">
            <v>31.25</v>
          </cell>
          <cell r="F253">
            <v>26.785714285714285</v>
          </cell>
        </row>
        <row r="254">
          <cell r="A254">
            <v>399</v>
          </cell>
          <cell r="B254">
            <v>119.7</v>
          </cell>
          <cell r="C254">
            <v>68.181818181818173</v>
          </cell>
          <cell r="D254">
            <v>50</v>
          </cell>
          <cell r="E254">
            <v>37.5</v>
          </cell>
          <cell r="F254">
            <v>32.608695652173914</v>
          </cell>
        </row>
        <row r="275">
          <cell r="A275">
            <v>0</v>
          </cell>
          <cell r="B275">
            <v>21.69</v>
          </cell>
          <cell r="C275">
            <v>32.534999999999997</v>
          </cell>
          <cell r="D275">
            <v>43.38</v>
          </cell>
          <cell r="E275">
            <v>54.225000000000001</v>
          </cell>
          <cell r="F275">
            <v>65.069999999999993</v>
          </cell>
        </row>
        <row r="276">
          <cell r="A276">
            <v>100</v>
          </cell>
          <cell r="B276">
            <v>55.555555555555557</v>
          </cell>
          <cell r="C276">
            <v>40.277777777777779</v>
          </cell>
          <cell r="D276">
            <v>31.944444444444443</v>
          </cell>
          <cell r="E276">
            <v>26.388888888888889</v>
          </cell>
          <cell r="F276">
            <v>19.444444444444443</v>
          </cell>
        </row>
        <row r="292">
          <cell r="B292">
            <v>6.6665999999999999</v>
          </cell>
          <cell r="C292">
            <v>3.33</v>
          </cell>
          <cell r="D292">
            <v>2.2200000000000002</v>
          </cell>
          <cell r="E292">
            <v>1.6659999999999999</v>
          </cell>
          <cell r="F292">
            <v>1.333</v>
          </cell>
        </row>
        <row r="293">
          <cell r="A293" t="str">
            <v>Kontrol</v>
          </cell>
          <cell r="B293">
            <v>57.692307692307686</v>
          </cell>
          <cell r="C293">
            <v>30</v>
          </cell>
          <cell r="D293">
            <v>23.4375</v>
          </cell>
          <cell r="E293">
            <v>19.736842105263158</v>
          </cell>
          <cell r="F293">
            <v>17.441860465116278</v>
          </cell>
        </row>
        <row r="294">
          <cell r="A294">
            <v>50</v>
          </cell>
          <cell r="B294">
            <v>93.75</v>
          </cell>
          <cell r="C294">
            <v>53.571428571428569</v>
          </cell>
          <cell r="D294">
            <v>37.5</v>
          </cell>
          <cell r="E294">
            <v>31.25</v>
          </cell>
          <cell r="F294">
            <v>27.777777777777779</v>
          </cell>
        </row>
        <row r="295">
          <cell r="A295">
            <v>150</v>
          </cell>
          <cell r="B295">
            <v>132</v>
          </cell>
          <cell r="C295">
            <v>75</v>
          </cell>
          <cell r="D295">
            <v>57.692307692307686</v>
          </cell>
          <cell r="E295">
            <v>44.117647058823529</v>
          </cell>
          <cell r="F295">
            <v>35.714285714285715</v>
          </cell>
        </row>
        <row r="296">
          <cell r="A296">
            <v>250</v>
          </cell>
          <cell r="B296">
            <v>179</v>
          </cell>
          <cell r="C296">
            <v>107.14285714285714</v>
          </cell>
          <cell r="D296">
            <v>75</v>
          </cell>
          <cell r="E296">
            <v>62.5</v>
          </cell>
          <cell r="F296">
            <v>46.875</v>
          </cell>
        </row>
        <row r="317">
          <cell r="A317">
            <v>0</v>
          </cell>
          <cell r="B317">
            <v>21.05</v>
          </cell>
          <cell r="C317">
            <v>31.574999999999999</v>
          </cell>
          <cell r="D317">
            <v>42.1</v>
          </cell>
          <cell r="E317">
            <v>52.625</v>
          </cell>
          <cell r="F317">
            <v>63.15</v>
          </cell>
        </row>
        <row r="318">
          <cell r="A318">
            <v>100</v>
          </cell>
          <cell r="B318">
            <v>66.279069767441854</v>
          </cell>
          <cell r="C318">
            <v>55.813953488372093</v>
          </cell>
          <cell r="D318">
            <v>48.837209302325583</v>
          </cell>
          <cell r="E318">
            <v>43.02325581395349</v>
          </cell>
          <cell r="F318">
            <v>34.883720930232556</v>
          </cell>
        </row>
        <row r="334">
          <cell r="B334">
            <v>6.6665999999999999</v>
          </cell>
          <cell r="C334">
            <v>3.33</v>
          </cell>
          <cell r="D334">
            <v>2.2200000000000002</v>
          </cell>
          <cell r="E334">
            <v>1.6659999999999999</v>
          </cell>
          <cell r="F334">
            <v>1.333</v>
          </cell>
        </row>
        <row r="335">
          <cell r="B335">
            <v>47</v>
          </cell>
          <cell r="C335">
            <v>30</v>
          </cell>
          <cell r="D335">
            <v>23.4375</v>
          </cell>
          <cell r="E335">
            <v>19.736842105263158</v>
          </cell>
          <cell r="F335">
            <v>17.441860465116278</v>
          </cell>
        </row>
        <row r="336">
          <cell r="B336">
            <v>84</v>
          </cell>
          <cell r="C336">
            <v>57.692307692307686</v>
          </cell>
          <cell r="D336">
            <v>44.117647058823529</v>
          </cell>
          <cell r="E336">
            <v>35.714285714285715</v>
          </cell>
          <cell r="F336">
            <v>28.846153846153843</v>
          </cell>
        </row>
        <row r="337">
          <cell r="B337">
            <v>112</v>
          </cell>
          <cell r="C337">
            <v>68.181818181818173</v>
          </cell>
          <cell r="D337">
            <v>57.692307692307686</v>
          </cell>
          <cell r="E337">
            <v>46.875</v>
          </cell>
          <cell r="F337">
            <v>41.666666666666671</v>
          </cell>
        </row>
        <row r="338">
          <cell r="B338">
            <v>147</v>
          </cell>
          <cell r="C338">
            <v>93.75</v>
          </cell>
          <cell r="D338">
            <v>75</v>
          </cell>
          <cell r="E338">
            <v>62.5</v>
          </cell>
          <cell r="F338">
            <v>53.571428571428569</v>
          </cell>
        </row>
        <row r="358">
          <cell r="A358">
            <v>0</v>
          </cell>
          <cell r="B358">
            <v>24.216099999999997</v>
          </cell>
          <cell r="C358">
            <v>36.324150000000003</v>
          </cell>
          <cell r="D358">
            <v>48.432199999999995</v>
          </cell>
          <cell r="E358">
            <v>60.54025</v>
          </cell>
          <cell r="F358">
            <v>72.648300000000006</v>
          </cell>
        </row>
        <row r="359">
          <cell r="A359">
            <v>100</v>
          </cell>
          <cell r="B359">
            <v>64.634146341463421</v>
          </cell>
          <cell r="C359">
            <v>51.219512195121951</v>
          </cell>
          <cell r="D359">
            <v>42.68292682926829</v>
          </cell>
          <cell r="E359">
            <v>37.804878048780488</v>
          </cell>
          <cell r="F359">
            <v>30.487804878048781</v>
          </cell>
        </row>
        <row r="375">
          <cell r="B375">
            <v>6.6665999999999999</v>
          </cell>
          <cell r="C375">
            <v>3.33</v>
          </cell>
          <cell r="D375">
            <v>2.2200000000000002</v>
          </cell>
          <cell r="E375">
            <v>1.6659999999999999</v>
          </cell>
          <cell r="F375">
            <v>1.333</v>
          </cell>
        </row>
        <row r="376">
          <cell r="B376">
            <v>90.3</v>
          </cell>
          <cell r="C376">
            <v>57.692307692307686</v>
          </cell>
          <cell r="D376">
            <v>45.454545454545453</v>
          </cell>
          <cell r="E376">
            <v>35.714285714285715</v>
          </cell>
          <cell r="F376">
            <v>27.777777777777779</v>
          </cell>
        </row>
        <row r="377">
          <cell r="B377">
            <v>185.1</v>
          </cell>
          <cell r="C377">
            <v>107.14285714285714</v>
          </cell>
          <cell r="D377">
            <v>88.235294117647058</v>
          </cell>
          <cell r="E377">
            <v>75</v>
          </cell>
          <cell r="F377">
            <v>60</v>
          </cell>
        </row>
        <row r="378">
          <cell r="B378">
            <v>214.28571428571428</v>
          </cell>
          <cell r="C378">
            <v>136.36363636363635</v>
          </cell>
          <cell r="D378">
            <v>100</v>
          </cell>
          <cell r="E378">
            <v>83.333333333333343</v>
          </cell>
          <cell r="F378">
            <v>71.428571428571431</v>
          </cell>
        </row>
        <row r="379">
          <cell r="B379">
            <v>268.2</v>
          </cell>
          <cell r="C379">
            <v>166.66666666666669</v>
          </cell>
          <cell r="D379">
            <v>125</v>
          </cell>
          <cell r="E379">
            <v>107.14285714285714</v>
          </cell>
          <cell r="F379">
            <v>88.235294117647058</v>
          </cell>
        </row>
        <row r="399">
          <cell r="A399">
            <v>0</v>
          </cell>
          <cell r="B399">
            <v>20.367699999999999</v>
          </cell>
          <cell r="C399">
            <v>30.551549999999999</v>
          </cell>
          <cell r="D399">
            <v>40.735399999999998</v>
          </cell>
          <cell r="E399">
            <v>50.919249999999998</v>
          </cell>
          <cell r="F399">
            <v>61.103099999999998</v>
          </cell>
        </row>
        <row r="400">
          <cell r="A400">
            <v>100</v>
          </cell>
          <cell r="B400">
            <v>62.195121951219512</v>
          </cell>
          <cell r="C400">
            <v>50</v>
          </cell>
          <cell r="D400">
            <v>40.243902439024389</v>
          </cell>
          <cell r="E400">
            <v>35.365853658536587</v>
          </cell>
          <cell r="F400">
            <v>29.26829268292683</v>
          </cell>
        </row>
        <row r="416">
          <cell r="B416">
            <v>6.6665999999999999</v>
          </cell>
          <cell r="C416">
            <v>3.33</v>
          </cell>
          <cell r="D416">
            <v>2.2200000000000002</v>
          </cell>
          <cell r="E416">
            <v>1.6659999999999999</v>
          </cell>
          <cell r="F416">
            <v>1.333</v>
          </cell>
        </row>
        <row r="417">
          <cell r="B417">
            <v>51</v>
          </cell>
          <cell r="C417">
            <v>30</v>
          </cell>
          <cell r="D417">
            <v>23.4375</v>
          </cell>
          <cell r="E417">
            <v>17.441860465116278</v>
          </cell>
          <cell r="F417">
            <v>13.636363636363635</v>
          </cell>
        </row>
        <row r="418">
          <cell r="B418">
            <v>94.3</v>
          </cell>
          <cell r="C418">
            <v>53.571428571428569</v>
          </cell>
          <cell r="D418">
            <v>41.666666666666671</v>
          </cell>
          <cell r="E418">
            <v>32.608695652173914</v>
          </cell>
          <cell r="F418">
            <v>26.785714285714285</v>
          </cell>
        </row>
        <row r="419">
          <cell r="B419">
            <v>113</v>
          </cell>
          <cell r="C419">
            <v>75</v>
          </cell>
          <cell r="D419">
            <v>50</v>
          </cell>
          <cell r="E419">
            <v>37.5</v>
          </cell>
          <cell r="F419">
            <v>31.25</v>
          </cell>
        </row>
        <row r="420">
          <cell r="B420">
            <v>150</v>
          </cell>
          <cell r="C420">
            <v>93.75</v>
          </cell>
          <cell r="D420">
            <v>68.181818181818173</v>
          </cell>
          <cell r="E420">
            <v>50</v>
          </cell>
          <cell r="F420">
            <v>41.666666666666671</v>
          </cell>
        </row>
        <row r="440">
          <cell r="A440">
            <v>0</v>
          </cell>
          <cell r="B440">
            <v>19.802400000000002</v>
          </cell>
          <cell r="C440">
            <v>29.703599999999998</v>
          </cell>
          <cell r="D440">
            <v>39.604800000000004</v>
          </cell>
          <cell r="E440">
            <v>49.506</v>
          </cell>
          <cell r="F440">
            <v>59.407199999999996</v>
          </cell>
        </row>
        <row r="441">
          <cell r="A441">
            <v>100</v>
          </cell>
          <cell r="B441">
            <v>69.512195121951223</v>
          </cell>
          <cell r="C441">
            <v>59.756097560975611</v>
          </cell>
          <cell r="D441">
            <v>53.658536585365852</v>
          </cell>
          <cell r="E441">
            <v>47.560975609756099</v>
          </cell>
          <cell r="F441">
            <v>39.024390243902438</v>
          </cell>
        </row>
        <row r="457">
          <cell r="B457">
            <v>6.6665999999999999</v>
          </cell>
          <cell r="C457">
            <v>3.33</v>
          </cell>
          <cell r="D457">
            <v>2.2200000000000002</v>
          </cell>
          <cell r="E457">
            <v>1.6659999999999999</v>
          </cell>
          <cell r="F457">
            <v>1.333</v>
          </cell>
        </row>
        <row r="458">
          <cell r="B458">
            <v>55.5</v>
          </cell>
          <cell r="C458">
            <v>30</v>
          </cell>
          <cell r="D458">
            <v>23.4375</v>
          </cell>
          <cell r="E458">
            <v>17.441860465116278</v>
          </cell>
          <cell r="F458">
            <v>13.636363636363635</v>
          </cell>
        </row>
        <row r="459">
          <cell r="B459">
            <v>83.333333333333343</v>
          </cell>
          <cell r="C459">
            <v>41.666666666666671</v>
          </cell>
          <cell r="D459">
            <v>37.5</v>
          </cell>
          <cell r="E459">
            <v>25.862068965517242</v>
          </cell>
          <cell r="F459">
            <v>20.27027027027027</v>
          </cell>
        </row>
        <row r="460">
          <cell r="B460">
            <v>105.3</v>
          </cell>
          <cell r="C460">
            <v>57.692307692307686</v>
          </cell>
          <cell r="D460">
            <v>44.117647058823529</v>
          </cell>
          <cell r="E460">
            <v>32.608695652173914</v>
          </cell>
          <cell r="F460">
            <v>26.785714285714285</v>
          </cell>
        </row>
        <row r="461">
          <cell r="B461">
            <v>143.6</v>
          </cell>
          <cell r="C461">
            <v>83.333333333333343</v>
          </cell>
          <cell r="D461">
            <v>62.5</v>
          </cell>
          <cell r="E461">
            <v>44.117647058823529</v>
          </cell>
          <cell r="F461">
            <v>34.090909090909086</v>
          </cell>
        </row>
        <row r="482">
          <cell r="A482">
            <v>0</v>
          </cell>
          <cell r="B482">
            <v>19.267700000000001</v>
          </cell>
          <cell r="C482">
            <v>28.90155</v>
          </cell>
          <cell r="D482">
            <v>38.535400000000003</v>
          </cell>
          <cell r="E482">
            <v>48.169249999999998</v>
          </cell>
          <cell r="F482">
            <v>57.803100000000001</v>
          </cell>
        </row>
        <row r="483">
          <cell r="A483">
            <v>100</v>
          </cell>
          <cell r="B483">
            <v>65.853658536585371</v>
          </cell>
          <cell r="C483">
            <v>56.097560975609753</v>
          </cell>
          <cell r="D483">
            <v>50</v>
          </cell>
          <cell r="E483">
            <v>41.463414634146339</v>
          </cell>
          <cell r="F483">
            <v>31.707317073170731</v>
          </cell>
        </row>
        <row r="499">
          <cell r="B499">
            <v>6.6665999999999999</v>
          </cell>
          <cell r="C499">
            <v>3.33</v>
          </cell>
          <cell r="D499">
            <v>2.2200000000000002</v>
          </cell>
          <cell r="E499">
            <v>1.6659999999999999</v>
          </cell>
          <cell r="F499">
            <v>1.333</v>
          </cell>
        </row>
        <row r="500">
          <cell r="B500">
            <v>53</v>
          </cell>
          <cell r="C500">
            <v>30</v>
          </cell>
          <cell r="D500">
            <v>23.4375</v>
          </cell>
          <cell r="E500">
            <v>17.441860465116278</v>
          </cell>
          <cell r="F500">
            <v>13.636363636363635</v>
          </cell>
        </row>
        <row r="501">
          <cell r="B501">
            <v>107.14285714285714</v>
          </cell>
          <cell r="C501">
            <v>57.692307692307686</v>
          </cell>
          <cell r="D501">
            <v>44.117647058823529</v>
          </cell>
          <cell r="E501">
            <v>35.714285714285715</v>
          </cell>
          <cell r="F501">
            <v>30</v>
          </cell>
        </row>
        <row r="502">
          <cell r="B502">
            <v>127</v>
          </cell>
          <cell r="C502">
            <v>75</v>
          </cell>
          <cell r="D502">
            <v>53.571428571428569</v>
          </cell>
          <cell r="E502">
            <v>41.666666666666671</v>
          </cell>
          <cell r="F502">
            <v>34.090909090909086</v>
          </cell>
        </row>
        <row r="503">
          <cell r="B503">
            <v>171</v>
          </cell>
          <cell r="C503">
            <v>93.75</v>
          </cell>
          <cell r="D503">
            <v>75</v>
          </cell>
          <cell r="E503">
            <v>57.692307692307686</v>
          </cell>
          <cell r="F503">
            <v>44.117647058823529</v>
          </cell>
        </row>
        <row r="523">
          <cell r="A523">
            <v>0</v>
          </cell>
          <cell r="B523">
            <v>13.69675</v>
          </cell>
          <cell r="C523">
            <v>27.3935</v>
          </cell>
          <cell r="D523">
            <v>41.090249999999997</v>
          </cell>
          <cell r="E523">
            <v>54.786999999999999</v>
          </cell>
          <cell r="F523">
            <v>68.483750000000001</v>
          </cell>
        </row>
        <row r="524">
          <cell r="A524">
            <v>100</v>
          </cell>
          <cell r="B524">
            <v>70</v>
          </cell>
          <cell r="C524">
            <v>50</v>
          </cell>
          <cell r="D524">
            <v>40</v>
          </cell>
          <cell r="E524">
            <v>30</v>
          </cell>
          <cell r="F524">
            <v>22</v>
          </cell>
        </row>
        <row r="540">
          <cell r="B540">
            <v>6.6665999999999999</v>
          </cell>
          <cell r="C540">
            <v>3.33</v>
          </cell>
          <cell r="D540">
            <v>2.2200000000000002</v>
          </cell>
          <cell r="E540">
            <v>1.6659999999999999</v>
          </cell>
          <cell r="F540">
            <v>1.333</v>
          </cell>
        </row>
        <row r="541">
          <cell r="B541">
            <v>54.54545454545454</v>
          </cell>
          <cell r="C541">
            <v>33.333333333333336</v>
          </cell>
          <cell r="D541">
            <v>23.076923076923073</v>
          </cell>
          <cell r="E541">
            <v>20</v>
          </cell>
          <cell r="F541">
            <v>16.216216216216218</v>
          </cell>
        </row>
        <row r="542">
          <cell r="B542">
            <v>88.7</v>
          </cell>
          <cell r="C542">
            <v>54.54545454545454</v>
          </cell>
          <cell r="D542">
            <v>42.857142857142854</v>
          </cell>
          <cell r="E542">
            <v>31.578947368421055</v>
          </cell>
          <cell r="F542">
            <v>24</v>
          </cell>
        </row>
        <row r="543">
          <cell r="B543">
            <v>125</v>
          </cell>
          <cell r="C543">
            <v>75</v>
          </cell>
          <cell r="D543">
            <v>60</v>
          </cell>
          <cell r="E543">
            <v>46.153846153846146</v>
          </cell>
          <cell r="F543">
            <v>33.333333333333336</v>
          </cell>
        </row>
        <row r="544">
          <cell r="B544">
            <v>151</v>
          </cell>
          <cell r="C544">
            <v>85.714285714285708</v>
          </cell>
          <cell r="D544">
            <v>66.666666666666671</v>
          </cell>
          <cell r="E544">
            <v>54.54545454545454</v>
          </cell>
          <cell r="F544">
            <v>46.153846153846146</v>
          </cell>
        </row>
        <row r="565">
          <cell r="A565">
            <v>0</v>
          </cell>
          <cell r="B565">
            <v>11.28485</v>
          </cell>
          <cell r="C565">
            <v>22.569700000000001</v>
          </cell>
          <cell r="D565">
            <v>33.854550000000003</v>
          </cell>
          <cell r="E565">
            <v>45.139400000000002</v>
          </cell>
          <cell r="F565">
            <v>56.424250000000001</v>
          </cell>
        </row>
        <row r="566">
          <cell r="A566">
            <v>100</v>
          </cell>
          <cell r="B566">
            <v>81.034482758620683</v>
          </cell>
          <cell r="C566">
            <v>67.241379310344826</v>
          </cell>
          <cell r="D566">
            <v>55.172413793103445</v>
          </cell>
          <cell r="E566">
            <v>50</v>
          </cell>
          <cell r="F566">
            <v>41.379310344827587</v>
          </cell>
        </row>
        <row r="582">
          <cell r="B582">
            <v>6.6665999999999999</v>
          </cell>
          <cell r="C582">
            <v>3.33</v>
          </cell>
          <cell r="D582">
            <v>2.2200000000000002</v>
          </cell>
          <cell r="E582">
            <v>1.6659999999999999</v>
          </cell>
          <cell r="F582">
            <v>1.333</v>
          </cell>
        </row>
        <row r="583">
          <cell r="B583">
            <v>49.6</v>
          </cell>
          <cell r="C583">
            <v>31.578947368421055</v>
          </cell>
          <cell r="D583">
            <v>21.428571428571427</v>
          </cell>
          <cell r="E583">
            <v>17.142857142857142</v>
          </cell>
          <cell r="F583">
            <v>14.285714285714286</v>
          </cell>
        </row>
        <row r="584">
          <cell r="B584">
            <v>85.714285714285708</v>
          </cell>
          <cell r="C584">
            <v>50</v>
          </cell>
          <cell r="D584">
            <v>37.5</v>
          </cell>
          <cell r="E584">
            <v>31.578947368421055</v>
          </cell>
          <cell r="F584">
            <v>24</v>
          </cell>
        </row>
        <row r="585">
          <cell r="B585">
            <v>103</v>
          </cell>
          <cell r="C585">
            <v>60</v>
          </cell>
          <cell r="D585">
            <v>46.153846153846146</v>
          </cell>
          <cell r="E585">
            <v>37.5</v>
          </cell>
          <cell r="F585">
            <v>28.571428571428573</v>
          </cell>
        </row>
        <row r="586">
          <cell r="B586">
            <v>123</v>
          </cell>
          <cell r="C586">
            <v>75</v>
          </cell>
          <cell r="D586">
            <v>54.54545454545454</v>
          </cell>
          <cell r="E586">
            <v>42.857142857142854</v>
          </cell>
          <cell r="F586">
            <v>35.294117647058826</v>
          </cell>
        </row>
        <row r="606">
          <cell r="A606">
            <v>0</v>
          </cell>
          <cell r="B606">
            <v>10.938800000000001</v>
          </cell>
          <cell r="C606">
            <v>21.877600000000001</v>
          </cell>
          <cell r="D606">
            <v>32.816400000000002</v>
          </cell>
          <cell r="E606">
            <v>43.755200000000002</v>
          </cell>
          <cell r="F606">
            <v>54.694000000000003</v>
          </cell>
        </row>
        <row r="607">
          <cell r="A607">
            <v>100</v>
          </cell>
          <cell r="B607">
            <v>78.94736842105263</v>
          </cell>
          <cell r="C607">
            <v>66.666666666666671</v>
          </cell>
          <cell r="D607">
            <v>57.89473684210526</v>
          </cell>
          <cell r="E607">
            <v>49.122807017543863</v>
          </cell>
          <cell r="F607">
            <v>40.350877192982459</v>
          </cell>
        </row>
        <row r="623">
          <cell r="B623">
            <v>6.6665999999999999</v>
          </cell>
          <cell r="C623">
            <v>3.33</v>
          </cell>
          <cell r="D623">
            <v>2.2200000000000002</v>
          </cell>
          <cell r="E623">
            <v>1.6659999999999999</v>
          </cell>
          <cell r="F623">
            <v>1.333</v>
          </cell>
        </row>
        <row r="624">
          <cell r="B624">
            <v>45.5</v>
          </cell>
          <cell r="C624">
            <v>28.571428571428573</v>
          </cell>
          <cell r="D624">
            <v>21.428571428571427</v>
          </cell>
          <cell r="E624">
            <v>17.142857142857142</v>
          </cell>
          <cell r="F624">
            <v>13.953488372093023</v>
          </cell>
        </row>
        <row r="625">
          <cell r="B625">
            <v>71</v>
          </cell>
          <cell r="C625">
            <v>42.857142857142854</v>
          </cell>
          <cell r="D625">
            <v>35.294117647058826</v>
          </cell>
          <cell r="E625">
            <v>26.086956521739133</v>
          </cell>
          <cell r="F625">
            <v>21.428571428571427</v>
          </cell>
        </row>
        <row r="626">
          <cell r="B626">
            <v>89.4</v>
          </cell>
          <cell r="C626">
            <v>54.54545454545454</v>
          </cell>
          <cell r="D626">
            <v>42.857142857142854</v>
          </cell>
          <cell r="E626">
            <v>33.333333333333336</v>
          </cell>
          <cell r="F626">
            <v>27.27272727272727</v>
          </cell>
        </row>
        <row r="627">
          <cell r="B627">
            <v>114</v>
          </cell>
          <cell r="C627">
            <v>75</v>
          </cell>
          <cell r="D627">
            <v>54.54545454545454</v>
          </cell>
          <cell r="E627">
            <v>42.857142857142854</v>
          </cell>
          <cell r="F627">
            <v>33.333333333333336</v>
          </cell>
        </row>
        <row r="647">
          <cell r="A647">
            <v>0</v>
          </cell>
          <cell r="B647">
            <v>10.613350000000001</v>
          </cell>
          <cell r="C647">
            <v>21.226700000000001</v>
          </cell>
          <cell r="D647">
            <v>31.840049999999998</v>
          </cell>
          <cell r="E647">
            <v>42.453400000000002</v>
          </cell>
          <cell r="F647">
            <v>53.066749999999999</v>
          </cell>
        </row>
        <row r="648">
          <cell r="A648">
            <v>100</v>
          </cell>
          <cell r="B648">
            <v>70.3125</v>
          </cell>
          <cell r="C648">
            <v>51.5625</v>
          </cell>
          <cell r="D648">
            <v>39.0625</v>
          </cell>
          <cell r="E648">
            <v>31.25</v>
          </cell>
          <cell r="F648">
            <v>23.4375</v>
          </cell>
        </row>
        <row r="664">
          <cell r="B664">
            <v>6.6665999999999999</v>
          </cell>
          <cell r="C664">
            <v>3.33</v>
          </cell>
          <cell r="D664">
            <v>2.2200000000000002</v>
          </cell>
          <cell r="E664">
            <v>1.6659999999999999</v>
          </cell>
          <cell r="F664">
            <v>1.333</v>
          </cell>
        </row>
        <row r="665">
          <cell r="B665">
            <v>50</v>
          </cell>
          <cell r="C665">
            <v>30</v>
          </cell>
          <cell r="D665">
            <v>21.428571428571427</v>
          </cell>
          <cell r="E665">
            <v>17.142857142857142</v>
          </cell>
          <cell r="F665">
            <v>13.953488372093023</v>
          </cell>
        </row>
        <row r="666">
          <cell r="B666">
            <v>69.3</v>
          </cell>
          <cell r="C666">
            <v>42.857142857142854</v>
          </cell>
          <cell r="D666">
            <v>30</v>
          </cell>
          <cell r="E666">
            <v>23.076923076923073</v>
          </cell>
          <cell r="F666">
            <v>19.35483870967742</v>
          </cell>
        </row>
        <row r="667">
          <cell r="B667">
            <v>81.2</v>
          </cell>
          <cell r="C667">
            <v>50</v>
          </cell>
          <cell r="D667">
            <v>37.5</v>
          </cell>
          <cell r="E667">
            <v>26.086956521739133</v>
          </cell>
          <cell r="F667">
            <v>22.222222222222221</v>
          </cell>
        </row>
        <row r="668">
          <cell r="B668">
            <v>101</v>
          </cell>
          <cell r="C668">
            <v>60</v>
          </cell>
          <cell r="D668">
            <v>42.857142857142854</v>
          </cell>
          <cell r="E668">
            <v>35.294117647058826</v>
          </cell>
          <cell r="F668">
            <v>28.571428571428573</v>
          </cell>
        </row>
        <row r="688">
          <cell r="A688">
            <v>0</v>
          </cell>
          <cell r="B688">
            <v>13.157050000000002</v>
          </cell>
          <cell r="C688">
            <v>26.314100000000003</v>
          </cell>
          <cell r="D688">
            <v>39.471150000000002</v>
          </cell>
          <cell r="E688">
            <v>52.628200000000007</v>
          </cell>
          <cell r="F688">
            <v>65.785250000000005</v>
          </cell>
        </row>
        <row r="689">
          <cell r="A689">
            <v>100</v>
          </cell>
          <cell r="B689">
            <v>73.4375</v>
          </cell>
          <cell r="C689">
            <v>56.25</v>
          </cell>
          <cell r="D689">
            <v>46.875</v>
          </cell>
          <cell r="E689">
            <v>37.5</v>
          </cell>
          <cell r="F689">
            <v>28.125</v>
          </cell>
        </row>
        <row r="705">
          <cell r="B705">
            <v>6.6665999999999999</v>
          </cell>
          <cell r="C705">
            <v>3.33</v>
          </cell>
          <cell r="D705">
            <v>2.2200000000000002</v>
          </cell>
          <cell r="E705">
            <v>1.6659999999999999</v>
          </cell>
          <cell r="F705">
            <v>1.333</v>
          </cell>
        </row>
        <row r="706">
          <cell r="B706">
            <v>50</v>
          </cell>
          <cell r="C706">
            <v>30</v>
          </cell>
          <cell r="D706">
            <v>21.428571428571427</v>
          </cell>
          <cell r="E706">
            <v>17.142857142857142</v>
          </cell>
          <cell r="F706">
            <v>13.953488372093023</v>
          </cell>
        </row>
        <row r="707">
          <cell r="B707">
            <v>60.6</v>
          </cell>
          <cell r="C707">
            <v>35.294117647058826</v>
          </cell>
          <cell r="D707">
            <v>26.086956521739133</v>
          </cell>
          <cell r="E707">
            <v>20.689655172413794</v>
          </cell>
          <cell r="F707">
            <v>17.142857142857142</v>
          </cell>
        </row>
        <row r="708">
          <cell r="B708">
            <v>74.25</v>
          </cell>
          <cell r="C708">
            <v>42.857142857142854</v>
          </cell>
          <cell r="D708">
            <v>31.578947368421055</v>
          </cell>
          <cell r="E708">
            <v>25</v>
          </cell>
          <cell r="F708">
            <v>21.428571428571427</v>
          </cell>
        </row>
        <row r="709">
          <cell r="B709">
            <v>94</v>
          </cell>
          <cell r="C709">
            <v>54.54545454545454</v>
          </cell>
          <cell r="D709">
            <v>40</v>
          </cell>
          <cell r="E709">
            <v>31.578947368421055</v>
          </cell>
          <cell r="F709">
            <v>27.27272727272727</v>
          </cell>
        </row>
        <row r="729">
          <cell r="A729">
            <v>0</v>
          </cell>
          <cell r="B729">
            <v>10.915900000000001</v>
          </cell>
          <cell r="C729">
            <v>21.831800000000001</v>
          </cell>
          <cell r="D729">
            <v>32.747700000000002</v>
          </cell>
          <cell r="E729">
            <v>43.663600000000002</v>
          </cell>
          <cell r="F729">
            <v>54.579500000000003</v>
          </cell>
        </row>
        <row r="730">
          <cell r="A730">
            <v>100</v>
          </cell>
          <cell r="B730">
            <v>75</v>
          </cell>
          <cell r="C730">
            <v>63.333333333333336</v>
          </cell>
          <cell r="D730">
            <v>48.333333333333336</v>
          </cell>
          <cell r="E730">
            <v>41.666666666666664</v>
          </cell>
          <cell r="F730">
            <v>33.333333333333336</v>
          </cell>
        </row>
        <row r="746">
          <cell r="B746">
            <v>6.6665999999999999</v>
          </cell>
          <cell r="C746">
            <v>3.33</v>
          </cell>
          <cell r="D746">
            <v>2.2200000000000002</v>
          </cell>
          <cell r="E746">
            <v>1.6659999999999999</v>
          </cell>
          <cell r="F746">
            <v>1.333</v>
          </cell>
        </row>
        <row r="747">
          <cell r="B747">
            <v>75</v>
          </cell>
          <cell r="C747">
            <v>37.5</v>
          </cell>
          <cell r="D747">
            <v>26.785714285714285</v>
          </cell>
          <cell r="E747">
            <v>22.058823529411764</v>
          </cell>
          <cell r="F747">
            <v>16.304347826086957</v>
          </cell>
        </row>
        <row r="748">
          <cell r="B748">
            <v>120.7</v>
          </cell>
          <cell r="C748">
            <v>62.5</v>
          </cell>
          <cell r="D748">
            <v>44.117647058823529</v>
          </cell>
          <cell r="E748">
            <v>32.608695652173914</v>
          </cell>
          <cell r="F748">
            <v>26.785714285714285</v>
          </cell>
        </row>
        <row r="749">
          <cell r="B749">
            <v>144</v>
          </cell>
          <cell r="C749">
            <v>75</v>
          </cell>
          <cell r="D749">
            <v>53.571428571428569</v>
          </cell>
          <cell r="E749">
            <v>39.473684210526315</v>
          </cell>
          <cell r="F749">
            <v>31.25</v>
          </cell>
        </row>
        <row r="750">
          <cell r="B750">
            <v>171</v>
          </cell>
          <cell r="C750">
            <v>93.75</v>
          </cell>
          <cell r="D750">
            <v>62.5</v>
          </cell>
          <cell r="E750">
            <v>46.875</v>
          </cell>
          <cell r="F750">
            <v>37.5</v>
          </cell>
        </row>
        <row r="770">
          <cell r="A770">
            <v>0</v>
          </cell>
          <cell r="B770">
            <v>10.591800000000001</v>
          </cell>
          <cell r="C770">
            <v>21.183600000000002</v>
          </cell>
          <cell r="D770">
            <v>31.775400000000001</v>
          </cell>
          <cell r="E770">
            <v>42.367200000000004</v>
          </cell>
          <cell r="F770">
            <v>52.959000000000003</v>
          </cell>
        </row>
        <row r="771">
          <cell r="A771">
            <v>100</v>
          </cell>
          <cell r="B771">
            <v>71.666666666666671</v>
          </cell>
          <cell r="C771">
            <v>60</v>
          </cell>
          <cell r="D771">
            <v>50</v>
          </cell>
          <cell r="E771">
            <v>40</v>
          </cell>
          <cell r="F771">
            <v>31.666666666666668</v>
          </cell>
        </row>
        <row r="787">
          <cell r="B787">
            <v>6.6665999999999999</v>
          </cell>
          <cell r="C787">
            <v>3.33</v>
          </cell>
          <cell r="D787">
            <v>2.2200000000000002</v>
          </cell>
          <cell r="E787">
            <v>1.6659999999999999</v>
          </cell>
          <cell r="F787">
            <v>1.333</v>
          </cell>
        </row>
        <row r="788">
          <cell r="B788">
            <v>59</v>
          </cell>
          <cell r="C788">
            <v>39.473684210526315</v>
          </cell>
          <cell r="D788">
            <v>26.785714285714285</v>
          </cell>
          <cell r="E788">
            <v>22.058823529411764</v>
          </cell>
          <cell r="F788">
            <v>16.304347826086957</v>
          </cell>
        </row>
        <row r="789">
          <cell r="B789">
            <v>107.14285714285714</v>
          </cell>
          <cell r="C789">
            <v>68.181818181818173</v>
          </cell>
          <cell r="D789">
            <v>50</v>
          </cell>
          <cell r="E789">
            <v>39.473684210526315</v>
          </cell>
          <cell r="F789">
            <v>30</v>
          </cell>
        </row>
        <row r="790">
          <cell r="B790">
            <v>147</v>
          </cell>
          <cell r="C790">
            <v>93.75</v>
          </cell>
          <cell r="D790">
            <v>68.181818181818173</v>
          </cell>
          <cell r="E790">
            <v>53.571428571428569</v>
          </cell>
          <cell r="F790">
            <v>41.666666666666671</v>
          </cell>
        </row>
        <row r="791">
          <cell r="B791">
            <v>197</v>
          </cell>
          <cell r="C791">
            <v>125</v>
          </cell>
          <cell r="D791">
            <v>93.75</v>
          </cell>
          <cell r="E791">
            <v>68.181818181818173</v>
          </cell>
          <cell r="F791">
            <v>57.692307692307686</v>
          </cell>
        </row>
        <row r="811">
          <cell r="A811">
            <v>0</v>
          </cell>
          <cell r="B811">
            <v>20.572800000000001</v>
          </cell>
          <cell r="C811">
            <v>30.859200000000001</v>
          </cell>
          <cell r="D811">
            <v>41.145600000000002</v>
          </cell>
          <cell r="E811">
            <v>51.432000000000002</v>
          </cell>
          <cell r="F811">
            <v>61.718400000000003</v>
          </cell>
        </row>
        <row r="812">
          <cell r="A812">
            <v>100</v>
          </cell>
          <cell r="B812">
            <v>75</v>
          </cell>
          <cell r="C812">
            <v>65</v>
          </cell>
          <cell r="D812">
            <v>56.666666666666664</v>
          </cell>
          <cell r="E812">
            <v>51.666666666666664</v>
          </cell>
          <cell r="F812">
            <v>46.666666666666664</v>
          </cell>
        </row>
        <row r="828">
          <cell r="B828">
            <v>6.6665999999999999</v>
          </cell>
          <cell r="C828">
            <v>3.33</v>
          </cell>
          <cell r="D828">
            <v>2.2200000000000002</v>
          </cell>
          <cell r="E828">
            <v>1.6659999999999999</v>
          </cell>
          <cell r="F828">
            <v>1.333</v>
          </cell>
        </row>
        <row r="829">
          <cell r="B829">
            <v>57.692307692307686</v>
          </cell>
          <cell r="C829">
            <v>39.473684210526315</v>
          </cell>
          <cell r="D829">
            <v>26.785714285714285</v>
          </cell>
          <cell r="E829">
            <v>22.058823529411764</v>
          </cell>
          <cell r="F829">
            <v>16.304347826086957</v>
          </cell>
        </row>
        <row r="830">
          <cell r="B830">
            <v>83.333333333333343</v>
          </cell>
          <cell r="C830">
            <v>53.571428571428569</v>
          </cell>
          <cell r="D830">
            <v>37.5</v>
          </cell>
          <cell r="E830">
            <v>32.608695652173914</v>
          </cell>
          <cell r="F830">
            <v>25</v>
          </cell>
        </row>
        <row r="831">
          <cell r="B831">
            <v>107.14285714285714</v>
          </cell>
          <cell r="C831">
            <v>68.181818181818173</v>
          </cell>
          <cell r="D831">
            <v>50</v>
          </cell>
          <cell r="E831">
            <v>39.473684210526315</v>
          </cell>
          <cell r="F831">
            <v>34.090909090909086</v>
          </cell>
        </row>
        <row r="832">
          <cell r="B832">
            <v>133</v>
          </cell>
          <cell r="C832">
            <v>83.333333333333343</v>
          </cell>
          <cell r="D832">
            <v>62.5</v>
          </cell>
          <cell r="E832">
            <v>50</v>
          </cell>
          <cell r="F832">
            <v>41.666666666666671</v>
          </cell>
        </row>
        <row r="853">
          <cell r="A853">
            <v>0</v>
          </cell>
          <cell r="B853">
            <v>24.664000000000001</v>
          </cell>
          <cell r="C853">
            <v>36.996000000000002</v>
          </cell>
          <cell r="D853">
            <v>49.328000000000003</v>
          </cell>
          <cell r="E853">
            <v>61.66</v>
          </cell>
          <cell r="F853">
            <v>73.992000000000004</v>
          </cell>
        </row>
        <row r="854">
          <cell r="A854">
            <v>100</v>
          </cell>
          <cell r="B854">
            <v>70.370370370370367</v>
          </cell>
          <cell r="C854">
            <v>61.111111111111114</v>
          </cell>
          <cell r="D854">
            <v>51.851851851851855</v>
          </cell>
          <cell r="E854">
            <v>46.296296296296298</v>
          </cell>
          <cell r="F854">
            <v>40.74074074074074</v>
          </cell>
        </row>
        <row r="870">
          <cell r="B870">
            <v>6.6665999999999999</v>
          </cell>
          <cell r="C870">
            <v>3.33</v>
          </cell>
          <cell r="D870">
            <v>2.2200000000000002</v>
          </cell>
          <cell r="E870">
            <v>1.6659999999999999</v>
          </cell>
          <cell r="F870">
            <v>1.333</v>
          </cell>
        </row>
        <row r="871">
          <cell r="B871">
            <v>62.5</v>
          </cell>
          <cell r="C871">
            <v>34.090909090909086</v>
          </cell>
          <cell r="D871">
            <v>25</v>
          </cell>
          <cell r="E871">
            <v>19.736842105263158</v>
          </cell>
          <cell r="F871">
            <v>16.304347826086957</v>
          </cell>
        </row>
        <row r="872">
          <cell r="B872">
            <v>106</v>
          </cell>
          <cell r="C872">
            <v>53.571428571428569</v>
          </cell>
          <cell r="D872">
            <v>44.117647058823529</v>
          </cell>
          <cell r="E872">
            <v>34.090909090909086</v>
          </cell>
          <cell r="F872">
            <v>26.785714285714285</v>
          </cell>
        </row>
        <row r="873">
          <cell r="B873">
            <v>126</v>
          </cell>
          <cell r="C873">
            <v>68.181818181818173</v>
          </cell>
          <cell r="D873">
            <v>50</v>
          </cell>
          <cell r="E873">
            <v>39.473684210526315</v>
          </cell>
          <cell r="F873">
            <v>34.090909090909086</v>
          </cell>
        </row>
        <row r="874">
          <cell r="B874">
            <v>157</v>
          </cell>
          <cell r="C874">
            <v>83.333333333333343</v>
          </cell>
          <cell r="D874">
            <v>62.5</v>
          </cell>
          <cell r="E874">
            <v>50</v>
          </cell>
          <cell r="F874">
            <v>41.666666666666671</v>
          </cell>
        </row>
        <row r="893">
          <cell r="A893">
            <v>0</v>
          </cell>
          <cell r="B893">
            <v>24.398599999999998</v>
          </cell>
          <cell r="C893">
            <v>36.597900000000003</v>
          </cell>
          <cell r="D893">
            <v>48.797199999999997</v>
          </cell>
          <cell r="E893">
            <v>60.996499999999997</v>
          </cell>
          <cell r="F893">
            <v>73.195800000000006</v>
          </cell>
        </row>
        <row r="894">
          <cell r="A894">
            <v>100</v>
          </cell>
          <cell r="B894">
            <v>62.962962962962962</v>
          </cell>
          <cell r="C894">
            <v>55.555555555555557</v>
          </cell>
          <cell r="D894">
            <v>44.444444444444443</v>
          </cell>
          <cell r="E894">
            <v>37.037037037037038</v>
          </cell>
          <cell r="F894">
            <v>25.925925925925927</v>
          </cell>
        </row>
        <row r="910">
          <cell r="B910">
            <v>6.6665999999999999</v>
          </cell>
          <cell r="C910">
            <v>3.33</v>
          </cell>
          <cell r="D910">
            <v>2.2200000000000002</v>
          </cell>
          <cell r="E910">
            <v>1.6659999999999999</v>
          </cell>
          <cell r="F910">
            <v>1.333</v>
          </cell>
        </row>
        <row r="911">
          <cell r="B911">
            <v>53.571428571428569</v>
          </cell>
          <cell r="C911">
            <v>34.090909090909086</v>
          </cell>
          <cell r="D911">
            <v>25</v>
          </cell>
          <cell r="E911">
            <v>19.736842105263158</v>
          </cell>
          <cell r="F911">
            <v>16.304347826086957</v>
          </cell>
        </row>
        <row r="912">
          <cell r="B912">
            <v>107.14285714285714</v>
          </cell>
          <cell r="C912">
            <v>62.5</v>
          </cell>
          <cell r="D912">
            <v>50</v>
          </cell>
          <cell r="E912">
            <v>41.666666666666671</v>
          </cell>
          <cell r="F912">
            <v>32.608695652173914</v>
          </cell>
        </row>
        <row r="913">
          <cell r="B913">
            <v>153</v>
          </cell>
          <cell r="C913">
            <v>93.75</v>
          </cell>
          <cell r="D913">
            <v>75</v>
          </cell>
          <cell r="E913">
            <v>57.692307692307686</v>
          </cell>
          <cell r="F913">
            <v>44.117647058823529</v>
          </cell>
        </row>
        <row r="914">
          <cell r="B914">
            <v>191</v>
          </cell>
          <cell r="C914">
            <v>125</v>
          </cell>
          <cell r="D914">
            <v>93.75</v>
          </cell>
          <cell r="E914">
            <v>68.181818181818173</v>
          </cell>
          <cell r="F914">
            <v>57.692307692307686</v>
          </cell>
        </row>
        <row r="935">
          <cell r="A935">
            <v>0</v>
          </cell>
          <cell r="B935">
            <v>22.011299999999999</v>
          </cell>
          <cell r="C935">
            <v>33.016949999999994</v>
          </cell>
          <cell r="D935">
            <v>44.022599999999997</v>
          </cell>
          <cell r="E935">
            <v>55.02825</v>
          </cell>
          <cell r="F935">
            <v>66.033899999999988</v>
          </cell>
        </row>
        <row r="936">
          <cell r="A936">
            <v>100</v>
          </cell>
          <cell r="B936">
            <v>64.81481481481481</v>
          </cell>
          <cell r="C936">
            <v>53.703703703703702</v>
          </cell>
          <cell r="D936">
            <v>42.592592592592595</v>
          </cell>
          <cell r="E936">
            <v>38.888888888888886</v>
          </cell>
          <cell r="F936">
            <v>31.481481481481481</v>
          </cell>
        </row>
        <row r="952">
          <cell r="B952">
            <v>6.6665999999999999</v>
          </cell>
          <cell r="C952">
            <v>3.33</v>
          </cell>
          <cell r="D952">
            <v>2.2200000000000002</v>
          </cell>
          <cell r="E952">
            <v>1.6659999999999999</v>
          </cell>
          <cell r="F952">
            <v>1.333</v>
          </cell>
        </row>
        <row r="953">
          <cell r="B953">
            <v>63</v>
          </cell>
          <cell r="C953">
            <v>34.090909090909086</v>
          </cell>
          <cell r="D953">
            <v>25</v>
          </cell>
          <cell r="E953">
            <v>19.736842105263158</v>
          </cell>
          <cell r="F953">
            <v>16.304347826086957</v>
          </cell>
        </row>
        <row r="954">
          <cell r="B954">
            <v>110</v>
          </cell>
          <cell r="C954">
            <v>57.692307692307686</v>
          </cell>
          <cell r="D954">
            <v>41.666666666666671</v>
          </cell>
          <cell r="E954">
            <v>35.714285714285715</v>
          </cell>
          <cell r="F954">
            <v>28.846153846153843</v>
          </cell>
        </row>
        <row r="955">
          <cell r="B955">
            <v>140</v>
          </cell>
          <cell r="C955">
            <v>75</v>
          </cell>
          <cell r="D955">
            <v>53.571428571428569</v>
          </cell>
          <cell r="E955">
            <v>44.117647058823529</v>
          </cell>
          <cell r="F955">
            <v>37.5</v>
          </cell>
        </row>
        <row r="956">
          <cell r="B956">
            <v>187.5</v>
          </cell>
          <cell r="C956">
            <v>107.14285714285714</v>
          </cell>
          <cell r="D956">
            <v>75</v>
          </cell>
          <cell r="E956">
            <v>57.692307692307686</v>
          </cell>
          <cell r="F956">
            <v>46.875</v>
          </cell>
        </row>
        <row r="977">
          <cell r="A977">
            <v>0</v>
          </cell>
          <cell r="B977">
            <v>25.418899999999997</v>
          </cell>
          <cell r="C977">
            <v>38.128349999999998</v>
          </cell>
          <cell r="D977">
            <v>50.837799999999994</v>
          </cell>
          <cell r="E977">
            <v>63.547249999999998</v>
          </cell>
          <cell r="F977">
            <v>76.256699999999995</v>
          </cell>
        </row>
        <row r="978">
          <cell r="A978">
            <v>100</v>
          </cell>
          <cell r="B978">
            <v>72.222222222222229</v>
          </cell>
          <cell r="C978">
            <v>57.407407407407405</v>
          </cell>
          <cell r="D978">
            <v>44.444444444444443</v>
          </cell>
          <cell r="E978">
            <v>37.037037037037038</v>
          </cell>
          <cell r="F978">
            <v>31.481481481481481</v>
          </cell>
        </row>
        <row r="994">
          <cell r="B994">
            <v>6.6665999999999999</v>
          </cell>
          <cell r="C994">
            <v>3.33</v>
          </cell>
          <cell r="D994">
            <v>2.2200000000000002</v>
          </cell>
          <cell r="E994">
            <v>1.6659999999999999</v>
          </cell>
          <cell r="F994">
            <v>1.333</v>
          </cell>
        </row>
        <row r="995">
          <cell r="B995">
            <v>56</v>
          </cell>
          <cell r="C995">
            <v>34.090909090909086</v>
          </cell>
          <cell r="D995">
            <v>25</v>
          </cell>
          <cell r="E995">
            <v>19.736842105263158</v>
          </cell>
          <cell r="F995">
            <v>16.304347826086957</v>
          </cell>
        </row>
        <row r="996">
          <cell r="B996">
            <v>107.14285714285714</v>
          </cell>
          <cell r="C996">
            <v>62.5</v>
          </cell>
          <cell r="D996">
            <v>50</v>
          </cell>
          <cell r="E996">
            <v>37.5</v>
          </cell>
          <cell r="F996">
            <v>31.25</v>
          </cell>
        </row>
        <row r="997">
          <cell r="B997">
            <v>130</v>
          </cell>
          <cell r="C997">
            <v>75</v>
          </cell>
          <cell r="D997">
            <v>57.692307692307686</v>
          </cell>
          <cell r="E997">
            <v>46.875</v>
          </cell>
          <cell r="F997">
            <v>39.473684210526315</v>
          </cell>
        </row>
        <row r="998">
          <cell r="B998">
            <v>185</v>
          </cell>
          <cell r="C998">
            <v>107.14285714285714</v>
          </cell>
          <cell r="D998">
            <v>83.333333333333343</v>
          </cell>
          <cell r="E998">
            <v>68.181818181818173</v>
          </cell>
          <cell r="F998">
            <v>53.571428571428569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>
        <row r="4">
          <cell r="A4">
            <v>0</v>
          </cell>
          <cell r="B4">
            <v>14.1631</v>
          </cell>
          <cell r="C4">
            <v>28.3262</v>
          </cell>
          <cell r="D4">
            <v>42.4893</v>
          </cell>
          <cell r="E4">
            <v>56.6524</v>
          </cell>
          <cell r="F4">
            <v>70.8155</v>
          </cell>
        </row>
        <row r="5">
          <cell r="A5">
            <v>100</v>
          </cell>
          <cell r="B5">
            <v>81.333333333333329</v>
          </cell>
          <cell r="C5">
            <v>61.333333333333336</v>
          </cell>
          <cell r="D5">
            <v>41.333333333333336</v>
          </cell>
          <cell r="E5">
            <v>30.666666666666668</v>
          </cell>
          <cell r="F5">
            <v>24</v>
          </cell>
        </row>
        <row r="21">
          <cell r="B21">
            <v>6.6665999999999999</v>
          </cell>
          <cell r="C21">
            <v>3.33</v>
          </cell>
          <cell r="D21">
            <v>2.2200000000000002</v>
          </cell>
          <cell r="E21">
            <v>1.6659999999999999</v>
          </cell>
          <cell r="F21">
            <v>1.333</v>
          </cell>
        </row>
        <row r="22">
          <cell r="A22" t="str">
            <v>Kontrol</v>
          </cell>
          <cell r="B22">
            <v>7.66</v>
          </cell>
          <cell r="C22">
            <v>5.3571428571428568</v>
          </cell>
          <cell r="D22">
            <v>3.333333333333333</v>
          </cell>
          <cell r="E22">
            <v>2.8301886792452828</v>
          </cell>
          <cell r="F22">
            <v>2.4193548387096775</v>
          </cell>
        </row>
        <row r="23">
          <cell r="A23">
            <v>100</v>
          </cell>
          <cell r="B23">
            <v>15</v>
          </cell>
          <cell r="C23">
            <v>9.375</v>
          </cell>
          <cell r="D23">
            <v>7.5</v>
          </cell>
          <cell r="E23">
            <v>5.5555555555555554</v>
          </cell>
          <cell r="F23">
            <v>4.2857142857142856</v>
          </cell>
        </row>
        <row r="24">
          <cell r="A24">
            <v>150</v>
          </cell>
          <cell r="B24">
            <v>22.3</v>
          </cell>
          <cell r="C24">
            <v>12.5</v>
          </cell>
          <cell r="D24">
            <v>10</v>
          </cell>
          <cell r="E24">
            <v>8.8235294117647065</v>
          </cell>
          <cell r="F24">
            <v>7.1428571428571432</v>
          </cell>
        </row>
        <row r="25">
          <cell r="A25">
            <v>200</v>
          </cell>
          <cell r="B25">
            <v>30</v>
          </cell>
          <cell r="C25">
            <v>18.75</v>
          </cell>
          <cell r="D25">
            <v>13.636363636363635</v>
          </cell>
          <cell r="E25">
            <v>11.538461538461537</v>
          </cell>
          <cell r="F25">
            <v>9.375</v>
          </cell>
        </row>
        <row r="48">
          <cell r="A48">
            <v>0</v>
          </cell>
          <cell r="B48">
            <v>11.599399999999999</v>
          </cell>
          <cell r="C48">
            <v>23.198799999999999</v>
          </cell>
          <cell r="D48">
            <v>34.798199999999994</v>
          </cell>
          <cell r="E48">
            <v>46.397599999999997</v>
          </cell>
          <cell r="F48">
            <v>57.997</v>
          </cell>
        </row>
        <row r="49">
          <cell r="A49">
            <v>100</v>
          </cell>
          <cell r="B49">
            <v>73.170731707317074</v>
          </cell>
          <cell r="C49">
            <v>57.31707317073171</v>
          </cell>
          <cell r="D49">
            <v>43.902439024390247</v>
          </cell>
          <cell r="E49">
            <v>36.585365853658537</v>
          </cell>
          <cell r="F49">
            <v>29.26829268292683</v>
          </cell>
        </row>
        <row r="72">
          <cell r="B72">
            <v>6.6665999999999999</v>
          </cell>
          <cell r="C72">
            <v>3.33</v>
          </cell>
          <cell r="D72">
            <v>2.2200000000000002</v>
          </cell>
          <cell r="E72">
            <v>1.6659999999999999</v>
          </cell>
          <cell r="F72">
            <v>1.333</v>
          </cell>
        </row>
        <row r="73">
          <cell r="B73">
            <v>11.3</v>
          </cell>
          <cell r="C73">
            <v>5.3571428571428568</v>
          </cell>
          <cell r="D73">
            <v>4.545454545454545</v>
          </cell>
          <cell r="E73">
            <v>3.4090909090909087</v>
          </cell>
          <cell r="F73">
            <v>2.6315789473684208</v>
          </cell>
        </row>
        <row r="74">
          <cell r="B74">
            <v>15</v>
          </cell>
          <cell r="C74">
            <v>7.5</v>
          </cell>
          <cell r="D74">
            <v>5.7692307692307683</v>
          </cell>
          <cell r="E74">
            <v>4.545454545454545</v>
          </cell>
          <cell r="F74">
            <v>3.5714285714285716</v>
          </cell>
        </row>
        <row r="75">
          <cell r="B75">
            <v>18.75</v>
          </cell>
          <cell r="C75">
            <v>10</v>
          </cell>
          <cell r="D75">
            <v>7.1428571428571432</v>
          </cell>
          <cell r="E75">
            <v>5.5555555555555554</v>
          </cell>
          <cell r="F75">
            <v>4.4117647058823533</v>
          </cell>
        </row>
        <row r="76">
          <cell r="B76">
            <v>23</v>
          </cell>
          <cell r="C76">
            <v>12.5</v>
          </cell>
          <cell r="D76">
            <v>8.3333333333333339</v>
          </cell>
          <cell r="E76">
            <v>6.8181818181818175</v>
          </cell>
          <cell r="F76">
            <v>5.7692307692307683</v>
          </cell>
        </row>
        <row r="100">
          <cell r="A100">
            <v>0</v>
          </cell>
          <cell r="B100">
            <v>11.234200000000001</v>
          </cell>
          <cell r="C100">
            <v>22.468400000000003</v>
          </cell>
          <cell r="D100">
            <v>44.936800000000005</v>
          </cell>
          <cell r="E100">
            <v>67.405199999999994</v>
          </cell>
          <cell r="F100">
            <v>89.87360000000001</v>
          </cell>
        </row>
        <row r="101">
          <cell r="A101">
            <v>100</v>
          </cell>
          <cell r="B101">
            <v>84.146341463414629</v>
          </cell>
          <cell r="C101">
            <v>74.390243902439025</v>
          </cell>
          <cell r="D101">
            <v>58.536585365853661</v>
          </cell>
          <cell r="E101">
            <v>45.121951219512198</v>
          </cell>
          <cell r="F101">
            <v>37.804878048780488</v>
          </cell>
        </row>
        <row r="117">
          <cell r="B117">
            <v>6.6665999999999999</v>
          </cell>
          <cell r="C117">
            <v>3.33</v>
          </cell>
          <cell r="D117">
            <v>2.2200000000000002</v>
          </cell>
          <cell r="E117">
            <v>1.6659999999999999</v>
          </cell>
          <cell r="F117">
            <v>1.333</v>
          </cell>
        </row>
        <row r="118">
          <cell r="A118" t="str">
            <v>Kontrol</v>
          </cell>
          <cell r="B118">
            <v>10</v>
          </cell>
          <cell r="C118">
            <v>5.3571428571428568</v>
          </cell>
          <cell r="D118">
            <v>3.333333333333333</v>
          </cell>
          <cell r="E118">
            <v>2.8301886792452828</v>
          </cell>
          <cell r="F118">
            <v>2.4193548387096775</v>
          </cell>
        </row>
        <row r="119">
          <cell r="A119">
            <v>200</v>
          </cell>
          <cell r="B119">
            <v>12</v>
          </cell>
          <cell r="C119">
            <v>6.25</v>
          </cell>
          <cell r="D119">
            <v>4.0540540540540544</v>
          </cell>
          <cell r="E119">
            <v>3.4090909090909087</v>
          </cell>
          <cell r="F119">
            <v>2.9411764705882355</v>
          </cell>
        </row>
        <row r="120">
          <cell r="A120">
            <v>300</v>
          </cell>
          <cell r="B120">
            <v>17.86</v>
          </cell>
          <cell r="C120">
            <v>8.8235294117647065</v>
          </cell>
          <cell r="D120">
            <v>6.5217391304347831</v>
          </cell>
          <cell r="E120">
            <v>5</v>
          </cell>
          <cell r="F120">
            <v>4.166666666666667</v>
          </cell>
        </row>
        <row r="121">
          <cell r="A121">
            <v>400</v>
          </cell>
          <cell r="B121">
            <v>22</v>
          </cell>
          <cell r="C121">
            <v>11.538461538461537</v>
          </cell>
          <cell r="D121">
            <v>7.8947368421052637</v>
          </cell>
          <cell r="E121">
            <v>6</v>
          </cell>
          <cell r="F121">
            <v>5.1724137931034484</v>
          </cell>
          <cell r="I121">
            <v>21.428571428571427</v>
          </cell>
        </row>
        <row r="144">
          <cell r="A144">
            <v>0</v>
          </cell>
          <cell r="B144">
            <v>10.891249999999999</v>
          </cell>
          <cell r="C144">
            <v>21.782499999999999</v>
          </cell>
          <cell r="D144">
            <v>32.673749999999998</v>
          </cell>
          <cell r="E144">
            <v>43.564999999999998</v>
          </cell>
          <cell r="F144">
            <v>54.456249999999997</v>
          </cell>
        </row>
        <row r="145">
          <cell r="A145">
            <v>100</v>
          </cell>
          <cell r="B145">
            <v>82.5</v>
          </cell>
          <cell r="C145">
            <v>66.25</v>
          </cell>
          <cell r="D145">
            <v>52.5</v>
          </cell>
          <cell r="E145">
            <v>42.5</v>
          </cell>
          <cell r="F145">
            <v>32.5</v>
          </cell>
        </row>
        <row r="166">
          <cell r="B166">
            <v>6.6665999999999999</v>
          </cell>
          <cell r="C166">
            <v>3.33</v>
          </cell>
          <cell r="D166">
            <v>2.2200000000000002</v>
          </cell>
          <cell r="E166">
            <v>1.6659999999999999</v>
          </cell>
          <cell r="F166">
            <v>1.333</v>
          </cell>
        </row>
        <row r="167">
          <cell r="A167" t="str">
            <v>Kontrol</v>
          </cell>
          <cell r="B167">
            <v>8.99</v>
          </cell>
          <cell r="C167">
            <v>5.1724137931034484</v>
          </cell>
          <cell r="D167">
            <v>3.8461538461538463</v>
          </cell>
          <cell r="E167">
            <v>3</v>
          </cell>
          <cell r="F167">
            <v>2.459016393442623</v>
          </cell>
        </row>
        <row r="168">
          <cell r="A168">
            <v>100</v>
          </cell>
          <cell r="B168">
            <v>12.6</v>
          </cell>
          <cell r="C168">
            <v>7.1428571428571432</v>
          </cell>
          <cell r="D168">
            <v>5.5555555555555554</v>
          </cell>
          <cell r="E168">
            <v>4.2857142857142856</v>
          </cell>
          <cell r="F168">
            <v>3.333333333333333</v>
          </cell>
        </row>
        <row r="169">
          <cell r="A169">
            <v>150</v>
          </cell>
          <cell r="B169">
            <v>15</v>
          </cell>
          <cell r="C169">
            <v>8.3333333333333339</v>
          </cell>
          <cell r="D169">
            <v>6.25</v>
          </cell>
          <cell r="E169">
            <v>5.3571428571428568</v>
          </cell>
          <cell r="F169">
            <v>4.166666666666667</v>
          </cell>
        </row>
        <row r="170">
          <cell r="A170">
            <v>200</v>
          </cell>
          <cell r="B170">
            <v>20.5</v>
          </cell>
          <cell r="C170">
            <v>11.538461538461537</v>
          </cell>
          <cell r="D170">
            <v>7.8947368421052637</v>
          </cell>
          <cell r="E170">
            <v>7.1428571428571432</v>
          </cell>
          <cell r="F170">
            <v>6.25</v>
          </cell>
        </row>
        <row r="193">
          <cell r="A193">
            <v>0</v>
          </cell>
          <cell r="B193">
            <v>13.5501</v>
          </cell>
          <cell r="C193">
            <v>27.100200000000001</v>
          </cell>
          <cell r="D193">
            <v>40.650300000000001</v>
          </cell>
          <cell r="E193">
            <v>54.200400000000002</v>
          </cell>
          <cell r="F193">
            <v>67.750500000000002</v>
          </cell>
        </row>
        <row r="194">
          <cell r="A194">
            <v>100</v>
          </cell>
          <cell r="B194">
            <v>71.951219512195124</v>
          </cell>
          <cell r="C194">
            <v>59.756097560975611</v>
          </cell>
          <cell r="D194">
            <v>45.121951219512198</v>
          </cell>
          <cell r="E194">
            <v>37.804878048780488</v>
          </cell>
          <cell r="F194">
            <v>29.26829268292683</v>
          </cell>
        </row>
        <row r="210">
          <cell r="B210">
            <v>6.6665999999999999</v>
          </cell>
          <cell r="C210">
            <v>3.33</v>
          </cell>
          <cell r="D210">
            <v>2.2200000000000002</v>
          </cell>
          <cell r="E210">
            <v>1.6659999999999999</v>
          </cell>
          <cell r="F210">
            <v>1.333</v>
          </cell>
        </row>
        <row r="211">
          <cell r="A211" t="str">
            <v>Kontrol</v>
          </cell>
          <cell r="B211">
            <v>5.3571428571428568</v>
          </cell>
          <cell r="C211">
            <v>3.6585365853658534</v>
          </cell>
          <cell r="D211">
            <v>2.6785714285714284</v>
          </cell>
          <cell r="E211">
            <v>2.3076923076923079</v>
          </cell>
          <cell r="F211">
            <v>1.9736842105263159</v>
          </cell>
        </row>
        <row r="212">
          <cell r="A212">
            <v>100</v>
          </cell>
          <cell r="B212">
            <v>9</v>
          </cell>
          <cell r="C212">
            <v>5.7692307692307683</v>
          </cell>
          <cell r="D212">
            <v>4.4117647058823533</v>
          </cell>
          <cell r="E212">
            <v>3.8461538461538463</v>
          </cell>
          <cell r="F212">
            <v>3.4883720930232558</v>
          </cell>
        </row>
        <row r="213">
          <cell r="A213">
            <v>150</v>
          </cell>
          <cell r="B213">
            <v>12.5</v>
          </cell>
          <cell r="C213">
            <v>8.8235294117647065</v>
          </cell>
          <cell r="D213">
            <v>7.1428571428571432</v>
          </cell>
          <cell r="E213">
            <v>5.1724137931034484</v>
          </cell>
          <cell r="F213">
            <v>4.2857142857142856</v>
          </cell>
        </row>
        <row r="214">
          <cell r="A214">
            <v>200</v>
          </cell>
          <cell r="B214">
            <v>15.25</v>
          </cell>
          <cell r="C214">
            <v>10.714285714285714</v>
          </cell>
          <cell r="D214">
            <v>8.3333333333333339</v>
          </cell>
          <cell r="E214">
            <v>6.5217391304347831</v>
          </cell>
          <cell r="F214">
            <v>5.3571428571428568</v>
          </cell>
        </row>
        <row r="233">
          <cell r="A233">
            <v>0</v>
          </cell>
          <cell r="B233">
            <v>22.37</v>
          </cell>
          <cell r="C233">
            <v>33.555</v>
          </cell>
          <cell r="D233">
            <v>44.74</v>
          </cell>
          <cell r="E233">
            <v>55.924999999999997</v>
          </cell>
          <cell r="F233">
            <v>67.11</v>
          </cell>
        </row>
        <row r="234">
          <cell r="A234">
            <v>100</v>
          </cell>
          <cell r="B234">
            <v>78.740157480314963</v>
          </cell>
          <cell r="C234">
            <v>67.71653543307086</v>
          </cell>
          <cell r="D234">
            <v>59.055118110236222</v>
          </cell>
          <cell r="E234">
            <v>48.818897637795274</v>
          </cell>
          <cell r="F234">
            <v>42.519685039370081</v>
          </cell>
        </row>
        <row r="250">
          <cell r="B250">
            <v>6.6665999999999999</v>
          </cell>
          <cell r="C250">
            <v>3.33</v>
          </cell>
          <cell r="D250">
            <v>2.2200000000000002</v>
          </cell>
          <cell r="E250">
            <v>1.6659999999999999</v>
          </cell>
          <cell r="F250">
            <v>1.333</v>
          </cell>
        </row>
        <row r="251">
          <cell r="A251" t="str">
            <v>Kontrol</v>
          </cell>
          <cell r="B251">
            <v>6.33</v>
          </cell>
          <cell r="C251">
            <v>3.6585365853658534</v>
          </cell>
          <cell r="D251">
            <v>2.6785714285714284</v>
          </cell>
          <cell r="E251">
            <v>2.3076923076923079</v>
          </cell>
          <cell r="F251">
            <v>2.0270270270270272</v>
          </cell>
        </row>
        <row r="252">
          <cell r="A252">
            <v>200</v>
          </cell>
          <cell r="B252">
            <v>9.375</v>
          </cell>
          <cell r="C252">
            <v>5</v>
          </cell>
          <cell r="D252">
            <v>4.4117647058823533</v>
          </cell>
          <cell r="E252">
            <v>3.5714285714285716</v>
          </cell>
          <cell r="F252">
            <v>2.7272727272727271</v>
          </cell>
        </row>
        <row r="253">
          <cell r="A253">
            <v>250</v>
          </cell>
          <cell r="B253">
            <v>13.04</v>
          </cell>
          <cell r="C253">
            <v>7.1428571428571432</v>
          </cell>
          <cell r="D253">
            <v>5.7692307692307683</v>
          </cell>
          <cell r="E253">
            <v>5</v>
          </cell>
          <cell r="F253">
            <v>3.9473684210526319</v>
          </cell>
        </row>
        <row r="254">
          <cell r="A254">
            <v>300</v>
          </cell>
          <cell r="B254">
            <v>16.350000000000001</v>
          </cell>
          <cell r="C254">
            <v>9.375</v>
          </cell>
          <cell r="D254">
            <v>7.1428571428571432</v>
          </cell>
          <cell r="E254">
            <v>6</v>
          </cell>
          <cell r="F254">
            <v>5.1724137931034484</v>
          </cell>
        </row>
        <row r="275">
          <cell r="A275">
            <v>0</v>
          </cell>
          <cell r="B275">
            <v>32.534999999999997</v>
          </cell>
          <cell r="C275">
            <v>43.38</v>
          </cell>
          <cell r="D275">
            <v>54.225000000000001</v>
          </cell>
          <cell r="E275">
            <v>65.069999999999993</v>
          </cell>
          <cell r="F275">
            <v>75.915000000000006</v>
          </cell>
        </row>
        <row r="276">
          <cell r="A276">
            <v>100</v>
          </cell>
          <cell r="B276">
            <v>75</v>
          </cell>
          <cell r="C276">
            <v>65.277777777777771</v>
          </cell>
          <cell r="D276">
            <v>56.944444444444443</v>
          </cell>
          <cell r="E276">
            <v>50</v>
          </cell>
          <cell r="F276">
            <v>44.444444444444443</v>
          </cell>
        </row>
        <row r="292">
          <cell r="B292">
            <v>6.6665999999999999</v>
          </cell>
          <cell r="C292">
            <v>3.33</v>
          </cell>
          <cell r="D292">
            <v>2.2200000000000002</v>
          </cell>
          <cell r="E292">
            <v>1.6659999999999999</v>
          </cell>
          <cell r="F292">
            <v>1.333</v>
          </cell>
        </row>
        <row r="293">
          <cell r="A293" t="str">
            <v>Kontrol</v>
          </cell>
          <cell r="B293">
            <v>8.8235294117647065</v>
          </cell>
          <cell r="C293">
            <v>6</v>
          </cell>
          <cell r="D293">
            <v>3.9473684210526319</v>
          </cell>
          <cell r="E293">
            <v>2.9411764705882355</v>
          </cell>
          <cell r="F293">
            <v>2.3809523809523809</v>
          </cell>
        </row>
        <row r="294">
          <cell r="A294">
            <v>250</v>
          </cell>
          <cell r="B294">
            <v>14.1</v>
          </cell>
          <cell r="C294">
            <v>7.8947368421052637</v>
          </cell>
          <cell r="D294">
            <v>6.25</v>
          </cell>
          <cell r="E294">
            <v>5</v>
          </cell>
          <cell r="F294">
            <v>3.9473684210526319</v>
          </cell>
        </row>
        <row r="295">
          <cell r="A295">
            <v>300</v>
          </cell>
          <cell r="B295">
            <v>18.3</v>
          </cell>
          <cell r="C295">
            <v>10.714285714285714</v>
          </cell>
          <cell r="D295">
            <v>7.8947368421052637</v>
          </cell>
          <cell r="E295">
            <v>6.5217391304347831</v>
          </cell>
          <cell r="F295">
            <v>5.1724137931034484</v>
          </cell>
        </row>
        <row r="296">
          <cell r="A296">
            <v>350</v>
          </cell>
          <cell r="B296">
            <v>26.5</v>
          </cell>
          <cell r="C296">
            <v>15</v>
          </cell>
          <cell r="D296">
            <v>11.538461538461537</v>
          </cell>
          <cell r="E296">
            <v>9.375</v>
          </cell>
          <cell r="F296">
            <v>7.5</v>
          </cell>
        </row>
        <row r="317">
          <cell r="A317">
            <v>0</v>
          </cell>
          <cell r="B317">
            <v>21.05</v>
          </cell>
          <cell r="C317">
            <v>31.574999999999999</v>
          </cell>
          <cell r="D317">
            <v>42.1</v>
          </cell>
          <cell r="E317">
            <v>52.625</v>
          </cell>
          <cell r="F317">
            <v>63.15</v>
          </cell>
        </row>
        <row r="318">
          <cell r="A318">
            <v>100</v>
          </cell>
          <cell r="B318">
            <v>72.222222222222229</v>
          </cell>
          <cell r="C318">
            <v>62.5</v>
          </cell>
          <cell r="D318">
            <v>50</v>
          </cell>
          <cell r="E318">
            <v>41.666666666666664</v>
          </cell>
          <cell r="F318">
            <v>37.5</v>
          </cell>
        </row>
        <row r="334">
          <cell r="B334">
            <v>6.6665999999999999</v>
          </cell>
          <cell r="C334">
            <v>3.33</v>
          </cell>
          <cell r="D334">
            <v>2.2200000000000002</v>
          </cell>
          <cell r="E334">
            <v>1.6659999999999999</v>
          </cell>
          <cell r="F334">
            <v>1.333</v>
          </cell>
        </row>
        <row r="335">
          <cell r="B335">
            <v>8.8235294117647065</v>
          </cell>
          <cell r="C335">
            <v>5.7692307692307683</v>
          </cell>
          <cell r="D335">
            <v>3.9473684210526319</v>
          </cell>
          <cell r="E335">
            <v>2.9411764705882355</v>
          </cell>
          <cell r="F335">
            <v>2.3809523809523809</v>
          </cell>
        </row>
        <row r="336">
          <cell r="B336">
            <v>15</v>
          </cell>
          <cell r="C336">
            <v>9.375</v>
          </cell>
          <cell r="D336">
            <v>6.8181818181818175</v>
          </cell>
          <cell r="E336">
            <v>4.838709677419355</v>
          </cell>
          <cell r="F336">
            <v>4.2857142857142856</v>
          </cell>
        </row>
        <row r="337">
          <cell r="B337">
            <v>21.1</v>
          </cell>
          <cell r="C337">
            <v>11.538461538461537</v>
          </cell>
          <cell r="D337">
            <v>8.8235294117647065</v>
          </cell>
          <cell r="E337">
            <v>7.5</v>
          </cell>
          <cell r="F337">
            <v>6.25</v>
          </cell>
        </row>
        <row r="338">
          <cell r="B338">
            <v>30</v>
          </cell>
          <cell r="C338">
            <v>16.666666666666668</v>
          </cell>
          <cell r="D338">
            <v>12.5</v>
          </cell>
          <cell r="E338">
            <v>10.714285714285714</v>
          </cell>
          <cell r="F338">
            <v>8.8235294117647065</v>
          </cell>
        </row>
        <row r="358">
          <cell r="A358">
            <v>0</v>
          </cell>
          <cell r="B358">
            <v>6.0540249999999993</v>
          </cell>
          <cell r="C358">
            <v>12.108049999999999</v>
          </cell>
          <cell r="D358">
            <v>18.162075000000002</v>
          </cell>
          <cell r="E358">
            <v>24.216099999999997</v>
          </cell>
          <cell r="F358">
            <v>30.270125</v>
          </cell>
        </row>
        <row r="359">
          <cell r="A359">
            <v>100</v>
          </cell>
          <cell r="B359">
            <v>77.777777777777771</v>
          </cell>
          <cell r="C359">
            <v>59.722222222222221</v>
          </cell>
          <cell r="D359">
            <v>45.833333333333336</v>
          </cell>
          <cell r="E359">
            <v>36.111111111111114</v>
          </cell>
          <cell r="F359">
            <v>30.555555555555557</v>
          </cell>
        </row>
        <row r="375">
          <cell r="B375">
            <v>6.6665999999999999</v>
          </cell>
          <cell r="C375">
            <v>3.33</v>
          </cell>
          <cell r="D375">
            <v>2.2200000000000002</v>
          </cell>
          <cell r="E375">
            <v>1.6659999999999999</v>
          </cell>
          <cell r="F375">
            <v>1.333</v>
          </cell>
        </row>
        <row r="376">
          <cell r="B376">
            <v>7.1428571428571432</v>
          </cell>
          <cell r="C376">
            <v>5.3571428571428568</v>
          </cell>
          <cell r="D376">
            <v>3.6585365853658534</v>
          </cell>
          <cell r="E376">
            <v>2.8846153846153841</v>
          </cell>
          <cell r="F376">
            <v>2.3809523809523809</v>
          </cell>
        </row>
        <row r="377">
          <cell r="B377">
            <v>12.9</v>
          </cell>
          <cell r="C377">
            <v>8.3333333333333339</v>
          </cell>
          <cell r="D377">
            <v>6.8181818181818175</v>
          </cell>
          <cell r="E377">
            <v>5.3571428571428568</v>
          </cell>
          <cell r="F377">
            <v>4.2857142857142856</v>
          </cell>
        </row>
        <row r="378">
          <cell r="B378">
            <v>16.8</v>
          </cell>
          <cell r="C378">
            <v>10</v>
          </cell>
          <cell r="D378">
            <v>7.8947368421052637</v>
          </cell>
          <cell r="E378">
            <v>7.1428571428571432</v>
          </cell>
          <cell r="F378">
            <v>6.25</v>
          </cell>
        </row>
        <row r="379">
          <cell r="B379">
            <v>21.428571428571427</v>
          </cell>
          <cell r="C379">
            <v>15</v>
          </cell>
          <cell r="D379">
            <v>10</v>
          </cell>
          <cell r="E379">
            <v>8.8235294117647065</v>
          </cell>
          <cell r="F379">
            <v>7.8947368421052637</v>
          </cell>
        </row>
        <row r="399">
          <cell r="A399">
            <v>0</v>
          </cell>
          <cell r="B399">
            <v>20.367699999999999</v>
          </cell>
          <cell r="C399">
            <v>30.551549999999999</v>
          </cell>
          <cell r="D399">
            <v>40.735399999999998</v>
          </cell>
          <cell r="E399">
            <v>50.919249999999998</v>
          </cell>
          <cell r="F399">
            <v>61.103099999999998</v>
          </cell>
        </row>
        <row r="400">
          <cell r="A400">
            <v>100</v>
          </cell>
          <cell r="B400">
            <v>81.944444444444443</v>
          </cell>
          <cell r="C400">
            <v>69.444444444444443</v>
          </cell>
          <cell r="D400">
            <v>59.722222222222221</v>
          </cell>
          <cell r="E400">
            <v>51.388888888888886</v>
          </cell>
          <cell r="F400">
            <v>45.833333333333336</v>
          </cell>
        </row>
        <row r="416">
          <cell r="B416">
            <v>6.6665999999999999</v>
          </cell>
          <cell r="C416">
            <v>3.33</v>
          </cell>
          <cell r="D416">
            <v>2.2200000000000002</v>
          </cell>
          <cell r="E416">
            <v>1.6659999999999999</v>
          </cell>
          <cell r="F416">
            <v>1.333</v>
          </cell>
        </row>
        <row r="417">
          <cell r="B417">
            <v>7.55</v>
          </cell>
          <cell r="C417">
            <v>6</v>
          </cell>
          <cell r="D417">
            <v>3.9473684210526319</v>
          </cell>
          <cell r="E417">
            <v>2.9411764705882355</v>
          </cell>
          <cell r="F417">
            <v>2.3809523809523809</v>
          </cell>
        </row>
        <row r="418">
          <cell r="B418">
            <v>13.8</v>
          </cell>
          <cell r="C418">
            <v>9.375</v>
          </cell>
          <cell r="D418">
            <v>7.5</v>
          </cell>
          <cell r="E418">
            <v>5.5555555555555554</v>
          </cell>
          <cell r="F418">
            <v>4.4117647058823533</v>
          </cell>
        </row>
        <row r="419">
          <cell r="B419">
            <v>17.3</v>
          </cell>
          <cell r="C419">
            <v>11.538461538461537</v>
          </cell>
          <cell r="D419">
            <v>8.8235294117647065</v>
          </cell>
          <cell r="E419">
            <v>7.1428571428571432</v>
          </cell>
          <cell r="F419">
            <v>5.7692307692307683</v>
          </cell>
        </row>
        <row r="420">
          <cell r="B420">
            <v>25.5</v>
          </cell>
          <cell r="C420">
            <v>16.666666666666668</v>
          </cell>
          <cell r="D420">
            <v>12.5</v>
          </cell>
          <cell r="E420">
            <v>10.714285714285714</v>
          </cell>
          <cell r="F420">
            <v>8.8235294117647065</v>
          </cell>
        </row>
        <row r="440">
          <cell r="A440">
            <v>0</v>
          </cell>
          <cell r="B440">
            <v>19.802400000000002</v>
          </cell>
          <cell r="C440">
            <v>29.703599999999998</v>
          </cell>
          <cell r="D440">
            <v>39.604800000000004</v>
          </cell>
          <cell r="E440">
            <v>49.506</v>
          </cell>
          <cell r="F440">
            <v>59.407199999999996</v>
          </cell>
        </row>
        <row r="441">
          <cell r="A441">
            <v>100</v>
          </cell>
          <cell r="B441">
            <v>67.901234567901241</v>
          </cell>
          <cell r="C441">
            <v>58.02469135802469</v>
          </cell>
          <cell r="D441">
            <v>49.382716049382715</v>
          </cell>
          <cell r="E441">
            <v>44.444444444444443</v>
          </cell>
          <cell r="F441">
            <v>40.74074074074074</v>
          </cell>
        </row>
        <row r="457">
          <cell r="B457">
            <v>6.6665999999999999</v>
          </cell>
          <cell r="C457">
            <v>3.33</v>
          </cell>
          <cell r="D457">
            <v>2.2200000000000002</v>
          </cell>
          <cell r="E457">
            <v>1.6659999999999999</v>
          </cell>
          <cell r="F457">
            <v>1.333</v>
          </cell>
        </row>
        <row r="458">
          <cell r="B458">
            <v>7.5</v>
          </cell>
          <cell r="C458">
            <v>4.838709677419355</v>
          </cell>
          <cell r="D458">
            <v>3.6585365853658534</v>
          </cell>
          <cell r="E458">
            <v>2.8846153846153841</v>
          </cell>
          <cell r="F458">
            <v>2.3809523809523809</v>
          </cell>
        </row>
        <row r="459">
          <cell r="B459">
            <v>10</v>
          </cell>
          <cell r="C459">
            <v>6.25</v>
          </cell>
          <cell r="D459">
            <v>4.6875</v>
          </cell>
          <cell r="E459">
            <v>3.9473684210526319</v>
          </cell>
          <cell r="F459">
            <v>3.4090909090909087</v>
          </cell>
        </row>
        <row r="460">
          <cell r="B460">
            <v>15</v>
          </cell>
          <cell r="C460">
            <v>9.375</v>
          </cell>
          <cell r="D460">
            <v>7.1428571428571432</v>
          </cell>
          <cell r="E460">
            <v>6</v>
          </cell>
          <cell r="F460">
            <v>4.838709677419355</v>
          </cell>
        </row>
        <row r="461">
          <cell r="B461">
            <v>21.2</v>
          </cell>
          <cell r="C461">
            <v>13.636363636363635</v>
          </cell>
          <cell r="D461">
            <v>10.714285714285714</v>
          </cell>
          <cell r="E461">
            <v>7.8947368421052637</v>
          </cell>
          <cell r="F461">
            <v>6.8181818181818175</v>
          </cell>
        </row>
        <row r="482">
          <cell r="A482">
            <v>0</v>
          </cell>
          <cell r="B482">
            <v>19.267700000000001</v>
          </cell>
          <cell r="C482">
            <v>28.90155</v>
          </cell>
          <cell r="D482">
            <v>38.535400000000003</v>
          </cell>
          <cell r="E482">
            <v>48.169249999999998</v>
          </cell>
          <cell r="F482">
            <v>57.803100000000001</v>
          </cell>
        </row>
        <row r="483">
          <cell r="A483">
            <v>100</v>
          </cell>
          <cell r="B483">
            <v>69.135802469135797</v>
          </cell>
          <cell r="C483">
            <v>59.25925925925926</v>
          </cell>
          <cell r="D483">
            <v>53.086419753086417</v>
          </cell>
          <cell r="E483">
            <v>45.679012345679013</v>
          </cell>
          <cell r="F483">
            <v>39.506172839506171</v>
          </cell>
        </row>
        <row r="499">
          <cell r="B499">
            <v>6.6665999999999999</v>
          </cell>
          <cell r="C499">
            <v>3.33</v>
          </cell>
          <cell r="D499">
            <v>2.2200000000000002</v>
          </cell>
          <cell r="E499">
            <v>1.6659999999999999</v>
          </cell>
          <cell r="F499">
            <v>1.333</v>
          </cell>
        </row>
        <row r="500">
          <cell r="B500">
            <v>7.7</v>
          </cell>
          <cell r="C500">
            <v>4.838709677419355</v>
          </cell>
          <cell r="D500">
            <v>3.6585365853658534</v>
          </cell>
          <cell r="E500">
            <v>2.8846153846153841</v>
          </cell>
          <cell r="F500">
            <v>2.3809523809523809</v>
          </cell>
        </row>
        <row r="501">
          <cell r="B501">
            <v>9.375</v>
          </cell>
          <cell r="C501">
            <v>6.25</v>
          </cell>
          <cell r="D501">
            <v>4.4117647058823533</v>
          </cell>
          <cell r="E501">
            <v>3.5714285714285716</v>
          </cell>
          <cell r="F501">
            <v>2.7777777777777777</v>
          </cell>
        </row>
        <row r="502">
          <cell r="B502">
            <v>11.48</v>
          </cell>
          <cell r="C502">
            <v>7.1428571428571432</v>
          </cell>
          <cell r="D502">
            <v>5.5555555555555554</v>
          </cell>
          <cell r="E502">
            <v>4.2857142857142856</v>
          </cell>
          <cell r="F502">
            <v>3.5714285714285716</v>
          </cell>
        </row>
        <row r="503">
          <cell r="B503">
            <v>16.350000000000001</v>
          </cell>
          <cell r="C503">
            <v>10</v>
          </cell>
          <cell r="D503">
            <v>7.8947368421052637</v>
          </cell>
          <cell r="E503">
            <v>6.25</v>
          </cell>
          <cell r="F503">
            <v>5</v>
          </cell>
        </row>
        <row r="523">
          <cell r="A523">
            <v>0</v>
          </cell>
          <cell r="B523">
            <v>13.69675</v>
          </cell>
          <cell r="C523">
            <v>27.3935</v>
          </cell>
          <cell r="D523">
            <v>41.090249999999997</v>
          </cell>
          <cell r="E523">
            <v>54.786999999999999</v>
          </cell>
          <cell r="F523">
            <v>68.483750000000001</v>
          </cell>
        </row>
        <row r="524">
          <cell r="A524">
            <v>100</v>
          </cell>
          <cell r="B524">
            <v>69.135802469135797</v>
          </cell>
          <cell r="C524">
            <v>53.086419753086417</v>
          </cell>
          <cell r="D524">
            <v>34.567901234567898</v>
          </cell>
          <cell r="E524">
            <v>24.691358024691358</v>
          </cell>
          <cell r="F524">
            <v>18.518518518518519</v>
          </cell>
        </row>
        <row r="540">
          <cell r="B540">
            <v>6.6665999999999999</v>
          </cell>
          <cell r="C540">
            <v>3.33</v>
          </cell>
          <cell r="D540">
            <v>2.2200000000000002</v>
          </cell>
          <cell r="E540">
            <v>1.6659999999999999</v>
          </cell>
          <cell r="F540">
            <v>1.333</v>
          </cell>
        </row>
        <row r="541">
          <cell r="B541">
            <v>7.53</v>
          </cell>
          <cell r="C541">
            <v>4.838709677419355</v>
          </cell>
          <cell r="D541">
            <v>3.6585365853658534</v>
          </cell>
          <cell r="E541">
            <v>2.8846153846153841</v>
          </cell>
          <cell r="F541">
            <v>2.3809523809523809</v>
          </cell>
        </row>
        <row r="542">
          <cell r="B542">
            <v>16.3</v>
          </cell>
          <cell r="C542">
            <v>9.375</v>
          </cell>
          <cell r="D542">
            <v>7.8947368421052637</v>
          </cell>
          <cell r="E542">
            <v>6.5217391304347831</v>
          </cell>
          <cell r="F542">
            <v>5.1724137931034484</v>
          </cell>
        </row>
        <row r="543">
          <cell r="B543">
            <v>20.9</v>
          </cell>
          <cell r="C543">
            <v>12.5</v>
          </cell>
          <cell r="D543">
            <v>9.375</v>
          </cell>
          <cell r="E543">
            <v>8.3333333333333339</v>
          </cell>
          <cell r="F543">
            <v>7.1428571428571432</v>
          </cell>
        </row>
        <row r="544">
          <cell r="B544">
            <v>30</v>
          </cell>
          <cell r="C544">
            <v>16.666666666666668</v>
          </cell>
          <cell r="D544">
            <v>13.636363636363635</v>
          </cell>
          <cell r="E544">
            <v>11.538461538461537</v>
          </cell>
          <cell r="F544">
            <v>10.714285714285714</v>
          </cell>
        </row>
        <row r="565">
          <cell r="A565">
            <v>0</v>
          </cell>
          <cell r="B565">
            <v>22.569700000000001</v>
          </cell>
          <cell r="C565">
            <v>33.854550000000003</v>
          </cell>
          <cell r="D565">
            <v>45.139400000000002</v>
          </cell>
          <cell r="E565">
            <v>56.424250000000001</v>
          </cell>
          <cell r="F565">
            <v>67.709100000000007</v>
          </cell>
        </row>
        <row r="566">
          <cell r="A566">
            <v>100</v>
          </cell>
          <cell r="B566">
            <v>80.246913580246911</v>
          </cell>
          <cell r="C566">
            <v>69.135802469135797</v>
          </cell>
          <cell r="D566">
            <v>56.790123456790127</v>
          </cell>
          <cell r="E566">
            <v>49.382716049382715</v>
          </cell>
          <cell r="F566">
            <v>44.444444444444443</v>
          </cell>
        </row>
        <row r="582">
          <cell r="B582">
            <v>6.6665999999999999</v>
          </cell>
          <cell r="C582">
            <v>3.33</v>
          </cell>
          <cell r="D582">
            <v>2.2200000000000002</v>
          </cell>
          <cell r="E582">
            <v>1.6659999999999999</v>
          </cell>
          <cell r="F582">
            <v>1.333</v>
          </cell>
        </row>
        <row r="583">
          <cell r="B583">
            <v>7.5</v>
          </cell>
          <cell r="C583">
            <v>4.838709677419355</v>
          </cell>
          <cell r="D583">
            <v>3.6585365853658534</v>
          </cell>
          <cell r="E583">
            <v>2.8846153846153841</v>
          </cell>
          <cell r="F583">
            <v>2.3809523809523809</v>
          </cell>
        </row>
        <row r="584">
          <cell r="B584">
            <v>10</v>
          </cell>
          <cell r="C584">
            <v>6.5217391304347831</v>
          </cell>
          <cell r="D584">
            <v>4.838709677419355</v>
          </cell>
          <cell r="E584">
            <v>3.8461538461538463</v>
          </cell>
          <cell r="F584">
            <v>3.333333333333333</v>
          </cell>
        </row>
        <row r="585">
          <cell r="B585">
            <v>15</v>
          </cell>
          <cell r="C585">
            <v>10</v>
          </cell>
          <cell r="D585">
            <v>7.5</v>
          </cell>
          <cell r="E585">
            <v>5.5555555555555554</v>
          </cell>
          <cell r="F585">
            <v>4.838709677419355</v>
          </cell>
        </row>
        <row r="586">
          <cell r="B586">
            <v>30.4</v>
          </cell>
          <cell r="C586">
            <v>18.75</v>
          </cell>
          <cell r="D586">
            <v>15</v>
          </cell>
          <cell r="E586">
            <v>11.538461538461537</v>
          </cell>
          <cell r="F586">
            <v>10</v>
          </cell>
        </row>
        <row r="606">
          <cell r="A606">
            <v>0</v>
          </cell>
          <cell r="B606">
            <v>21.877600000000001</v>
          </cell>
          <cell r="C606">
            <v>32.816400000000002</v>
          </cell>
          <cell r="D606">
            <v>43.755200000000002</v>
          </cell>
          <cell r="E606">
            <v>54.694000000000003</v>
          </cell>
          <cell r="F606">
            <v>65.632800000000003</v>
          </cell>
        </row>
        <row r="607">
          <cell r="A607">
            <v>100</v>
          </cell>
          <cell r="B607">
            <v>69.135802469135797</v>
          </cell>
          <cell r="C607">
            <v>59.25925925925926</v>
          </cell>
          <cell r="D607">
            <v>51.851851851851855</v>
          </cell>
          <cell r="E607">
            <v>45.679012345679013</v>
          </cell>
          <cell r="F607">
            <v>39.506172839506171</v>
          </cell>
        </row>
        <row r="623">
          <cell r="B623">
            <v>6.6665999999999999</v>
          </cell>
          <cell r="C623">
            <v>3.33</v>
          </cell>
          <cell r="D623">
            <v>2.2200000000000002</v>
          </cell>
          <cell r="E623">
            <v>1.6659999999999999</v>
          </cell>
          <cell r="F623">
            <v>1.333</v>
          </cell>
        </row>
        <row r="624">
          <cell r="B624">
            <v>8.9499999999999993</v>
          </cell>
          <cell r="C624">
            <v>5.1724137931034484</v>
          </cell>
          <cell r="D624">
            <v>3.6585365853658534</v>
          </cell>
          <cell r="E624">
            <v>2.9411764705882355</v>
          </cell>
          <cell r="F624">
            <v>2.3809523809523809</v>
          </cell>
        </row>
        <row r="625">
          <cell r="B625">
            <v>11.33</v>
          </cell>
          <cell r="C625">
            <v>6.8181818181818175</v>
          </cell>
          <cell r="D625">
            <v>4.4117647058823533</v>
          </cell>
          <cell r="E625">
            <v>3.9473684210526319</v>
          </cell>
          <cell r="F625">
            <v>3.4883720930232558</v>
          </cell>
        </row>
        <row r="626">
          <cell r="B626">
            <v>16.666666666666668</v>
          </cell>
          <cell r="C626">
            <v>9.375</v>
          </cell>
          <cell r="D626">
            <v>7.1428571428571432</v>
          </cell>
          <cell r="E626">
            <v>5.7692307692307683</v>
          </cell>
          <cell r="F626">
            <v>4.838709677419355</v>
          </cell>
        </row>
        <row r="627">
          <cell r="B627">
            <v>23.4</v>
          </cell>
          <cell r="C627">
            <v>13.636363636363635</v>
          </cell>
          <cell r="D627">
            <v>10</v>
          </cell>
          <cell r="E627">
            <v>7.8947368421052637</v>
          </cell>
          <cell r="F627">
            <v>6.8181818181818175</v>
          </cell>
        </row>
        <row r="647">
          <cell r="A647">
            <v>0</v>
          </cell>
          <cell r="B647">
            <v>21.226700000000001</v>
          </cell>
          <cell r="C647">
            <v>31.840049999999998</v>
          </cell>
          <cell r="D647">
            <v>42.453400000000002</v>
          </cell>
          <cell r="E647">
            <v>53.066749999999999</v>
          </cell>
          <cell r="F647">
            <v>63.680099999999996</v>
          </cell>
        </row>
        <row r="648">
          <cell r="A648">
            <v>100</v>
          </cell>
          <cell r="B648">
            <v>77.272727272727266</v>
          </cell>
          <cell r="C648">
            <v>64.772727272727266</v>
          </cell>
          <cell r="D648">
            <v>57.954545454545453</v>
          </cell>
          <cell r="E648">
            <v>50</v>
          </cell>
          <cell r="F648">
            <v>43.18181818181818</v>
          </cell>
        </row>
        <row r="664">
          <cell r="B664">
            <v>6.6665999999999999</v>
          </cell>
          <cell r="C664">
            <v>3.33</v>
          </cell>
          <cell r="D664">
            <v>2.2200000000000002</v>
          </cell>
          <cell r="E664">
            <v>1.6659999999999999</v>
          </cell>
          <cell r="F664">
            <v>1.333</v>
          </cell>
        </row>
        <row r="665">
          <cell r="B665">
            <v>15.2</v>
          </cell>
          <cell r="C665">
            <v>9.375</v>
          </cell>
          <cell r="D665">
            <v>6.8181818181818175</v>
          </cell>
          <cell r="E665">
            <v>4.838709677419355</v>
          </cell>
          <cell r="F665">
            <v>3.75</v>
          </cell>
        </row>
        <row r="666">
          <cell r="B666">
            <v>25</v>
          </cell>
          <cell r="C666">
            <v>13.636363636363635</v>
          </cell>
          <cell r="D666">
            <v>10</v>
          </cell>
          <cell r="E666">
            <v>8.3333333333333339</v>
          </cell>
          <cell r="F666">
            <v>7.1428571428571432</v>
          </cell>
        </row>
        <row r="667">
          <cell r="B667">
            <v>30</v>
          </cell>
          <cell r="C667">
            <v>16.666666666666668</v>
          </cell>
          <cell r="D667">
            <v>12.5</v>
          </cell>
          <cell r="E667">
            <v>10</v>
          </cell>
          <cell r="F667">
            <v>8.3333333333333339</v>
          </cell>
        </row>
        <row r="668">
          <cell r="B668">
            <v>39.6</v>
          </cell>
          <cell r="C668">
            <v>22</v>
          </cell>
          <cell r="D668">
            <v>16.666666666666668</v>
          </cell>
          <cell r="E668">
            <v>13.636363636363635</v>
          </cell>
          <cell r="F668">
            <v>10.714285714285714</v>
          </cell>
        </row>
        <row r="688">
          <cell r="A688">
            <v>0</v>
          </cell>
          <cell r="B688">
            <v>52.628200000000007</v>
          </cell>
          <cell r="C688">
            <v>65.785250000000005</v>
          </cell>
          <cell r="D688">
            <v>78.942300000000003</v>
          </cell>
          <cell r="E688">
            <v>92.099350000000001</v>
          </cell>
          <cell r="F688">
            <v>105.25640000000001</v>
          </cell>
        </row>
        <row r="689">
          <cell r="A689">
            <v>100</v>
          </cell>
          <cell r="B689">
            <v>71.951219512195124</v>
          </cell>
          <cell r="C689">
            <v>65.853658536585371</v>
          </cell>
          <cell r="D689">
            <v>59.756097560975611</v>
          </cell>
          <cell r="E689">
            <v>53.658536585365852</v>
          </cell>
          <cell r="F689">
            <v>48.780487804878049</v>
          </cell>
        </row>
        <row r="705">
          <cell r="B705">
            <v>6.6665999999999999</v>
          </cell>
          <cell r="C705">
            <v>3.33</v>
          </cell>
          <cell r="D705">
            <v>2.2200000000000002</v>
          </cell>
          <cell r="E705">
            <v>1.6659999999999999</v>
          </cell>
          <cell r="F705">
            <v>1.333</v>
          </cell>
        </row>
        <row r="706">
          <cell r="B706">
            <v>14.7</v>
          </cell>
          <cell r="C706">
            <v>9.375</v>
          </cell>
          <cell r="D706">
            <v>6.8181818181818175</v>
          </cell>
          <cell r="E706">
            <v>4.838709677419355</v>
          </cell>
          <cell r="F706">
            <v>3.75</v>
          </cell>
        </row>
        <row r="707">
          <cell r="B707">
            <v>18.75</v>
          </cell>
          <cell r="C707">
            <v>11.538461538461537</v>
          </cell>
          <cell r="D707">
            <v>8.8235294117647065</v>
          </cell>
          <cell r="E707">
            <v>6.5217391304347831</v>
          </cell>
          <cell r="F707">
            <v>5.3571428571428568</v>
          </cell>
        </row>
        <row r="708">
          <cell r="B708">
            <v>25</v>
          </cell>
          <cell r="C708">
            <v>15</v>
          </cell>
          <cell r="D708">
            <v>11.538461538461537</v>
          </cell>
          <cell r="E708">
            <v>8.3333333333333339</v>
          </cell>
          <cell r="F708">
            <v>6.8181818181818175</v>
          </cell>
        </row>
        <row r="709">
          <cell r="B709">
            <v>39</v>
          </cell>
          <cell r="C709">
            <v>21.428571428571427</v>
          </cell>
          <cell r="D709">
            <v>16.666666666666668</v>
          </cell>
          <cell r="E709">
            <v>13.636363636363635</v>
          </cell>
          <cell r="F709">
            <v>11.538461538461537</v>
          </cell>
        </row>
        <row r="729">
          <cell r="A729">
            <v>0</v>
          </cell>
          <cell r="B729">
            <v>21.831800000000001</v>
          </cell>
          <cell r="C729">
            <v>32.747700000000002</v>
          </cell>
          <cell r="D729">
            <v>43.663600000000002</v>
          </cell>
          <cell r="E729">
            <v>54.579500000000003</v>
          </cell>
          <cell r="F729">
            <v>65.495400000000004</v>
          </cell>
        </row>
        <row r="730">
          <cell r="A730">
            <v>100</v>
          </cell>
          <cell r="B730">
            <v>68.292682926829272</v>
          </cell>
          <cell r="C730">
            <v>59.756097560975611</v>
          </cell>
          <cell r="D730">
            <v>50</v>
          </cell>
          <cell r="E730">
            <v>43.902439024390247</v>
          </cell>
          <cell r="F730">
            <v>39.024390243902438</v>
          </cell>
        </row>
        <row r="746">
          <cell r="B746">
            <v>6.6665999999999999</v>
          </cell>
          <cell r="C746">
            <v>3.33</v>
          </cell>
          <cell r="D746">
            <v>2.2200000000000002</v>
          </cell>
          <cell r="E746">
            <v>1.6659999999999999</v>
          </cell>
          <cell r="F746">
            <v>1.333</v>
          </cell>
        </row>
        <row r="747">
          <cell r="B747">
            <v>9.08</v>
          </cell>
          <cell r="C747">
            <v>6.25</v>
          </cell>
          <cell r="D747">
            <v>4.545454545454545</v>
          </cell>
          <cell r="E747">
            <v>4.0540540540540544</v>
          </cell>
          <cell r="F747">
            <v>3.5714285714285716</v>
          </cell>
        </row>
        <row r="748">
          <cell r="B748">
            <v>15.5</v>
          </cell>
          <cell r="C748">
            <v>10</v>
          </cell>
          <cell r="D748">
            <v>8.3333333333333339</v>
          </cell>
          <cell r="E748">
            <v>6.8181818181818175</v>
          </cell>
          <cell r="F748">
            <v>6</v>
          </cell>
        </row>
        <row r="749">
          <cell r="B749">
            <v>21.428571428571427</v>
          </cell>
          <cell r="C749">
            <v>13.636363636363635</v>
          </cell>
          <cell r="D749">
            <v>11.538461538461537</v>
          </cell>
          <cell r="E749">
            <v>9.375</v>
          </cell>
          <cell r="F749">
            <v>8.3333333333333339</v>
          </cell>
        </row>
        <row r="750">
          <cell r="B750">
            <v>30</v>
          </cell>
          <cell r="C750">
            <v>18.75</v>
          </cell>
          <cell r="D750">
            <v>15</v>
          </cell>
          <cell r="E750">
            <v>13.636363636363635</v>
          </cell>
          <cell r="F750">
            <v>12</v>
          </cell>
        </row>
        <row r="770">
          <cell r="A770">
            <v>0</v>
          </cell>
          <cell r="B770">
            <v>10.591800000000001</v>
          </cell>
          <cell r="C770">
            <v>21.183600000000002</v>
          </cell>
          <cell r="D770">
            <v>31.775400000000001</v>
          </cell>
          <cell r="E770">
            <v>42.367200000000004</v>
          </cell>
          <cell r="F770">
            <v>52.959000000000003</v>
          </cell>
        </row>
        <row r="771">
          <cell r="A771">
            <v>100</v>
          </cell>
          <cell r="B771">
            <v>78.787878787878782</v>
          </cell>
          <cell r="C771">
            <v>65.656565656565661</v>
          </cell>
          <cell r="D771">
            <v>49.494949494949495</v>
          </cell>
          <cell r="E771">
            <v>41.414141414141412</v>
          </cell>
          <cell r="F771">
            <v>34.343434343434346</v>
          </cell>
        </row>
        <row r="787">
          <cell r="B787">
            <v>6.6665999999999999</v>
          </cell>
          <cell r="C787">
            <v>3.33</v>
          </cell>
          <cell r="D787">
            <v>2.2200000000000002</v>
          </cell>
          <cell r="E787">
            <v>1.6659999999999999</v>
          </cell>
          <cell r="F787">
            <v>1.333</v>
          </cell>
        </row>
        <row r="788">
          <cell r="B788">
            <v>8.8235294117647065</v>
          </cell>
          <cell r="C788">
            <v>6.25</v>
          </cell>
          <cell r="D788">
            <v>4.545454545454545</v>
          </cell>
          <cell r="E788">
            <v>4.0540540540540544</v>
          </cell>
          <cell r="F788">
            <v>3.5714285714285716</v>
          </cell>
        </row>
        <row r="789">
          <cell r="B789">
            <v>13.72</v>
          </cell>
          <cell r="C789">
            <v>9.375</v>
          </cell>
          <cell r="D789">
            <v>7.1428571428571432</v>
          </cell>
          <cell r="E789">
            <v>6.25</v>
          </cell>
          <cell r="F789">
            <v>5.5555555555555554</v>
          </cell>
        </row>
        <row r="790">
          <cell r="B790">
            <v>23</v>
          </cell>
          <cell r="C790">
            <v>15</v>
          </cell>
          <cell r="D790">
            <v>12.5</v>
          </cell>
          <cell r="E790">
            <v>10.714285714285714</v>
          </cell>
          <cell r="F790">
            <v>8.8235294117647065</v>
          </cell>
        </row>
        <row r="791">
          <cell r="B791">
            <v>28.95</v>
          </cell>
          <cell r="C791">
            <v>18.75</v>
          </cell>
          <cell r="D791">
            <v>15</v>
          </cell>
          <cell r="E791">
            <v>13.636363636363635</v>
          </cell>
          <cell r="F791">
            <v>11.538461538461537</v>
          </cell>
        </row>
        <row r="811">
          <cell r="A811">
            <v>0</v>
          </cell>
          <cell r="B811">
            <v>20.572800000000001</v>
          </cell>
          <cell r="C811">
            <v>30.859200000000001</v>
          </cell>
          <cell r="D811">
            <v>41.145600000000002</v>
          </cell>
          <cell r="E811">
            <v>51.432000000000002</v>
          </cell>
          <cell r="F811">
            <v>61.718400000000003</v>
          </cell>
        </row>
        <row r="812">
          <cell r="A812">
            <v>100</v>
          </cell>
          <cell r="B812">
            <v>67.045454545454547</v>
          </cell>
          <cell r="C812">
            <v>56.81818181818182</v>
          </cell>
          <cell r="D812">
            <v>47.727272727272727</v>
          </cell>
          <cell r="E812">
            <v>38.636363636363633</v>
          </cell>
          <cell r="F812">
            <v>31.818181818181817</v>
          </cell>
        </row>
        <row r="828">
          <cell r="B828">
            <v>6.6665999999999999</v>
          </cell>
          <cell r="C828">
            <v>3.33</v>
          </cell>
          <cell r="D828">
            <v>2.2200000000000002</v>
          </cell>
          <cell r="E828">
            <v>1.6659999999999999</v>
          </cell>
          <cell r="F828">
            <v>1.333</v>
          </cell>
        </row>
        <row r="829">
          <cell r="B829">
            <v>13.9</v>
          </cell>
          <cell r="C829">
            <v>10.227272727272727</v>
          </cell>
          <cell r="D829">
            <v>6.8181818181818183</v>
          </cell>
          <cell r="E829">
            <v>6.0810810810810816</v>
          </cell>
          <cell r="F829">
            <v>5.3571428571428577</v>
          </cell>
        </row>
        <row r="830">
          <cell r="B830">
            <v>22.5</v>
          </cell>
          <cell r="C830">
            <v>15</v>
          </cell>
          <cell r="D830">
            <v>11.842105263157896</v>
          </cell>
          <cell r="E830">
            <v>9.7826086956521738</v>
          </cell>
          <cell r="F830">
            <v>8.3333333333333339</v>
          </cell>
        </row>
        <row r="831">
          <cell r="B831">
            <v>31.4</v>
          </cell>
          <cell r="C831">
            <v>20.454545454545453</v>
          </cell>
          <cell r="D831">
            <v>16.071428571428569</v>
          </cell>
          <cell r="E831">
            <v>14.0625</v>
          </cell>
          <cell r="F831">
            <v>11.842105263157896</v>
          </cell>
        </row>
        <row r="832">
          <cell r="B832">
            <v>45</v>
          </cell>
          <cell r="C832">
            <v>28.125</v>
          </cell>
          <cell r="D832">
            <v>22.5</v>
          </cell>
          <cell r="E832">
            <v>20.454545454545453</v>
          </cell>
          <cell r="F832">
            <v>17.307692307692307</v>
          </cell>
        </row>
        <row r="853">
          <cell r="A853">
            <v>0</v>
          </cell>
          <cell r="B853">
            <v>24.664000000000001</v>
          </cell>
          <cell r="C853">
            <v>36.996000000000002</v>
          </cell>
          <cell r="D853">
            <v>49.328000000000003</v>
          </cell>
          <cell r="E853">
            <v>61.66</v>
          </cell>
          <cell r="F853">
            <v>73.992000000000004</v>
          </cell>
        </row>
        <row r="854">
          <cell r="A854">
            <v>100</v>
          </cell>
          <cell r="B854">
            <v>66.666666666666671</v>
          </cell>
          <cell r="C854">
            <v>47.777777777777779</v>
          </cell>
          <cell r="D854">
            <v>35.555555555555557</v>
          </cell>
          <cell r="E854">
            <v>27.777777777777779</v>
          </cell>
          <cell r="F854">
            <v>24.444444444444443</v>
          </cell>
        </row>
        <row r="870">
          <cell r="B870">
            <v>6.6665999999999999</v>
          </cell>
          <cell r="C870">
            <v>3.33</v>
          </cell>
          <cell r="D870">
            <v>2.2200000000000002</v>
          </cell>
          <cell r="E870">
            <v>1.6659999999999999</v>
          </cell>
          <cell r="F870">
            <v>1.333</v>
          </cell>
        </row>
        <row r="871">
          <cell r="B871">
            <v>14.7</v>
          </cell>
          <cell r="C871">
            <v>9.7826086956521738</v>
          </cell>
          <cell r="D871">
            <v>7.5</v>
          </cell>
          <cell r="E871">
            <v>6.0810810810810816</v>
          </cell>
          <cell r="F871">
            <v>5.625</v>
          </cell>
        </row>
        <row r="872">
          <cell r="B872">
            <v>25</v>
          </cell>
          <cell r="C872">
            <v>16.071428571428569</v>
          </cell>
          <cell r="D872">
            <v>13.235294117647058</v>
          </cell>
          <cell r="E872">
            <v>10.714285714285715</v>
          </cell>
          <cell r="F872">
            <v>9</v>
          </cell>
        </row>
        <row r="873">
          <cell r="B873">
            <v>32.24</v>
          </cell>
          <cell r="C873">
            <v>18.75</v>
          </cell>
          <cell r="D873">
            <v>16.071428571428569</v>
          </cell>
          <cell r="E873">
            <v>14.0625</v>
          </cell>
          <cell r="F873">
            <v>12.5</v>
          </cell>
        </row>
        <row r="874">
          <cell r="B874">
            <v>42</v>
          </cell>
          <cell r="C874">
            <v>25</v>
          </cell>
          <cell r="D874">
            <v>20.454545454545453</v>
          </cell>
          <cell r="E874">
            <v>18.75</v>
          </cell>
          <cell r="F874">
            <v>16.071428571428569</v>
          </cell>
        </row>
        <row r="893">
          <cell r="A893">
            <v>0</v>
          </cell>
          <cell r="B893">
            <v>12.199299999999999</v>
          </cell>
          <cell r="C893">
            <v>24.398599999999998</v>
          </cell>
          <cell r="D893">
            <v>36.597900000000003</v>
          </cell>
          <cell r="E893">
            <v>48.797199999999997</v>
          </cell>
          <cell r="F893">
            <v>60.996499999999997</v>
          </cell>
        </row>
        <row r="894">
          <cell r="A894">
            <v>100</v>
          </cell>
          <cell r="B894">
            <v>70</v>
          </cell>
          <cell r="C894">
            <v>52.222222222222221</v>
          </cell>
          <cell r="D894">
            <v>40</v>
          </cell>
          <cell r="E894">
            <v>28.888888888888889</v>
          </cell>
          <cell r="F894">
            <v>21.111111111111111</v>
          </cell>
        </row>
        <row r="910">
          <cell r="B910">
            <v>6.6665999999999999</v>
          </cell>
          <cell r="C910">
            <v>3.33</v>
          </cell>
          <cell r="D910">
            <v>2.2200000000000002</v>
          </cell>
          <cell r="E910">
            <v>1.6659999999999999</v>
          </cell>
          <cell r="F910">
            <v>1.333</v>
          </cell>
        </row>
        <row r="911">
          <cell r="B911">
            <v>16.071428571428569</v>
          </cell>
          <cell r="C911">
            <v>9.7826086956521738</v>
          </cell>
          <cell r="D911">
            <v>7.5</v>
          </cell>
          <cell r="E911">
            <v>6.25</v>
          </cell>
          <cell r="F911">
            <v>5.625</v>
          </cell>
        </row>
        <row r="912">
          <cell r="B912">
            <v>22.5</v>
          </cell>
          <cell r="C912">
            <v>15</v>
          </cell>
          <cell r="D912">
            <v>11.25</v>
          </cell>
          <cell r="E912">
            <v>8.6538461538461533</v>
          </cell>
          <cell r="F912">
            <v>7.258064516129032</v>
          </cell>
        </row>
        <row r="913">
          <cell r="B913">
            <v>29.2</v>
          </cell>
          <cell r="C913">
            <v>18.75</v>
          </cell>
          <cell r="D913">
            <v>14.0625</v>
          </cell>
          <cell r="E913">
            <v>11.842105263157896</v>
          </cell>
          <cell r="F913">
            <v>9.375</v>
          </cell>
        </row>
        <row r="914">
          <cell r="B914">
            <v>39</v>
          </cell>
          <cell r="C914">
            <v>25</v>
          </cell>
          <cell r="D914">
            <v>18.75</v>
          </cell>
          <cell r="E914">
            <v>15</v>
          </cell>
          <cell r="F914">
            <v>13.235294117647058</v>
          </cell>
        </row>
        <row r="935">
          <cell r="A935">
            <v>0</v>
          </cell>
          <cell r="B935">
            <v>22.011299999999999</v>
          </cell>
          <cell r="C935">
            <v>33.016949999999994</v>
          </cell>
          <cell r="D935">
            <v>44.022599999999997</v>
          </cell>
          <cell r="E935">
            <v>55.02825</v>
          </cell>
          <cell r="F935">
            <v>66.033899999999988</v>
          </cell>
        </row>
        <row r="936">
          <cell r="A936">
            <v>100</v>
          </cell>
          <cell r="B936">
            <v>71.111111111111114</v>
          </cell>
          <cell r="C936">
            <v>53.333333333333336</v>
          </cell>
          <cell r="D936">
            <v>46.666666666666664</v>
          </cell>
          <cell r="E936">
            <v>38.888888888888886</v>
          </cell>
          <cell r="F936">
            <v>31.111111111111111</v>
          </cell>
        </row>
        <row r="952">
          <cell r="B952">
            <v>6.6665999999999999</v>
          </cell>
          <cell r="C952">
            <v>3.33</v>
          </cell>
          <cell r="D952">
            <v>2.2200000000000002</v>
          </cell>
          <cell r="E952">
            <v>1.6659999999999999</v>
          </cell>
          <cell r="F952">
            <v>1.333</v>
          </cell>
        </row>
        <row r="953">
          <cell r="B953">
            <v>15</v>
          </cell>
          <cell r="C953">
            <v>9.7826086956521738</v>
          </cell>
          <cell r="D953">
            <v>7.5</v>
          </cell>
          <cell r="E953">
            <v>6.25</v>
          </cell>
          <cell r="F953">
            <v>5.625</v>
          </cell>
        </row>
        <row r="954">
          <cell r="B954">
            <v>25</v>
          </cell>
          <cell r="C954">
            <v>16.071428571428569</v>
          </cell>
          <cell r="D954">
            <v>12.5</v>
          </cell>
          <cell r="E954">
            <v>10.714285714285715</v>
          </cell>
          <cell r="F954">
            <v>9</v>
          </cell>
        </row>
        <row r="955">
          <cell r="B955">
            <v>29.44</v>
          </cell>
          <cell r="C955">
            <v>18.75</v>
          </cell>
          <cell r="D955">
            <v>15</v>
          </cell>
          <cell r="E955">
            <v>12.5</v>
          </cell>
          <cell r="F955">
            <v>10.714285714285715</v>
          </cell>
        </row>
        <row r="956">
          <cell r="B956">
            <v>37.5</v>
          </cell>
          <cell r="C956">
            <v>22.5</v>
          </cell>
          <cell r="D956">
            <v>18.75</v>
          </cell>
          <cell r="E956">
            <v>16.071428571428569</v>
          </cell>
          <cell r="F956">
            <v>14.0625</v>
          </cell>
        </row>
        <row r="977">
          <cell r="A977">
            <v>0</v>
          </cell>
          <cell r="B977">
            <v>25.418899999999997</v>
          </cell>
          <cell r="C977">
            <v>38.128349999999998</v>
          </cell>
          <cell r="D977">
            <v>50.837799999999994</v>
          </cell>
          <cell r="E977">
            <v>63.547249999999998</v>
          </cell>
          <cell r="F977">
            <v>76.256699999999995</v>
          </cell>
        </row>
        <row r="978">
          <cell r="A978">
            <v>100</v>
          </cell>
          <cell r="B978">
            <v>64.444444444444443</v>
          </cell>
          <cell r="C978">
            <v>52.222222222222221</v>
          </cell>
          <cell r="D978">
            <v>44.444444444444443</v>
          </cell>
          <cell r="E978">
            <v>37.777777777777779</v>
          </cell>
          <cell r="F978">
            <v>31.111111111111111</v>
          </cell>
        </row>
        <row r="994">
          <cell r="B994">
            <v>6.6665999999999999</v>
          </cell>
          <cell r="C994">
            <v>3.33</v>
          </cell>
          <cell r="D994">
            <v>2.2200000000000002</v>
          </cell>
          <cell r="E994">
            <v>1.6659999999999999</v>
          </cell>
          <cell r="F994">
            <v>1.333</v>
          </cell>
        </row>
        <row r="995">
          <cell r="B995">
            <v>15</v>
          </cell>
          <cell r="C995">
            <v>10.227272727272727</v>
          </cell>
          <cell r="D995">
            <v>7.5</v>
          </cell>
          <cell r="E995">
            <v>6.25</v>
          </cell>
          <cell r="F995">
            <v>5.625</v>
          </cell>
        </row>
        <row r="996">
          <cell r="B996">
            <v>23.5</v>
          </cell>
          <cell r="C996">
            <v>15</v>
          </cell>
          <cell r="D996">
            <v>11.842105263157896</v>
          </cell>
          <cell r="E996">
            <v>10.227272727272727</v>
          </cell>
          <cell r="F996">
            <v>8.6538461538461533</v>
          </cell>
        </row>
        <row r="997">
          <cell r="B997">
            <v>28.125</v>
          </cell>
          <cell r="C997">
            <v>18.75</v>
          </cell>
          <cell r="D997">
            <v>14.0625</v>
          </cell>
          <cell r="E997">
            <v>11.842105263157896</v>
          </cell>
          <cell r="F997">
            <v>10.714285714285715</v>
          </cell>
        </row>
        <row r="998">
          <cell r="B998">
            <v>36.799999999999997</v>
          </cell>
          <cell r="C998">
            <v>25</v>
          </cell>
          <cell r="D998">
            <v>18.75</v>
          </cell>
          <cell r="E998">
            <v>16.071428571428569</v>
          </cell>
          <cell r="F998">
            <v>13.235294117647058</v>
          </cell>
        </row>
        <row r="1019">
          <cell r="A1019">
            <v>0</v>
          </cell>
          <cell r="B1019">
            <v>22.498200000000001</v>
          </cell>
          <cell r="C1019">
            <v>33.747300000000003</v>
          </cell>
          <cell r="D1019">
            <v>44.996400000000001</v>
          </cell>
          <cell r="E1019">
            <v>56.2455</v>
          </cell>
          <cell r="F1019">
            <v>67.494600000000005</v>
          </cell>
        </row>
        <row r="1020">
          <cell r="A1020">
            <v>100</v>
          </cell>
          <cell r="B1020">
            <v>68.831168831168824</v>
          </cell>
          <cell r="C1020">
            <v>57.142857142857146</v>
          </cell>
          <cell r="D1020">
            <v>41.558441558441558</v>
          </cell>
          <cell r="E1020">
            <v>35.064935064935064</v>
          </cell>
          <cell r="F1020">
            <v>29.870129870129869</v>
          </cell>
        </row>
        <row r="1036">
          <cell r="B1036">
            <v>6.6665999999999999</v>
          </cell>
          <cell r="C1036">
            <v>3.33</v>
          </cell>
          <cell r="D1036">
            <v>2.2200000000000002</v>
          </cell>
          <cell r="E1036">
            <v>1.6659999999999999</v>
          </cell>
          <cell r="F1036">
            <v>1.333</v>
          </cell>
        </row>
        <row r="1037">
          <cell r="B1037">
            <v>21.428571428571427</v>
          </cell>
          <cell r="C1037">
            <v>13.636363636363635</v>
          </cell>
          <cell r="D1037">
            <v>10.344827586206897</v>
          </cell>
          <cell r="E1037">
            <v>7.8947368421052637</v>
          </cell>
          <cell r="F1037">
            <v>6.5217391304347831</v>
          </cell>
        </row>
        <row r="1038">
          <cell r="B1038">
            <v>27.66</v>
          </cell>
          <cell r="C1038">
            <v>16.666666666666668</v>
          </cell>
          <cell r="D1038">
            <v>13.043478260869566</v>
          </cell>
          <cell r="E1038">
            <v>10</v>
          </cell>
          <cell r="F1038">
            <v>9.0909090909090899</v>
          </cell>
        </row>
        <row r="1039">
          <cell r="B1039">
            <v>33.333333333333336</v>
          </cell>
          <cell r="C1039">
            <v>20</v>
          </cell>
          <cell r="D1039">
            <v>15</v>
          </cell>
          <cell r="E1039">
            <v>12.5</v>
          </cell>
          <cell r="F1039">
            <v>11.111111111111111</v>
          </cell>
        </row>
        <row r="1040">
          <cell r="B1040">
            <v>41.5</v>
          </cell>
          <cell r="C1040">
            <v>25</v>
          </cell>
          <cell r="D1040">
            <v>18.75</v>
          </cell>
          <cell r="E1040">
            <v>15.789473684210527</v>
          </cell>
          <cell r="F1040">
            <v>13.636363636363635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>
        <row r="4">
          <cell r="A4">
            <v>0</v>
          </cell>
          <cell r="B4">
            <v>14.1631</v>
          </cell>
          <cell r="C4">
            <v>21.24465</v>
          </cell>
          <cell r="D4">
            <v>28.3262</v>
          </cell>
          <cell r="E4">
            <v>35.40775</v>
          </cell>
          <cell r="F4">
            <v>42.4893</v>
          </cell>
        </row>
        <row r="5">
          <cell r="A5">
            <v>100</v>
          </cell>
          <cell r="B5">
            <v>63.970588235294116</v>
          </cell>
          <cell r="C5">
            <v>47.794117647058826</v>
          </cell>
          <cell r="D5">
            <v>39.705882352941174</v>
          </cell>
          <cell r="E5">
            <v>33.823529411764703</v>
          </cell>
          <cell r="F5">
            <v>27.941176470588236</v>
          </cell>
        </row>
        <row r="21">
          <cell r="B21">
            <v>40</v>
          </cell>
          <cell r="C21">
            <v>20</v>
          </cell>
          <cell r="D21">
            <v>13.33</v>
          </cell>
          <cell r="E21">
            <v>10</v>
          </cell>
          <cell r="F21">
            <v>8</v>
          </cell>
        </row>
        <row r="22">
          <cell r="A22" t="str">
            <v>Kontrol</v>
          </cell>
          <cell r="B22">
            <v>2.77</v>
          </cell>
          <cell r="C22">
            <v>1.9052631578947368</v>
          </cell>
          <cell r="D22">
            <v>1.3923076923076922</v>
          </cell>
          <cell r="E22">
            <v>1.1431578947368419</v>
          </cell>
          <cell r="F22">
            <v>1.0647058823529412</v>
          </cell>
        </row>
        <row r="23">
          <cell r="A23">
            <v>50</v>
          </cell>
          <cell r="B23">
            <v>6.0333333333333332</v>
          </cell>
          <cell r="C23">
            <v>4.0222222222222221</v>
          </cell>
          <cell r="D23">
            <v>3.1028571428571428</v>
          </cell>
          <cell r="E23">
            <v>2.5857142857142854</v>
          </cell>
          <cell r="F23">
            <v>2.2163265306122448</v>
          </cell>
        </row>
        <row r="24">
          <cell r="A24">
            <v>75</v>
          </cell>
          <cell r="B24">
            <v>9.0299999999999994</v>
          </cell>
          <cell r="C24">
            <v>5.715789473684211</v>
          </cell>
          <cell r="D24">
            <v>4.5249999999999995</v>
          </cell>
          <cell r="E24">
            <v>3.8785714285714286</v>
          </cell>
          <cell r="F24">
            <v>3.3937499999999998</v>
          </cell>
        </row>
        <row r="25">
          <cell r="A25">
            <v>100</v>
          </cell>
          <cell r="B25">
            <v>10.5</v>
          </cell>
          <cell r="C25">
            <v>6.7874999999999996</v>
          </cell>
          <cell r="D25">
            <v>5.1714285714285708</v>
          </cell>
          <cell r="E25">
            <v>4.5249999999999995</v>
          </cell>
          <cell r="F25">
            <v>4.0222222222222221</v>
          </cell>
        </row>
        <row r="48">
          <cell r="A48">
            <v>0</v>
          </cell>
          <cell r="B48">
            <v>5.7996999999999996</v>
          </cell>
          <cell r="C48">
            <v>11.599399999999999</v>
          </cell>
          <cell r="D48">
            <v>17.399099999999997</v>
          </cell>
          <cell r="E48">
            <v>23.198799999999999</v>
          </cell>
          <cell r="F48">
            <v>28.9985</v>
          </cell>
        </row>
        <row r="49">
          <cell r="A49">
            <v>100</v>
          </cell>
          <cell r="B49">
            <v>70.967741935483872</v>
          </cell>
          <cell r="C49">
            <v>60.483870967741936</v>
          </cell>
          <cell r="D49">
            <v>41.935483870967744</v>
          </cell>
          <cell r="E49">
            <v>34.677419354838712</v>
          </cell>
          <cell r="F49">
            <v>26.612903225806452</v>
          </cell>
        </row>
        <row r="72">
          <cell r="B72">
            <v>40</v>
          </cell>
          <cell r="C72">
            <v>20</v>
          </cell>
          <cell r="D72">
            <v>13.33</v>
          </cell>
          <cell r="E72">
            <v>10</v>
          </cell>
          <cell r="F72">
            <v>8</v>
          </cell>
        </row>
        <row r="73">
          <cell r="B73">
            <v>3.5</v>
          </cell>
          <cell r="C73">
            <v>2.4681818181818178</v>
          </cell>
          <cell r="D73">
            <v>2.0111111111111111</v>
          </cell>
          <cell r="E73">
            <v>1.5970588235294116</v>
          </cell>
          <cell r="F73">
            <v>1.3407407407407406</v>
          </cell>
        </row>
        <row r="74">
          <cell r="B74">
            <v>7.24</v>
          </cell>
          <cell r="C74">
            <v>5.1714285714285708</v>
          </cell>
          <cell r="D74">
            <v>4.0222222222222221</v>
          </cell>
          <cell r="E74">
            <v>3.1941176470588233</v>
          </cell>
          <cell r="F74">
            <v>2.9351351351351349</v>
          </cell>
        </row>
        <row r="75">
          <cell r="B75">
            <v>10.86</v>
          </cell>
          <cell r="C75">
            <v>7.24</v>
          </cell>
          <cell r="D75">
            <v>5.715789473684211</v>
          </cell>
          <cell r="E75">
            <v>4.9363636363636356</v>
          </cell>
          <cell r="F75">
            <v>4.5249999999999995</v>
          </cell>
        </row>
        <row r="76">
          <cell r="B76">
            <v>15.3</v>
          </cell>
          <cell r="C76">
            <v>10</v>
          </cell>
          <cell r="D76">
            <v>8</v>
          </cell>
          <cell r="E76">
            <v>7.24</v>
          </cell>
          <cell r="F76">
            <v>6.2</v>
          </cell>
        </row>
        <row r="100">
          <cell r="A100">
            <v>0</v>
          </cell>
          <cell r="B100">
            <v>5.6171000000000006</v>
          </cell>
          <cell r="C100">
            <v>11.234200000000001</v>
          </cell>
          <cell r="D100">
            <v>16.851299999999998</v>
          </cell>
          <cell r="E100">
            <v>22.468400000000003</v>
          </cell>
          <cell r="F100">
            <v>28.0855</v>
          </cell>
        </row>
        <row r="101">
          <cell r="A101">
            <v>100</v>
          </cell>
          <cell r="B101">
            <v>71.774193548387103</v>
          </cell>
          <cell r="C101">
            <v>50</v>
          </cell>
          <cell r="D101">
            <v>37.096774193548384</v>
          </cell>
          <cell r="E101">
            <v>29.032258064516128</v>
          </cell>
          <cell r="F101">
            <v>22.580645161290324</v>
          </cell>
        </row>
        <row r="117">
          <cell r="B117">
            <v>40</v>
          </cell>
          <cell r="C117">
            <v>20</v>
          </cell>
          <cell r="D117">
            <v>13.33</v>
          </cell>
          <cell r="E117">
            <v>10</v>
          </cell>
          <cell r="F117">
            <v>8</v>
          </cell>
        </row>
        <row r="118">
          <cell r="A118" t="str">
            <v>Kontrol</v>
          </cell>
          <cell r="B118">
            <v>4.3439999999999994</v>
          </cell>
          <cell r="C118">
            <v>2.4681818181818178</v>
          </cell>
          <cell r="D118">
            <v>2.0111111111111111</v>
          </cell>
          <cell r="E118">
            <v>1.5970588235294116</v>
          </cell>
          <cell r="F118">
            <v>1.2482758620689656</v>
          </cell>
        </row>
        <row r="119">
          <cell r="A119">
            <v>25</v>
          </cell>
          <cell r="B119">
            <v>6.3882352941176466</v>
          </cell>
          <cell r="C119">
            <v>3.7448275862068963</v>
          </cell>
          <cell r="D119">
            <v>2.7846153846153845</v>
          </cell>
          <cell r="E119">
            <v>2.2624999999999997</v>
          </cell>
          <cell r="F119">
            <v>1.9745454545454544</v>
          </cell>
        </row>
        <row r="120">
          <cell r="A120">
            <v>50</v>
          </cell>
          <cell r="B120">
            <v>8.1999999999999993</v>
          </cell>
          <cell r="C120">
            <v>4.7217391304347824</v>
          </cell>
          <cell r="D120">
            <v>3.62</v>
          </cell>
          <cell r="E120">
            <v>2.9351351351351349</v>
          </cell>
          <cell r="F120">
            <v>2.5255813953488371</v>
          </cell>
        </row>
        <row r="121">
          <cell r="A121">
            <v>75</v>
          </cell>
          <cell r="B121">
            <v>10.38</v>
          </cell>
          <cell r="C121">
            <v>6.0333333333333332</v>
          </cell>
          <cell r="D121">
            <v>4.5249999999999995</v>
          </cell>
          <cell r="E121">
            <v>3.7448275862068963</v>
          </cell>
          <cell r="F121">
            <v>3.1941176470588233</v>
          </cell>
          <cell r="I121">
            <v>9.8727272727272712</v>
          </cell>
        </row>
        <row r="144">
          <cell r="A144">
            <v>0</v>
          </cell>
          <cell r="B144">
            <v>6.5347499999999998</v>
          </cell>
          <cell r="C144">
            <v>8.7129999999999992</v>
          </cell>
          <cell r="D144">
            <v>10.891249999999999</v>
          </cell>
          <cell r="E144">
            <v>13.0695</v>
          </cell>
          <cell r="F144">
            <v>15.24775</v>
          </cell>
        </row>
        <row r="145">
          <cell r="A145">
            <v>100</v>
          </cell>
          <cell r="B145">
            <v>62.903225806451616</v>
          </cell>
          <cell r="C145">
            <v>50.806451612903224</v>
          </cell>
          <cell r="D145">
            <v>40.322580645161288</v>
          </cell>
          <cell r="E145">
            <v>32.258064516129032</v>
          </cell>
          <cell r="F145">
            <v>27.419354838709676</v>
          </cell>
        </row>
        <row r="166">
          <cell r="B166">
            <v>40</v>
          </cell>
          <cell r="C166">
            <v>20</v>
          </cell>
          <cell r="D166">
            <v>13.33</v>
          </cell>
          <cell r="E166">
            <v>10</v>
          </cell>
          <cell r="F166">
            <v>8</v>
          </cell>
        </row>
        <row r="167">
          <cell r="A167" t="str">
            <v>Kontrol</v>
          </cell>
          <cell r="B167">
            <v>3.7448275862068963</v>
          </cell>
          <cell r="C167">
            <v>2.4681818181818178</v>
          </cell>
          <cell r="D167">
            <v>2.0111111111111111</v>
          </cell>
          <cell r="E167">
            <v>1.5970588235294116</v>
          </cell>
          <cell r="F167">
            <v>1.2482758620689656</v>
          </cell>
        </row>
        <row r="168">
          <cell r="A168">
            <v>30</v>
          </cell>
          <cell r="B168">
            <v>5.8</v>
          </cell>
          <cell r="C168">
            <v>3.5032258064516126</v>
          </cell>
          <cell r="D168">
            <v>2.5857142857142854</v>
          </cell>
          <cell r="E168">
            <v>2.1294117647058823</v>
          </cell>
          <cell r="F168">
            <v>1.7516129032258063</v>
          </cell>
        </row>
        <row r="169">
          <cell r="A169">
            <v>40</v>
          </cell>
          <cell r="B169">
            <v>9.1</v>
          </cell>
          <cell r="C169">
            <v>4.9363636363636356</v>
          </cell>
          <cell r="D169">
            <v>3.7448275862068963</v>
          </cell>
          <cell r="E169">
            <v>3.0166666666666666</v>
          </cell>
          <cell r="F169">
            <v>2.3608695652173912</v>
          </cell>
        </row>
        <row r="170">
          <cell r="A170">
            <v>50</v>
          </cell>
          <cell r="B170">
            <v>12</v>
          </cell>
          <cell r="C170">
            <v>6.3882352941176466</v>
          </cell>
          <cell r="D170">
            <v>4.7217391304347824</v>
          </cell>
          <cell r="E170">
            <v>3.5032258064516126</v>
          </cell>
          <cell r="F170">
            <v>3.1028571428571428</v>
          </cell>
        </row>
        <row r="193">
          <cell r="A193">
            <v>0</v>
          </cell>
          <cell r="B193">
            <v>13.5501</v>
          </cell>
          <cell r="C193">
            <v>20.325150000000001</v>
          </cell>
          <cell r="D193">
            <v>27.100200000000001</v>
          </cell>
          <cell r="E193">
            <v>33.875250000000001</v>
          </cell>
          <cell r="F193">
            <v>40.650300000000001</v>
          </cell>
        </row>
        <row r="194">
          <cell r="A194">
            <v>100</v>
          </cell>
          <cell r="B194">
            <v>75</v>
          </cell>
          <cell r="C194">
            <v>59.523809523809526</v>
          </cell>
          <cell r="D194">
            <v>47.61904761904762</v>
          </cell>
          <cell r="E194">
            <v>40.476190476190474</v>
          </cell>
          <cell r="F194">
            <v>33.333333333333336</v>
          </cell>
        </row>
        <row r="210">
          <cell r="B210">
            <v>40</v>
          </cell>
          <cell r="C210">
            <v>20</v>
          </cell>
          <cell r="D210">
            <v>13.33</v>
          </cell>
          <cell r="E210">
            <v>10</v>
          </cell>
          <cell r="F210">
            <v>8</v>
          </cell>
        </row>
        <row r="211">
          <cell r="A211" t="str">
            <v>Kontrol</v>
          </cell>
          <cell r="B211">
            <v>3.7448275862068963</v>
          </cell>
          <cell r="C211">
            <v>2.5857142857142854</v>
          </cell>
          <cell r="D211">
            <v>2.0111111111111111</v>
          </cell>
          <cell r="E211">
            <v>1.5970588235294116</v>
          </cell>
          <cell r="F211">
            <v>1.2482758620689656</v>
          </cell>
        </row>
        <row r="212">
          <cell r="A212">
            <v>75</v>
          </cell>
          <cell r="B212">
            <v>9.1999999999999993</v>
          </cell>
          <cell r="C212">
            <v>4.7217391304347824</v>
          </cell>
          <cell r="D212">
            <v>3.8785714285714286</v>
          </cell>
          <cell r="E212">
            <v>3.1028571428571428</v>
          </cell>
          <cell r="F212">
            <v>2.4133333333333331</v>
          </cell>
        </row>
        <row r="213">
          <cell r="A213">
            <v>100</v>
          </cell>
          <cell r="B213">
            <v>12.066666666666666</v>
          </cell>
          <cell r="C213">
            <v>6.3882352941176466</v>
          </cell>
          <cell r="D213">
            <v>4.7217391304347824</v>
          </cell>
          <cell r="E213">
            <v>3.7448275862068963</v>
          </cell>
          <cell r="F213">
            <v>3.0166666666666666</v>
          </cell>
        </row>
        <row r="214">
          <cell r="A214">
            <v>125</v>
          </cell>
          <cell r="B214">
            <v>16.5</v>
          </cell>
          <cell r="C214">
            <v>8.3538461538461544</v>
          </cell>
          <cell r="D214">
            <v>6.0333333333333332</v>
          </cell>
          <cell r="E214">
            <v>4.9363636363636356</v>
          </cell>
          <cell r="F214">
            <v>4.0222222222222221</v>
          </cell>
        </row>
        <row r="233">
          <cell r="A233">
            <v>0</v>
          </cell>
          <cell r="B233">
            <v>11.185</v>
          </cell>
          <cell r="C233">
            <v>16.7775</v>
          </cell>
          <cell r="D233">
            <v>22.37</v>
          </cell>
          <cell r="E233">
            <v>27.962499999999999</v>
          </cell>
          <cell r="F233">
            <v>33.555</v>
          </cell>
        </row>
        <row r="234">
          <cell r="A234">
            <v>100</v>
          </cell>
          <cell r="B234">
            <v>66.336633663366342</v>
          </cell>
          <cell r="C234">
            <v>56.435643564356432</v>
          </cell>
          <cell r="D234">
            <v>50.495049504950494</v>
          </cell>
          <cell r="E234">
            <v>41.584158415841586</v>
          </cell>
          <cell r="F234">
            <v>35.643564356435647</v>
          </cell>
        </row>
        <row r="250">
          <cell r="B250">
            <v>40</v>
          </cell>
          <cell r="C250">
            <v>20</v>
          </cell>
          <cell r="D250">
            <v>13.33</v>
          </cell>
          <cell r="E250">
            <v>10</v>
          </cell>
          <cell r="F250">
            <v>8</v>
          </cell>
        </row>
        <row r="251">
          <cell r="A251" t="str">
            <v>Kontrol</v>
          </cell>
          <cell r="B251">
            <v>3.7448275862068963</v>
          </cell>
          <cell r="C251">
            <v>2.4681818181818178</v>
          </cell>
          <cell r="D251">
            <v>2.0111111111111111</v>
          </cell>
          <cell r="E251">
            <v>1.5970588235294116</v>
          </cell>
          <cell r="F251">
            <v>1.2482758620689656</v>
          </cell>
        </row>
        <row r="252">
          <cell r="A252">
            <v>50</v>
          </cell>
          <cell r="B252">
            <v>5.43</v>
          </cell>
          <cell r="C252">
            <v>3.1941176470588233</v>
          </cell>
          <cell r="D252">
            <v>2.5255813953488371</v>
          </cell>
          <cell r="E252">
            <v>2.4133333333333331</v>
          </cell>
          <cell r="F252">
            <v>2.0490566037735847</v>
          </cell>
        </row>
        <row r="253">
          <cell r="A253">
            <v>100</v>
          </cell>
          <cell r="B253">
            <v>6.46</v>
          </cell>
          <cell r="C253">
            <v>4.3439999999999994</v>
          </cell>
          <cell r="D253">
            <v>3.290909090909091</v>
          </cell>
          <cell r="E253">
            <v>2.7149999999999999</v>
          </cell>
          <cell r="F253">
            <v>2.3106382978723401</v>
          </cell>
        </row>
        <row r="254">
          <cell r="A254">
            <v>300</v>
          </cell>
          <cell r="B254">
            <v>8.8000000000000007</v>
          </cell>
          <cell r="C254">
            <v>5.715789473684211</v>
          </cell>
          <cell r="D254">
            <v>4.5249999999999995</v>
          </cell>
          <cell r="E254">
            <v>3.7448275862068963</v>
          </cell>
          <cell r="F254">
            <v>3.1028571428571428</v>
          </cell>
        </row>
        <row r="275">
          <cell r="A275">
            <v>0</v>
          </cell>
          <cell r="B275">
            <v>10.845000000000001</v>
          </cell>
          <cell r="C275">
            <v>16.267499999999998</v>
          </cell>
          <cell r="D275">
            <v>21.69</v>
          </cell>
          <cell r="E275">
            <v>27.112500000000001</v>
          </cell>
          <cell r="F275">
            <v>32.534999999999997</v>
          </cell>
        </row>
        <row r="276">
          <cell r="A276">
            <v>100</v>
          </cell>
          <cell r="B276">
            <v>63.366336633663366</v>
          </cell>
          <cell r="C276">
            <v>51.485148514851488</v>
          </cell>
          <cell r="D276">
            <v>42.574257425742573</v>
          </cell>
          <cell r="E276">
            <v>37.623762376237622</v>
          </cell>
          <cell r="F276">
            <v>29.702970297029704</v>
          </cell>
        </row>
        <row r="292">
          <cell r="B292">
            <v>40</v>
          </cell>
          <cell r="C292">
            <v>20</v>
          </cell>
          <cell r="D292">
            <v>13.33</v>
          </cell>
          <cell r="E292">
            <v>10</v>
          </cell>
          <cell r="F292">
            <v>8</v>
          </cell>
        </row>
        <row r="293">
          <cell r="A293" t="str">
            <v>Kontrol</v>
          </cell>
          <cell r="B293">
            <v>4.1769230769230772</v>
          </cell>
          <cell r="C293">
            <v>2.4681818181818178</v>
          </cell>
          <cell r="D293">
            <v>2.0111111111111111</v>
          </cell>
          <cell r="E293">
            <v>1.5970588235294116</v>
          </cell>
          <cell r="F293">
            <v>1.2482758620689656</v>
          </cell>
        </row>
        <row r="294">
          <cell r="A294">
            <v>50</v>
          </cell>
          <cell r="B294">
            <v>7.24</v>
          </cell>
          <cell r="C294">
            <v>4.3439999999999994</v>
          </cell>
          <cell r="D294">
            <v>3.290909090909091</v>
          </cell>
          <cell r="E294">
            <v>2.7846153846153845</v>
          </cell>
          <cell r="F294">
            <v>2.3608695652173912</v>
          </cell>
        </row>
        <row r="295">
          <cell r="A295">
            <v>100</v>
          </cell>
          <cell r="B295">
            <v>9.0499999999999989</v>
          </cell>
          <cell r="C295">
            <v>5.43</v>
          </cell>
          <cell r="D295">
            <v>4.1769230769230772</v>
          </cell>
          <cell r="E295">
            <v>3.3937499999999998</v>
          </cell>
          <cell r="F295">
            <v>3.0166666666666666</v>
          </cell>
        </row>
        <row r="296">
          <cell r="A296">
            <v>150</v>
          </cell>
          <cell r="B296">
            <v>13.574999999999999</v>
          </cell>
          <cell r="C296">
            <v>8.3538461538461544</v>
          </cell>
          <cell r="D296">
            <v>6.3882352941176466</v>
          </cell>
          <cell r="E296">
            <v>5.1714285714285708</v>
          </cell>
          <cell r="F296">
            <v>4.3439999999999994</v>
          </cell>
        </row>
        <row r="317">
          <cell r="A317">
            <v>0</v>
          </cell>
          <cell r="B317">
            <v>5.2625000000000002</v>
          </cell>
          <cell r="C317">
            <v>10.525</v>
          </cell>
          <cell r="D317">
            <v>15.7875</v>
          </cell>
          <cell r="E317">
            <v>21.05</v>
          </cell>
          <cell r="F317">
            <v>26.3125</v>
          </cell>
        </row>
        <row r="318">
          <cell r="A318">
            <v>100</v>
          </cell>
          <cell r="B318">
            <v>64.356435643564353</v>
          </cell>
          <cell r="C318">
            <v>53.465346534653463</v>
          </cell>
          <cell r="D318">
            <v>38.613861386138616</v>
          </cell>
          <cell r="E318">
            <v>25.742574257425744</v>
          </cell>
          <cell r="F318">
            <v>19.801980198019802</v>
          </cell>
        </row>
        <row r="334">
          <cell r="B334">
            <v>40</v>
          </cell>
          <cell r="C334">
            <v>20</v>
          </cell>
          <cell r="D334">
            <v>13.33</v>
          </cell>
          <cell r="E334">
            <v>10</v>
          </cell>
          <cell r="F334">
            <v>8</v>
          </cell>
        </row>
        <row r="335">
          <cell r="B335">
            <v>4.9363636363636356</v>
          </cell>
          <cell r="C335">
            <v>3.1941176470588233</v>
          </cell>
          <cell r="D335">
            <v>2.4681818181818178</v>
          </cell>
          <cell r="E335">
            <v>2.1294117647058823</v>
          </cell>
          <cell r="F335">
            <v>1.6968749999999999</v>
          </cell>
        </row>
        <row r="336">
          <cell r="B336">
            <v>8.8000000000000007</v>
          </cell>
          <cell r="C336">
            <v>4.9363636363636356</v>
          </cell>
          <cell r="D336">
            <v>3.8785714285714286</v>
          </cell>
          <cell r="E336">
            <v>3.0166666666666666</v>
          </cell>
          <cell r="F336">
            <v>2.5255813953488371</v>
          </cell>
        </row>
        <row r="337">
          <cell r="B337">
            <v>11.5</v>
          </cell>
          <cell r="C337">
            <v>6.3882352941176466</v>
          </cell>
          <cell r="D337">
            <v>4.5249999999999995</v>
          </cell>
          <cell r="E337">
            <v>3.7448275862068963</v>
          </cell>
          <cell r="F337">
            <v>3.1941176470588233</v>
          </cell>
        </row>
        <row r="338">
          <cell r="B338">
            <v>14.7</v>
          </cell>
          <cell r="C338">
            <v>8.3538461538461544</v>
          </cell>
          <cell r="D338">
            <v>5.715789473684211</v>
          </cell>
          <cell r="E338">
            <v>4.5249999999999995</v>
          </cell>
          <cell r="F338">
            <v>3.62</v>
          </cell>
        </row>
        <row r="358">
          <cell r="A358">
            <v>0</v>
          </cell>
          <cell r="B358">
            <v>2.4216100000000003</v>
          </cell>
          <cell r="C358">
            <v>4.8432200000000005</v>
          </cell>
          <cell r="D358">
            <v>7.2648299999999999</v>
          </cell>
          <cell r="E358">
            <v>9.686440000000001</v>
          </cell>
          <cell r="F358">
            <v>12.108049999999999</v>
          </cell>
        </row>
        <row r="359">
          <cell r="A359">
            <v>100</v>
          </cell>
          <cell r="B359">
            <v>87.951807228915669</v>
          </cell>
          <cell r="C359">
            <v>66.265060240963862</v>
          </cell>
          <cell r="D359">
            <v>56.626506024096386</v>
          </cell>
          <cell r="E359">
            <v>49.397590361445786</v>
          </cell>
          <cell r="F359">
            <v>43.373493975903614</v>
          </cell>
        </row>
        <row r="375">
          <cell r="B375">
            <v>40</v>
          </cell>
          <cell r="C375">
            <v>20</v>
          </cell>
          <cell r="D375">
            <v>13.33</v>
          </cell>
          <cell r="E375">
            <v>10</v>
          </cell>
          <cell r="F375">
            <v>8</v>
          </cell>
        </row>
        <row r="376">
          <cell r="B376">
            <v>6.06</v>
          </cell>
          <cell r="C376">
            <v>3.1941176470588233</v>
          </cell>
          <cell r="D376">
            <v>2.4681818181818178</v>
          </cell>
          <cell r="E376">
            <v>2.1294117647058823</v>
          </cell>
          <cell r="F376">
            <v>1.7803278688524591</v>
          </cell>
        </row>
        <row r="377">
          <cell r="B377">
            <v>9.8727272727272712</v>
          </cell>
          <cell r="C377">
            <v>6.0333333333333332</v>
          </cell>
          <cell r="D377">
            <v>4.1769230769230772</v>
          </cell>
          <cell r="E377">
            <v>3.3937499999999998</v>
          </cell>
          <cell r="F377">
            <v>2.6487804878048782</v>
          </cell>
        </row>
        <row r="378">
          <cell r="B378">
            <v>12.3</v>
          </cell>
          <cell r="C378">
            <v>7.7571428571428571</v>
          </cell>
          <cell r="D378">
            <v>5.1714285714285708</v>
          </cell>
          <cell r="E378">
            <v>4.3439999999999994</v>
          </cell>
          <cell r="F378">
            <v>3.290909090909091</v>
          </cell>
        </row>
        <row r="379">
          <cell r="B379">
            <v>17.7</v>
          </cell>
          <cell r="C379">
            <v>9.8727272727272712</v>
          </cell>
          <cell r="D379">
            <v>7.7571428571428571</v>
          </cell>
          <cell r="E379">
            <v>6.0333333333333332</v>
          </cell>
          <cell r="F379">
            <v>4.9363636363636356</v>
          </cell>
        </row>
        <row r="399">
          <cell r="A399">
            <v>0</v>
          </cell>
          <cell r="B399">
            <v>2.0367700000000002</v>
          </cell>
          <cell r="C399">
            <v>4.0735400000000004</v>
          </cell>
          <cell r="D399">
            <v>6.1103099999999992</v>
          </cell>
          <cell r="E399">
            <v>8.1470800000000008</v>
          </cell>
          <cell r="F399">
            <v>10.18385</v>
          </cell>
        </row>
        <row r="400">
          <cell r="A400">
            <v>100</v>
          </cell>
          <cell r="B400">
            <v>87.951807228915669</v>
          </cell>
          <cell r="C400">
            <v>73.493975903614455</v>
          </cell>
          <cell r="D400">
            <v>61.445783132530117</v>
          </cell>
          <cell r="E400">
            <v>49.397590361445786</v>
          </cell>
          <cell r="F400">
            <v>40.963855421686745</v>
          </cell>
        </row>
        <row r="416">
          <cell r="B416">
            <v>40</v>
          </cell>
          <cell r="C416">
            <v>20</v>
          </cell>
          <cell r="D416">
            <v>13.33</v>
          </cell>
          <cell r="E416">
            <v>10</v>
          </cell>
          <cell r="F416">
            <v>8</v>
          </cell>
        </row>
        <row r="417">
          <cell r="B417">
            <v>4.9363636363636356</v>
          </cell>
          <cell r="C417">
            <v>3.1941176470588233</v>
          </cell>
          <cell r="D417">
            <v>2.8578947368421055</v>
          </cell>
          <cell r="E417">
            <v>2.1294117647058823</v>
          </cell>
          <cell r="F417">
            <v>1.7238095238095239</v>
          </cell>
        </row>
        <row r="418">
          <cell r="B418">
            <v>9.98</v>
          </cell>
          <cell r="C418">
            <v>6.3882352941176466</v>
          </cell>
          <cell r="D418">
            <v>5.43</v>
          </cell>
          <cell r="E418">
            <v>4.3439999999999994</v>
          </cell>
          <cell r="F418">
            <v>3.62</v>
          </cell>
        </row>
        <row r="419">
          <cell r="B419">
            <v>12</v>
          </cell>
          <cell r="C419">
            <v>7.7571428571428571</v>
          </cell>
          <cell r="D419">
            <v>6.3882352941176466</v>
          </cell>
          <cell r="E419">
            <v>5.1714285714285708</v>
          </cell>
          <cell r="F419">
            <v>4.5249999999999995</v>
          </cell>
        </row>
        <row r="420">
          <cell r="B420">
            <v>17.600000000000001</v>
          </cell>
          <cell r="C420">
            <v>10.86</v>
          </cell>
          <cell r="D420">
            <v>9.0499999999999989</v>
          </cell>
          <cell r="E420">
            <v>7.7571428571428571</v>
          </cell>
          <cell r="F420">
            <v>6.7874999999999996</v>
          </cell>
        </row>
        <row r="440">
          <cell r="A440">
            <v>0</v>
          </cell>
          <cell r="B440">
            <v>11.881440000000001</v>
          </cell>
          <cell r="C440">
            <v>17.82216</v>
          </cell>
          <cell r="D440">
            <v>23.762880000000003</v>
          </cell>
          <cell r="E440">
            <v>31.68384</v>
          </cell>
          <cell r="F440">
            <v>39.604800000000004</v>
          </cell>
        </row>
        <row r="441">
          <cell r="A441">
            <v>100</v>
          </cell>
          <cell r="B441">
            <v>81.25</v>
          </cell>
          <cell r="C441">
            <v>70</v>
          </cell>
          <cell r="D441">
            <v>62.5</v>
          </cell>
          <cell r="E441">
            <v>52.5</v>
          </cell>
          <cell r="F441">
            <v>42.5</v>
          </cell>
        </row>
        <row r="457">
          <cell r="B457">
            <v>40</v>
          </cell>
          <cell r="C457">
            <v>20</v>
          </cell>
          <cell r="D457">
            <v>13.33</v>
          </cell>
          <cell r="E457">
            <v>10</v>
          </cell>
          <cell r="F457">
            <v>8</v>
          </cell>
        </row>
        <row r="458">
          <cell r="B458">
            <v>6.0333333333333332</v>
          </cell>
          <cell r="C458">
            <v>3.1941176470588233</v>
          </cell>
          <cell r="D458">
            <v>2.4681818181818178</v>
          </cell>
          <cell r="E458">
            <v>2.1294117647058823</v>
          </cell>
          <cell r="F458">
            <v>1.8724137931034481</v>
          </cell>
        </row>
        <row r="459">
          <cell r="B459">
            <v>12.066666666666666</v>
          </cell>
          <cell r="C459">
            <v>6.7874999999999996</v>
          </cell>
          <cell r="D459">
            <v>5.1714285714285708</v>
          </cell>
          <cell r="E459">
            <v>4.1769230769230772</v>
          </cell>
          <cell r="F459">
            <v>3.62</v>
          </cell>
        </row>
        <row r="460">
          <cell r="B460">
            <v>15.1</v>
          </cell>
          <cell r="C460">
            <v>9.0499999999999989</v>
          </cell>
          <cell r="D460">
            <v>6.3882352941176466</v>
          </cell>
          <cell r="E460">
            <v>5.1714285714285708</v>
          </cell>
          <cell r="F460">
            <v>4.5999999999999996</v>
          </cell>
        </row>
        <row r="461">
          <cell r="B461">
            <v>20.7</v>
          </cell>
          <cell r="C461">
            <v>12.066666666666666</v>
          </cell>
          <cell r="D461">
            <v>9.0499999999999989</v>
          </cell>
          <cell r="E461">
            <v>7.24</v>
          </cell>
          <cell r="F461">
            <v>6.0333333333333332</v>
          </cell>
        </row>
        <row r="482">
          <cell r="A482">
            <v>0</v>
          </cell>
          <cell r="B482">
            <v>9.6338500000000007</v>
          </cell>
          <cell r="C482">
            <v>19.267700000000001</v>
          </cell>
          <cell r="D482">
            <v>28.90155</v>
          </cell>
          <cell r="E482">
            <v>38.535400000000003</v>
          </cell>
          <cell r="F482">
            <v>48.169249999999998</v>
          </cell>
        </row>
        <row r="483">
          <cell r="A483">
            <v>100</v>
          </cell>
          <cell r="B483">
            <v>78.571428571428569</v>
          </cell>
          <cell r="C483">
            <v>62.857142857142854</v>
          </cell>
          <cell r="D483">
            <v>45.714285714285715</v>
          </cell>
          <cell r="E483">
            <v>35.714285714285715</v>
          </cell>
          <cell r="F483">
            <v>27.142857142857142</v>
          </cell>
        </row>
        <row r="499">
          <cell r="B499">
            <v>40</v>
          </cell>
          <cell r="C499">
            <v>20</v>
          </cell>
          <cell r="D499">
            <v>13.33</v>
          </cell>
          <cell r="E499">
            <v>10</v>
          </cell>
          <cell r="F499">
            <v>8</v>
          </cell>
        </row>
        <row r="500">
          <cell r="B500">
            <v>7.9852941176470589</v>
          </cell>
          <cell r="C500">
            <v>3.770833333333333</v>
          </cell>
          <cell r="D500">
            <v>2.8281249999999996</v>
          </cell>
          <cell r="E500">
            <v>2.2254098360655736</v>
          </cell>
          <cell r="F500">
            <v>1.8854166666666665</v>
          </cell>
        </row>
        <row r="501">
          <cell r="B501">
            <v>10.442307692307692</v>
          </cell>
          <cell r="C501">
            <v>5.0277777777777777</v>
          </cell>
          <cell r="D501">
            <v>3.5723684210526319</v>
          </cell>
          <cell r="E501">
            <v>3.0166666666666666</v>
          </cell>
          <cell r="F501">
            <v>2.5613207547169807</v>
          </cell>
        </row>
        <row r="502">
          <cell r="B502">
            <v>15.8</v>
          </cell>
          <cell r="C502">
            <v>8.484375</v>
          </cell>
          <cell r="D502">
            <v>5.6562499999999991</v>
          </cell>
          <cell r="E502">
            <v>4.379032258064516</v>
          </cell>
          <cell r="F502">
            <v>3.5723684210526319</v>
          </cell>
        </row>
        <row r="503">
          <cell r="B503">
            <v>22.624999999999996</v>
          </cell>
          <cell r="C503">
            <v>12.34090909090909</v>
          </cell>
          <cell r="D503">
            <v>8.484375</v>
          </cell>
          <cell r="E503">
            <v>6.170454545454545</v>
          </cell>
          <cell r="F503">
            <v>4.8482142857142856</v>
          </cell>
        </row>
        <row r="523">
          <cell r="A523">
            <v>0</v>
          </cell>
          <cell r="B523">
            <v>13.69675</v>
          </cell>
          <cell r="C523">
            <v>27.3935</v>
          </cell>
          <cell r="D523">
            <v>41.090249999999997</v>
          </cell>
          <cell r="E523">
            <v>54.786999999999999</v>
          </cell>
          <cell r="F523">
            <v>68.483750000000001</v>
          </cell>
        </row>
        <row r="524">
          <cell r="A524">
            <v>100</v>
          </cell>
          <cell r="B524">
            <v>73.417721518987335</v>
          </cell>
          <cell r="C524">
            <v>60.759493670886073</v>
          </cell>
          <cell r="D524">
            <v>50.632911392405063</v>
          </cell>
          <cell r="E524">
            <v>36.708860759493668</v>
          </cell>
          <cell r="F524">
            <v>27.848101265822784</v>
          </cell>
        </row>
        <row r="540">
          <cell r="B540">
            <v>40</v>
          </cell>
          <cell r="C540">
            <v>20</v>
          </cell>
          <cell r="D540">
            <v>13.33</v>
          </cell>
          <cell r="E540">
            <v>10</v>
          </cell>
          <cell r="F540">
            <v>8</v>
          </cell>
        </row>
        <row r="541">
          <cell r="B541">
            <v>2.7149999999999999</v>
          </cell>
          <cell r="C541">
            <v>1.5970588235294116</v>
          </cell>
          <cell r="D541">
            <v>1.2627906976744185</v>
          </cell>
          <cell r="E541">
            <v>0.95263157894736838</v>
          </cell>
          <cell r="F541">
            <v>0.79852941176470582</v>
          </cell>
        </row>
        <row r="542">
          <cell r="B542">
            <v>3.8</v>
          </cell>
          <cell r="C542">
            <v>2.3608695652173912</v>
          </cell>
          <cell r="D542">
            <v>1.5970588235294116</v>
          </cell>
          <cell r="E542">
            <v>1.3574999999999999</v>
          </cell>
          <cell r="F542">
            <v>1.2066666666666666</v>
          </cell>
        </row>
        <row r="543">
          <cell r="B543">
            <v>5.43</v>
          </cell>
          <cell r="C543">
            <v>3.1941176470588233</v>
          </cell>
          <cell r="D543">
            <v>2.4681818181818178</v>
          </cell>
          <cell r="E543">
            <v>2.0111111111111111</v>
          </cell>
          <cell r="F543">
            <v>1.5970588235294116</v>
          </cell>
        </row>
        <row r="544">
          <cell r="B544">
            <v>11.17</v>
          </cell>
          <cell r="C544">
            <v>6.0333333333333332</v>
          </cell>
          <cell r="D544">
            <v>4.9363636363636356</v>
          </cell>
          <cell r="E544">
            <v>4.1769230769230772</v>
          </cell>
          <cell r="F544">
            <v>3.3937499999999998</v>
          </cell>
        </row>
        <row r="565">
          <cell r="A565">
            <v>0</v>
          </cell>
          <cell r="B565">
            <v>11.28485</v>
          </cell>
          <cell r="C565">
            <v>22.569700000000001</v>
          </cell>
          <cell r="D565">
            <v>33.854550000000003</v>
          </cell>
          <cell r="E565">
            <v>45.139400000000002</v>
          </cell>
          <cell r="F565">
            <v>56.424250000000001</v>
          </cell>
        </row>
        <row r="566">
          <cell r="A566">
            <v>100</v>
          </cell>
          <cell r="B566">
            <v>77.083333333333329</v>
          </cell>
          <cell r="C566">
            <v>65.625</v>
          </cell>
          <cell r="D566">
            <v>58.333333333333336</v>
          </cell>
          <cell r="E566">
            <v>45.833333333333336</v>
          </cell>
          <cell r="F566">
            <v>36.458333333333336</v>
          </cell>
        </row>
        <row r="582">
          <cell r="B582">
            <v>40</v>
          </cell>
          <cell r="C582">
            <v>20</v>
          </cell>
          <cell r="D582">
            <v>13.33</v>
          </cell>
          <cell r="E582">
            <v>10</v>
          </cell>
          <cell r="F582">
            <v>8</v>
          </cell>
        </row>
        <row r="583">
          <cell r="B583">
            <v>1.81</v>
          </cell>
          <cell r="C583">
            <v>1.0647058823529412</v>
          </cell>
          <cell r="D583">
            <v>0.86190476190476195</v>
          </cell>
          <cell r="E583">
            <v>0.75416666666666665</v>
          </cell>
          <cell r="F583">
            <v>0.63882352941176479</v>
          </cell>
        </row>
        <row r="584">
          <cell r="B584">
            <v>3.2</v>
          </cell>
          <cell r="C584">
            <v>2.2624999999999997</v>
          </cell>
          <cell r="D584">
            <v>1.5083333333333333</v>
          </cell>
          <cell r="E584">
            <v>1.3243902439024391</v>
          </cell>
          <cell r="F584">
            <v>1.1081632653061224</v>
          </cell>
        </row>
        <row r="585">
          <cell r="B585">
            <v>6.7874999999999996</v>
          </cell>
          <cell r="C585">
            <v>4.1769230769230772</v>
          </cell>
          <cell r="D585">
            <v>3.3937499999999998</v>
          </cell>
          <cell r="E585">
            <v>2.8578947368421055</v>
          </cell>
          <cell r="F585">
            <v>2.2624999999999997</v>
          </cell>
        </row>
        <row r="586">
          <cell r="B586">
            <v>8.65</v>
          </cell>
          <cell r="C586">
            <v>5.43</v>
          </cell>
          <cell r="D586">
            <v>4.1769230769230772</v>
          </cell>
          <cell r="E586">
            <v>3.62</v>
          </cell>
          <cell r="F586">
            <v>3.0166666666666666</v>
          </cell>
        </row>
        <row r="606">
          <cell r="A606">
            <v>0</v>
          </cell>
          <cell r="B606">
            <v>10.938800000000001</v>
          </cell>
          <cell r="C606">
            <v>16.408200000000001</v>
          </cell>
          <cell r="D606">
            <v>21.877600000000001</v>
          </cell>
          <cell r="E606">
            <v>27.347000000000001</v>
          </cell>
          <cell r="F606">
            <v>32.816400000000002</v>
          </cell>
        </row>
        <row r="607">
          <cell r="A607">
            <v>100</v>
          </cell>
          <cell r="B607">
            <v>66.086956521739125</v>
          </cell>
          <cell r="C607">
            <v>52.173913043478258</v>
          </cell>
          <cell r="D607">
            <v>40</v>
          </cell>
          <cell r="E607">
            <v>34.782608695652172</v>
          </cell>
          <cell r="F607">
            <v>29.565217391304348</v>
          </cell>
        </row>
        <row r="623">
          <cell r="B623">
            <v>40</v>
          </cell>
          <cell r="C623">
            <v>20</v>
          </cell>
          <cell r="D623">
            <v>13.33</v>
          </cell>
          <cell r="E623">
            <v>10</v>
          </cell>
          <cell r="F623">
            <v>8</v>
          </cell>
        </row>
        <row r="624">
          <cell r="B624">
            <v>1.72</v>
          </cell>
          <cell r="C624">
            <v>1.0442307692307693</v>
          </cell>
          <cell r="D624">
            <v>0.67037037037037028</v>
          </cell>
          <cell r="E624">
            <v>0.61011235955056176</v>
          </cell>
          <cell r="F624">
            <v>0.54299999999999993</v>
          </cell>
        </row>
        <row r="625">
          <cell r="B625">
            <v>3.0166666666666666</v>
          </cell>
          <cell r="C625">
            <v>1.8724137931034481</v>
          </cell>
          <cell r="D625">
            <v>1.2928571428571427</v>
          </cell>
          <cell r="E625">
            <v>1.0859999999999999</v>
          </cell>
          <cell r="F625">
            <v>0.87580645161290316</v>
          </cell>
        </row>
        <row r="626">
          <cell r="B626">
            <v>3.8785714285714286</v>
          </cell>
          <cell r="C626">
            <v>2.4681818181818178</v>
          </cell>
          <cell r="D626">
            <v>1.7516129032258063</v>
          </cell>
          <cell r="E626">
            <v>1.3923076923076922</v>
          </cell>
          <cell r="F626">
            <v>1.0647058823529412</v>
          </cell>
        </row>
        <row r="627">
          <cell r="B627">
            <v>5.32</v>
          </cell>
          <cell r="C627">
            <v>3.1941176470588233</v>
          </cell>
          <cell r="D627">
            <v>2.4681818181818178</v>
          </cell>
          <cell r="E627">
            <v>1.8724137931034481</v>
          </cell>
          <cell r="F627">
            <v>1.5083333333333333</v>
          </cell>
        </row>
        <row r="647">
          <cell r="A647">
            <v>0</v>
          </cell>
          <cell r="B647">
            <v>10.613350000000001</v>
          </cell>
          <cell r="C647">
            <v>15.920024999999999</v>
          </cell>
          <cell r="D647">
            <v>21.226700000000001</v>
          </cell>
          <cell r="E647">
            <v>26.533374999999999</v>
          </cell>
          <cell r="F647">
            <v>31.840049999999998</v>
          </cell>
        </row>
        <row r="648">
          <cell r="A648">
            <v>100</v>
          </cell>
          <cell r="B648">
            <v>73.770491803278688</v>
          </cell>
          <cell r="C648">
            <v>57.377049180327866</v>
          </cell>
          <cell r="D648">
            <v>46.721311475409834</v>
          </cell>
          <cell r="E648">
            <v>37.704918032786885</v>
          </cell>
          <cell r="F648">
            <v>31.147540983606557</v>
          </cell>
        </row>
        <row r="664">
          <cell r="B664">
            <v>40</v>
          </cell>
          <cell r="C664">
            <v>20</v>
          </cell>
          <cell r="D664">
            <v>13.33</v>
          </cell>
          <cell r="E664">
            <v>10</v>
          </cell>
          <cell r="F664">
            <v>8</v>
          </cell>
        </row>
        <row r="665">
          <cell r="B665">
            <v>1.6454545454545455</v>
          </cell>
          <cell r="C665">
            <v>0.95263157894736838</v>
          </cell>
          <cell r="D665">
            <v>0.78695652173913044</v>
          </cell>
          <cell r="E665">
            <v>0.67037037037037028</v>
          </cell>
          <cell r="F665">
            <v>0.5597938144329897</v>
          </cell>
        </row>
        <row r="666">
          <cell r="B666">
            <v>2.4</v>
          </cell>
          <cell r="C666">
            <v>1.6968749999999999</v>
          </cell>
          <cell r="D666">
            <v>1.1804347826086956</v>
          </cell>
          <cell r="E666">
            <v>0.95263157894736838</v>
          </cell>
          <cell r="F666">
            <v>0.78695652173913044</v>
          </cell>
        </row>
        <row r="667">
          <cell r="B667">
            <v>3.62</v>
          </cell>
          <cell r="C667">
            <v>2.3608695652173912</v>
          </cell>
          <cell r="D667">
            <v>1.7516129032258063</v>
          </cell>
          <cell r="E667">
            <v>1.4675675675675675</v>
          </cell>
          <cell r="F667">
            <v>1.2340909090909089</v>
          </cell>
        </row>
        <row r="668">
          <cell r="B668">
            <v>8.7799999999999994</v>
          </cell>
          <cell r="C668">
            <v>5.43</v>
          </cell>
          <cell r="D668">
            <v>4.1769230769230772</v>
          </cell>
          <cell r="E668">
            <v>3.62</v>
          </cell>
          <cell r="F668">
            <v>3.0166666666666666</v>
          </cell>
        </row>
        <row r="688">
          <cell r="A688">
            <v>0</v>
          </cell>
          <cell r="B688">
            <v>32.892625000000002</v>
          </cell>
          <cell r="C688">
            <v>39.471150000000002</v>
          </cell>
          <cell r="D688">
            <v>46.049675000000001</v>
          </cell>
          <cell r="E688">
            <v>52.628200000000007</v>
          </cell>
          <cell r="F688">
            <v>59.206725000000006</v>
          </cell>
        </row>
        <row r="689">
          <cell r="A689">
            <v>100</v>
          </cell>
          <cell r="B689">
            <v>66.935483870967744</v>
          </cell>
          <cell r="C689">
            <v>60.483870967741936</v>
          </cell>
          <cell r="D689">
            <v>52.41935483870968</v>
          </cell>
          <cell r="E689">
            <v>46.774193548387096</v>
          </cell>
          <cell r="F689">
            <v>43.548387096774192</v>
          </cell>
        </row>
        <row r="705">
          <cell r="B705">
            <v>40</v>
          </cell>
          <cell r="C705">
            <v>20</v>
          </cell>
          <cell r="D705">
            <v>13.33</v>
          </cell>
          <cell r="E705">
            <v>10</v>
          </cell>
          <cell r="F705">
            <v>8</v>
          </cell>
        </row>
        <row r="706">
          <cell r="B706">
            <v>2.3955882352941176</v>
          </cell>
          <cell r="C706">
            <v>1.5663461538461538</v>
          </cell>
          <cell r="D706">
            <v>1.0055555555555555</v>
          </cell>
          <cell r="E706">
            <v>0.91516853932584263</v>
          </cell>
          <cell r="F706">
            <v>0.81449999999999989</v>
          </cell>
        </row>
        <row r="707">
          <cell r="B707">
            <v>4.04</v>
          </cell>
          <cell r="C707">
            <v>2.5453124999999996</v>
          </cell>
          <cell r="D707">
            <v>1.8099999999999998</v>
          </cell>
          <cell r="E707">
            <v>1.5970588235294116</v>
          </cell>
          <cell r="F707">
            <v>1.2928571428571429</v>
          </cell>
        </row>
        <row r="708">
          <cell r="B708">
            <v>7.75</v>
          </cell>
          <cell r="C708">
            <v>4.5249999999999995</v>
          </cell>
          <cell r="D708">
            <v>3.3937499999999998</v>
          </cell>
          <cell r="E708">
            <v>3.0166666666666666</v>
          </cell>
          <cell r="F708">
            <v>2.5453124999999996</v>
          </cell>
        </row>
        <row r="709">
          <cell r="B709">
            <v>10.25</v>
          </cell>
          <cell r="C709">
            <v>6.2653846153846153</v>
          </cell>
          <cell r="D709">
            <v>4.5249999999999995</v>
          </cell>
          <cell r="E709">
            <v>3.8785714285714286</v>
          </cell>
          <cell r="F709">
            <v>3.3937499999999998</v>
          </cell>
        </row>
        <row r="729">
          <cell r="A729">
            <v>0</v>
          </cell>
          <cell r="B729">
            <v>10.915900000000001</v>
          </cell>
          <cell r="C729">
            <v>21.831800000000001</v>
          </cell>
          <cell r="D729">
            <v>32.747700000000002</v>
          </cell>
          <cell r="E729">
            <v>43.663600000000002</v>
          </cell>
          <cell r="F729">
            <v>54.579500000000003</v>
          </cell>
        </row>
        <row r="730">
          <cell r="A730">
            <v>100</v>
          </cell>
          <cell r="B730">
            <v>75.471698113207552</v>
          </cell>
          <cell r="C730">
            <v>59.433962264150942</v>
          </cell>
          <cell r="D730">
            <v>40.566037735849058</v>
          </cell>
          <cell r="E730">
            <v>29.245283018867923</v>
          </cell>
          <cell r="F730">
            <v>21.69811320754717</v>
          </cell>
        </row>
        <row r="746">
          <cell r="B746">
            <v>40</v>
          </cell>
          <cell r="C746">
            <v>20</v>
          </cell>
          <cell r="D746">
            <v>13.33</v>
          </cell>
          <cell r="E746">
            <v>10</v>
          </cell>
          <cell r="F746">
            <v>8</v>
          </cell>
        </row>
        <row r="747">
          <cell r="B747">
            <v>2.2624999999999997</v>
          </cell>
          <cell r="C747">
            <v>1.2928571428571427</v>
          </cell>
          <cell r="D747">
            <v>0.95263157894736838</v>
          </cell>
          <cell r="E747">
            <v>0.73378378378378373</v>
          </cell>
          <cell r="F747">
            <v>0.61704545454545445</v>
          </cell>
        </row>
        <row r="748">
          <cell r="B748">
            <v>4.3499999999999996</v>
          </cell>
          <cell r="C748">
            <v>2.5857142857142854</v>
          </cell>
          <cell r="D748">
            <v>1.7516129032258063</v>
          </cell>
          <cell r="E748">
            <v>1.4289473684210527</v>
          </cell>
          <cell r="F748">
            <v>1.2340909090909089</v>
          </cell>
        </row>
        <row r="749">
          <cell r="B749">
            <v>5.54</v>
          </cell>
          <cell r="C749">
            <v>3.3937499999999998</v>
          </cell>
          <cell r="D749">
            <v>2.2624999999999997</v>
          </cell>
          <cell r="E749">
            <v>1.8724137931034481</v>
          </cell>
          <cell r="F749">
            <v>1.5083333333333333</v>
          </cell>
        </row>
        <row r="750">
          <cell r="B750">
            <v>11.6</v>
          </cell>
          <cell r="C750">
            <v>6.7874999999999996</v>
          </cell>
          <cell r="D750">
            <v>4.9363636363636356</v>
          </cell>
          <cell r="E750">
            <v>3.8785714285714286</v>
          </cell>
          <cell r="F750">
            <v>3.1941176470588233</v>
          </cell>
        </row>
        <row r="770">
          <cell r="A770">
            <v>0</v>
          </cell>
          <cell r="B770">
            <v>21.183600000000002</v>
          </cell>
          <cell r="C770">
            <v>31.775400000000001</v>
          </cell>
          <cell r="D770">
            <v>42.367200000000004</v>
          </cell>
          <cell r="E770">
            <v>52.959000000000003</v>
          </cell>
          <cell r="F770">
            <v>63.550800000000002</v>
          </cell>
        </row>
        <row r="771">
          <cell r="A771">
            <v>100</v>
          </cell>
          <cell r="B771">
            <v>76.543209876543216</v>
          </cell>
          <cell r="C771">
            <v>65.432098765432102</v>
          </cell>
          <cell r="D771">
            <v>51.851851851851855</v>
          </cell>
          <cell r="E771">
            <v>44.444444444444443</v>
          </cell>
          <cell r="F771">
            <v>38.271604938271608</v>
          </cell>
        </row>
        <row r="787">
          <cell r="B787">
            <v>40</v>
          </cell>
          <cell r="C787">
            <v>20</v>
          </cell>
          <cell r="D787">
            <v>13.33</v>
          </cell>
          <cell r="E787">
            <v>10</v>
          </cell>
          <cell r="F787">
            <v>8</v>
          </cell>
        </row>
        <row r="788">
          <cell r="B788">
            <v>2.2624999999999997</v>
          </cell>
          <cell r="C788">
            <v>1.2340909090909089</v>
          </cell>
          <cell r="D788">
            <v>0.96964285714285714</v>
          </cell>
          <cell r="E788">
            <v>0.83538461538461539</v>
          </cell>
          <cell r="F788">
            <v>0.70519480519480515</v>
          </cell>
        </row>
        <row r="789">
          <cell r="B789">
            <v>2.99</v>
          </cell>
          <cell r="C789">
            <v>1.8724137931034481</v>
          </cell>
          <cell r="D789">
            <v>1.2928571428571427</v>
          </cell>
          <cell r="E789">
            <v>1.0647058823529412</v>
          </cell>
          <cell r="F789">
            <v>0.90500000000000003</v>
          </cell>
        </row>
        <row r="790">
          <cell r="B790">
            <v>4.7</v>
          </cell>
          <cell r="C790">
            <v>2.8578947368421055</v>
          </cell>
          <cell r="D790">
            <v>2.3608695652173912</v>
          </cell>
          <cell r="E790">
            <v>1.5970588235294116</v>
          </cell>
          <cell r="F790">
            <v>1.2928571428571427</v>
          </cell>
        </row>
        <row r="791">
          <cell r="B791">
            <v>6.7874999999999996</v>
          </cell>
          <cell r="C791">
            <v>4.1769230769230772</v>
          </cell>
          <cell r="D791">
            <v>3.1941176470588233</v>
          </cell>
          <cell r="E791">
            <v>2.4681818181818178</v>
          </cell>
          <cell r="F791">
            <v>1.8724137931034481</v>
          </cell>
        </row>
        <row r="811">
          <cell r="A811">
            <v>0</v>
          </cell>
          <cell r="B811">
            <v>20.572800000000001</v>
          </cell>
          <cell r="C811">
            <v>30.859200000000001</v>
          </cell>
          <cell r="D811">
            <v>41.145600000000002</v>
          </cell>
          <cell r="E811">
            <v>51.432000000000002</v>
          </cell>
          <cell r="F811">
            <v>61.718400000000003</v>
          </cell>
        </row>
        <row r="812">
          <cell r="A812">
            <v>100</v>
          </cell>
          <cell r="B812">
            <v>77.41935483870968</v>
          </cell>
          <cell r="C812">
            <v>65.591397849462368</v>
          </cell>
          <cell r="D812">
            <v>52.688172043010752</v>
          </cell>
          <cell r="E812">
            <v>44.086021505376344</v>
          </cell>
          <cell r="F812">
            <v>38.70967741935484</v>
          </cell>
        </row>
        <row r="828">
          <cell r="B828">
            <v>40</v>
          </cell>
          <cell r="C828">
            <v>20</v>
          </cell>
          <cell r="D828">
            <v>13.33</v>
          </cell>
          <cell r="E828">
            <v>10</v>
          </cell>
          <cell r="F828">
            <v>8</v>
          </cell>
        </row>
        <row r="829">
          <cell r="B829">
            <v>1.9392857142857143</v>
          </cell>
          <cell r="C829">
            <v>1.2340909090909089</v>
          </cell>
          <cell r="D829">
            <v>0.96964285714285714</v>
          </cell>
          <cell r="E829">
            <v>0.83538461538461539</v>
          </cell>
          <cell r="F829">
            <v>0.70519480519480515</v>
          </cell>
        </row>
        <row r="830">
          <cell r="B830">
            <v>2.42</v>
          </cell>
          <cell r="C830">
            <v>1.6454545454545455</v>
          </cell>
          <cell r="D830">
            <v>1.2627906976744185</v>
          </cell>
          <cell r="E830">
            <v>1.0442307692307693</v>
          </cell>
          <cell r="F830">
            <v>0.86190476190476195</v>
          </cell>
        </row>
        <row r="831">
          <cell r="B831">
            <v>4.0999999999999996</v>
          </cell>
          <cell r="C831">
            <v>2.7149999999999999</v>
          </cell>
          <cell r="D831">
            <v>2.1719999999999997</v>
          </cell>
          <cell r="E831">
            <v>1.6454545454545455</v>
          </cell>
          <cell r="F831">
            <v>1.5083333333333333</v>
          </cell>
        </row>
        <row r="832">
          <cell r="B832">
            <v>5.45</v>
          </cell>
          <cell r="C832">
            <v>3.3937499999999998</v>
          </cell>
          <cell r="D832">
            <v>2.8578947368421055</v>
          </cell>
          <cell r="E832">
            <v>2.2624999999999997</v>
          </cell>
          <cell r="F832">
            <v>2.0111111111111111</v>
          </cell>
        </row>
        <row r="853">
          <cell r="A853">
            <v>0</v>
          </cell>
          <cell r="B853">
            <v>12.332000000000001</v>
          </cell>
          <cell r="C853">
            <v>24.664000000000001</v>
          </cell>
          <cell r="D853">
            <v>36.996000000000002</v>
          </cell>
          <cell r="E853">
            <v>49.328000000000003</v>
          </cell>
          <cell r="F853">
            <v>61.66</v>
          </cell>
        </row>
        <row r="854">
          <cell r="A854">
            <v>100</v>
          </cell>
          <cell r="B854">
            <v>78.75</v>
          </cell>
          <cell r="C854">
            <v>63.75</v>
          </cell>
          <cell r="D854">
            <v>55</v>
          </cell>
          <cell r="E854">
            <v>47.5</v>
          </cell>
          <cell r="F854">
            <v>40</v>
          </cell>
        </row>
        <row r="870">
          <cell r="B870">
            <v>40</v>
          </cell>
          <cell r="C870">
            <v>20</v>
          </cell>
          <cell r="D870">
            <v>13.33</v>
          </cell>
          <cell r="E870">
            <v>10</v>
          </cell>
          <cell r="F870">
            <v>8</v>
          </cell>
        </row>
        <row r="871">
          <cell r="B871">
            <v>3.1941176470588233</v>
          </cell>
          <cell r="C871">
            <v>1.6968749999999999</v>
          </cell>
          <cell r="D871">
            <v>1.2340909090909089</v>
          </cell>
          <cell r="E871">
            <v>1.0245283018867923</v>
          </cell>
          <cell r="F871">
            <v>0.87580645161290316</v>
          </cell>
        </row>
        <row r="872">
          <cell r="B872">
            <v>4.8</v>
          </cell>
          <cell r="C872">
            <v>2.8578947368421055</v>
          </cell>
          <cell r="D872">
            <v>1.81</v>
          </cell>
          <cell r="E872">
            <v>1.5083333333333333</v>
          </cell>
          <cell r="F872">
            <v>1.3243902439024391</v>
          </cell>
        </row>
        <row r="873">
          <cell r="B873">
            <v>6.48</v>
          </cell>
          <cell r="C873">
            <v>3.8785714285714286</v>
          </cell>
          <cell r="D873">
            <v>2.7149999999999999</v>
          </cell>
          <cell r="E873">
            <v>2.0111111111111111</v>
          </cell>
          <cell r="F873">
            <v>1.6454545454545455</v>
          </cell>
        </row>
        <row r="874">
          <cell r="B874">
            <v>11</v>
          </cell>
          <cell r="C874">
            <v>6.0333333333333332</v>
          </cell>
          <cell r="D874">
            <v>4.1769230769230772</v>
          </cell>
          <cell r="E874">
            <v>3.62</v>
          </cell>
          <cell r="F874">
            <v>3.0166666666666666</v>
          </cell>
        </row>
        <row r="893">
          <cell r="A893">
            <v>0</v>
          </cell>
          <cell r="B893">
            <v>6.0996499999999996</v>
          </cell>
          <cell r="C893">
            <v>12.199299999999999</v>
          </cell>
          <cell r="D893">
            <v>18.298950000000001</v>
          </cell>
          <cell r="E893">
            <v>24.398599999999998</v>
          </cell>
          <cell r="F893">
            <v>30.498249999999999</v>
          </cell>
        </row>
        <row r="894">
          <cell r="A894">
            <v>100</v>
          </cell>
          <cell r="B894">
            <v>72.941176470588232</v>
          </cell>
          <cell r="C894">
            <v>60</v>
          </cell>
          <cell r="D894">
            <v>47.058823529411768</v>
          </cell>
          <cell r="E894">
            <v>38.823529411764703</v>
          </cell>
          <cell r="F894">
            <v>30.588235294117649</v>
          </cell>
        </row>
        <row r="910">
          <cell r="B910">
            <v>40</v>
          </cell>
          <cell r="C910">
            <v>20</v>
          </cell>
          <cell r="D910">
            <v>13.33</v>
          </cell>
          <cell r="E910">
            <v>10</v>
          </cell>
          <cell r="F910">
            <v>8</v>
          </cell>
        </row>
        <row r="911">
          <cell r="B911">
            <v>2.5857142857142854</v>
          </cell>
          <cell r="C911">
            <v>1.6968749999999999</v>
          </cell>
          <cell r="D911">
            <v>1.2340909090909089</v>
          </cell>
          <cell r="E911">
            <v>1.0245283018867923</v>
          </cell>
          <cell r="F911">
            <v>0.87580645161290316</v>
          </cell>
        </row>
        <row r="912">
          <cell r="B912">
            <v>3.47</v>
          </cell>
          <cell r="C912">
            <v>2.4681818181818178</v>
          </cell>
          <cell r="D912">
            <v>1.6454545454545455</v>
          </cell>
          <cell r="E912">
            <v>1.3923076923076922</v>
          </cell>
          <cell r="F912">
            <v>1.2066666666666666</v>
          </cell>
        </row>
        <row r="913">
          <cell r="B913">
            <v>7.78</v>
          </cell>
          <cell r="C913">
            <v>4.9363636363636356</v>
          </cell>
          <cell r="D913">
            <v>3.8785714285714286</v>
          </cell>
          <cell r="E913">
            <v>3.1941176470588233</v>
          </cell>
          <cell r="F913">
            <v>2.5857142857142854</v>
          </cell>
        </row>
        <row r="914">
          <cell r="B914">
            <v>11.1</v>
          </cell>
          <cell r="C914">
            <v>6.7874999999999996</v>
          </cell>
          <cell r="D914">
            <v>5.43</v>
          </cell>
          <cell r="E914">
            <v>4.5249999999999995</v>
          </cell>
          <cell r="F914">
            <v>3.8785714285714286</v>
          </cell>
        </row>
        <row r="935">
          <cell r="A935">
            <v>0</v>
          </cell>
          <cell r="B935">
            <v>11.005649999999999</v>
          </cell>
          <cell r="C935">
            <v>22.011299999999999</v>
          </cell>
          <cell r="D935">
            <v>33.016949999999994</v>
          </cell>
          <cell r="E935">
            <v>44.022599999999997</v>
          </cell>
          <cell r="F935">
            <v>55.02825</v>
          </cell>
        </row>
        <row r="936">
          <cell r="A936">
            <v>100</v>
          </cell>
          <cell r="B936">
            <v>72.941176470588232</v>
          </cell>
          <cell r="C936">
            <v>56.470588235294116</v>
          </cell>
          <cell r="D936">
            <v>41.176470588235297</v>
          </cell>
          <cell r="E936">
            <v>34.117647058823529</v>
          </cell>
          <cell r="F936">
            <v>27.058823529411764</v>
          </cell>
        </row>
        <row r="952">
          <cell r="B952">
            <v>40</v>
          </cell>
          <cell r="C952">
            <v>20</v>
          </cell>
          <cell r="D952">
            <v>13.33</v>
          </cell>
          <cell r="E952">
            <v>10</v>
          </cell>
          <cell r="F952">
            <v>8</v>
          </cell>
        </row>
        <row r="953">
          <cell r="B953">
            <v>3.62</v>
          </cell>
          <cell r="C953">
            <v>2.3608695652173912</v>
          </cell>
          <cell r="D953">
            <v>1.81</v>
          </cell>
          <cell r="E953">
            <v>1.5083333333333333</v>
          </cell>
          <cell r="F953">
            <v>1.3574999999999999</v>
          </cell>
        </row>
        <row r="954">
          <cell r="B954">
            <v>6.0333333333333332</v>
          </cell>
          <cell r="C954">
            <v>3.8785714285714286</v>
          </cell>
          <cell r="D954">
            <v>3.0166666666666666</v>
          </cell>
          <cell r="E954">
            <v>2.5857142857142854</v>
          </cell>
          <cell r="F954">
            <v>2.1719999999999997</v>
          </cell>
        </row>
        <row r="955">
          <cell r="B955">
            <v>7.1</v>
          </cell>
          <cell r="C955">
            <v>4.5249999999999995</v>
          </cell>
          <cell r="D955">
            <v>3.62</v>
          </cell>
          <cell r="E955">
            <v>3.0166666666666666</v>
          </cell>
          <cell r="F955">
            <v>2.5857142857142854</v>
          </cell>
        </row>
        <row r="956">
          <cell r="B956">
            <v>9.0499999999999989</v>
          </cell>
          <cell r="C956">
            <v>5.43</v>
          </cell>
          <cell r="D956">
            <v>4.5249999999999995</v>
          </cell>
          <cell r="E956">
            <v>3.8785714285714286</v>
          </cell>
          <cell r="F956">
            <v>3.3937499999999998</v>
          </cell>
        </row>
        <row r="977">
          <cell r="A977">
            <v>0</v>
          </cell>
          <cell r="B977">
            <v>19.064174999999999</v>
          </cell>
          <cell r="C977">
            <v>25.418899999999997</v>
          </cell>
          <cell r="D977">
            <v>31.773624999999999</v>
          </cell>
          <cell r="E977">
            <v>38.128349999999998</v>
          </cell>
          <cell r="F977">
            <v>44.483074999999999</v>
          </cell>
        </row>
        <row r="978">
          <cell r="A978">
            <v>100</v>
          </cell>
          <cell r="B978">
            <v>71.276595744680847</v>
          </cell>
          <cell r="C978">
            <v>61.702127659574465</v>
          </cell>
          <cell r="D978">
            <v>53.191489361702125</v>
          </cell>
          <cell r="E978">
            <v>44.680851063829785</v>
          </cell>
          <cell r="F978">
            <v>39.361702127659576</v>
          </cell>
        </row>
        <row r="994">
          <cell r="B994">
            <v>40</v>
          </cell>
          <cell r="C994">
            <v>20</v>
          </cell>
          <cell r="D994">
            <v>13.33</v>
          </cell>
          <cell r="E994">
            <v>10</v>
          </cell>
          <cell r="F994">
            <v>8</v>
          </cell>
        </row>
        <row r="995">
          <cell r="B995">
            <v>1.6454545454545455</v>
          </cell>
          <cell r="C995">
            <v>0.95263157894736838</v>
          </cell>
          <cell r="D995">
            <v>0.78695652173913044</v>
          </cell>
          <cell r="E995">
            <v>0.67037037037037028</v>
          </cell>
          <cell r="F995">
            <v>0.5597938144329897</v>
          </cell>
        </row>
        <row r="996">
          <cell r="B996">
            <v>3.7</v>
          </cell>
          <cell r="C996">
            <v>2.3608695652173912</v>
          </cell>
          <cell r="D996">
            <v>1.6968749999999999</v>
          </cell>
          <cell r="E996">
            <v>1.4675675675675675</v>
          </cell>
          <cell r="F996">
            <v>1.2627906976744185</v>
          </cell>
        </row>
        <row r="997">
          <cell r="B997">
            <v>5.43</v>
          </cell>
          <cell r="C997">
            <v>3.3937499999999998</v>
          </cell>
          <cell r="D997">
            <v>2.7149999999999999</v>
          </cell>
          <cell r="E997">
            <v>2.0884615384615386</v>
          </cell>
          <cell r="F997">
            <v>1.8</v>
          </cell>
        </row>
        <row r="998">
          <cell r="B998">
            <v>10.050000000000001</v>
          </cell>
          <cell r="C998">
            <v>6.0333333333333332</v>
          </cell>
          <cell r="D998">
            <v>4.9363636363636356</v>
          </cell>
          <cell r="E998">
            <v>3.8785714285714286</v>
          </cell>
          <cell r="F998">
            <v>3.3937499999999998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06"/>
  <sheetViews>
    <sheetView tabSelected="1" topLeftCell="A531" zoomScale="62" zoomScaleNormal="62" workbookViewId="0">
      <selection activeCell="D550" sqref="D550"/>
    </sheetView>
  </sheetViews>
  <sheetFormatPr defaultRowHeight="14.5"/>
  <sheetData>
    <row r="1" spans="1:23">
      <c r="A1" s="38" t="s">
        <v>4</v>
      </c>
      <c r="B1" s="38"/>
      <c r="C1" s="38"/>
      <c r="D1" s="38"/>
      <c r="E1" s="38"/>
      <c r="F1" s="38"/>
      <c r="G1" s="38"/>
      <c r="H1" s="38"/>
      <c r="I1" s="38"/>
    </row>
    <row r="2" spans="1:23">
      <c r="A2" s="39" t="s">
        <v>2</v>
      </c>
      <c r="B2" s="39"/>
      <c r="C2" s="39"/>
      <c r="D2" s="39"/>
    </row>
    <row r="3" spans="1:23" ht="31">
      <c r="G3" s="8" t="s">
        <v>1</v>
      </c>
      <c r="H3" s="6"/>
      <c r="I3" s="6"/>
      <c r="J3" s="6"/>
    </row>
    <row r="4" spans="1:23">
      <c r="A4" s="1" t="s">
        <v>3</v>
      </c>
    </row>
    <row r="14" spans="1:23">
      <c r="S14" s="2"/>
      <c r="T14" s="2"/>
      <c r="U14" s="2"/>
      <c r="V14" s="2"/>
      <c r="W14" s="2"/>
    </row>
    <row r="15" spans="1:23">
      <c r="R15" s="3"/>
    </row>
    <row r="16" spans="1:23">
      <c r="R16" s="4"/>
    </row>
    <row r="18" spans="1:18">
      <c r="R18" s="5"/>
    </row>
    <row r="22" spans="1:18">
      <c r="B22">
        <v>0</v>
      </c>
      <c r="C22">
        <v>1.4164300000000001</v>
      </c>
      <c r="D22">
        <v>2.8328600000000002</v>
      </c>
      <c r="E22">
        <v>4.2492900000000002</v>
      </c>
      <c r="F22">
        <v>5.6657200000000003</v>
      </c>
      <c r="G22">
        <v>7.0821499999999995</v>
      </c>
      <c r="L22" s="18">
        <v>8</v>
      </c>
      <c r="M22" s="18">
        <v>12</v>
      </c>
      <c r="N22" s="18">
        <v>16</v>
      </c>
      <c r="O22" s="18">
        <v>20</v>
      </c>
      <c r="P22" s="18">
        <v>24</v>
      </c>
    </row>
    <row r="23" spans="1:18">
      <c r="B23">
        <v>100</v>
      </c>
      <c r="C23">
        <v>68.595041322314046</v>
      </c>
      <c r="D23">
        <v>52.892561983471076</v>
      </c>
      <c r="E23">
        <v>38.84297520661157</v>
      </c>
      <c r="F23">
        <v>31.404958677685951</v>
      </c>
      <c r="G23">
        <v>23.966942148760332</v>
      </c>
      <c r="K23" s="3" t="s">
        <v>0</v>
      </c>
      <c r="L23">
        <v>55</v>
      </c>
      <c r="M23">
        <v>67</v>
      </c>
      <c r="N23">
        <v>76</v>
      </c>
      <c r="O23">
        <v>82</v>
      </c>
      <c r="P23">
        <v>89</v>
      </c>
    </row>
    <row r="24" spans="1:18">
      <c r="K24" s="4">
        <v>5</v>
      </c>
      <c r="L24">
        <v>24</v>
      </c>
      <c r="M24">
        <v>34</v>
      </c>
      <c r="N24">
        <v>39</v>
      </c>
      <c r="O24">
        <v>44</v>
      </c>
      <c r="P24">
        <v>58</v>
      </c>
    </row>
    <row r="25" spans="1:18">
      <c r="B25" s="1" t="s">
        <v>6</v>
      </c>
      <c r="C25" s="16"/>
      <c r="D25" s="1">
        <v>3.629</v>
      </c>
      <c r="K25">
        <v>10</v>
      </c>
      <c r="L25">
        <v>19</v>
      </c>
      <c r="M25">
        <v>26</v>
      </c>
      <c r="N25">
        <v>32</v>
      </c>
      <c r="O25">
        <v>39</v>
      </c>
      <c r="P25">
        <v>42</v>
      </c>
    </row>
    <row r="26" spans="1:18">
      <c r="B26" s="1" t="s">
        <v>250</v>
      </c>
      <c r="D26" s="1" t="s">
        <v>5</v>
      </c>
      <c r="K26" s="5">
        <v>15</v>
      </c>
      <c r="L26">
        <v>12</v>
      </c>
      <c r="M26">
        <v>17</v>
      </c>
      <c r="N26">
        <v>21</v>
      </c>
      <c r="O26">
        <v>27</v>
      </c>
      <c r="P26">
        <v>33</v>
      </c>
    </row>
    <row r="28" spans="1:18" s="6" customFormat="1"/>
    <row r="30" spans="1:18">
      <c r="A30" s="1" t="s">
        <v>7</v>
      </c>
    </row>
    <row r="48" spans="2:16">
      <c r="B48">
        <v>0</v>
      </c>
      <c r="C48">
        <f>(231.99*10)/1000</f>
        <v>2.3199000000000001</v>
      </c>
      <c r="D48">
        <f>(231.99*15)/1000</f>
        <v>3.4798500000000003</v>
      </c>
      <c r="E48">
        <f>(231.99*20)/1000</f>
        <v>4.6398000000000001</v>
      </c>
      <c r="F48">
        <f>(231.99*25)/1000</f>
        <v>5.7997500000000004</v>
      </c>
      <c r="G48">
        <f>(231.99*30)/1000</f>
        <v>6.9597000000000007</v>
      </c>
      <c r="L48">
        <v>8</v>
      </c>
      <c r="M48">
        <v>12</v>
      </c>
      <c r="N48">
        <v>16</v>
      </c>
      <c r="O48">
        <v>20</v>
      </c>
      <c r="P48">
        <v>24</v>
      </c>
    </row>
    <row r="49" spans="1:16">
      <c r="B49">
        <v>100</v>
      </c>
      <c r="C49">
        <f>(69*100)/102</f>
        <v>67.647058823529406</v>
      </c>
      <c r="D49">
        <f>(59*100)/102</f>
        <v>57.843137254901961</v>
      </c>
      <c r="E49">
        <f>(51*100)/102</f>
        <v>50</v>
      </c>
      <c r="F49">
        <f>(45*100)/102</f>
        <v>44.117647058823529</v>
      </c>
      <c r="G49">
        <f>(40*100)/102</f>
        <v>39.215686274509807</v>
      </c>
      <c r="K49" s="3" t="s">
        <v>0</v>
      </c>
      <c r="L49">
        <v>59</v>
      </c>
      <c r="M49">
        <v>67</v>
      </c>
      <c r="N49">
        <v>75</v>
      </c>
      <c r="O49">
        <v>82</v>
      </c>
      <c r="P49">
        <v>89</v>
      </c>
    </row>
    <row r="50" spans="1:16">
      <c r="K50" s="4">
        <v>10</v>
      </c>
      <c r="L50">
        <v>20</v>
      </c>
      <c r="M50">
        <v>27</v>
      </c>
      <c r="N50">
        <v>35</v>
      </c>
      <c r="O50">
        <v>40</v>
      </c>
      <c r="P50">
        <v>44</v>
      </c>
    </row>
    <row r="51" spans="1:16">
      <c r="B51" s="1" t="s">
        <v>8</v>
      </c>
      <c r="D51" s="1">
        <v>4.8471000000000002</v>
      </c>
      <c r="K51">
        <v>20</v>
      </c>
      <c r="L51">
        <v>12</v>
      </c>
      <c r="M51">
        <v>15</v>
      </c>
      <c r="N51">
        <v>22</v>
      </c>
      <c r="O51">
        <v>26</v>
      </c>
      <c r="P51">
        <v>29</v>
      </c>
    </row>
    <row r="52" spans="1:16">
      <c r="B52" s="1" t="s">
        <v>9</v>
      </c>
      <c r="D52" s="1" t="s">
        <v>10</v>
      </c>
      <c r="K52" s="5">
        <v>30</v>
      </c>
      <c r="L52">
        <v>8</v>
      </c>
      <c r="M52">
        <v>11</v>
      </c>
      <c r="N52">
        <v>16</v>
      </c>
      <c r="O52">
        <v>19</v>
      </c>
      <c r="P52">
        <v>21</v>
      </c>
    </row>
    <row r="54" spans="1:16" s="6" customFormat="1"/>
    <row r="56" spans="1:16">
      <c r="A56" s="1" t="s">
        <v>12</v>
      </c>
    </row>
    <row r="74" spans="2:16">
      <c r="B74">
        <v>0</v>
      </c>
      <c r="C74">
        <f>(224.687*10)/1000</f>
        <v>2.2468699999999999</v>
      </c>
      <c r="D74">
        <f>(224.687*15)/1000</f>
        <v>3.3703050000000001</v>
      </c>
      <c r="E74">
        <f>(224.687*20)/1000</f>
        <v>4.4937399999999998</v>
      </c>
      <c r="F74">
        <f>(224.687*25)/1000</f>
        <v>5.6171750000000005</v>
      </c>
      <c r="G74">
        <f>(224.687*30)/1000</f>
        <v>6.7406100000000002</v>
      </c>
      <c r="L74" s="18">
        <v>8</v>
      </c>
      <c r="M74" s="18">
        <v>12</v>
      </c>
      <c r="N74" s="18">
        <v>16</v>
      </c>
      <c r="O74" s="18">
        <v>20</v>
      </c>
      <c r="P74" s="18">
        <v>24</v>
      </c>
    </row>
    <row r="75" spans="2:16">
      <c r="B75">
        <v>100</v>
      </c>
      <c r="C75">
        <f>(60*100)/93</f>
        <v>64.516129032258064</v>
      </c>
      <c r="D75">
        <f>(52*100)/93</f>
        <v>55.913978494623656</v>
      </c>
      <c r="E75">
        <f>(44*100)/93</f>
        <v>47.311827956989248</v>
      </c>
      <c r="F75">
        <f>(39*100)/93</f>
        <v>41.935483870967744</v>
      </c>
      <c r="G75">
        <f>(32*100)/93</f>
        <v>34.408602150537632</v>
      </c>
      <c r="K75" s="3" t="s">
        <v>0</v>
      </c>
      <c r="L75">
        <v>46</v>
      </c>
      <c r="M75">
        <v>59</v>
      </c>
      <c r="N75">
        <v>66</v>
      </c>
      <c r="O75">
        <v>71</v>
      </c>
      <c r="P75">
        <v>78</v>
      </c>
    </row>
    <row r="76" spans="2:16">
      <c r="K76" s="4">
        <v>10</v>
      </c>
      <c r="L76">
        <v>21</v>
      </c>
      <c r="M76">
        <v>22</v>
      </c>
      <c r="N76">
        <v>29</v>
      </c>
      <c r="O76">
        <v>40</v>
      </c>
      <c r="P76">
        <v>56</v>
      </c>
    </row>
    <row r="77" spans="2:16">
      <c r="B77" s="1" t="s">
        <v>252</v>
      </c>
      <c r="C77" s="16"/>
      <c r="D77" s="1">
        <v>4.2786</v>
      </c>
      <c r="E77" s="16"/>
      <c r="K77">
        <v>20</v>
      </c>
      <c r="L77">
        <v>10</v>
      </c>
      <c r="M77">
        <v>13</v>
      </c>
      <c r="N77">
        <v>18</v>
      </c>
      <c r="O77">
        <v>23</v>
      </c>
      <c r="P77">
        <v>27</v>
      </c>
    </row>
    <row r="78" spans="2:16">
      <c r="B78" s="1" t="s">
        <v>11</v>
      </c>
      <c r="C78" s="16"/>
      <c r="D78" s="1" t="s">
        <v>13</v>
      </c>
      <c r="E78" s="16"/>
      <c r="K78" s="5">
        <v>30</v>
      </c>
      <c r="L78">
        <v>7</v>
      </c>
      <c r="M78">
        <v>10</v>
      </c>
      <c r="N78">
        <v>13</v>
      </c>
      <c r="O78">
        <v>17</v>
      </c>
      <c r="P78">
        <v>22</v>
      </c>
    </row>
    <row r="80" spans="2:16" s="6" customFormat="1"/>
    <row r="81" spans="1:1">
      <c r="A81" s="1" t="s">
        <v>14</v>
      </c>
    </row>
    <row r="99" spans="1:16">
      <c r="B99">
        <v>0</v>
      </c>
      <c r="C99">
        <f>(271*5)/1000</f>
        <v>1.355</v>
      </c>
      <c r="D99">
        <f>(271*10)/1000</f>
        <v>2.71</v>
      </c>
      <c r="E99">
        <f>(271*15)/1000</f>
        <v>4.0650000000000004</v>
      </c>
      <c r="F99">
        <f>(271*20)/1000</f>
        <v>5.42</v>
      </c>
      <c r="G99">
        <f>(271*25)/1000</f>
        <v>6.7750000000000004</v>
      </c>
      <c r="L99" s="18">
        <v>8</v>
      </c>
      <c r="M99" s="18">
        <v>12</v>
      </c>
      <c r="N99" s="18">
        <v>16</v>
      </c>
      <c r="O99" s="18">
        <v>20</v>
      </c>
      <c r="P99" s="18">
        <v>24</v>
      </c>
    </row>
    <row r="100" spans="1:16">
      <c r="B100">
        <v>100</v>
      </c>
      <c r="C100">
        <f>(65*100)/90</f>
        <v>72.222222222222229</v>
      </c>
      <c r="D100">
        <f>(52*100)/90</f>
        <v>57.777777777777779</v>
      </c>
      <c r="E100">
        <f>(42*100)/90</f>
        <v>46.666666666666664</v>
      </c>
      <c r="F100">
        <f>(34*100)/90</f>
        <v>37.777777777777779</v>
      </c>
      <c r="G100">
        <f>(26*100)/90</f>
        <v>28.888888888888889</v>
      </c>
      <c r="K100" s="3" t="s">
        <v>0</v>
      </c>
      <c r="L100">
        <v>47</v>
      </c>
      <c r="M100">
        <v>52</v>
      </c>
      <c r="N100">
        <v>59</v>
      </c>
      <c r="O100">
        <v>63</v>
      </c>
      <c r="P100">
        <v>69</v>
      </c>
    </row>
    <row r="101" spans="1:16">
      <c r="K101" s="4">
        <v>5</v>
      </c>
      <c r="L101">
        <v>22</v>
      </c>
      <c r="M101">
        <v>28</v>
      </c>
      <c r="N101">
        <v>34</v>
      </c>
      <c r="O101">
        <v>39</v>
      </c>
      <c r="P101">
        <v>43</v>
      </c>
    </row>
    <row r="102" spans="1:16">
      <c r="B102" s="1" t="s">
        <v>15</v>
      </c>
      <c r="C102" s="16"/>
      <c r="D102" s="1">
        <v>3.7467000000000001</v>
      </c>
      <c r="E102" s="16"/>
      <c r="K102">
        <v>15</v>
      </c>
      <c r="L102">
        <v>12</v>
      </c>
      <c r="M102">
        <v>14</v>
      </c>
      <c r="N102">
        <v>18</v>
      </c>
      <c r="O102">
        <v>24</v>
      </c>
      <c r="P102">
        <v>28</v>
      </c>
    </row>
    <row r="103" spans="1:16">
      <c r="B103" s="1" t="s">
        <v>16</v>
      </c>
      <c r="C103" s="16"/>
      <c r="D103" s="1" t="s">
        <v>17</v>
      </c>
      <c r="E103" s="16"/>
      <c r="K103" s="5">
        <v>25</v>
      </c>
      <c r="L103">
        <v>7</v>
      </c>
      <c r="M103">
        <v>11</v>
      </c>
      <c r="N103">
        <v>13</v>
      </c>
      <c r="O103">
        <v>16</v>
      </c>
      <c r="P103">
        <v>19</v>
      </c>
    </row>
    <row r="104" spans="1:16">
      <c r="D104" s="1"/>
      <c r="K104" s="5"/>
    </row>
    <row r="105" spans="1:16" s="13" customFormat="1">
      <c r="B105" s="14"/>
      <c r="D105" s="14"/>
      <c r="K105" s="15"/>
    </row>
    <row r="106" spans="1:16">
      <c r="A106" s="1" t="s">
        <v>20</v>
      </c>
      <c r="B106" s="1"/>
      <c r="D106" s="1"/>
      <c r="K106" s="5"/>
    </row>
    <row r="107" spans="1:16">
      <c r="B107" s="1"/>
      <c r="D107" s="1"/>
      <c r="K107" s="5"/>
    </row>
    <row r="108" spans="1:16">
      <c r="B108" s="1"/>
      <c r="D108" s="1"/>
      <c r="K108" s="5"/>
    </row>
    <row r="109" spans="1:16">
      <c r="B109" s="1"/>
      <c r="D109" s="1"/>
      <c r="K109" s="5"/>
    </row>
    <row r="110" spans="1:16">
      <c r="B110" s="1"/>
      <c r="D110" s="1"/>
      <c r="K110" s="5"/>
    </row>
    <row r="111" spans="1:16">
      <c r="B111" s="1"/>
      <c r="D111" s="1"/>
      <c r="K111" s="5"/>
    </row>
    <row r="112" spans="1:16">
      <c r="B112" s="1"/>
      <c r="D112" s="1"/>
      <c r="K112" s="5"/>
    </row>
    <row r="113" spans="2:16">
      <c r="B113" s="1"/>
      <c r="D113" s="1"/>
      <c r="K113" s="5"/>
    </row>
    <row r="114" spans="2:16">
      <c r="B114" s="1"/>
      <c r="D114" s="1"/>
      <c r="K114" s="5"/>
    </row>
    <row r="115" spans="2:16">
      <c r="B115" s="1"/>
      <c r="D115" s="1"/>
      <c r="K115" s="5"/>
    </row>
    <row r="116" spans="2:16">
      <c r="B116" s="1"/>
      <c r="D116" s="1"/>
      <c r="K116" s="5"/>
    </row>
    <row r="117" spans="2:16">
      <c r="B117" s="1"/>
      <c r="D117" s="1"/>
      <c r="K117" s="5"/>
    </row>
    <row r="118" spans="2:16">
      <c r="B118" s="1"/>
      <c r="D118" s="1"/>
      <c r="K118" s="5"/>
    </row>
    <row r="119" spans="2:16">
      <c r="B119" s="1"/>
      <c r="D119" s="1"/>
      <c r="K119" s="5"/>
    </row>
    <row r="120" spans="2:16">
      <c r="B120" s="1"/>
      <c r="D120" s="1"/>
      <c r="K120" s="5"/>
    </row>
    <row r="121" spans="2:16">
      <c r="B121" s="1"/>
      <c r="D121" s="1"/>
      <c r="K121" s="5"/>
    </row>
    <row r="122" spans="2:16">
      <c r="B122" s="1"/>
      <c r="D122" s="1"/>
      <c r="K122" s="5"/>
    </row>
    <row r="123" spans="2:16">
      <c r="B123" s="1"/>
      <c r="D123" s="1"/>
      <c r="K123" s="5"/>
    </row>
    <row r="124" spans="2:16">
      <c r="B124" s="1"/>
      <c r="D124" s="1"/>
      <c r="K124" s="5"/>
    </row>
    <row r="125" spans="2:16">
      <c r="B125">
        <v>0</v>
      </c>
      <c r="C125">
        <f>(223.702*5)/1000</f>
        <v>1.1185099999999999</v>
      </c>
      <c r="D125">
        <f>(223.702*10)/1000</f>
        <v>2.2370199999999998</v>
      </c>
      <c r="E125">
        <f>(223.702*15)/1000</f>
        <v>3.3555299999999999</v>
      </c>
      <c r="F125">
        <f>(223.702*20)/1000</f>
        <v>4.4740399999999996</v>
      </c>
      <c r="G125">
        <f>(223.702*25)/1000</f>
        <v>5.5925500000000001</v>
      </c>
      <c r="L125" s="18">
        <v>8</v>
      </c>
      <c r="M125" s="18">
        <v>12</v>
      </c>
      <c r="N125" s="18">
        <v>16</v>
      </c>
      <c r="O125" s="18">
        <v>20</v>
      </c>
      <c r="P125" s="18">
        <v>24</v>
      </c>
    </row>
    <row r="126" spans="2:16">
      <c r="B126">
        <v>100</v>
      </c>
      <c r="C126">
        <f>(62*100)/81</f>
        <v>76.543209876543216</v>
      </c>
      <c r="D126">
        <f>(49*100)/81</f>
        <v>60.493827160493829</v>
      </c>
      <c r="E126">
        <f>(41*100)/81</f>
        <v>50.617283950617285</v>
      </c>
      <c r="F126">
        <f>(34*100)/81</f>
        <v>41.97530864197531</v>
      </c>
      <c r="G126">
        <f>(28*100)/81</f>
        <v>34.567901234567898</v>
      </c>
      <c r="K126" s="3" t="s">
        <v>0</v>
      </c>
      <c r="L126">
        <v>40</v>
      </c>
      <c r="M126">
        <v>47</v>
      </c>
      <c r="N126">
        <v>53</v>
      </c>
      <c r="O126">
        <v>64</v>
      </c>
      <c r="P126">
        <v>72</v>
      </c>
    </row>
    <row r="127" spans="2:16">
      <c r="B127" s="1"/>
      <c r="D127" s="1"/>
      <c r="K127" s="4">
        <v>5</v>
      </c>
      <c r="L127">
        <v>22</v>
      </c>
      <c r="M127">
        <v>29</v>
      </c>
      <c r="N127">
        <v>36</v>
      </c>
      <c r="O127">
        <v>41</v>
      </c>
      <c r="P127">
        <v>44</v>
      </c>
    </row>
    <row r="128" spans="2:16">
      <c r="B128" s="1" t="s">
        <v>18</v>
      </c>
      <c r="C128" s="16"/>
      <c r="D128" s="1">
        <v>3.5185</v>
      </c>
      <c r="K128">
        <v>15</v>
      </c>
      <c r="L128">
        <v>12</v>
      </c>
      <c r="M128">
        <v>18</v>
      </c>
      <c r="N128">
        <v>20</v>
      </c>
      <c r="O128">
        <v>24</v>
      </c>
      <c r="P128">
        <v>31</v>
      </c>
    </row>
    <row r="129" spans="1:16">
      <c r="B129" s="1" t="s">
        <v>19</v>
      </c>
      <c r="D129" s="1" t="s">
        <v>21</v>
      </c>
      <c r="K129" s="5">
        <v>25</v>
      </c>
      <c r="L129">
        <v>8</v>
      </c>
      <c r="M129">
        <v>11</v>
      </c>
      <c r="N129">
        <v>14</v>
      </c>
      <c r="O129">
        <v>18</v>
      </c>
      <c r="P129">
        <v>21</v>
      </c>
    </row>
    <row r="130" spans="1:16">
      <c r="D130" s="17"/>
      <c r="K130" s="5"/>
    </row>
    <row r="131" spans="1:16" s="13" customFormat="1">
      <c r="D131" s="14"/>
      <c r="K131" s="15"/>
    </row>
    <row r="132" spans="1:16" s="7" customFormat="1" ht="15" customHeight="1"/>
    <row r="133" spans="1:16">
      <c r="A133" s="9" t="s">
        <v>22</v>
      </c>
    </row>
    <row r="151" spans="1:16">
      <c r="B151">
        <v>0</v>
      </c>
      <c r="C151">
        <f>(216.9*10)/1000</f>
        <v>2.169</v>
      </c>
      <c r="D151">
        <f>(216.9*15)/1000</f>
        <v>3.2534999999999998</v>
      </c>
      <c r="E151">
        <f>(216.9*20)/1000</f>
        <v>4.3380000000000001</v>
      </c>
      <c r="F151">
        <f>(216.9*25)/1000</f>
        <v>5.4225000000000003</v>
      </c>
      <c r="G151">
        <f>(216.9*30)/1000</f>
        <v>6.5069999999999997</v>
      </c>
      <c r="L151" s="18">
        <v>8</v>
      </c>
      <c r="M151" s="18">
        <v>12</v>
      </c>
      <c r="N151" s="18">
        <v>16</v>
      </c>
      <c r="O151" s="18">
        <v>20</v>
      </c>
      <c r="P151" s="18">
        <v>24</v>
      </c>
    </row>
    <row r="152" spans="1:16">
      <c r="B152">
        <v>100</v>
      </c>
      <c r="C152">
        <f>(66*100)/109</f>
        <v>60.550458715596328</v>
      </c>
      <c r="D152">
        <f>(54*100)/109</f>
        <v>49.541284403669728</v>
      </c>
      <c r="E152">
        <f>(48*100)/109</f>
        <v>44.036697247706421</v>
      </c>
      <c r="F152">
        <f>(40*100)/109</f>
        <v>36.697247706422019</v>
      </c>
      <c r="G152">
        <f>(32*100)/109</f>
        <v>29.357798165137616</v>
      </c>
      <c r="K152" s="3" t="s">
        <v>0</v>
      </c>
      <c r="L152">
        <v>43</v>
      </c>
      <c r="M152">
        <v>53</v>
      </c>
      <c r="N152">
        <v>61</v>
      </c>
      <c r="O152">
        <v>69</v>
      </c>
      <c r="P152">
        <v>78</v>
      </c>
    </row>
    <row r="153" spans="1:16">
      <c r="K153" s="4">
        <v>10</v>
      </c>
      <c r="L153">
        <v>20</v>
      </c>
      <c r="M153">
        <v>28</v>
      </c>
      <c r="N153">
        <v>35</v>
      </c>
      <c r="O153">
        <v>40</v>
      </c>
      <c r="P153">
        <v>45</v>
      </c>
    </row>
    <row r="154" spans="1:16">
      <c r="B154" s="1" t="s">
        <v>317</v>
      </c>
      <c r="D154" s="1">
        <v>3.6101000000000001</v>
      </c>
      <c r="K154">
        <v>15</v>
      </c>
      <c r="L154">
        <v>13</v>
      </c>
      <c r="M154">
        <v>19</v>
      </c>
      <c r="N154">
        <v>24</v>
      </c>
      <c r="O154">
        <v>28</v>
      </c>
      <c r="P154">
        <v>33</v>
      </c>
    </row>
    <row r="155" spans="1:16">
      <c r="B155" s="1" t="s">
        <v>23</v>
      </c>
      <c r="D155" s="1" t="s">
        <v>24</v>
      </c>
      <c r="E155" s="11"/>
      <c r="K155" s="5">
        <v>20</v>
      </c>
      <c r="L155">
        <v>8</v>
      </c>
      <c r="M155">
        <v>13</v>
      </c>
      <c r="N155">
        <v>16</v>
      </c>
      <c r="O155">
        <v>19</v>
      </c>
      <c r="P155">
        <v>22</v>
      </c>
    </row>
    <row r="157" spans="1:16" s="13" customFormat="1"/>
    <row r="159" spans="1:16">
      <c r="A159" s="1" t="s">
        <v>25</v>
      </c>
    </row>
    <row r="178" spans="1:16">
      <c r="B178">
        <v>0</v>
      </c>
      <c r="C178">
        <f>(210.5*10)/1000</f>
        <v>2.105</v>
      </c>
      <c r="D178">
        <f>(210.5*15)/1000</f>
        <v>3.1575000000000002</v>
      </c>
      <c r="E178">
        <f>(210.5*20)/1000</f>
        <v>4.21</v>
      </c>
      <c r="F178">
        <f>(210.5*25)/1000</f>
        <v>5.2625000000000002</v>
      </c>
      <c r="G178">
        <f>(210.5*30)/1000</f>
        <v>6.3150000000000004</v>
      </c>
      <c r="L178" s="18">
        <v>8</v>
      </c>
      <c r="M178" s="18">
        <v>12</v>
      </c>
      <c r="N178" s="18">
        <v>16</v>
      </c>
      <c r="O178" s="18">
        <v>20</v>
      </c>
      <c r="P178" s="18">
        <v>24</v>
      </c>
    </row>
    <row r="179" spans="1:16">
      <c r="B179">
        <v>100</v>
      </c>
      <c r="C179">
        <f>(61*100)/99</f>
        <v>61.616161616161619</v>
      </c>
      <c r="D179">
        <f>(51*100)/99</f>
        <v>51.515151515151516</v>
      </c>
      <c r="E179">
        <f>(42*100)/99</f>
        <v>42.424242424242422</v>
      </c>
      <c r="F179">
        <f>(36*100)/99</f>
        <v>36.363636363636367</v>
      </c>
      <c r="G179">
        <f>(30*100)/99</f>
        <v>30.303030303030305</v>
      </c>
      <c r="K179" s="3" t="s">
        <v>0</v>
      </c>
      <c r="L179">
        <v>43</v>
      </c>
      <c r="M179">
        <v>53</v>
      </c>
      <c r="N179">
        <v>61</v>
      </c>
      <c r="O179">
        <v>69</v>
      </c>
      <c r="P179">
        <v>78</v>
      </c>
    </row>
    <row r="180" spans="1:16">
      <c r="K180" s="4">
        <v>10</v>
      </c>
      <c r="L180">
        <v>18</v>
      </c>
      <c r="M180">
        <v>23</v>
      </c>
      <c r="N180">
        <v>29</v>
      </c>
      <c r="O180">
        <v>37</v>
      </c>
      <c r="P180">
        <v>44</v>
      </c>
    </row>
    <row r="181" spans="1:16">
      <c r="B181" s="1" t="s">
        <v>26</v>
      </c>
      <c r="D181" s="1">
        <v>3.5364</v>
      </c>
      <c r="K181">
        <v>15</v>
      </c>
      <c r="L181">
        <v>11</v>
      </c>
      <c r="M181">
        <v>17</v>
      </c>
      <c r="N181">
        <v>21</v>
      </c>
      <c r="O181">
        <v>25</v>
      </c>
      <c r="P181">
        <v>29</v>
      </c>
    </row>
    <row r="182" spans="1:16">
      <c r="B182" s="1" t="s">
        <v>27</v>
      </c>
      <c r="D182" s="1" t="s">
        <v>27</v>
      </c>
      <c r="E182" s="1"/>
      <c r="K182" s="5">
        <v>20</v>
      </c>
      <c r="L182">
        <v>9</v>
      </c>
      <c r="M182">
        <v>12</v>
      </c>
      <c r="N182">
        <v>16</v>
      </c>
      <c r="O182">
        <v>19</v>
      </c>
      <c r="P182">
        <v>23</v>
      </c>
    </row>
    <row r="184" spans="1:16" s="13" customFormat="1"/>
    <row r="186" spans="1:16">
      <c r="A186" s="1" t="s">
        <v>28</v>
      </c>
    </row>
    <row r="204" spans="2:16">
      <c r="B204">
        <v>0</v>
      </c>
      <c r="C204">
        <f>(242.16*10)/1000</f>
        <v>2.4215999999999998</v>
      </c>
      <c r="D204">
        <f>(242.16*15)/1000</f>
        <v>3.6324000000000001</v>
      </c>
      <c r="E204">
        <f>(242.16*20)/1000</f>
        <v>4.8431999999999995</v>
      </c>
      <c r="F204">
        <f>(242.16*25)/1000</f>
        <v>6.0540000000000003</v>
      </c>
      <c r="G204">
        <f>(242.16*30)/1000</f>
        <v>7.2648000000000001</v>
      </c>
      <c r="L204" s="18">
        <v>8</v>
      </c>
      <c r="M204" s="18">
        <v>12</v>
      </c>
      <c r="N204" s="18">
        <v>16</v>
      </c>
      <c r="O204" s="18">
        <v>20</v>
      </c>
      <c r="P204" s="18">
        <v>24</v>
      </c>
    </row>
    <row r="205" spans="2:16">
      <c r="B205">
        <v>100</v>
      </c>
      <c r="C205">
        <f>(56*100)/90</f>
        <v>62.222222222222221</v>
      </c>
      <c r="D205">
        <f>(47*100)/90</f>
        <v>52.222222222222221</v>
      </c>
      <c r="E205">
        <f>(39*100)/90</f>
        <v>43.333333333333336</v>
      </c>
      <c r="F205">
        <f>(33*100)/90</f>
        <v>36.666666666666664</v>
      </c>
      <c r="G205">
        <f>(28*100)/90</f>
        <v>31.111111111111111</v>
      </c>
      <c r="K205" s="3" t="s">
        <v>0</v>
      </c>
      <c r="L205">
        <v>43</v>
      </c>
      <c r="M205">
        <v>53</v>
      </c>
      <c r="N205">
        <v>61</v>
      </c>
      <c r="O205">
        <v>69</v>
      </c>
      <c r="P205">
        <v>78</v>
      </c>
    </row>
    <row r="206" spans="2:16">
      <c r="K206" s="4">
        <v>10</v>
      </c>
      <c r="L206">
        <v>20</v>
      </c>
      <c r="M206">
        <v>28</v>
      </c>
      <c r="N206">
        <v>35</v>
      </c>
      <c r="O206">
        <v>40</v>
      </c>
      <c r="P206">
        <v>45</v>
      </c>
    </row>
    <row r="207" spans="2:16">
      <c r="B207" s="1" t="s">
        <v>29</v>
      </c>
      <c r="D207" s="1">
        <v>4.1258999999999997</v>
      </c>
      <c r="K207">
        <v>15</v>
      </c>
      <c r="L207">
        <v>13</v>
      </c>
      <c r="M207">
        <v>19</v>
      </c>
      <c r="N207">
        <v>24</v>
      </c>
      <c r="O207">
        <v>28</v>
      </c>
      <c r="P207">
        <v>33</v>
      </c>
    </row>
    <row r="208" spans="2:16">
      <c r="B208" s="1" t="s">
        <v>30</v>
      </c>
      <c r="D208" s="1" t="s">
        <v>31</v>
      </c>
      <c r="E208" s="1"/>
      <c r="K208" s="5">
        <v>20</v>
      </c>
      <c r="L208">
        <v>8</v>
      </c>
      <c r="M208">
        <v>12</v>
      </c>
      <c r="N208">
        <v>15</v>
      </c>
      <c r="O208">
        <v>19</v>
      </c>
      <c r="P208">
        <v>22</v>
      </c>
    </row>
    <row r="210" spans="1:1" s="13" customFormat="1"/>
    <row r="212" spans="1:1">
      <c r="A212" s="1" t="s">
        <v>32</v>
      </c>
    </row>
    <row r="230" spans="1:16">
      <c r="B230">
        <v>0</v>
      </c>
      <c r="C230">
        <f>(203.678*10)/1000</f>
        <v>2.0367799999999998</v>
      </c>
      <c r="D230">
        <f>(203.678*15)/1000</f>
        <v>3.0551699999999999</v>
      </c>
      <c r="E230">
        <f>(203.678*20)/1000</f>
        <v>4.0735599999999996</v>
      </c>
      <c r="F230">
        <f>(203.678*25)/1000</f>
        <v>5.0919499999999998</v>
      </c>
      <c r="G230">
        <f>(203.678*30)/1000</f>
        <v>6.1103399999999999</v>
      </c>
      <c r="L230">
        <v>6.6665999999999999</v>
      </c>
      <c r="M230">
        <v>3.33</v>
      </c>
      <c r="N230">
        <v>2.2200000000000002</v>
      </c>
      <c r="O230">
        <v>1.6659999999999999</v>
      </c>
      <c r="P230">
        <v>1.333</v>
      </c>
    </row>
    <row r="231" spans="1:16">
      <c r="B231">
        <v>100</v>
      </c>
      <c r="C231">
        <f>(55*100)/87</f>
        <v>63.218390804597703</v>
      </c>
      <c r="D231">
        <f>(45*100)/87</f>
        <v>51.724137931034484</v>
      </c>
      <c r="E231">
        <f>(39*100)/87</f>
        <v>44.827586206896555</v>
      </c>
      <c r="F231">
        <f>(33*100)/87</f>
        <v>37.931034482758619</v>
      </c>
      <c r="G231">
        <f>(27*100)/87</f>
        <v>31.03448275862069</v>
      </c>
      <c r="K231" s="10" t="s">
        <v>0</v>
      </c>
      <c r="L231">
        <v>19</v>
      </c>
      <c r="M231">
        <v>35</v>
      </c>
      <c r="N231">
        <v>42</v>
      </c>
      <c r="O231">
        <v>58</v>
      </c>
      <c r="P231">
        <v>73</v>
      </c>
    </row>
    <row r="232" spans="1:16">
      <c r="K232" s="4">
        <v>100</v>
      </c>
      <c r="L232">
        <v>10</v>
      </c>
      <c r="M232">
        <v>17</v>
      </c>
      <c r="N232">
        <v>23</v>
      </c>
      <c r="O232">
        <v>29</v>
      </c>
      <c r="P232">
        <v>35</v>
      </c>
    </row>
    <row r="233" spans="1:16">
      <c r="B233" s="1" t="s">
        <v>33</v>
      </c>
      <c r="D233" s="1">
        <v>3.5365000000000002</v>
      </c>
      <c r="K233">
        <v>150</v>
      </c>
      <c r="L233">
        <v>9</v>
      </c>
      <c r="M233">
        <v>14</v>
      </c>
      <c r="N233">
        <v>19</v>
      </c>
      <c r="O233">
        <v>24</v>
      </c>
      <c r="P233">
        <v>29</v>
      </c>
    </row>
    <row r="234" spans="1:16">
      <c r="B234" s="1" t="s">
        <v>34</v>
      </c>
      <c r="D234" s="1" t="s">
        <v>35</v>
      </c>
      <c r="E234" s="1"/>
      <c r="K234" s="5">
        <v>200</v>
      </c>
      <c r="L234">
        <v>7</v>
      </c>
      <c r="M234">
        <v>12</v>
      </c>
      <c r="N234">
        <v>16</v>
      </c>
      <c r="O234">
        <v>20</v>
      </c>
      <c r="P234">
        <v>23</v>
      </c>
    </row>
    <row r="236" spans="1:16" s="13" customFormat="1"/>
    <row r="238" spans="1:16">
      <c r="A238" s="1" t="s">
        <v>36</v>
      </c>
    </row>
    <row r="256" spans="2:16">
      <c r="B256">
        <v>0</v>
      </c>
      <c r="C256">
        <v>1.980246</v>
      </c>
      <c r="D256">
        <v>2.9703689999999998</v>
      </c>
      <c r="E256">
        <v>3.9604919999999999</v>
      </c>
      <c r="F256">
        <v>4.950615</v>
      </c>
      <c r="G256">
        <v>5.9407379999999996</v>
      </c>
      <c r="L256" s="18">
        <v>8</v>
      </c>
      <c r="M256" s="18">
        <v>12</v>
      </c>
      <c r="N256" s="18">
        <v>16</v>
      </c>
      <c r="O256" s="18">
        <v>20</v>
      </c>
      <c r="P256" s="18">
        <v>24</v>
      </c>
    </row>
    <row r="257" spans="1:16">
      <c r="B257">
        <v>100</v>
      </c>
      <c r="C257">
        <v>68.181818181818187</v>
      </c>
      <c r="D257">
        <v>57.954545454545453</v>
      </c>
      <c r="E257">
        <v>50</v>
      </c>
      <c r="F257">
        <v>42.045454545454547</v>
      </c>
      <c r="G257">
        <v>34.090909090909093</v>
      </c>
      <c r="K257" s="3" t="s">
        <v>0</v>
      </c>
      <c r="L257">
        <v>45</v>
      </c>
      <c r="M257">
        <v>54</v>
      </c>
      <c r="N257">
        <v>62</v>
      </c>
      <c r="O257">
        <v>71</v>
      </c>
      <c r="P257">
        <v>83</v>
      </c>
    </row>
    <row r="258" spans="1:16">
      <c r="K258" s="4">
        <v>10</v>
      </c>
      <c r="L258">
        <v>16</v>
      </c>
      <c r="M258">
        <v>21</v>
      </c>
      <c r="N258">
        <v>26</v>
      </c>
      <c r="O258">
        <v>33</v>
      </c>
      <c r="P258">
        <v>44</v>
      </c>
    </row>
    <row r="259" spans="1:16">
      <c r="B259" s="20" t="s">
        <v>37</v>
      </c>
      <c r="C259" s="4"/>
      <c r="D259" s="20">
        <v>3.8723000000000001</v>
      </c>
      <c r="K259">
        <v>15</v>
      </c>
      <c r="L259">
        <v>13</v>
      </c>
      <c r="M259">
        <v>17</v>
      </c>
      <c r="N259">
        <v>22</v>
      </c>
      <c r="O259">
        <v>28</v>
      </c>
      <c r="P259">
        <v>36</v>
      </c>
    </row>
    <row r="260" spans="1:16">
      <c r="B260" s="1" t="s">
        <v>38</v>
      </c>
      <c r="D260" s="1" t="s">
        <v>39</v>
      </c>
      <c r="F260" s="1"/>
      <c r="K260" s="5">
        <v>20</v>
      </c>
      <c r="L260">
        <v>10</v>
      </c>
      <c r="M260">
        <v>14</v>
      </c>
      <c r="N260">
        <v>17</v>
      </c>
      <c r="O260">
        <v>23</v>
      </c>
      <c r="P260">
        <v>26</v>
      </c>
    </row>
    <row r="261" spans="1:16" s="13" customFormat="1"/>
    <row r="263" spans="1:16">
      <c r="A263" s="1" t="s">
        <v>40</v>
      </c>
    </row>
    <row r="281" spans="1:16">
      <c r="B281">
        <v>0</v>
      </c>
      <c r="C281">
        <v>1.9493000000000003</v>
      </c>
      <c r="D281">
        <v>2.9239500000000005</v>
      </c>
      <c r="E281">
        <v>3.8986000000000005</v>
      </c>
      <c r="F281">
        <v>4.8732499999999996</v>
      </c>
      <c r="G281">
        <v>5.847900000000001</v>
      </c>
      <c r="L281" s="18">
        <v>8</v>
      </c>
      <c r="M281" s="18">
        <v>12</v>
      </c>
      <c r="N281" s="18">
        <v>16</v>
      </c>
      <c r="O281" s="18">
        <v>20</v>
      </c>
      <c r="P281" s="18">
        <v>24</v>
      </c>
    </row>
    <row r="282" spans="1:16">
      <c r="B282">
        <v>100</v>
      </c>
      <c r="C282">
        <v>61.176470588235297</v>
      </c>
      <c r="D282">
        <v>49.411764705882355</v>
      </c>
      <c r="E282">
        <v>42.352941176470587</v>
      </c>
      <c r="F282">
        <v>34.117647058823529</v>
      </c>
      <c r="G282">
        <v>29.411764705882351</v>
      </c>
      <c r="K282" s="3" t="s">
        <v>0</v>
      </c>
      <c r="L282">
        <v>45</v>
      </c>
      <c r="M282">
        <v>51</v>
      </c>
      <c r="N282">
        <v>59</v>
      </c>
      <c r="O282">
        <v>65</v>
      </c>
      <c r="P282">
        <v>74</v>
      </c>
    </row>
    <row r="283" spans="1:16">
      <c r="K283" s="4">
        <v>10</v>
      </c>
      <c r="L283">
        <v>16</v>
      </c>
      <c r="M283">
        <v>23</v>
      </c>
      <c r="N283">
        <v>26</v>
      </c>
      <c r="O283">
        <v>31</v>
      </c>
      <c r="P283">
        <v>38</v>
      </c>
    </row>
    <row r="284" spans="1:16">
      <c r="B284" s="20" t="s">
        <v>41</v>
      </c>
      <c r="C284" s="4"/>
      <c r="D284" s="20">
        <v>3.1650999999999998</v>
      </c>
      <c r="K284">
        <v>15</v>
      </c>
      <c r="L284">
        <v>11</v>
      </c>
      <c r="M284">
        <v>16</v>
      </c>
      <c r="N284">
        <v>19</v>
      </c>
      <c r="O284">
        <v>23</v>
      </c>
      <c r="P284">
        <v>29</v>
      </c>
    </row>
    <row r="285" spans="1:16">
      <c r="B285" s="1" t="s">
        <v>42</v>
      </c>
      <c r="D285" s="1" t="s">
        <v>43</v>
      </c>
      <c r="K285" s="5">
        <v>20</v>
      </c>
      <c r="L285">
        <v>8</v>
      </c>
      <c r="M285">
        <v>11</v>
      </c>
      <c r="N285">
        <v>14</v>
      </c>
      <c r="O285">
        <v>18</v>
      </c>
      <c r="P285">
        <v>22</v>
      </c>
    </row>
    <row r="286" spans="1:16" s="22" customFormat="1" ht="19.25" customHeight="1">
      <c r="D286" s="23"/>
      <c r="K286" s="24"/>
    </row>
    <row r="287" spans="1:16">
      <c r="A287" s="1" t="s">
        <v>44</v>
      </c>
      <c r="E287" s="12"/>
    </row>
    <row r="307" spans="1:16">
      <c r="B307">
        <v>0</v>
      </c>
      <c r="C307">
        <f>(273.973*10)/1000</f>
        <v>2.7397300000000002</v>
      </c>
      <c r="D307">
        <f>(273.973*15)/1000</f>
        <v>4.1095950000000006</v>
      </c>
      <c r="E307">
        <f>(273.973*20)/1000</f>
        <v>5.4794600000000004</v>
      </c>
      <c r="F307">
        <f>(273.973*25)/1000</f>
        <v>6.8493250000000003</v>
      </c>
      <c r="G307">
        <f>(273.973*30)/1000</f>
        <v>8.2191900000000011</v>
      </c>
      <c r="L307" s="21">
        <v>8</v>
      </c>
      <c r="M307" s="21">
        <v>12</v>
      </c>
      <c r="N307" s="21">
        <v>16</v>
      </c>
      <c r="O307" s="21">
        <v>20</v>
      </c>
      <c r="P307" s="21">
        <v>24</v>
      </c>
    </row>
    <row r="308" spans="1:16">
      <c r="B308">
        <v>100</v>
      </c>
      <c r="C308">
        <f>(100*53)/80</f>
        <v>66.25</v>
      </c>
      <c r="D308">
        <f>(100*45)/80</f>
        <v>56.25</v>
      </c>
      <c r="E308">
        <f>(100*39)/80</f>
        <v>48.75</v>
      </c>
      <c r="F308">
        <f>(100*33)/80</f>
        <v>41.25</v>
      </c>
      <c r="G308">
        <f>(100*29)/80</f>
        <v>36.25</v>
      </c>
      <c r="K308" s="3" t="s">
        <v>0</v>
      </c>
      <c r="L308">
        <v>53</v>
      </c>
      <c r="M308">
        <v>58</v>
      </c>
      <c r="N308">
        <v>62</v>
      </c>
      <c r="O308">
        <v>66</v>
      </c>
      <c r="P308">
        <v>77</v>
      </c>
    </row>
    <row r="309" spans="1:16">
      <c r="K309" s="4">
        <v>10</v>
      </c>
      <c r="L309">
        <v>19</v>
      </c>
      <c r="M309">
        <v>27</v>
      </c>
      <c r="N309">
        <v>32</v>
      </c>
      <c r="O309">
        <v>35</v>
      </c>
      <c r="P309">
        <v>39</v>
      </c>
    </row>
    <row r="310" spans="1:16">
      <c r="B310" s="20" t="s">
        <v>45</v>
      </c>
      <c r="C310" s="4"/>
      <c r="D310" s="20">
        <v>5.3731999999999998</v>
      </c>
      <c r="E310" s="1"/>
      <c r="K310">
        <v>20</v>
      </c>
      <c r="L310">
        <v>13</v>
      </c>
      <c r="M310">
        <v>17</v>
      </c>
      <c r="N310">
        <v>21</v>
      </c>
      <c r="O310">
        <v>24</v>
      </c>
      <c r="P310">
        <v>32</v>
      </c>
    </row>
    <row r="311" spans="1:16">
      <c r="B311" s="1" t="s">
        <v>46</v>
      </c>
      <c r="E311" s="11" t="s">
        <v>47</v>
      </c>
      <c r="K311" s="5">
        <v>30</v>
      </c>
      <c r="L311">
        <v>9</v>
      </c>
      <c r="M311">
        <v>12</v>
      </c>
      <c r="N311">
        <v>15</v>
      </c>
      <c r="O311">
        <v>19</v>
      </c>
      <c r="P311">
        <v>25</v>
      </c>
    </row>
    <row r="312" spans="1:16">
      <c r="B312" s="1"/>
      <c r="E312" s="1"/>
      <c r="K312" s="5"/>
    </row>
    <row r="314" spans="1:16" s="13" customFormat="1"/>
    <row r="316" spans="1:16">
      <c r="A316" s="1" t="s">
        <v>48</v>
      </c>
    </row>
    <row r="334" spans="2:16">
      <c r="B334">
        <v>0</v>
      </c>
      <c r="C334">
        <f>(225.174*10)/1000</f>
        <v>2.2517400000000003</v>
      </c>
      <c r="D334">
        <f>(225.174*15)/1000</f>
        <v>3.3776100000000002</v>
      </c>
      <c r="E334">
        <f>(225.174*20)/1000</f>
        <v>4.5034800000000006</v>
      </c>
      <c r="F334">
        <f>(225.174*25)/1000</f>
        <v>5.6293500000000005</v>
      </c>
      <c r="G334">
        <f>(225.174*30)/1000</f>
        <v>6.7552200000000004</v>
      </c>
      <c r="L334">
        <v>8</v>
      </c>
      <c r="M334">
        <v>12</v>
      </c>
      <c r="N334">
        <v>16</v>
      </c>
      <c r="O334">
        <v>20</v>
      </c>
      <c r="P334">
        <v>24</v>
      </c>
    </row>
    <row r="335" spans="2:16">
      <c r="B335">
        <v>100</v>
      </c>
      <c r="C335">
        <f>(57*100)/90</f>
        <v>63.333333333333336</v>
      </c>
      <c r="D335">
        <f>(49*100)/90</f>
        <v>54.444444444444443</v>
      </c>
      <c r="E335">
        <f>(43*100)/90</f>
        <v>47.777777777777779</v>
      </c>
      <c r="F335">
        <f>(36*100)/90</f>
        <v>40</v>
      </c>
      <c r="G335">
        <f>(30*100)/90</f>
        <v>33.333333333333336</v>
      </c>
      <c r="K335" s="3" t="s">
        <v>0</v>
      </c>
      <c r="L335">
        <v>39</v>
      </c>
      <c r="M335">
        <v>54</v>
      </c>
      <c r="N335">
        <v>62</v>
      </c>
      <c r="O335">
        <v>67</v>
      </c>
      <c r="P335">
        <v>75</v>
      </c>
    </row>
    <row r="336" spans="2:16">
      <c r="K336" s="4">
        <v>10</v>
      </c>
      <c r="L336">
        <v>21</v>
      </c>
      <c r="M336">
        <v>26</v>
      </c>
      <c r="N336">
        <v>30</v>
      </c>
      <c r="O336">
        <v>37</v>
      </c>
      <c r="P336">
        <v>42</v>
      </c>
    </row>
    <row r="337" spans="1:16">
      <c r="B337" s="20" t="s">
        <v>49</v>
      </c>
      <c r="C337" s="4"/>
      <c r="D337" s="1">
        <v>4.1756000000000002</v>
      </c>
      <c r="K337">
        <v>20</v>
      </c>
      <c r="L337">
        <v>14</v>
      </c>
      <c r="M337">
        <v>19</v>
      </c>
      <c r="N337">
        <v>22</v>
      </c>
      <c r="O337">
        <v>24</v>
      </c>
      <c r="P337">
        <v>28</v>
      </c>
    </row>
    <row r="338" spans="1:16">
      <c r="B338" s="1" t="s">
        <v>50</v>
      </c>
      <c r="D338" s="1" t="s">
        <v>51</v>
      </c>
      <c r="E338" s="1"/>
      <c r="K338" s="5">
        <v>30</v>
      </c>
      <c r="L338">
        <v>12</v>
      </c>
      <c r="M338">
        <v>15</v>
      </c>
      <c r="N338">
        <v>17</v>
      </c>
      <c r="O338">
        <v>21</v>
      </c>
      <c r="P338">
        <v>24</v>
      </c>
    </row>
    <row r="340" spans="1:16" s="13" customFormat="1"/>
    <row r="342" spans="1:16">
      <c r="A342" s="1" t="s">
        <v>52</v>
      </c>
    </row>
    <row r="360" spans="1:16">
      <c r="B360">
        <v>0</v>
      </c>
      <c r="C360">
        <f>(218.775*10)/1000</f>
        <v>2.1877499999999999</v>
      </c>
      <c r="D360">
        <f>(218.775*15)/1000</f>
        <v>3.281625</v>
      </c>
      <c r="E360">
        <f>(218.775*20)/1000</f>
        <v>4.3754999999999997</v>
      </c>
      <c r="F360">
        <f>(218.775*25)/1000</f>
        <v>5.4693750000000003</v>
      </c>
      <c r="G360">
        <f>(218.775*30)/1000</f>
        <v>6.56325</v>
      </c>
      <c r="L360" s="21">
        <v>8</v>
      </c>
      <c r="M360" s="21">
        <v>12</v>
      </c>
      <c r="N360" s="21">
        <v>16</v>
      </c>
      <c r="O360" s="21">
        <v>20</v>
      </c>
      <c r="P360" s="21">
        <v>24</v>
      </c>
    </row>
    <row r="361" spans="1:16">
      <c r="B361">
        <v>100</v>
      </c>
      <c r="C361">
        <f>(57*100)/89</f>
        <v>64.044943820224717</v>
      </c>
      <c r="D361">
        <f>(47*100)/89</f>
        <v>52.80898876404494</v>
      </c>
      <c r="E361">
        <f>(41*100)/89</f>
        <v>46.067415730337082</v>
      </c>
      <c r="F361">
        <f>(34*100)/89</f>
        <v>38.202247191011239</v>
      </c>
      <c r="G361">
        <f>(29*100)/89</f>
        <v>32.584269662921351</v>
      </c>
      <c r="K361" s="3" t="s">
        <v>0</v>
      </c>
      <c r="L361">
        <v>46</v>
      </c>
      <c r="M361">
        <v>54</v>
      </c>
      <c r="N361">
        <v>64</v>
      </c>
      <c r="O361">
        <v>67</v>
      </c>
      <c r="P361">
        <v>75</v>
      </c>
    </row>
    <row r="362" spans="1:16">
      <c r="K362" s="4">
        <v>10</v>
      </c>
      <c r="L362">
        <v>21</v>
      </c>
      <c r="M362">
        <v>31</v>
      </c>
      <c r="N362">
        <v>36</v>
      </c>
      <c r="O362">
        <v>41</v>
      </c>
      <c r="P362">
        <v>44</v>
      </c>
    </row>
    <row r="363" spans="1:16">
      <c r="B363" s="20" t="s">
        <v>53</v>
      </c>
      <c r="C363" s="4"/>
      <c r="D363" s="20">
        <v>3.9161000000000001</v>
      </c>
      <c r="K363">
        <v>15</v>
      </c>
      <c r="L363">
        <v>16</v>
      </c>
      <c r="M363">
        <v>24</v>
      </c>
      <c r="N363">
        <v>30</v>
      </c>
      <c r="O363">
        <v>32</v>
      </c>
      <c r="P363">
        <v>36</v>
      </c>
    </row>
    <row r="364" spans="1:16">
      <c r="B364" s="1" t="s">
        <v>55</v>
      </c>
      <c r="D364" s="1" t="s">
        <v>54</v>
      </c>
      <c r="K364" s="5">
        <v>20</v>
      </c>
      <c r="L364">
        <v>13</v>
      </c>
      <c r="M364">
        <v>19</v>
      </c>
      <c r="N364">
        <v>25</v>
      </c>
      <c r="O364">
        <v>29</v>
      </c>
      <c r="P364">
        <v>31</v>
      </c>
    </row>
    <row r="366" spans="1:16" s="13" customFormat="1"/>
    <row r="368" spans="1:16">
      <c r="A368" s="1" t="s">
        <v>56</v>
      </c>
    </row>
    <row r="386" spans="1:16">
      <c r="B386">
        <v>0</v>
      </c>
      <c r="C386">
        <f>(212.27*10)/1000</f>
        <v>2.1227000000000005</v>
      </c>
      <c r="D386">
        <f>(212.27*15)/1000</f>
        <v>3.18405</v>
      </c>
      <c r="E386">
        <f>(212.27*20)/1000</f>
        <v>4.245400000000001</v>
      </c>
      <c r="F386">
        <f>(212.27*25)/1000</f>
        <v>5.3067500000000001</v>
      </c>
      <c r="G386">
        <f>(212.27*30)/1000</f>
        <v>6.3681000000000001</v>
      </c>
      <c r="L386">
        <v>8</v>
      </c>
      <c r="M386">
        <v>12</v>
      </c>
      <c r="N386">
        <v>16</v>
      </c>
      <c r="O386">
        <v>20</v>
      </c>
      <c r="P386">
        <v>24</v>
      </c>
    </row>
    <row r="387" spans="1:16">
      <c r="B387">
        <v>100</v>
      </c>
      <c r="C387">
        <f>(52*100)/90</f>
        <v>57.777777777777779</v>
      </c>
      <c r="D387">
        <f>(45*100)/90</f>
        <v>50</v>
      </c>
      <c r="E387">
        <f>(36*100)/90</f>
        <v>40</v>
      </c>
      <c r="F387">
        <f>(30*100)/90</f>
        <v>33.333333333333336</v>
      </c>
      <c r="G387">
        <f>(22*100)/90</f>
        <v>24.444444444444443</v>
      </c>
      <c r="K387" s="3" t="s">
        <v>0</v>
      </c>
      <c r="L387">
        <v>48</v>
      </c>
      <c r="M387">
        <v>54</v>
      </c>
      <c r="N387">
        <v>64</v>
      </c>
      <c r="O387">
        <v>67</v>
      </c>
      <c r="P387">
        <v>75</v>
      </c>
    </row>
    <row r="388" spans="1:16">
      <c r="K388" s="4">
        <v>10</v>
      </c>
      <c r="L388">
        <v>21</v>
      </c>
      <c r="M388">
        <v>29</v>
      </c>
      <c r="N388">
        <v>34</v>
      </c>
      <c r="O388">
        <v>39</v>
      </c>
      <c r="P388">
        <v>48</v>
      </c>
    </row>
    <row r="389" spans="1:16">
      <c r="B389" s="1" t="s">
        <v>57</v>
      </c>
      <c r="D389" s="4">
        <v>3.1796000000000002</v>
      </c>
      <c r="K389">
        <v>15</v>
      </c>
      <c r="L389">
        <v>17</v>
      </c>
      <c r="M389">
        <v>22</v>
      </c>
      <c r="N389">
        <v>28</v>
      </c>
      <c r="O389">
        <v>33</v>
      </c>
      <c r="P389">
        <v>38</v>
      </c>
    </row>
    <row r="390" spans="1:16">
      <c r="B390" s="1" t="s">
        <v>58</v>
      </c>
      <c r="D390" s="1" t="s">
        <v>59</v>
      </c>
      <c r="K390" s="5">
        <v>20</v>
      </c>
      <c r="L390">
        <v>11</v>
      </c>
      <c r="M390">
        <v>15</v>
      </c>
      <c r="N390">
        <v>19</v>
      </c>
      <c r="O390">
        <v>23</v>
      </c>
      <c r="P390">
        <v>27</v>
      </c>
    </row>
    <row r="393" spans="1:16" s="13" customFormat="1"/>
    <row r="395" spans="1:16">
      <c r="A395" s="1" t="s">
        <v>60</v>
      </c>
    </row>
    <row r="413" spans="2:16">
      <c r="B413">
        <v>0</v>
      </c>
      <c r="C413">
        <f>(263.158*10)/1000</f>
        <v>2.63158</v>
      </c>
      <c r="D413">
        <f>(263.158*15)/1000</f>
        <v>3.9473700000000003</v>
      </c>
      <c r="E413">
        <f>(263.158*20)/1000</f>
        <v>5.2631600000000001</v>
      </c>
      <c r="F413">
        <f>(263.158*25)/1000</f>
        <v>6.5789500000000007</v>
      </c>
      <c r="G413">
        <f>(263.158*30)/1000</f>
        <v>7.8947400000000005</v>
      </c>
      <c r="L413">
        <v>6.6665999999999999</v>
      </c>
      <c r="M413">
        <v>3.33</v>
      </c>
      <c r="N413">
        <v>2.2200000000000002</v>
      </c>
      <c r="O413">
        <v>1.6659999999999999</v>
      </c>
      <c r="P413">
        <v>1.333</v>
      </c>
    </row>
    <row r="414" spans="2:16">
      <c r="B414">
        <v>100</v>
      </c>
      <c r="C414">
        <f>(59*100)/90</f>
        <v>65.555555555555557</v>
      </c>
      <c r="D414">
        <f>(50*100)/90</f>
        <v>55.555555555555557</v>
      </c>
      <c r="E414">
        <f>(45*100)/90</f>
        <v>50</v>
      </c>
      <c r="F414">
        <f>(38*100)/90</f>
        <v>42.222222222222221</v>
      </c>
      <c r="G414">
        <f>(31*100)/90</f>
        <v>34.444444444444443</v>
      </c>
      <c r="K414" s="10" t="s">
        <v>0</v>
      </c>
      <c r="L414">
        <v>27</v>
      </c>
      <c r="M414">
        <v>51</v>
      </c>
      <c r="N414">
        <v>72</v>
      </c>
      <c r="O414">
        <v>85</v>
      </c>
      <c r="P414">
        <v>111</v>
      </c>
    </row>
    <row r="415" spans="2:16">
      <c r="K415" s="4">
        <v>50</v>
      </c>
      <c r="L415">
        <v>18</v>
      </c>
      <c r="M415">
        <v>34</v>
      </c>
      <c r="N415">
        <v>46</v>
      </c>
      <c r="O415">
        <v>59</v>
      </c>
      <c r="P415">
        <v>70</v>
      </c>
    </row>
    <row r="416" spans="2:16">
      <c r="B416" s="19" t="s">
        <v>61</v>
      </c>
      <c r="D416" s="1">
        <v>5.0967000000000002</v>
      </c>
      <c r="K416">
        <v>100</v>
      </c>
      <c r="L416">
        <v>15</v>
      </c>
      <c r="M416">
        <v>29</v>
      </c>
      <c r="N416">
        <v>41</v>
      </c>
      <c r="O416">
        <v>53</v>
      </c>
      <c r="P416">
        <v>61</v>
      </c>
    </row>
    <row r="417" spans="1:16">
      <c r="B417" s="1" t="s">
        <v>318</v>
      </c>
      <c r="D417" s="1" t="s">
        <v>62</v>
      </c>
      <c r="K417" s="5">
        <v>150</v>
      </c>
      <c r="L417">
        <v>13</v>
      </c>
      <c r="M417">
        <v>25</v>
      </c>
      <c r="N417">
        <v>36</v>
      </c>
      <c r="O417">
        <v>43</v>
      </c>
      <c r="P417">
        <v>54</v>
      </c>
    </row>
    <row r="419" spans="1:16" s="13" customFormat="1"/>
    <row r="421" spans="1:16">
      <c r="A421" s="1" t="s">
        <v>63</v>
      </c>
    </row>
    <row r="440" spans="1:16">
      <c r="B440">
        <v>0</v>
      </c>
      <c r="C440">
        <f>(218.317*10)/1000</f>
        <v>2.1831700000000001</v>
      </c>
      <c r="D440">
        <f>(218.317*15)/1000</f>
        <v>3.2747550000000003</v>
      </c>
      <c r="E440">
        <f>(218.317*20)/1000</f>
        <v>4.3663400000000001</v>
      </c>
      <c r="F440">
        <f>(218.317*25)/1000</f>
        <v>5.4579250000000004</v>
      </c>
      <c r="G440">
        <f>(218.317*30)/1000</f>
        <v>6.5495100000000006</v>
      </c>
      <c r="L440" s="21">
        <v>8</v>
      </c>
      <c r="M440" s="21">
        <v>12</v>
      </c>
      <c r="N440" s="21">
        <v>16</v>
      </c>
      <c r="O440" s="21">
        <v>20</v>
      </c>
      <c r="P440" s="21">
        <v>24</v>
      </c>
    </row>
    <row r="441" spans="1:16">
      <c r="B441">
        <v>100</v>
      </c>
      <c r="C441">
        <f>(61*100)/90</f>
        <v>67.777777777777771</v>
      </c>
      <c r="D441">
        <f>(51*100)/90</f>
        <v>56.666666666666664</v>
      </c>
      <c r="E441">
        <f>(46*100)/90</f>
        <v>51.111111111111114</v>
      </c>
      <c r="F441">
        <f>(40*100)/90</f>
        <v>44.444444444444443</v>
      </c>
      <c r="G441">
        <f>(33*100)/90</f>
        <v>36.666666666666664</v>
      </c>
      <c r="K441" s="3" t="s">
        <v>0</v>
      </c>
      <c r="L441">
        <v>48</v>
      </c>
      <c r="M441">
        <v>54</v>
      </c>
      <c r="N441">
        <v>63</v>
      </c>
      <c r="O441">
        <v>68</v>
      </c>
      <c r="P441">
        <v>74</v>
      </c>
    </row>
    <row r="442" spans="1:16">
      <c r="K442" s="4">
        <v>10</v>
      </c>
      <c r="L442">
        <v>20</v>
      </c>
      <c r="M442">
        <v>26</v>
      </c>
      <c r="N442">
        <v>33</v>
      </c>
      <c r="O442">
        <v>35</v>
      </c>
      <c r="P442">
        <v>39</v>
      </c>
    </row>
    <row r="443" spans="1:16">
      <c r="B443" s="20" t="s">
        <v>64</v>
      </c>
      <c r="C443" s="4"/>
      <c r="D443" s="20">
        <v>4.4718999999999998</v>
      </c>
      <c r="K443">
        <v>20</v>
      </c>
      <c r="L443">
        <v>16</v>
      </c>
      <c r="M443">
        <v>21</v>
      </c>
      <c r="N443">
        <v>26</v>
      </c>
      <c r="O443">
        <v>31</v>
      </c>
      <c r="P443">
        <v>36</v>
      </c>
    </row>
    <row r="444" spans="1:16">
      <c r="B444" s="1" t="s">
        <v>65</v>
      </c>
      <c r="D444" s="1" t="s">
        <v>66</v>
      </c>
      <c r="K444" s="5">
        <v>30</v>
      </c>
      <c r="L444">
        <v>10</v>
      </c>
      <c r="M444">
        <v>13</v>
      </c>
      <c r="N444">
        <v>17</v>
      </c>
      <c r="O444">
        <v>20</v>
      </c>
      <c r="P444">
        <v>23</v>
      </c>
    </row>
    <row r="446" spans="1:16" s="13" customFormat="1"/>
    <row r="448" spans="1:16">
      <c r="A448" s="1" t="s">
        <v>67</v>
      </c>
    </row>
    <row r="467" spans="1:16">
      <c r="B467">
        <v>0</v>
      </c>
      <c r="C467">
        <f>(211.84*10)/1000</f>
        <v>2.1184000000000003</v>
      </c>
      <c r="D467">
        <f>(211.84*15)/1000</f>
        <v>3.1776</v>
      </c>
      <c r="E467">
        <f>(211.84*20)/1000</f>
        <v>4.2368000000000006</v>
      </c>
      <c r="F467">
        <f>(211.84*25)/1000</f>
        <v>5.2960000000000003</v>
      </c>
      <c r="G467">
        <f>(211.84*30)/1000</f>
        <v>6.3552</v>
      </c>
      <c r="L467" s="21">
        <v>8</v>
      </c>
      <c r="M467" s="21">
        <v>12</v>
      </c>
      <c r="N467" s="21">
        <v>16</v>
      </c>
      <c r="O467" s="21">
        <v>20</v>
      </c>
      <c r="P467" s="21">
        <v>24</v>
      </c>
    </row>
    <row r="468" spans="1:16">
      <c r="B468">
        <v>100</v>
      </c>
      <c r="C468">
        <f>(56*100)/90</f>
        <v>62.222222222222221</v>
      </c>
      <c r="D468">
        <f>(49*100)/90</f>
        <v>54.444444444444443</v>
      </c>
      <c r="E468">
        <f>(43*100)/90</f>
        <v>47.777777777777779</v>
      </c>
      <c r="F468">
        <f>(36*100)/90</f>
        <v>40</v>
      </c>
      <c r="G468">
        <f>(30*100)/90</f>
        <v>33.333333333333336</v>
      </c>
      <c r="K468" s="3" t="s">
        <v>0</v>
      </c>
      <c r="L468">
        <v>48</v>
      </c>
      <c r="M468">
        <v>59</v>
      </c>
      <c r="N468">
        <v>65</v>
      </c>
      <c r="O468">
        <v>70</v>
      </c>
      <c r="P468">
        <v>75</v>
      </c>
    </row>
    <row r="469" spans="1:16">
      <c r="K469" s="4">
        <v>10</v>
      </c>
      <c r="L469">
        <v>19</v>
      </c>
      <c r="M469">
        <v>23</v>
      </c>
      <c r="N469">
        <v>29</v>
      </c>
      <c r="O469">
        <v>36</v>
      </c>
      <c r="P469">
        <v>48</v>
      </c>
    </row>
    <row r="470" spans="1:16">
      <c r="B470" s="19" t="s">
        <v>68</v>
      </c>
      <c r="D470" s="1">
        <v>3.9161000000000001</v>
      </c>
      <c r="K470">
        <v>20</v>
      </c>
      <c r="L470">
        <v>14</v>
      </c>
      <c r="M470">
        <v>20</v>
      </c>
      <c r="N470">
        <v>24</v>
      </c>
      <c r="O470">
        <v>28</v>
      </c>
      <c r="P470">
        <v>35</v>
      </c>
    </row>
    <row r="471" spans="1:16">
      <c r="B471" s="1" t="s">
        <v>69</v>
      </c>
      <c r="D471" s="1" t="s">
        <v>70</v>
      </c>
      <c r="K471" s="5">
        <v>30</v>
      </c>
      <c r="L471">
        <v>8</v>
      </c>
      <c r="M471">
        <v>11</v>
      </c>
      <c r="N471">
        <v>14</v>
      </c>
      <c r="O471">
        <v>16</v>
      </c>
      <c r="P471">
        <v>20</v>
      </c>
    </row>
    <row r="473" spans="1:16" s="22" customFormat="1"/>
    <row r="475" spans="1:16">
      <c r="A475" s="1" t="s">
        <v>71</v>
      </c>
    </row>
    <row r="493" spans="2:16">
      <c r="B493">
        <v>0</v>
      </c>
      <c r="C493">
        <f>(205.728*10)/1000</f>
        <v>2.05728</v>
      </c>
      <c r="D493">
        <f>(205.728*15)/1000</f>
        <v>3.0859200000000002</v>
      </c>
      <c r="E493">
        <f>(205.728*20)/1000</f>
        <v>4.11456</v>
      </c>
      <c r="F493">
        <f>(205.728*25)/1000</f>
        <v>5.1432000000000002</v>
      </c>
      <c r="G493">
        <f>(205.728*30)/1000</f>
        <v>6.1718400000000004</v>
      </c>
      <c r="L493" s="21">
        <v>8</v>
      </c>
      <c r="M493" s="21">
        <v>12</v>
      </c>
      <c r="N493" s="21">
        <v>16</v>
      </c>
      <c r="O493" s="21">
        <v>20</v>
      </c>
      <c r="P493" s="21">
        <v>24</v>
      </c>
    </row>
    <row r="494" spans="2:16">
      <c r="B494">
        <v>100</v>
      </c>
      <c r="C494">
        <f>(57*100)/90</f>
        <v>63.333333333333336</v>
      </c>
      <c r="D494">
        <f>(47*100)/90</f>
        <v>52.222222222222221</v>
      </c>
      <c r="E494">
        <f>(42*100)/90</f>
        <v>46.666666666666664</v>
      </c>
      <c r="F494">
        <f>(35*100)/90</f>
        <v>38.888888888888886</v>
      </c>
      <c r="G494">
        <f>(30*100)/90</f>
        <v>33.333333333333336</v>
      </c>
      <c r="K494" s="3" t="s">
        <v>0</v>
      </c>
      <c r="L494">
        <v>51</v>
      </c>
      <c r="M494">
        <v>59</v>
      </c>
      <c r="N494">
        <v>65</v>
      </c>
      <c r="O494">
        <v>70</v>
      </c>
      <c r="P494">
        <v>75</v>
      </c>
    </row>
    <row r="495" spans="2:16">
      <c r="K495" s="4">
        <v>10</v>
      </c>
      <c r="L495">
        <v>20</v>
      </c>
      <c r="M495">
        <v>28</v>
      </c>
      <c r="N495">
        <v>31</v>
      </c>
      <c r="O495">
        <v>37</v>
      </c>
      <c r="P495">
        <v>44</v>
      </c>
    </row>
    <row r="496" spans="2:16">
      <c r="B496" s="1" t="s">
        <v>72</v>
      </c>
      <c r="D496" s="1">
        <v>3.7265999999999999</v>
      </c>
      <c r="K496">
        <v>20</v>
      </c>
      <c r="L496">
        <v>14</v>
      </c>
      <c r="M496">
        <v>19</v>
      </c>
      <c r="N496">
        <v>24</v>
      </c>
      <c r="O496">
        <v>29</v>
      </c>
      <c r="P496">
        <v>35</v>
      </c>
    </row>
    <row r="497" spans="1:16">
      <c r="B497" s="1" t="s">
        <v>73</v>
      </c>
      <c r="D497" s="1" t="s">
        <v>74</v>
      </c>
      <c r="K497" s="5">
        <v>30</v>
      </c>
      <c r="L497">
        <v>11</v>
      </c>
      <c r="M497">
        <v>15</v>
      </c>
      <c r="N497">
        <v>20</v>
      </c>
      <c r="O497">
        <v>23</v>
      </c>
      <c r="P497">
        <v>25</v>
      </c>
    </row>
    <row r="499" spans="1:16" s="7" customFormat="1"/>
    <row r="501" spans="1:16">
      <c r="A501" s="1" t="s">
        <v>75</v>
      </c>
    </row>
    <row r="519" spans="1:16">
      <c r="B519">
        <v>0</v>
      </c>
      <c r="C519">
        <f>(246.645*10)/1000</f>
        <v>2.4664500000000005</v>
      </c>
      <c r="D519">
        <f>(246.645*15)/1000</f>
        <v>3.699675</v>
      </c>
      <c r="E519">
        <f>(246.645*20)/1000</f>
        <v>4.932900000000001</v>
      </c>
      <c r="F519">
        <f>(246.645*25)/1000</f>
        <v>6.1661250000000001</v>
      </c>
      <c r="G519">
        <f>(246.645*30)/1000</f>
        <v>7.3993500000000001</v>
      </c>
      <c r="L519" s="21">
        <v>8</v>
      </c>
      <c r="M519" s="21">
        <v>12</v>
      </c>
      <c r="N519" s="21">
        <v>16</v>
      </c>
      <c r="O519" s="21">
        <v>20</v>
      </c>
      <c r="P519" s="21">
        <v>24</v>
      </c>
    </row>
    <row r="520" spans="1:16">
      <c r="B520">
        <v>100</v>
      </c>
      <c r="C520">
        <f>(100*49)/76</f>
        <v>64.473684210526315</v>
      </c>
      <c r="D520">
        <f>(100*39)/76</f>
        <v>51.315789473684212</v>
      </c>
      <c r="E520">
        <f>(100*34)/80</f>
        <v>42.5</v>
      </c>
      <c r="F520">
        <f>(100*29)/76</f>
        <v>38.157894736842103</v>
      </c>
      <c r="G520">
        <f>(100*25)/80</f>
        <v>31.25</v>
      </c>
      <c r="K520" s="3" t="s">
        <v>0</v>
      </c>
      <c r="L520">
        <v>53</v>
      </c>
      <c r="M520">
        <v>58</v>
      </c>
      <c r="N520">
        <v>62</v>
      </c>
      <c r="O520">
        <v>66</v>
      </c>
      <c r="P520">
        <v>77</v>
      </c>
    </row>
    <row r="521" spans="1:16">
      <c r="K521" s="4">
        <v>10</v>
      </c>
      <c r="L521">
        <v>19</v>
      </c>
      <c r="M521">
        <v>27</v>
      </c>
      <c r="N521">
        <v>32</v>
      </c>
      <c r="O521">
        <v>35</v>
      </c>
      <c r="P521">
        <v>39</v>
      </c>
    </row>
    <row r="522" spans="1:16">
      <c r="B522" s="1" t="s">
        <v>76</v>
      </c>
      <c r="D522" s="1">
        <v>4.2523999999999997</v>
      </c>
      <c r="K522">
        <v>20</v>
      </c>
      <c r="L522">
        <v>13</v>
      </c>
      <c r="M522">
        <v>17</v>
      </c>
      <c r="N522">
        <v>21</v>
      </c>
      <c r="O522">
        <v>24</v>
      </c>
      <c r="P522">
        <v>32</v>
      </c>
    </row>
    <row r="523" spans="1:16">
      <c r="B523" s="1" t="s">
        <v>77</v>
      </c>
      <c r="D523" s="1" t="s">
        <v>47</v>
      </c>
      <c r="K523" s="5">
        <v>30</v>
      </c>
      <c r="L523">
        <v>9</v>
      </c>
      <c r="M523">
        <v>12</v>
      </c>
      <c r="N523">
        <v>15</v>
      </c>
      <c r="O523">
        <v>19</v>
      </c>
      <c r="P523">
        <v>25</v>
      </c>
    </row>
    <row r="525" spans="1:16" s="22" customFormat="1"/>
    <row r="527" spans="1:16">
      <c r="A527" s="1" t="s">
        <v>78</v>
      </c>
    </row>
    <row r="546" spans="1:17">
      <c r="B546">
        <v>0</v>
      </c>
      <c r="C546">
        <f>(243.99*10)/1000</f>
        <v>2.4399000000000002</v>
      </c>
      <c r="D546">
        <f>(243.99*15)/1000</f>
        <v>3.6598500000000005</v>
      </c>
      <c r="E546">
        <f>(243.99*20)/1000</f>
        <v>4.8798000000000004</v>
      </c>
      <c r="F546">
        <f>(243.99*25)/1000</f>
        <v>6.0997500000000002</v>
      </c>
      <c r="G546">
        <f>(243.99*30)/1000</f>
        <v>7.319700000000001</v>
      </c>
      <c r="L546">
        <v>8</v>
      </c>
      <c r="M546">
        <v>12</v>
      </c>
      <c r="N546">
        <v>16</v>
      </c>
      <c r="O546">
        <v>20</v>
      </c>
      <c r="P546">
        <v>24</v>
      </c>
    </row>
    <row r="547" spans="1:17">
      <c r="B547">
        <v>100</v>
      </c>
      <c r="C547">
        <f>(55*100)/82</f>
        <v>67.073170731707322</v>
      </c>
      <c r="D547">
        <f>(50*100)/82</f>
        <v>60.975609756097562</v>
      </c>
      <c r="E547">
        <f>(39*100)/82</f>
        <v>47.560975609756099</v>
      </c>
      <c r="F547">
        <f>(33*100)/82</f>
        <v>40.243902439024389</v>
      </c>
      <c r="G547">
        <f>(29*100)/82</f>
        <v>35.365853658536587</v>
      </c>
      <c r="K547" s="3" t="s">
        <v>0</v>
      </c>
      <c r="L547">
        <v>39</v>
      </c>
      <c r="M547">
        <v>54</v>
      </c>
      <c r="N547">
        <v>62</v>
      </c>
      <c r="O547">
        <v>67</v>
      </c>
      <c r="P547">
        <v>75</v>
      </c>
    </row>
    <row r="548" spans="1:17">
      <c r="K548" s="4">
        <v>10</v>
      </c>
      <c r="L548">
        <v>21</v>
      </c>
      <c r="M548">
        <v>26</v>
      </c>
      <c r="N548">
        <v>30</v>
      </c>
      <c r="O548">
        <v>37</v>
      </c>
      <c r="P548">
        <v>42</v>
      </c>
    </row>
    <row r="549" spans="1:17">
      <c r="B549" s="1" t="s">
        <v>79</v>
      </c>
      <c r="D549" s="1">
        <v>4.7476000000000003</v>
      </c>
      <c r="K549">
        <v>20</v>
      </c>
      <c r="L549">
        <v>14</v>
      </c>
      <c r="M549">
        <v>19</v>
      </c>
      <c r="N549">
        <v>22</v>
      </c>
      <c r="O549">
        <v>24</v>
      </c>
      <c r="P549">
        <v>28</v>
      </c>
    </row>
    <row r="550" spans="1:17">
      <c r="B550" s="36" t="s">
        <v>80</v>
      </c>
      <c r="C550" s="37"/>
      <c r="D550" s="36" t="s">
        <v>326</v>
      </c>
      <c r="E550" s="37"/>
      <c r="K550" s="5">
        <v>30</v>
      </c>
      <c r="L550">
        <v>12</v>
      </c>
      <c r="M550">
        <v>15</v>
      </c>
      <c r="N550">
        <v>17</v>
      </c>
      <c r="O550">
        <v>21</v>
      </c>
      <c r="P550">
        <v>24</v>
      </c>
    </row>
    <row r="552" spans="1:17" s="22" customFormat="1"/>
    <row r="554" spans="1:17">
      <c r="A554" s="1" t="s">
        <v>321</v>
      </c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</row>
    <row r="555" spans="1:17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</row>
    <row r="556" spans="1:17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</row>
    <row r="557" spans="1:1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</row>
    <row r="558" spans="1:17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</row>
    <row r="559" spans="1:17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</row>
    <row r="560" spans="1:17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</row>
    <row r="561" spans="1:17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</row>
    <row r="562" spans="1:17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</row>
    <row r="563" spans="1:17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</row>
    <row r="564" spans="1:17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</row>
    <row r="565" spans="1:17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</row>
    <row r="566" spans="1:17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</row>
    <row r="567" spans="1:1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</row>
    <row r="568" spans="1:17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</row>
    <row r="569" spans="1:17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</row>
    <row r="570" spans="1:17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</row>
    <row r="571" spans="1:17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</row>
    <row r="572" spans="1:17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</row>
    <row r="573" spans="1:17">
      <c r="A573" s="10"/>
      <c r="B573">
        <v>0</v>
      </c>
      <c r="C573">
        <f>(220.112*10)/1000</f>
        <v>2.20112</v>
      </c>
      <c r="D573">
        <f>(220.112*15)/1000</f>
        <v>3.3016799999999997</v>
      </c>
      <c r="E573">
        <f>(220.112*20)/1000</f>
        <v>4.4022399999999999</v>
      </c>
      <c r="F573">
        <f>(220.112*25)/1000</f>
        <v>5.5028000000000006</v>
      </c>
      <c r="G573">
        <f>(220.112*30)/1000</f>
        <v>6.6033599999999995</v>
      </c>
      <c r="H573" s="10"/>
      <c r="I573" s="10"/>
      <c r="J573" s="10"/>
      <c r="L573" s="35">
        <v>8</v>
      </c>
      <c r="M573" s="35">
        <v>12</v>
      </c>
      <c r="N573" s="35">
        <v>16</v>
      </c>
      <c r="O573" s="35">
        <v>20</v>
      </c>
      <c r="P573" s="35">
        <v>24</v>
      </c>
      <c r="Q573" s="10"/>
    </row>
    <row r="574" spans="1:17">
      <c r="A574" s="10"/>
      <c r="B574">
        <v>100</v>
      </c>
      <c r="C574">
        <f>(55*100)/82</f>
        <v>67.073170731707322</v>
      </c>
      <c r="D574">
        <f>(50*100)/82</f>
        <v>60.975609756097562</v>
      </c>
      <c r="E574">
        <f>(41*100)/82</f>
        <v>50</v>
      </c>
      <c r="F574">
        <f>(36*100)/82</f>
        <v>43.902439024390247</v>
      </c>
      <c r="G574">
        <f>(29*100)/82</f>
        <v>35.365853658536587</v>
      </c>
      <c r="H574" s="10"/>
      <c r="I574" s="10"/>
      <c r="J574" s="10"/>
      <c r="K574" s="3" t="s">
        <v>0</v>
      </c>
      <c r="L574">
        <v>33</v>
      </c>
      <c r="M574">
        <v>51</v>
      </c>
      <c r="N574">
        <v>58</v>
      </c>
      <c r="O574">
        <v>65</v>
      </c>
      <c r="P574">
        <v>72</v>
      </c>
      <c r="Q574" s="10"/>
    </row>
    <row r="575" spans="1:17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4">
        <v>10</v>
      </c>
      <c r="L575">
        <v>18</v>
      </c>
      <c r="M575">
        <v>24</v>
      </c>
      <c r="N575">
        <v>27</v>
      </c>
      <c r="O575">
        <v>33</v>
      </c>
      <c r="P575">
        <v>44</v>
      </c>
      <c r="Q575" s="10"/>
    </row>
    <row r="576" spans="1:17">
      <c r="A576" s="1"/>
      <c r="B576" s="1" t="s">
        <v>322</v>
      </c>
      <c r="C576" s="1"/>
      <c r="D576" s="1">
        <v>4.4432999999999998</v>
      </c>
      <c r="E576" s="10"/>
      <c r="F576" s="10"/>
      <c r="G576" s="10"/>
      <c r="H576" s="10"/>
      <c r="I576" s="10"/>
      <c r="J576" s="10"/>
      <c r="K576">
        <v>20</v>
      </c>
      <c r="L576">
        <v>13</v>
      </c>
      <c r="M576">
        <v>18</v>
      </c>
      <c r="N576">
        <v>21</v>
      </c>
      <c r="O576">
        <v>24</v>
      </c>
      <c r="P576">
        <v>30</v>
      </c>
      <c r="Q576" s="10"/>
    </row>
    <row r="577" spans="1:17">
      <c r="A577" s="10"/>
      <c r="B577" s="1" t="s">
        <v>324</v>
      </c>
      <c r="D577" s="1" t="s">
        <v>323</v>
      </c>
      <c r="E577" s="10"/>
      <c r="F577" s="10"/>
      <c r="G577" s="10"/>
      <c r="H577" s="10"/>
      <c r="I577" s="10"/>
      <c r="J577" s="10"/>
      <c r="K577" s="5">
        <v>30</v>
      </c>
      <c r="L577">
        <v>9</v>
      </c>
      <c r="M577">
        <v>12</v>
      </c>
      <c r="N577">
        <v>14</v>
      </c>
      <c r="O577">
        <v>17</v>
      </c>
      <c r="P577">
        <v>20</v>
      </c>
      <c r="Q577" s="10"/>
    </row>
    <row r="578" spans="1:17">
      <c r="A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</row>
    <row r="579" spans="1:17" s="22" customFormat="1"/>
    <row r="581" spans="1:17">
      <c r="A581" s="1" t="s">
        <v>81</v>
      </c>
    </row>
    <row r="600" spans="2:16">
      <c r="B600">
        <v>0</v>
      </c>
      <c r="C600">
        <f>(254.189*10)/1000</f>
        <v>2.54189</v>
      </c>
      <c r="D600">
        <f>(254.189*15)/1000</f>
        <v>3.8128350000000002</v>
      </c>
      <c r="E600">
        <f>(254.189*20)/1000</f>
        <v>5.08378</v>
      </c>
      <c r="F600">
        <f>(254.189*25)/1000</f>
        <v>6.3547249999999993</v>
      </c>
      <c r="G600">
        <f>(254.189*30)/1000</f>
        <v>7.6256700000000004</v>
      </c>
      <c r="L600">
        <v>8</v>
      </c>
      <c r="M600">
        <v>12</v>
      </c>
      <c r="N600">
        <v>16</v>
      </c>
      <c r="O600">
        <v>20</v>
      </c>
      <c r="P600">
        <v>24</v>
      </c>
    </row>
    <row r="601" spans="2:16">
      <c r="B601">
        <v>100</v>
      </c>
      <c r="C601">
        <f>(52*100)/82</f>
        <v>63.414634146341463</v>
      </c>
      <c r="D601">
        <f>(46*100)/82</f>
        <v>56.097560975609753</v>
      </c>
      <c r="E601">
        <f>(40*100)/82</f>
        <v>48.780487804878049</v>
      </c>
      <c r="F601">
        <f>(32*100)/82</f>
        <v>39.024390243902438</v>
      </c>
      <c r="G601">
        <f>(26*100)/82</f>
        <v>31.707317073170731</v>
      </c>
      <c r="K601" s="3" t="s">
        <v>0</v>
      </c>
      <c r="L601">
        <v>37</v>
      </c>
      <c r="M601">
        <v>51</v>
      </c>
      <c r="N601">
        <v>58</v>
      </c>
      <c r="O601">
        <v>65</v>
      </c>
      <c r="P601">
        <v>72</v>
      </c>
    </row>
    <row r="602" spans="2:16">
      <c r="K602" s="4">
        <v>10</v>
      </c>
      <c r="L602">
        <v>17</v>
      </c>
      <c r="M602">
        <v>23</v>
      </c>
      <c r="N602">
        <v>26</v>
      </c>
      <c r="O602">
        <v>28</v>
      </c>
      <c r="P602">
        <v>34</v>
      </c>
    </row>
    <row r="603" spans="2:16">
      <c r="B603" s="20" t="s">
        <v>82</v>
      </c>
      <c r="C603" s="4"/>
      <c r="D603" s="4">
        <v>4.6208999999999998</v>
      </c>
      <c r="K603">
        <v>20</v>
      </c>
      <c r="L603">
        <v>12</v>
      </c>
      <c r="M603">
        <v>15</v>
      </c>
      <c r="N603">
        <v>18</v>
      </c>
      <c r="O603">
        <v>21</v>
      </c>
      <c r="P603">
        <v>26</v>
      </c>
    </row>
    <row r="604" spans="2:16">
      <c r="B604" s="1" t="s">
        <v>83</v>
      </c>
      <c r="D604" s="1" t="s">
        <v>84</v>
      </c>
      <c r="K604" s="5">
        <v>30</v>
      </c>
      <c r="L604">
        <v>10</v>
      </c>
      <c r="M604">
        <v>13</v>
      </c>
      <c r="N604">
        <v>15</v>
      </c>
      <c r="O604">
        <v>17</v>
      </c>
      <c r="P604">
        <v>20</v>
      </c>
    </row>
    <row r="606" spans="2:16" s="22" customFormat="1"/>
  </sheetData>
  <mergeCells count="2">
    <mergeCell ref="A1:I1"/>
    <mergeCell ref="A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BD9B-63FF-48D1-9D04-5DC0AACBBD8E}">
  <dimension ref="A2:O635"/>
  <sheetViews>
    <sheetView topLeftCell="A567" zoomScale="79" zoomScaleNormal="79" workbookViewId="0">
      <selection activeCell="B610" sqref="B610"/>
    </sheetView>
  </sheetViews>
  <sheetFormatPr defaultRowHeight="14.5"/>
  <cols>
    <col min="10" max="11" width="8.90625"/>
  </cols>
  <sheetData>
    <row r="2" spans="1:15">
      <c r="A2" s="1" t="s">
        <v>86</v>
      </c>
    </row>
    <row r="3" spans="1:15">
      <c r="A3">
        <v>0</v>
      </c>
      <c r="B3">
        <v>14.1631</v>
      </c>
      <c r="C3">
        <v>28.3262</v>
      </c>
      <c r="D3">
        <v>42.4893</v>
      </c>
      <c r="E3">
        <v>56.6524</v>
      </c>
      <c r="F3">
        <v>70.8155</v>
      </c>
      <c r="K3" s="21">
        <v>50</v>
      </c>
      <c r="L3" s="21">
        <v>100</v>
      </c>
      <c r="M3" s="21">
        <v>150</v>
      </c>
      <c r="N3" s="21">
        <v>200</v>
      </c>
      <c r="O3" s="21">
        <v>250</v>
      </c>
    </row>
    <row r="4" spans="1:15">
      <c r="A4">
        <v>100</v>
      </c>
      <c r="B4">
        <v>79.012345679012341</v>
      </c>
      <c r="C4">
        <v>51.851851851851855</v>
      </c>
      <c r="D4">
        <v>33.333333333333336</v>
      </c>
      <c r="E4">
        <v>25.925925925925927</v>
      </c>
      <c r="F4">
        <v>19.753086419753085</v>
      </c>
      <c r="J4" s="3" t="s">
        <v>0</v>
      </c>
      <c r="K4">
        <v>16</v>
      </c>
      <c r="L4">
        <v>27</v>
      </c>
      <c r="M4">
        <v>40</v>
      </c>
      <c r="N4">
        <v>49</v>
      </c>
      <c r="O4">
        <v>56</v>
      </c>
    </row>
    <row r="5" spans="1:15">
      <c r="J5" s="4">
        <v>50</v>
      </c>
      <c r="K5">
        <v>9</v>
      </c>
      <c r="L5">
        <v>15</v>
      </c>
      <c r="M5">
        <v>21</v>
      </c>
      <c r="N5">
        <v>27</v>
      </c>
      <c r="O5">
        <v>33</v>
      </c>
    </row>
    <row r="6" spans="1:15">
      <c r="A6" s="1" t="s">
        <v>88</v>
      </c>
      <c r="B6" s="1"/>
      <c r="C6" s="1">
        <v>28.8811</v>
      </c>
      <c r="J6">
        <v>100</v>
      </c>
      <c r="K6">
        <v>6</v>
      </c>
      <c r="L6">
        <v>11</v>
      </c>
      <c r="M6">
        <v>15</v>
      </c>
      <c r="N6">
        <v>20</v>
      </c>
      <c r="O6">
        <v>26</v>
      </c>
    </row>
    <row r="7" spans="1:15">
      <c r="A7" s="1"/>
      <c r="B7" s="1" t="s">
        <v>87</v>
      </c>
      <c r="C7" s="1"/>
      <c r="J7" s="5">
        <v>150</v>
      </c>
      <c r="K7">
        <v>5</v>
      </c>
      <c r="L7">
        <v>9</v>
      </c>
      <c r="M7">
        <v>12</v>
      </c>
      <c r="N7">
        <v>16</v>
      </c>
      <c r="O7">
        <v>21</v>
      </c>
    </row>
    <row r="27" spans="1:15" s="7" customFormat="1">
      <c r="J27" s="4"/>
    </row>
    <row r="29" spans="1:15">
      <c r="A29" s="1" t="s">
        <v>89</v>
      </c>
    </row>
    <row r="31" spans="1:15">
      <c r="A31">
        <v>0</v>
      </c>
      <c r="B31">
        <v>11.599399999999999</v>
      </c>
      <c r="C31">
        <v>23.198799999999999</v>
      </c>
      <c r="D31">
        <v>34.798199999999994</v>
      </c>
      <c r="E31">
        <v>46.397599999999997</v>
      </c>
      <c r="F31">
        <v>57.997</v>
      </c>
      <c r="K31" s="21">
        <v>50</v>
      </c>
      <c r="L31" s="21">
        <v>100</v>
      </c>
      <c r="M31" s="21">
        <v>150</v>
      </c>
      <c r="N31" s="21">
        <v>200</v>
      </c>
      <c r="O31" s="21">
        <v>250</v>
      </c>
    </row>
    <row r="32" spans="1:15">
      <c r="A32">
        <v>100</v>
      </c>
      <c r="B32">
        <v>76.699029126213588</v>
      </c>
      <c r="C32">
        <v>67.961165048543691</v>
      </c>
      <c r="D32">
        <v>56.310679611650485</v>
      </c>
      <c r="E32">
        <v>47.572815533980581</v>
      </c>
      <c r="F32">
        <v>39.805825242718448</v>
      </c>
      <c r="J32" s="3" t="s">
        <v>0</v>
      </c>
      <c r="K32">
        <v>17</v>
      </c>
      <c r="L32">
        <v>27</v>
      </c>
      <c r="M32">
        <v>40</v>
      </c>
      <c r="N32">
        <v>49</v>
      </c>
      <c r="O32">
        <v>56</v>
      </c>
    </row>
    <row r="33" spans="1:15">
      <c r="J33" s="4">
        <v>150</v>
      </c>
      <c r="K33">
        <v>9</v>
      </c>
      <c r="L33">
        <v>15</v>
      </c>
      <c r="M33">
        <v>19</v>
      </c>
      <c r="N33">
        <v>24</v>
      </c>
      <c r="O33">
        <v>29</v>
      </c>
    </row>
    <row r="34" spans="1:15">
      <c r="A34" s="20" t="s">
        <v>90</v>
      </c>
      <c r="B34" s="4"/>
      <c r="C34" s="20">
        <v>43.3217</v>
      </c>
      <c r="J34">
        <v>200</v>
      </c>
      <c r="K34">
        <v>7</v>
      </c>
      <c r="L34">
        <v>12</v>
      </c>
      <c r="M34">
        <v>16</v>
      </c>
      <c r="N34">
        <v>20</v>
      </c>
      <c r="O34">
        <v>23</v>
      </c>
    </row>
    <row r="35" spans="1:15">
      <c r="B35" s="1" t="s">
        <v>91</v>
      </c>
      <c r="J35" s="5">
        <v>250</v>
      </c>
      <c r="K35">
        <v>6</v>
      </c>
      <c r="L35">
        <v>10</v>
      </c>
      <c r="M35">
        <v>14</v>
      </c>
      <c r="N35">
        <v>17</v>
      </c>
      <c r="O35">
        <v>20</v>
      </c>
    </row>
    <row r="54" spans="1:15" s="22" customFormat="1">
      <c r="J54"/>
    </row>
    <row r="56" spans="1:15">
      <c r="A56" s="1" t="s">
        <v>92</v>
      </c>
    </row>
    <row r="58" spans="1:15">
      <c r="A58">
        <v>0</v>
      </c>
      <c r="B58">
        <v>11.234200000000001</v>
      </c>
      <c r="C58">
        <v>22.468400000000003</v>
      </c>
      <c r="D58">
        <v>33.702599999999997</v>
      </c>
      <c r="E58">
        <v>44.936800000000005</v>
      </c>
      <c r="F58">
        <v>56.170999999999999</v>
      </c>
      <c r="K58" s="21">
        <v>50</v>
      </c>
      <c r="L58" s="21">
        <v>100</v>
      </c>
      <c r="M58" s="21">
        <v>150</v>
      </c>
      <c r="N58" s="21">
        <v>200</v>
      </c>
      <c r="O58" s="21">
        <v>250</v>
      </c>
    </row>
    <row r="59" spans="1:15">
      <c r="A59">
        <v>100</v>
      </c>
      <c r="B59">
        <v>78.640776699029132</v>
      </c>
      <c r="C59">
        <v>66.990291262135926</v>
      </c>
      <c r="D59">
        <v>58.252427184466022</v>
      </c>
      <c r="E59">
        <v>49.514563106796118</v>
      </c>
      <c r="F59">
        <v>42.71844660194175</v>
      </c>
      <c r="J59" s="3" t="s">
        <v>0</v>
      </c>
      <c r="K59">
        <v>17</v>
      </c>
      <c r="L59">
        <v>27</v>
      </c>
      <c r="M59">
        <v>40</v>
      </c>
      <c r="N59">
        <v>49</v>
      </c>
      <c r="O59">
        <v>56</v>
      </c>
    </row>
    <row r="60" spans="1:15">
      <c r="J60" s="4">
        <v>150</v>
      </c>
      <c r="K60">
        <v>9</v>
      </c>
      <c r="L60">
        <v>16</v>
      </c>
      <c r="M60">
        <v>20</v>
      </c>
      <c r="N60">
        <v>24</v>
      </c>
      <c r="O60">
        <v>32</v>
      </c>
    </row>
    <row r="61" spans="1:15">
      <c r="A61" s="1" t="s">
        <v>93</v>
      </c>
      <c r="B61" s="1"/>
      <c r="C61" s="1">
        <v>43.3217</v>
      </c>
      <c r="J61">
        <v>200</v>
      </c>
      <c r="K61">
        <v>7</v>
      </c>
      <c r="L61">
        <v>12</v>
      </c>
      <c r="M61">
        <v>16</v>
      </c>
      <c r="N61">
        <v>19</v>
      </c>
      <c r="O61">
        <v>24</v>
      </c>
    </row>
    <row r="62" spans="1:15">
      <c r="B62" s="1" t="s">
        <v>94</v>
      </c>
      <c r="J62" s="5">
        <v>250</v>
      </c>
      <c r="K62">
        <v>5</v>
      </c>
      <c r="L62">
        <v>9</v>
      </c>
      <c r="M62">
        <v>12</v>
      </c>
      <c r="N62">
        <v>15</v>
      </c>
      <c r="O62">
        <v>18</v>
      </c>
    </row>
    <row r="81" spans="1:15" s="22" customFormat="1">
      <c r="J81"/>
    </row>
    <row r="83" spans="1:15">
      <c r="A83" s="1" t="s">
        <v>95</v>
      </c>
    </row>
    <row r="85" spans="1:15">
      <c r="A85">
        <v>0</v>
      </c>
      <c r="B85">
        <v>21.782499999999999</v>
      </c>
      <c r="C85">
        <v>32.673749999999998</v>
      </c>
      <c r="D85">
        <v>43.564999999999998</v>
      </c>
      <c r="E85">
        <v>54.456249999999997</v>
      </c>
      <c r="F85">
        <v>65.347499999999997</v>
      </c>
      <c r="K85">
        <v>50</v>
      </c>
      <c r="L85">
        <v>100</v>
      </c>
      <c r="M85">
        <v>150</v>
      </c>
      <c r="N85">
        <v>200</v>
      </c>
      <c r="O85">
        <v>250</v>
      </c>
    </row>
    <row r="86" spans="1:15">
      <c r="A86">
        <v>100</v>
      </c>
      <c r="B86">
        <v>66.233766233766232</v>
      </c>
      <c r="C86">
        <v>54.545454545454547</v>
      </c>
      <c r="D86">
        <v>46.753246753246756</v>
      </c>
      <c r="E86">
        <v>40.259740259740262</v>
      </c>
      <c r="F86">
        <v>35.064935064935064</v>
      </c>
      <c r="J86" s="3" t="s">
        <v>0</v>
      </c>
      <c r="K86">
        <v>14</v>
      </c>
      <c r="L86">
        <v>28</v>
      </c>
      <c r="M86">
        <v>42</v>
      </c>
      <c r="N86">
        <v>49</v>
      </c>
      <c r="O86">
        <v>57</v>
      </c>
    </row>
    <row r="87" spans="1:15">
      <c r="J87" s="4">
        <v>100</v>
      </c>
      <c r="K87">
        <v>9</v>
      </c>
      <c r="L87">
        <v>21</v>
      </c>
      <c r="M87">
        <v>26</v>
      </c>
      <c r="N87">
        <v>30</v>
      </c>
      <c r="O87">
        <v>38</v>
      </c>
    </row>
    <row r="88" spans="1:15">
      <c r="A88" s="1" t="s">
        <v>96</v>
      </c>
      <c r="B88" s="1"/>
      <c r="C88" s="1">
        <v>40.773400000000002</v>
      </c>
      <c r="J88">
        <v>200</v>
      </c>
      <c r="K88">
        <v>7</v>
      </c>
      <c r="L88">
        <v>14</v>
      </c>
      <c r="M88">
        <v>19</v>
      </c>
      <c r="N88">
        <v>22</v>
      </c>
      <c r="O88">
        <v>28</v>
      </c>
    </row>
    <row r="89" spans="1:15">
      <c r="B89" s="1" t="s">
        <v>97</v>
      </c>
      <c r="J89" s="5">
        <v>300</v>
      </c>
      <c r="K89">
        <v>5</v>
      </c>
      <c r="L89">
        <v>10</v>
      </c>
      <c r="M89">
        <v>14</v>
      </c>
      <c r="N89">
        <v>18</v>
      </c>
      <c r="O89">
        <v>21</v>
      </c>
    </row>
    <row r="107" spans="1:15" s="22" customFormat="1">
      <c r="J107"/>
    </row>
    <row r="109" spans="1:15">
      <c r="A109" s="1" t="s">
        <v>98</v>
      </c>
      <c r="K109" s="21">
        <v>50</v>
      </c>
      <c r="L109" s="21">
        <v>100</v>
      </c>
      <c r="M109" s="21">
        <v>150</v>
      </c>
      <c r="N109" s="21">
        <v>200</v>
      </c>
      <c r="O109" s="21">
        <v>250</v>
      </c>
    </row>
    <row r="110" spans="1:15">
      <c r="J110" s="3" t="s">
        <v>0</v>
      </c>
      <c r="K110">
        <v>16</v>
      </c>
      <c r="L110">
        <v>28</v>
      </c>
      <c r="M110">
        <v>42</v>
      </c>
      <c r="N110">
        <v>49</v>
      </c>
      <c r="O110">
        <v>57</v>
      </c>
    </row>
    <row r="111" spans="1:15">
      <c r="A111">
        <v>0</v>
      </c>
      <c r="B111">
        <v>27.100200000000001</v>
      </c>
      <c r="C111">
        <v>40.650300000000001</v>
      </c>
      <c r="D111">
        <v>54.200400000000002</v>
      </c>
      <c r="E111">
        <v>67.750500000000002</v>
      </c>
      <c r="F111">
        <v>81.300600000000003</v>
      </c>
      <c r="J111" s="4">
        <v>100</v>
      </c>
      <c r="K111">
        <v>8</v>
      </c>
      <c r="L111">
        <v>14</v>
      </c>
      <c r="M111">
        <v>20</v>
      </c>
      <c r="N111">
        <v>24</v>
      </c>
      <c r="O111">
        <v>32</v>
      </c>
    </row>
    <row r="112" spans="1:15">
      <c r="A112">
        <v>100</v>
      </c>
      <c r="B112">
        <v>54.166666666666664</v>
      </c>
      <c r="C112">
        <v>44.444444444444443</v>
      </c>
      <c r="D112">
        <v>33.333333333333336</v>
      </c>
      <c r="E112">
        <v>25</v>
      </c>
      <c r="F112">
        <v>19.444444444444443</v>
      </c>
      <c r="J112">
        <v>150</v>
      </c>
      <c r="K112">
        <v>6</v>
      </c>
      <c r="L112">
        <v>11</v>
      </c>
      <c r="M112">
        <v>15</v>
      </c>
      <c r="N112">
        <v>18</v>
      </c>
      <c r="O112">
        <v>25</v>
      </c>
    </row>
    <row r="113" spans="1:15">
      <c r="J113" s="5">
        <v>200</v>
      </c>
      <c r="K113">
        <v>5</v>
      </c>
      <c r="L113">
        <v>9</v>
      </c>
      <c r="M113">
        <v>12</v>
      </c>
      <c r="N113">
        <v>15</v>
      </c>
      <c r="O113">
        <v>19</v>
      </c>
    </row>
    <row r="114" spans="1:15">
      <c r="A114" s="1" t="s">
        <v>99</v>
      </c>
      <c r="B114" s="1"/>
      <c r="C114" s="1">
        <v>34.657400000000003</v>
      </c>
    </row>
    <row r="115" spans="1:15">
      <c r="B115" s="1" t="s">
        <v>100</v>
      </c>
    </row>
    <row r="134" spans="1:15" s="22" customFormat="1">
      <c r="J134"/>
    </row>
    <row r="135" spans="1:15">
      <c r="A135" s="1" t="s">
        <v>101</v>
      </c>
    </row>
    <row r="136" spans="1:15">
      <c r="K136" s="21">
        <v>50</v>
      </c>
      <c r="L136" s="21">
        <v>100</v>
      </c>
      <c r="M136" s="21">
        <v>150</v>
      </c>
      <c r="N136" s="21">
        <v>200</v>
      </c>
      <c r="O136" s="21">
        <v>250</v>
      </c>
    </row>
    <row r="137" spans="1:15">
      <c r="A137">
        <v>0</v>
      </c>
      <c r="B137">
        <v>22.37</v>
      </c>
      <c r="C137">
        <v>33.555</v>
      </c>
      <c r="D137">
        <v>44.74</v>
      </c>
      <c r="E137">
        <v>55.924999999999997</v>
      </c>
      <c r="F137">
        <v>67.11</v>
      </c>
      <c r="J137" s="3" t="s">
        <v>0</v>
      </c>
      <c r="K137">
        <v>16</v>
      </c>
      <c r="L137">
        <v>26</v>
      </c>
      <c r="M137">
        <v>42</v>
      </c>
      <c r="N137">
        <v>49</v>
      </c>
      <c r="O137">
        <v>57</v>
      </c>
    </row>
    <row r="138" spans="1:15">
      <c r="A138">
        <v>100</v>
      </c>
      <c r="B138">
        <v>73.611111111111114</v>
      </c>
      <c r="C138">
        <v>65.277777777777771</v>
      </c>
      <c r="D138">
        <v>56.944444444444443</v>
      </c>
      <c r="E138">
        <v>50</v>
      </c>
      <c r="F138">
        <v>43.055555555555557</v>
      </c>
      <c r="J138" s="4">
        <v>200</v>
      </c>
      <c r="K138">
        <v>9</v>
      </c>
      <c r="L138">
        <v>17</v>
      </c>
      <c r="M138">
        <v>23</v>
      </c>
      <c r="N138">
        <v>26</v>
      </c>
      <c r="O138">
        <v>34</v>
      </c>
    </row>
    <row r="139" spans="1:15">
      <c r="J139">
        <v>250</v>
      </c>
      <c r="K139">
        <v>7</v>
      </c>
      <c r="L139">
        <v>13</v>
      </c>
      <c r="M139">
        <v>19</v>
      </c>
      <c r="N139">
        <v>24</v>
      </c>
      <c r="O139">
        <v>28</v>
      </c>
    </row>
    <row r="140" spans="1:15">
      <c r="A140" s="1" t="s">
        <v>102</v>
      </c>
      <c r="B140" s="1"/>
      <c r="C140" s="1">
        <v>53.319000000000003</v>
      </c>
      <c r="J140" s="5">
        <v>399</v>
      </c>
      <c r="K140">
        <v>6</v>
      </c>
      <c r="L140">
        <v>11</v>
      </c>
      <c r="M140">
        <v>15</v>
      </c>
      <c r="N140">
        <v>20</v>
      </c>
      <c r="O140">
        <v>23</v>
      </c>
    </row>
    <row r="141" spans="1:15">
      <c r="B141" s="1" t="s">
        <v>103</v>
      </c>
    </row>
    <row r="158" spans="1:10" s="22" customFormat="1">
      <c r="J158"/>
    </row>
    <row r="160" spans="1:10">
      <c r="A160" s="1" t="s">
        <v>104</v>
      </c>
    </row>
    <row r="162" spans="1:15">
      <c r="A162">
        <v>0</v>
      </c>
      <c r="B162">
        <v>21.69</v>
      </c>
      <c r="C162">
        <v>32.534999999999997</v>
      </c>
      <c r="D162">
        <v>43.38</v>
      </c>
      <c r="E162">
        <v>54.225000000000001</v>
      </c>
      <c r="F162">
        <v>65.069999999999993</v>
      </c>
      <c r="K162" s="21">
        <v>50</v>
      </c>
      <c r="L162" s="21">
        <v>100</v>
      </c>
      <c r="M162" s="21">
        <v>150</v>
      </c>
      <c r="N162" s="21">
        <v>200</v>
      </c>
      <c r="O162" s="21">
        <v>250</v>
      </c>
    </row>
    <row r="163" spans="1:15">
      <c r="A163">
        <v>100</v>
      </c>
      <c r="B163">
        <v>55.555555555555557</v>
      </c>
      <c r="C163">
        <v>40.277777777777779</v>
      </c>
      <c r="D163">
        <v>31.944444444444443</v>
      </c>
      <c r="E163">
        <v>26.388888888888889</v>
      </c>
      <c r="F163">
        <v>19.444444444444443</v>
      </c>
      <c r="J163" s="3" t="s">
        <v>0</v>
      </c>
      <c r="K163">
        <v>14</v>
      </c>
      <c r="L163">
        <v>25</v>
      </c>
      <c r="M163">
        <v>32</v>
      </c>
      <c r="N163">
        <v>38</v>
      </c>
      <c r="O163">
        <v>43</v>
      </c>
    </row>
    <row r="164" spans="1:15">
      <c r="J164" s="4">
        <v>50</v>
      </c>
      <c r="K164">
        <v>8</v>
      </c>
      <c r="L164">
        <v>14</v>
      </c>
      <c r="M164">
        <v>20</v>
      </c>
      <c r="N164">
        <v>24</v>
      </c>
      <c r="O164">
        <v>27</v>
      </c>
    </row>
    <row r="165" spans="1:15">
      <c r="A165" s="1" t="s">
        <v>105</v>
      </c>
      <c r="B165" s="1"/>
      <c r="C165" s="1">
        <v>26.659500000000001</v>
      </c>
      <c r="J165">
        <v>150</v>
      </c>
      <c r="K165">
        <v>6</v>
      </c>
      <c r="L165">
        <v>10</v>
      </c>
      <c r="M165">
        <v>13</v>
      </c>
      <c r="N165">
        <v>17</v>
      </c>
      <c r="O165">
        <v>21</v>
      </c>
    </row>
    <row r="166" spans="1:15">
      <c r="A166" s="1"/>
      <c r="B166" s="1" t="s">
        <v>106</v>
      </c>
      <c r="C166" s="1"/>
      <c r="J166" s="5">
        <v>250</v>
      </c>
      <c r="K166">
        <v>4</v>
      </c>
      <c r="L166">
        <v>7</v>
      </c>
      <c r="M166">
        <v>10</v>
      </c>
      <c r="N166">
        <v>12</v>
      </c>
      <c r="O166">
        <v>16</v>
      </c>
    </row>
    <row r="184" spans="1:15" s="22" customFormat="1">
      <c r="J184"/>
    </row>
    <row r="186" spans="1:15">
      <c r="A186" s="1" t="s">
        <v>107</v>
      </c>
    </row>
    <row r="188" spans="1:15">
      <c r="A188">
        <v>0</v>
      </c>
      <c r="B188">
        <v>21.05</v>
      </c>
      <c r="C188">
        <v>31.574999999999999</v>
      </c>
      <c r="D188">
        <v>42.1</v>
      </c>
      <c r="E188">
        <v>52.625</v>
      </c>
      <c r="F188">
        <v>63.15</v>
      </c>
      <c r="K188" s="21">
        <v>50</v>
      </c>
      <c r="L188" s="21">
        <v>100</v>
      </c>
      <c r="M188" s="21">
        <v>150</v>
      </c>
      <c r="N188" s="21">
        <v>200</v>
      </c>
      <c r="O188" s="21">
        <v>250</v>
      </c>
    </row>
    <row r="189" spans="1:15">
      <c r="A189">
        <v>100</v>
      </c>
      <c r="B189">
        <v>66.279069767441854</v>
      </c>
      <c r="C189">
        <v>55.813953488372093</v>
      </c>
      <c r="D189">
        <v>48.837209302325583</v>
      </c>
      <c r="E189">
        <v>43.02325581395349</v>
      </c>
      <c r="F189">
        <v>34.883720930232556</v>
      </c>
      <c r="J189" s="3" t="s">
        <v>0</v>
      </c>
      <c r="K189">
        <v>15</v>
      </c>
      <c r="L189">
        <v>25</v>
      </c>
      <c r="M189">
        <v>32</v>
      </c>
      <c r="N189">
        <v>38</v>
      </c>
      <c r="O189">
        <v>43</v>
      </c>
    </row>
    <row r="190" spans="1:15">
      <c r="J190" s="4">
        <v>100</v>
      </c>
      <c r="K190">
        <v>9</v>
      </c>
      <c r="L190">
        <v>13</v>
      </c>
      <c r="M190">
        <v>17</v>
      </c>
      <c r="N190">
        <v>21</v>
      </c>
      <c r="O190">
        <v>26</v>
      </c>
    </row>
    <row r="191" spans="1:15">
      <c r="A191" s="1" t="s">
        <v>108</v>
      </c>
      <c r="B191" s="1"/>
      <c r="C191" s="1">
        <v>40.773400000000002</v>
      </c>
      <c r="J191">
        <v>200</v>
      </c>
      <c r="K191">
        <v>7</v>
      </c>
      <c r="L191">
        <v>11</v>
      </c>
      <c r="M191">
        <v>13</v>
      </c>
      <c r="N191">
        <v>16</v>
      </c>
      <c r="O191">
        <v>18</v>
      </c>
    </row>
    <row r="192" spans="1:15">
      <c r="B192" s="1" t="s">
        <v>109</v>
      </c>
      <c r="J192" s="5">
        <v>300</v>
      </c>
      <c r="K192">
        <v>5</v>
      </c>
      <c r="L192">
        <v>8</v>
      </c>
      <c r="M192">
        <v>10</v>
      </c>
      <c r="N192">
        <v>12</v>
      </c>
      <c r="O192">
        <v>14</v>
      </c>
    </row>
    <row r="210" spans="1:15" s="7" customFormat="1">
      <c r="J210" s="4"/>
    </row>
    <row r="212" spans="1:15">
      <c r="A212" s="1" t="s">
        <v>110</v>
      </c>
    </row>
    <row r="214" spans="1:15">
      <c r="A214">
        <v>0</v>
      </c>
      <c r="B214">
        <v>24.216099999999997</v>
      </c>
      <c r="C214">
        <v>36.324150000000003</v>
      </c>
      <c r="D214">
        <v>48.432199999999995</v>
      </c>
      <c r="E214">
        <v>60.54025</v>
      </c>
      <c r="F214">
        <v>72.648300000000006</v>
      </c>
      <c r="K214" s="21">
        <v>50</v>
      </c>
      <c r="L214" s="21">
        <v>100</v>
      </c>
      <c r="M214" s="21">
        <v>150</v>
      </c>
      <c r="N214" s="21">
        <v>200</v>
      </c>
      <c r="O214" s="21">
        <v>250</v>
      </c>
    </row>
    <row r="215" spans="1:15">
      <c r="A215">
        <v>100</v>
      </c>
      <c r="B215">
        <v>64.634146341463421</v>
      </c>
      <c r="C215">
        <v>51.219512195121951</v>
      </c>
      <c r="D215">
        <v>42.68292682926829</v>
      </c>
      <c r="E215">
        <v>37.804878048780488</v>
      </c>
      <c r="F215">
        <v>30.487804878048781</v>
      </c>
      <c r="J215" s="3" t="s">
        <v>0</v>
      </c>
      <c r="K215">
        <v>17</v>
      </c>
      <c r="L215">
        <v>26</v>
      </c>
      <c r="M215">
        <v>33</v>
      </c>
      <c r="N215">
        <v>42</v>
      </c>
      <c r="O215">
        <v>54</v>
      </c>
    </row>
    <row r="216" spans="1:15">
      <c r="J216" s="4">
        <v>100</v>
      </c>
      <c r="K216">
        <v>8</v>
      </c>
      <c r="L216">
        <v>14</v>
      </c>
      <c r="M216">
        <v>17</v>
      </c>
      <c r="N216">
        <v>20</v>
      </c>
      <c r="O216">
        <v>25</v>
      </c>
    </row>
    <row r="217" spans="1:15">
      <c r="A217" s="1" t="s">
        <v>111</v>
      </c>
      <c r="B217" s="1"/>
      <c r="C217" s="1">
        <v>40.773400000000002</v>
      </c>
      <c r="J217">
        <v>150</v>
      </c>
      <c r="K217">
        <v>7</v>
      </c>
      <c r="L217">
        <v>11</v>
      </c>
      <c r="M217">
        <v>15</v>
      </c>
      <c r="N217">
        <v>18</v>
      </c>
      <c r="O217">
        <v>21</v>
      </c>
    </row>
    <row r="218" spans="1:15">
      <c r="B218" s="1" t="s">
        <v>112</v>
      </c>
      <c r="J218" s="5">
        <v>200</v>
      </c>
      <c r="K218">
        <v>5</v>
      </c>
      <c r="L218">
        <v>9</v>
      </c>
      <c r="M218">
        <v>12</v>
      </c>
      <c r="N218">
        <v>14</v>
      </c>
      <c r="O218">
        <v>17</v>
      </c>
    </row>
    <row r="236" spans="1:15" s="22" customFormat="1">
      <c r="J236"/>
    </row>
    <row r="238" spans="1:15">
      <c r="A238" s="1" t="s">
        <v>113</v>
      </c>
    </row>
    <row r="240" spans="1:15">
      <c r="A240">
        <v>0</v>
      </c>
      <c r="B240">
        <v>20.367699999999999</v>
      </c>
      <c r="C240">
        <v>30.551549999999999</v>
      </c>
      <c r="D240">
        <v>40.735399999999998</v>
      </c>
      <c r="E240">
        <v>50.919249999999998</v>
      </c>
      <c r="F240">
        <v>61.103099999999998</v>
      </c>
      <c r="K240" s="21">
        <v>50</v>
      </c>
      <c r="L240" s="21">
        <v>100</v>
      </c>
      <c r="M240" s="21">
        <v>150</v>
      </c>
      <c r="N240" s="21">
        <v>200</v>
      </c>
      <c r="O240" s="21">
        <v>250</v>
      </c>
    </row>
    <row r="241" spans="1:15">
      <c r="A241">
        <v>100</v>
      </c>
      <c r="B241">
        <v>62.195121951219512</v>
      </c>
      <c r="C241">
        <v>50</v>
      </c>
      <c r="D241">
        <v>40.243902439024389</v>
      </c>
      <c r="E241">
        <v>35.365853658536587</v>
      </c>
      <c r="F241">
        <v>29.26829268292683</v>
      </c>
      <c r="J241" s="3" t="s">
        <v>0</v>
      </c>
      <c r="K241">
        <v>14</v>
      </c>
      <c r="L241">
        <v>25</v>
      </c>
      <c r="M241">
        <v>32</v>
      </c>
      <c r="N241">
        <v>43</v>
      </c>
      <c r="O241">
        <v>55</v>
      </c>
    </row>
    <row r="242" spans="1:15">
      <c r="J242" s="4">
        <v>100</v>
      </c>
      <c r="K242">
        <v>8</v>
      </c>
      <c r="L242">
        <v>14</v>
      </c>
      <c r="M242">
        <v>18</v>
      </c>
      <c r="N242">
        <v>23</v>
      </c>
      <c r="O242">
        <v>28</v>
      </c>
    </row>
    <row r="243" spans="1:15">
      <c r="A243" s="1" t="s">
        <v>114</v>
      </c>
      <c r="B243" s="1"/>
      <c r="C243" s="1">
        <v>33.006999999999998</v>
      </c>
      <c r="J243">
        <v>150</v>
      </c>
      <c r="K243">
        <v>6</v>
      </c>
      <c r="L243">
        <v>10</v>
      </c>
      <c r="M243">
        <v>15</v>
      </c>
      <c r="N243">
        <v>20</v>
      </c>
      <c r="O243">
        <v>24</v>
      </c>
    </row>
    <row r="244" spans="1:15">
      <c r="B244" s="1" t="s">
        <v>115</v>
      </c>
      <c r="J244" s="5">
        <v>200</v>
      </c>
      <c r="K244">
        <v>5</v>
      </c>
      <c r="L244">
        <v>8</v>
      </c>
      <c r="M244">
        <v>11</v>
      </c>
      <c r="N244">
        <v>15</v>
      </c>
      <c r="O244">
        <v>18</v>
      </c>
    </row>
    <row r="262" spans="1:15" s="22" customFormat="1">
      <c r="J262"/>
    </row>
    <row r="264" spans="1:15">
      <c r="A264" s="1" t="s">
        <v>85</v>
      </c>
    </row>
    <row r="266" spans="1:15">
      <c r="A266">
        <v>0</v>
      </c>
      <c r="B266">
        <v>19.802400000000002</v>
      </c>
      <c r="C266">
        <v>29.703599999999998</v>
      </c>
      <c r="D266">
        <v>39.604800000000004</v>
      </c>
      <c r="E266">
        <v>49.506</v>
      </c>
      <c r="F266">
        <v>59.407199999999996</v>
      </c>
      <c r="K266" s="21">
        <v>50</v>
      </c>
      <c r="L266" s="21">
        <v>100</v>
      </c>
      <c r="M266" s="21">
        <v>150</v>
      </c>
      <c r="N266" s="21">
        <v>200</v>
      </c>
      <c r="O266" s="21">
        <v>250</v>
      </c>
    </row>
    <row r="267" spans="1:15">
      <c r="A267">
        <v>100</v>
      </c>
      <c r="B267">
        <v>69.512195121951223</v>
      </c>
      <c r="C267">
        <v>59.756097560975611</v>
      </c>
      <c r="D267">
        <v>53.658536585365852</v>
      </c>
      <c r="E267">
        <v>47.560975609756099</v>
      </c>
      <c r="F267">
        <v>39.024390243902438</v>
      </c>
      <c r="J267" s="3" t="s">
        <v>0</v>
      </c>
      <c r="K267">
        <v>14</v>
      </c>
      <c r="L267">
        <v>25</v>
      </c>
      <c r="M267">
        <v>32</v>
      </c>
      <c r="N267">
        <v>43</v>
      </c>
      <c r="O267">
        <v>55</v>
      </c>
    </row>
    <row r="268" spans="1:15">
      <c r="J268" s="4">
        <v>100</v>
      </c>
      <c r="K268">
        <v>9</v>
      </c>
      <c r="L268">
        <v>18</v>
      </c>
      <c r="M268">
        <v>20</v>
      </c>
      <c r="N268">
        <v>29</v>
      </c>
      <c r="O268">
        <v>37</v>
      </c>
    </row>
    <row r="269" spans="1:15">
      <c r="A269" s="1" t="s">
        <v>116</v>
      </c>
      <c r="B269" s="1"/>
      <c r="C269" s="1">
        <v>43.3217</v>
      </c>
      <c r="J269">
        <v>200</v>
      </c>
      <c r="K269">
        <v>7</v>
      </c>
      <c r="L269">
        <v>13</v>
      </c>
      <c r="M269">
        <v>17</v>
      </c>
      <c r="N269">
        <v>23</v>
      </c>
      <c r="O269">
        <v>28</v>
      </c>
    </row>
    <row r="270" spans="1:15">
      <c r="A270" s="1"/>
      <c r="B270" s="1" t="s">
        <v>117</v>
      </c>
      <c r="C270" s="1"/>
      <c r="J270" s="5">
        <v>300</v>
      </c>
      <c r="K270">
        <v>5</v>
      </c>
      <c r="L270">
        <v>9</v>
      </c>
      <c r="M270">
        <v>12</v>
      </c>
      <c r="N270">
        <v>17</v>
      </c>
      <c r="O270">
        <v>22</v>
      </c>
    </row>
    <row r="288" spans="10:10" s="22" customFormat="1">
      <c r="J288"/>
    </row>
    <row r="290" spans="1:15">
      <c r="A290" s="1" t="s">
        <v>118</v>
      </c>
    </row>
    <row r="292" spans="1:15">
      <c r="A292">
        <v>0</v>
      </c>
      <c r="B292">
        <v>19.267700000000001</v>
      </c>
      <c r="C292">
        <v>28.90155</v>
      </c>
      <c r="D292">
        <v>38.535400000000003</v>
      </c>
      <c r="E292">
        <v>48.169249999999998</v>
      </c>
      <c r="F292">
        <v>57.803100000000001</v>
      </c>
      <c r="K292" s="21">
        <v>50</v>
      </c>
      <c r="L292" s="21">
        <v>100</v>
      </c>
      <c r="M292" s="21">
        <v>150</v>
      </c>
      <c r="N292" s="21">
        <v>200</v>
      </c>
      <c r="O292" s="21">
        <v>250</v>
      </c>
    </row>
    <row r="293" spans="1:15">
      <c r="A293">
        <v>100</v>
      </c>
      <c r="B293">
        <v>65.853658536585371</v>
      </c>
      <c r="C293">
        <v>56.097560975609753</v>
      </c>
      <c r="D293">
        <v>50</v>
      </c>
      <c r="E293">
        <v>41.463414634146339</v>
      </c>
      <c r="F293">
        <v>31.707317073170731</v>
      </c>
      <c r="J293" s="3" t="s">
        <v>0</v>
      </c>
      <c r="K293">
        <v>12</v>
      </c>
      <c r="L293">
        <v>19</v>
      </c>
      <c r="M293">
        <v>28</v>
      </c>
      <c r="N293">
        <v>35</v>
      </c>
      <c r="O293">
        <v>43</v>
      </c>
    </row>
    <row r="294" spans="1:15">
      <c r="J294" s="4">
        <v>150</v>
      </c>
      <c r="K294">
        <v>7</v>
      </c>
      <c r="L294">
        <v>13</v>
      </c>
      <c r="M294">
        <v>17</v>
      </c>
      <c r="N294">
        <v>21</v>
      </c>
      <c r="O294">
        <v>25</v>
      </c>
    </row>
    <row r="295" spans="1:15">
      <c r="A295" s="1" t="s">
        <v>119</v>
      </c>
      <c r="B295" s="1"/>
      <c r="C295" s="1">
        <v>36.481400000000001</v>
      </c>
      <c r="J295">
        <v>200</v>
      </c>
      <c r="K295">
        <v>6</v>
      </c>
      <c r="L295">
        <v>10</v>
      </c>
      <c r="M295">
        <v>14</v>
      </c>
      <c r="N295">
        <v>18</v>
      </c>
      <c r="O295">
        <v>22</v>
      </c>
    </row>
    <row r="296" spans="1:15">
      <c r="B296" s="1" t="s">
        <v>120</v>
      </c>
      <c r="J296" s="5">
        <v>250</v>
      </c>
      <c r="K296">
        <v>4</v>
      </c>
      <c r="L296">
        <v>8</v>
      </c>
      <c r="M296">
        <v>10</v>
      </c>
      <c r="N296">
        <v>13</v>
      </c>
      <c r="O296">
        <v>17</v>
      </c>
    </row>
    <row r="314" spans="1:15" s="22" customFormat="1">
      <c r="J314"/>
    </row>
    <row r="316" spans="1:15">
      <c r="A316" s="1" t="s">
        <v>121</v>
      </c>
    </row>
    <row r="318" spans="1:15">
      <c r="A318">
        <v>0</v>
      </c>
      <c r="B318">
        <v>13.69675</v>
      </c>
      <c r="C318">
        <v>27.3935</v>
      </c>
      <c r="D318">
        <v>41.090249999999997</v>
      </c>
      <c r="E318">
        <v>54.786999999999999</v>
      </c>
      <c r="F318">
        <v>68.483750000000001</v>
      </c>
      <c r="K318" s="21">
        <v>50</v>
      </c>
      <c r="L318" s="21">
        <v>100</v>
      </c>
      <c r="M318" s="21">
        <v>150</v>
      </c>
      <c r="N318" s="21">
        <v>200</v>
      </c>
      <c r="O318" s="21">
        <v>250</v>
      </c>
    </row>
    <row r="319" spans="1:15">
      <c r="A319">
        <v>100</v>
      </c>
      <c r="B319">
        <v>70</v>
      </c>
      <c r="C319">
        <v>50</v>
      </c>
      <c r="D319">
        <v>40</v>
      </c>
      <c r="E319">
        <v>30</v>
      </c>
      <c r="F319">
        <v>22</v>
      </c>
      <c r="J319" s="3" t="s">
        <v>0</v>
      </c>
      <c r="K319">
        <v>11</v>
      </c>
      <c r="L319">
        <v>18</v>
      </c>
      <c r="M319">
        <v>26</v>
      </c>
      <c r="N319">
        <v>30</v>
      </c>
      <c r="O319">
        <v>37</v>
      </c>
    </row>
    <row r="320" spans="1:15">
      <c r="J320" s="4">
        <v>50</v>
      </c>
      <c r="K320">
        <v>7</v>
      </c>
      <c r="L320">
        <v>11</v>
      </c>
      <c r="M320">
        <v>14</v>
      </c>
      <c r="N320">
        <v>19</v>
      </c>
      <c r="O320">
        <v>25</v>
      </c>
    </row>
    <row r="321" spans="1:15">
      <c r="A321" s="1" t="s">
        <v>122</v>
      </c>
      <c r="B321" s="1"/>
      <c r="C321" s="1">
        <v>31.506699999999999</v>
      </c>
      <c r="J321">
        <v>100</v>
      </c>
      <c r="K321">
        <v>5</v>
      </c>
      <c r="L321">
        <v>8</v>
      </c>
      <c r="M321">
        <v>10</v>
      </c>
      <c r="N321">
        <v>13</v>
      </c>
      <c r="O321">
        <v>18</v>
      </c>
    </row>
    <row r="322" spans="1:15">
      <c r="B322" s="1" t="s">
        <v>120</v>
      </c>
      <c r="J322" s="5">
        <v>150</v>
      </c>
      <c r="K322">
        <v>4</v>
      </c>
      <c r="L322">
        <v>7</v>
      </c>
      <c r="M322">
        <v>9</v>
      </c>
      <c r="N322">
        <v>11</v>
      </c>
      <c r="O322">
        <v>13</v>
      </c>
    </row>
    <row r="340" spans="1:15" s="22" customFormat="1">
      <c r="J340"/>
    </row>
    <row r="342" spans="1:15">
      <c r="A342" s="1" t="s">
        <v>123</v>
      </c>
    </row>
    <row r="344" spans="1:15">
      <c r="A344">
        <v>0</v>
      </c>
      <c r="B344">
        <v>11.28485</v>
      </c>
      <c r="C344">
        <v>22.569700000000001</v>
      </c>
      <c r="D344">
        <v>33.854550000000003</v>
      </c>
      <c r="E344">
        <v>45.139400000000002</v>
      </c>
      <c r="F344">
        <v>56.424250000000001</v>
      </c>
      <c r="K344" s="21">
        <v>50</v>
      </c>
      <c r="L344" s="21">
        <v>100</v>
      </c>
      <c r="M344" s="21">
        <v>150</v>
      </c>
      <c r="N344" s="21">
        <v>200</v>
      </c>
      <c r="O344" s="21">
        <v>250</v>
      </c>
    </row>
    <row r="345" spans="1:15">
      <c r="A345">
        <v>100</v>
      </c>
      <c r="B345">
        <v>81.034482758620683</v>
      </c>
      <c r="C345">
        <v>67.241379310344826</v>
      </c>
      <c r="D345">
        <v>55.172413793103445</v>
      </c>
      <c r="E345">
        <v>50</v>
      </c>
      <c r="F345">
        <v>41.379310344827587</v>
      </c>
      <c r="J345" s="3" t="s">
        <v>0</v>
      </c>
      <c r="K345">
        <v>12</v>
      </c>
      <c r="L345">
        <v>19</v>
      </c>
      <c r="M345">
        <v>28</v>
      </c>
      <c r="N345">
        <v>35</v>
      </c>
      <c r="O345">
        <v>42</v>
      </c>
    </row>
    <row r="346" spans="1:15">
      <c r="J346" s="4">
        <v>200</v>
      </c>
      <c r="K346">
        <v>7</v>
      </c>
      <c r="L346">
        <v>12</v>
      </c>
      <c r="M346">
        <v>16</v>
      </c>
      <c r="N346">
        <v>19</v>
      </c>
      <c r="O346">
        <v>25</v>
      </c>
    </row>
    <row r="347" spans="1:15">
      <c r="A347" s="1" t="s">
        <v>124</v>
      </c>
      <c r="B347" s="1"/>
      <c r="C347" s="1">
        <v>43.3217</v>
      </c>
      <c r="J347">
        <v>250</v>
      </c>
      <c r="K347">
        <v>6</v>
      </c>
      <c r="L347">
        <v>10</v>
      </c>
      <c r="M347">
        <v>13</v>
      </c>
      <c r="N347">
        <v>16</v>
      </c>
      <c r="O347">
        <v>21</v>
      </c>
    </row>
    <row r="348" spans="1:15">
      <c r="B348" s="1" t="s">
        <v>125</v>
      </c>
      <c r="J348" s="5">
        <v>300</v>
      </c>
      <c r="K348">
        <v>5</v>
      </c>
      <c r="L348">
        <v>8</v>
      </c>
      <c r="M348">
        <v>11</v>
      </c>
      <c r="N348">
        <v>14</v>
      </c>
      <c r="O348">
        <v>17</v>
      </c>
    </row>
    <row r="366" spans="1:10" s="22" customFormat="1">
      <c r="J366"/>
    </row>
    <row r="368" spans="1:10">
      <c r="A368" s="1" t="s">
        <v>126</v>
      </c>
    </row>
    <row r="370" spans="1:15">
      <c r="A370">
        <v>0</v>
      </c>
      <c r="B370">
        <v>10.938800000000001</v>
      </c>
      <c r="C370">
        <v>21.877600000000001</v>
      </c>
      <c r="D370">
        <v>32.816400000000002</v>
      </c>
      <c r="E370">
        <v>43.755200000000002</v>
      </c>
      <c r="F370">
        <v>54.694000000000003</v>
      </c>
      <c r="K370" s="21">
        <v>50</v>
      </c>
      <c r="L370" s="21">
        <v>100</v>
      </c>
      <c r="M370" s="21">
        <v>150</v>
      </c>
      <c r="N370" s="21">
        <v>200</v>
      </c>
      <c r="O370" s="21">
        <v>250</v>
      </c>
    </row>
    <row r="371" spans="1:15">
      <c r="A371">
        <v>100</v>
      </c>
      <c r="B371">
        <v>78.94736842105263</v>
      </c>
      <c r="C371">
        <v>66.666666666666671</v>
      </c>
      <c r="D371">
        <v>57.89473684210526</v>
      </c>
      <c r="E371">
        <v>49.122807017543863</v>
      </c>
      <c r="F371">
        <v>40.350877192982459</v>
      </c>
      <c r="J371" s="3" t="s">
        <v>0</v>
      </c>
      <c r="K371">
        <v>13</v>
      </c>
      <c r="L371">
        <v>21</v>
      </c>
      <c r="M371">
        <v>28</v>
      </c>
      <c r="N371">
        <v>35</v>
      </c>
      <c r="O371">
        <v>43</v>
      </c>
    </row>
    <row r="372" spans="1:15">
      <c r="J372" s="4">
        <v>200</v>
      </c>
      <c r="K372">
        <v>9</v>
      </c>
      <c r="L372">
        <v>14</v>
      </c>
      <c r="M372">
        <v>17</v>
      </c>
      <c r="N372">
        <v>23</v>
      </c>
      <c r="O372">
        <v>28</v>
      </c>
    </row>
    <row r="373" spans="1:15">
      <c r="A373" s="1" t="s">
        <v>127</v>
      </c>
      <c r="B373" s="1"/>
      <c r="C373" s="1">
        <v>40.773400000000002</v>
      </c>
      <c r="J373">
        <v>250</v>
      </c>
      <c r="K373">
        <v>7</v>
      </c>
      <c r="L373">
        <v>11</v>
      </c>
      <c r="M373">
        <v>14</v>
      </c>
      <c r="N373">
        <v>18</v>
      </c>
      <c r="O373">
        <v>22</v>
      </c>
    </row>
    <row r="374" spans="1:15">
      <c r="B374" s="1" t="s">
        <v>128</v>
      </c>
      <c r="J374" s="5">
        <v>300</v>
      </c>
      <c r="K374">
        <v>5</v>
      </c>
      <c r="L374">
        <v>8</v>
      </c>
      <c r="M374">
        <v>11</v>
      </c>
      <c r="N374">
        <v>14</v>
      </c>
      <c r="O374">
        <v>18</v>
      </c>
    </row>
    <row r="392" spans="1:15" s="22" customFormat="1">
      <c r="J392"/>
    </row>
    <row r="394" spans="1:15">
      <c r="A394" s="1" t="s">
        <v>129</v>
      </c>
    </row>
    <row r="396" spans="1:15">
      <c r="A396">
        <v>0</v>
      </c>
      <c r="B396">
        <v>10.613350000000001</v>
      </c>
      <c r="C396">
        <v>21.226700000000001</v>
      </c>
      <c r="D396">
        <v>31.840049999999998</v>
      </c>
      <c r="E396">
        <v>42.453400000000002</v>
      </c>
      <c r="F396">
        <v>53.066749999999999</v>
      </c>
      <c r="K396" s="21">
        <v>50</v>
      </c>
      <c r="L396" s="21">
        <v>100</v>
      </c>
      <c r="M396" s="21">
        <v>150</v>
      </c>
      <c r="N396" s="21">
        <v>200</v>
      </c>
      <c r="O396" s="21">
        <v>250</v>
      </c>
    </row>
    <row r="397" spans="1:15">
      <c r="A397">
        <v>100</v>
      </c>
      <c r="B397">
        <v>70.3125</v>
      </c>
      <c r="C397">
        <v>51.5625</v>
      </c>
      <c r="D397">
        <v>39.0625</v>
      </c>
      <c r="E397">
        <v>31.25</v>
      </c>
      <c r="F397">
        <v>23.4375</v>
      </c>
      <c r="J397" s="3" t="s">
        <v>0</v>
      </c>
      <c r="K397">
        <v>12</v>
      </c>
      <c r="L397">
        <v>20</v>
      </c>
      <c r="M397">
        <v>28</v>
      </c>
      <c r="N397">
        <v>35</v>
      </c>
      <c r="O397">
        <v>43</v>
      </c>
    </row>
    <row r="398" spans="1:15">
      <c r="J398" s="4">
        <v>50</v>
      </c>
      <c r="K398">
        <v>9</v>
      </c>
      <c r="L398">
        <v>14</v>
      </c>
      <c r="M398">
        <v>20</v>
      </c>
      <c r="N398">
        <v>26</v>
      </c>
      <c r="O398">
        <v>31</v>
      </c>
    </row>
    <row r="399" spans="1:15">
      <c r="A399" s="1" t="s">
        <v>130</v>
      </c>
      <c r="B399" s="1"/>
      <c r="C399" s="1">
        <v>24.755299999999998</v>
      </c>
      <c r="J399">
        <v>100</v>
      </c>
      <c r="K399">
        <v>7</v>
      </c>
      <c r="L399">
        <v>12</v>
      </c>
      <c r="M399">
        <v>16</v>
      </c>
      <c r="N399">
        <v>23</v>
      </c>
      <c r="O399">
        <v>27</v>
      </c>
    </row>
    <row r="400" spans="1:15">
      <c r="B400" s="1" t="s">
        <v>131</v>
      </c>
      <c r="J400" s="5">
        <v>150</v>
      </c>
      <c r="K400">
        <v>6</v>
      </c>
      <c r="L400">
        <v>10</v>
      </c>
      <c r="M400">
        <v>14</v>
      </c>
      <c r="N400">
        <v>17</v>
      </c>
      <c r="O400">
        <v>21</v>
      </c>
    </row>
    <row r="418" spans="1:15" s="22" customFormat="1">
      <c r="J418"/>
    </row>
    <row r="420" spans="1:15">
      <c r="A420" s="1" t="s">
        <v>132</v>
      </c>
    </row>
    <row r="422" spans="1:15">
      <c r="A422">
        <v>0</v>
      </c>
      <c r="B422">
        <v>13.157050000000002</v>
      </c>
      <c r="C422">
        <v>26.314100000000003</v>
      </c>
      <c r="D422">
        <v>39.471150000000002</v>
      </c>
      <c r="E422">
        <v>52.628200000000007</v>
      </c>
      <c r="F422">
        <v>65.785250000000005</v>
      </c>
      <c r="K422" s="21">
        <v>50</v>
      </c>
      <c r="L422" s="21">
        <v>100</v>
      </c>
      <c r="M422" s="21">
        <v>150</v>
      </c>
      <c r="N422" s="21">
        <v>200</v>
      </c>
      <c r="O422" s="21">
        <v>250</v>
      </c>
    </row>
    <row r="423" spans="1:15">
      <c r="A423">
        <v>100</v>
      </c>
      <c r="B423">
        <v>73.4375</v>
      </c>
      <c r="C423">
        <v>56.25</v>
      </c>
      <c r="D423">
        <v>46.875</v>
      </c>
      <c r="E423">
        <v>37.5</v>
      </c>
      <c r="F423">
        <v>28.125</v>
      </c>
      <c r="J423" s="3" t="s">
        <v>0</v>
      </c>
      <c r="K423">
        <v>13</v>
      </c>
      <c r="L423">
        <v>20</v>
      </c>
      <c r="M423">
        <v>28</v>
      </c>
      <c r="N423">
        <v>35</v>
      </c>
      <c r="O423">
        <v>43</v>
      </c>
    </row>
    <row r="424" spans="1:15">
      <c r="J424" s="4">
        <v>50</v>
      </c>
      <c r="K424">
        <v>10</v>
      </c>
      <c r="L424">
        <v>17</v>
      </c>
      <c r="M424">
        <v>23</v>
      </c>
      <c r="N424">
        <v>29</v>
      </c>
      <c r="O424">
        <v>35</v>
      </c>
    </row>
    <row r="425" spans="1:15">
      <c r="A425" s="1" t="s">
        <v>133</v>
      </c>
      <c r="B425" s="1"/>
      <c r="C425" s="1">
        <v>36.481400000000001</v>
      </c>
      <c r="J425">
        <v>100</v>
      </c>
      <c r="K425">
        <v>8</v>
      </c>
      <c r="L425">
        <v>14</v>
      </c>
      <c r="M425">
        <v>19</v>
      </c>
      <c r="N425">
        <v>24</v>
      </c>
      <c r="O425">
        <v>28</v>
      </c>
    </row>
    <row r="426" spans="1:15">
      <c r="B426" s="1" t="s">
        <v>134</v>
      </c>
      <c r="J426" s="5">
        <v>150</v>
      </c>
      <c r="K426">
        <v>6</v>
      </c>
      <c r="L426">
        <v>11</v>
      </c>
      <c r="M426">
        <v>15</v>
      </c>
      <c r="N426">
        <v>19</v>
      </c>
      <c r="O426">
        <v>22</v>
      </c>
    </row>
    <row r="445" spans="1:10" s="22" customFormat="1">
      <c r="J445"/>
    </row>
    <row r="447" spans="1:10">
      <c r="A447" s="1" t="s">
        <v>135</v>
      </c>
    </row>
    <row r="449" spans="1:15">
      <c r="A449">
        <v>0</v>
      </c>
      <c r="B449">
        <v>10.915900000000001</v>
      </c>
      <c r="C449">
        <v>21.831800000000001</v>
      </c>
      <c r="D449">
        <v>32.747700000000002</v>
      </c>
      <c r="E449">
        <v>43.663600000000002</v>
      </c>
      <c r="F449">
        <v>54.579500000000003</v>
      </c>
      <c r="K449" s="21">
        <v>50</v>
      </c>
      <c r="L449" s="21">
        <v>100</v>
      </c>
      <c r="M449" s="21">
        <v>150</v>
      </c>
      <c r="N449" s="21">
        <v>200</v>
      </c>
      <c r="O449" s="21">
        <v>250</v>
      </c>
    </row>
    <row r="450" spans="1:15">
      <c r="A450">
        <v>100</v>
      </c>
      <c r="B450">
        <v>75</v>
      </c>
      <c r="C450">
        <v>63.333333333333336</v>
      </c>
      <c r="D450">
        <v>48.333333333333336</v>
      </c>
      <c r="E450">
        <v>41.666666666666664</v>
      </c>
      <c r="F450">
        <v>33.333333333333336</v>
      </c>
      <c r="J450" s="3" t="s">
        <v>0</v>
      </c>
      <c r="K450">
        <v>10</v>
      </c>
      <c r="L450">
        <v>20</v>
      </c>
      <c r="M450">
        <v>28</v>
      </c>
      <c r="N450">
        <v>34</v>
      </c>
      <c r="O450">
        <v>46</v>
      </c>
    </row>
    <row r="451" spans="1:15">
      <c r="J451" s="4">
        <v>100</v>
      </c>
      <c r="K451">
        <v>6</v>
      </c>
      <c r="L451">
        <v>12</v>
      </c>
      <c r="M451">
        <v>17</v>
      </c>
      <c r="N451">
        <v>23</v>
      </c>
      <c r="O451">
        <v>28</v>
      </c>
    </row>
    <row r="452" spans="1:15">
      <c r="A452" s="1" t="s">
        <v>136</v>
      </c>
      <c r="B452" s="1"/>
      <c r="C452" s="1">
        <v>33.006999999999998</v>
      </c>
      <c r="J452">
        <v>150</v>
      </c>
      <c r="K452">
        <v>5</v>
      </c>
      <c r="L452">
        <v>10</v>
      </c>
      <c r="M452">
        <v>14</v>
      </c>
      <c r="N452">
        <v>19</v>
      </c>
      <c r="O452">
        <v>24</v>
      </c>
    </row>
    <row r="453" spans="1:15">
      <c r="B453" s="1" t="s">
        <v>137</v>
      </c>
      <c r="J453" s="5">
        <v>200</v>
      </c>
      <c r="K453">
        <v>4</v>
      </c>
      <c r="L453">
        <v>8</v>
      </c>
      <c r="M453">
        <v>12</v>
      </c>
      <c r="N453">
        <v>16</v>
      </c>
      <c r="O453">
        <v>20</v>
      </c>
    </row>
    <row r="472" spans="1:15" s="22" customFormat="1">
      <c r="J472"/>
    </row>
    <row r="474" spans="1:15">
      <c r="A474" s="1" t="s">
        <v>138</v>
      </c>
    </row>
    <row r="476" spans="1:15">
      <c r="A476">
        <v>0</v>
      </c>
      <c r="B476">
        <v>10.591800000000001</v>
      </c>
      <c r="C476">
        <v>21.183600000000002</v>
      </c>
      <c r="D476">
        <v>31.775400000000001</v>
      </c>
      <c r="E476">
        <v>42.367200000000004</v>
      </c>
      <c r="F476">
        <v>52.959000000000003</v>
      </c>
      <c r="K476" s="21">
        <v>50</v>
      </c>
      <c r="L476" s="21">
        <v>100</v>
      </c>
      <c r="M476" s="21">
        <v>150</v>
      </c>
      <c r="N476" s="21">
        <v>200</v>
      </c>
      <c r="O476" s="21">
        <v>250</v>
      </c>
    </row>
    <row r="477" spans="1:15">
      <c r="A477">
        <v>100</v>
      </c>
      <c r="B477">
        <v>71.666666666666671</v>
      </c>
      <c r="C477">
        <v>60</v>
      </c>
      <c r="D477">
        <v>50</v>
      </c>
      <c r="E477">
        <v>40</v>
      </c>
      <c r="F477">
        <v>31.666666666666668</v>
      </c>
      <c r="J477" s="3" t="s">
        <v>0</v>
      </c>
      <c r="K477">
        <v>13</v>
      </c>
      <c r="L477">
        <v>19</v>
      </c>
      <c r="M477">
        <v>28</v>
      </c>
      <c r="N477">
        <v>34</v>
      </c>
      <c r="O477">
        <v>46</v>
      </c>
    </row>
    <row r="478" spans="1:15">
      <c r="J478" s="4">
        <v>150</v>
      </c>
      <c r="K478">
        <v>7</v>
      </c>
      <c r="L478">
        <v>11</v>
      </c>
      <c r="M478">
        <v>15</v>
      </c>
      <c r="N478">
        <v>19</v>
      </c>
      <c r="O478">
        <v>25</v>
      </c>
    </row>
    <row r="479" spans="1:15">
      <c r="A479" s="20" t="s">
        <v>139</v>
      </c>
      <c r="B479" s="4"/>
      <c r="C479" s="4">
        <v>31.506699999999999</v>
      </c>
      <c r="J479">
        <v>200</v>
      </c>
      <c r="K479">
        <v>5</v>
      </c>
      <c r="L479">
        <v>8</v>
      </c>
      <c r="M479">
        <v>11</v>
      </c>
      <c r="N479">
        <v>14</v>
      </c>
      <c r="O479">
        <v>18</v>
      </c>
    </row>
    <row r="480" spans="1:15">
      <c r="B480" s="1" t="s">
        <v>140</v>
      </c>
      <c r="J480" s="5">
        <v>250</v>
      </c>
      <c r="K480">
        <v>4</v>
      </c>
      <c r="L480">
        <v>6</v>
      </c>
      <c r="M480">
        <v>8</v>
      </c>
      <c r="N480">
        <v>11</v>
      </c>
      <c r="O480">
        <v>13</v>
      </c>
    </row>
    <row r="498" spans="1:15" s="22" customFormat="1">
      <c r="J498"/>
    </row>
    <row r="500" spans="1:15">
      <c r="A500" s="1" t="s">
        <v>141</v>
      </c>
    </row>
    <row r="502" spans="1:15">
      <c r="A502">
        <v>0</v>
      </c>
      <c r="B502">
        <v>20.572800000000001</v>
      </c>
      <c r="C502">
        <v>30.859200000000001</v>
      </c>
      <c r="D502">
        <v>41.145600000000002</v>
      </c>
      <c r="E502">
        <v>51.432000000000002</v>
      </c>
      <c r="F502">
        <v>61.718400000000003</v>
      </c>
      <c r="K502" s="21">
        <v>50</v>
      </c>
      <c r="L502" s="21">
        <v>100</v>
      </c>
      <c r="M502" s="21">
        <v>150</v>
      </c>
      <c r="N502" s="21">
        <v>200</v>
      </c>
      <c r="O502" s="21">
        <v>250</v>
      </c>
    </row>
    <row r="503" spans="1:15">
      <c r="A503">
        <v>100</v>
      </c>
      <c r="B503">
        <v>75</v>
      </c>
      <c r="C503">
        <v>65</v>
      </c>
      <c r="D503">
        <v>56.666666666666664</v>
      </c>
      <c r="E503">
        <v>51.666666666666664</v>
      </c>
      <c r="F503">
        <v>46.666666666666664</v>
      </c>
      <c r="J503" s="3" t="s">
        <v>0</v>
      </c>
      <c r="K503">
        <v>13</v>
      </c>
      <c r="L503">
        <v>19</v>
      </c>
      <c r="M503">
        <v>28</v>
      </c>
      <c r="N503">
        <v>34</v>
      </c>
      <c r="O503">
        <v>46</v>
      </c>
    </row>
    <row r="504" spans="1:15">
      <c r="J504" s="4">
        <v>100</v>
      </c>
      <c r="K504">
        <v>9</v>
      </c>
      <c r="L504">
        <v>14</v>
      </c>
      <c r="M504">
        <v>20</v>
      </c>
      <c r="N504">
        <v>23</v>
      </c>
      <c r="O504">
        <v>30</v>
      </c>
    </row>
    <row r="505" spans="1:15">
      <c r="A505" s="1" t="s">
        <v>142</v>
      </c>
      <c r="B505" s="1"/>
      <c r="C505" s="1">
        <v>53.319000000000003</v>
      </c>
      <c r="J505">
        <v>200</v>
      </c>
      <c r="K505">
        <v>7</v>
      </c>
      <c r="L505">
        <v>11</v>
      </c>
      <c r="M505">
        <v>15</v>
      </c>
      <c r="N505">
        <v>19</v>
      </c>
      <c r="O505">
        <v>22</v>
      </c>
    </row>
    <row r="506" spans="1:15">
      <c r="B506" s="1" t="s">
        <v>143</v>
      </c>
      <c r="J506" s="5">
        <v>300</v>
      </c>
      <c r="K506">
        <v>5</v>
      </c>
      <c r="L506">
        <v>9</v>
      </c>
      <c r="M506">
        <v>12</v>
      </c>
      <c r="N506">
        <v>15</v>
      </c>
      <c r="O506">
        <v>18</v>
      </c>
    </row>
    <row r="524" spans="1:15" s="22" customFormat="1">
      <c r="J524"/>
    </row>
    <row r="526" spans="1:15">
      <c r="A526" s="1" t="s">
        <v>144</v>
      </c>
    </row>
    <row r="528" spans="1:15">
      <c r="A528">
        <v>0</v>
      </c>
      <c r="B528">
        <v>24.664000000000001</v>
      </c>
      <c r="C528">
        <v>36.996000000000002</v>
      </c>
      <c r="D528">
        <v>49.328000000000003</v>
      </c>
      <c r="E528">
        <v>61.66</v>
      </c>
      <c r="F528">
        <v>73.992000000000004</v>
      </c>
      <c r="K528" s="21">
        <v>50</v>
      </c>
      <c r="L528" s="21">
        <v>100</v>
      </c>
      <c r="M528" s="21">
        <v>150</v>
      </c>
      <c r="N528" s="21">
        <v>200</v>
      </c>
      <c r="O528" s="21">
        <v>250</v>
      </c>
    </row>
    <row r="529" spans="1:15">
      <c r="A529">
        <v>100</v>
      </c>
      <c r="B529">
        <v>70.370370370370367</v>
      </c>
      <c r="C529">
        <v>61.111111111111114</v>
      </c>
      <c r="D529">
        <v>51.851851851851855</v>
      </c>
      <c r="E529">
        <v>46.296296296296298</v>
      </c>
      <c r="F529">
        <v>40.74074074074074</v>
      </c>
      <c r="J529" s="3" t="s">
        <v>0</v>
      </c>
      <c r="K529">
        <v>12</v>
      </c>
      <c r="L529">
        <v>22</v>
      </c>
      <c r="M529">
        <v>30</v>
      </c>
      <c r="N529">
        <v>38</v>
      </c>
      <c r="O529">
        <v>46</v>
      </c>
    </row>
    <row r="530" spans="1:15">
      <c r="J530" s="4">
        <v>100</v>
      </c>
      <c r="K530">
        <v>7</v>
      </c>
      <c r="L530">
        <v>14</v>
      </c>
      <c r="M530">
        <v>17</v>
      </c>
      <c r="N530">
        <v>22</v>
      </c>
      <c r="O530">
        <v>28</v>
      </c>
    </row>
    <row r="531" spans="1:15">
      <c r="A531" s="1" t="s">
        <v>145</v>
      </c>
      <c r="B531" s="1"/>
      <c r="C531" s="1">
        <v>53.319000000000003</v>
      </c>
      <c r="J531">
        <v>200</v>
      </c>
      <c r="K531">
        <v>6</v>
      </c>
      <c r="L531">
        <v>11</v>
      </c>
      <c r="M531">
        <v>15</v>
      </c>
      <c r="N531">
        <v>19</v>
      </c>
      <c r="O531">
        <v>22</v>
      </c>
    </row>
    <row r="532" spans="1:15">
      <c r="B532" s="1" t="s">
        <v>146</v>
      </c>
      <c r="J532" s="5">
        <v>300</v>
      </c>
      <c r="K532">
        <v>5</v>
      </c>
      <c r="L532">
        <v>9</v>
      </c>
      <c r="M532">
        <v>12</v>
      </c>
      <c r="N532">
        <v>15</v>
      </c>
      <c r="O532">
        <v>18</v>
      </c>
    </row>
    <row r="550" spans="1:15" s="22" customFormat="1">
      <c r="J550"/>
    </row>
    <row r="552" spans="1:15">
      <c r="A552" s="1" t="s">
        <v>147</v>
      </c>
    </row>
    <row r="554" spans="1:15">
      <c r="A554">
        <v>0</v>
      </c>
      <c r="B554">
        <v>24.398599999999998</v>
      </c>
      <c r="C554">
        <v>36.597900000000003</v>
      </c>
      <c r="D554">
        <v>48.797199999999997</v>
      </c>
      <c r="E554">
        <v>60.996499999999997</v>
      </c>
      <c r="F554">
        <v>73.195800000000006</v>
      </c>
      <c r="K554" s="21">
        <v>50</v>
      </c>
      <c r="L554" s="21">
        <v>100</v>
      </c>
      <c r="M554" s="21">
        <v>150</v>
      </c>
      <c r="N554" s="21">
        <v>200</v>
      </c>
      <c r="O554" s="21">
        <v>250</v>
      </c>
    </row>
    <row r="555" spans="1:15">
      <c r="A555">
        <v>100</v>
      </c>
      <c r="B555">
        <v>62.962962962962962</v>
      </c>
      <c r="C555">
        <v>55.555555555555557</v>
      </c>
      <c r="D555">
        <v>44.444444444444443</v>
      </c>
      <c r="E555">
        <v>37.037037037037038</v>
      </c>
      <c r="F555">
        <v>25.925925925925927</v>
      </c>
      <c r="J555" s="3" t="s">
        <v>0</v>
      </c>
      <c r="K555">
        <v>14</v>
      </c>
      <c r="L555">
        <v>22</v>
      </c>
      <c r="M555">
        <v>30</v>
      </c>
      <c r="N555">
        <v>38</v>
      </c>
      <c r="O555">
        <v>46</v>
      </c>
    </row>
    <row r="556" spans="1:15">
      <c r="J556" s="4">
        <v>100</v>
      </c>
      <c r="K556">
        <v>7</v>
      </c>
      <c r="L556">
        <v>12</v>
      </c>
      <c r="M556">
        <v>15</v>
      </c>
      <c r="N556">
        <v>18</v>
      </c>
      <c r="O556">
        <v>23</v>
      </c>
    </row>
    <row r="557" spans="1:15">
      <c r="A557" s="1" t="s">
        <v>256</v>
      </c>
      <c r="B557" s="1"/>
      <c r="C557" s="1">
        <v>53.319000000000003</v>
      </c>
      <c r="J557">
        <v>200</v>
      </c>
      <c r="K557">
        <v>5</v>
      </c>
      <c r="L557">
        <v>8</v>
      </c>
      <c r="M557">
        <v>10</v>
      </c>
      <c r="N557">
        <v>13</v>
      </c>
      <c r="O557">
        <v>17</v>
      </c>
    </row>
    <row r="558" spans="1:15">
      <c r="B558" s="1" t="s">
        <v>148</v>
      </c>
      <c r="J558" s="5">
        <v>300</v>
      </c>
      <c r="K558">
        <v>4</v>
      </c>
      <c r="L558">
        <v>6</v>
      </c>
      <c r="M558">
        <v>8</v>
      </c>
      <c r="N558">
        <v>11</v>
      </c>
      <c r="O558">
        <v>12</v>
      </c>
    </row>
    <row r="576" spans="10:10" s="22" customFormat="1">
      <c r="J576"/>
    </row>
    <row r="578" spans="1:15">
      <c r="A578" s="1" t="s">
        <v>149</v>
      </c>
    </row>
    <row r="580" spans="1:15">
      <c r="A580">
        <v>0</v>
      </c>
      <c r="B580">
        <v>22.011299999999999</v>
      </c>
      <c r="C580">
        <v>33.016949999999994</v>
      </c>
      <c r="D580">
        <v>44.022599999999997</v>
      </c>
      <c r="E580">
        <v>55.02825</v>
      </c>
      <c r="F580">
        <v>66.033899999999988</v>
      </c>
      <c r="K580" s="21">
        <v>50</v>
      </c>
      <c r="L580" s="21">
        <v>100</v>
      </c>
      <c r="M580" s="21">
        <v>150</v>
      </c>
      <c r="N580" s="21">
        <v>200</v>
      </c>
      <c r="O580" s="21">
        <v>250</v>
      </c>
    </row>
    <row r="581" spans="1:15">
      <c r="A581">
        <v>100</v>
      </c>
      <c r="B581">
        <v>64.81481481481481</v>
      </c>
      <c r="C581">
        <v>53.703703703703702</v>
      </c>
      <c r="D581">
        <v>42.592592592592595</v>
      </c>
      <c r="E581">
        <v>38.888888888888886</v>
      </c>
      <c r="F581">
        <v>31.481481481481481</v>
      </c>
      <c r="J581" s="3" t="s">
        <v>0</v>
      </c>
      <c r="K581">
        <v>12</v>
      </c>
      <c r="L581">
        <v>22</v>
      </c>
      <c r="M581">
        <v>30</v>
      </c>
      <c r="N581">
        <v>38</v>
      </c>
      <c r="O581">
        <v>46</v>
      </c>
    </row>
    <row r="582" spans="1:15">
      <c r="J582" s="4">
        <v>100</v>
      </c>
      <c r="K582">
        <v>7</v>
      </c>
      <c r="L582">
        <v>13</v>
      </c>
      <c r="M582">
        <v>18</v>
      </c>
      <c r="N582">
        <v>21</v>
      </c>
      <c r="O582">
        <v>26</v>
      </c>
    </row>
    <row r="583" spans="1:15">
      <c r="A583" s="1" t="s">
        <v>150</v>
      </c>
      <c r="B583" s="1"/>
      <c r="C583" s="1">
        <v>38.508200000000002</v>
      </c>
      <c r="J583">
        <v>200</v>
      </c>
      <c r="K583">
        <v>5</v>
      </c>
      <c r="L583">
        <v>10</v>
      </c>
      <c r="M583">
        <v>14</v>
      </c>
      <c r="N583">
        <v>17</v>
      </c>
      <c r="O583">
        <v>20</v>
      </c>
    </row>
    <row r="584" spans="1:15">
      <c r="B584" s="1" t="s">
        <v>151</v>
      </c>
      <c r="J584" s="5">
        <v>300</v>
      </c>
      <c r="K584">
        <v>4</v>
      </c>
      <c r="L584">
        <v>7</v>
      </c>
      <c r="M584">
        <v>10</v>
      </c>
      <c r="N584">
        <v>13</v>
      </c>
      <c r="O584">
        <v>16</v>
      </c>
    </row>
    <row r="602" spans="1:15" s="22" customFormat="1">
      <c r="J602"/>
    </row>
    <row r="604" spans="1:15">
      <c r="A604" s="1" t="s">
        <v>152</v>
      </c>
    </row>
    <row r="606" spans="1:15">
      <c r="A606">
        <v>0</v>
      </c>
      <c r="B606">
        <v>25.418899999999997</v>
      </c>
      <c r="C606">
        <v>38.128349999999998</v>
      </c>
      <c r="D606">
        <v>50.837799999999994</v>
      </c>
      <c r="E606">
        <v>63.547249999999998</v>
      </c>
      <c r="F606">
        <v>76.256699999999995</v>
      </c>
      <c r="K606" s="21">
        <v>50</v>
      </c>
      <c r="L606" s="21">
        <v>100</v>
      </c>
      <c r="M606" s="21">
        <v>150</v>
      </c>
      <c r="N606" s="21">
        <v>200</v>
      </c>
      <c r="O606" s="21">
        <v>250</v>
      </c>
    </row>
    <row r="607" spans="1:15">
      <c r="A607">
        <v>100</v>
      </c>
      <c r="B607">
        <v>72.222222222222229</v>
      </c>
      <c r="C607">
        <v>57.407407407407405</v>
      </c>
      <c r="D607">
        <v>44.444444444444443</v>
      </c>
      <c r="E607">
        <v>37.037037037037038</v>
      </c>
      <c r="F607">
        <v>31.481481481481481</v>
      </c>
      <c r="J607" s="3" t="s">
        <v>0</v>
      </c>
      <c r="K607">
        <v>13</v>
      </c>
      <c r="L607">
        <v>22</v>
      </c>
      <c r="M607">
        <v>30</v>
      </c>
      <c r="N607">
        <v>38</v>
      </c>
      <c r="O607">
        <v>46</v>
      </c>
    </row>
    <row r="608" spans="1:15">
      <c r="J608" s="4">
        <v>100</v>
      </c>
      <c r="K608">
        <v>7</v>
      </c>
      <c r="L608">
        <v>12</v>
      </c>
      <c r="M608">
        <v>15</v>
      </c>
      <c r="N608">
        <v>20</v>
      </c>
      <c r="O608">
        <v>24</v>
      </c>
    </row>
    <row r="609" spans="1:15">
      <c r="A609" s="1" t="s">
        <v>153</v>
      </c>
      <c r="B609" s="1"/>
      <c r="C609" s="1">
        <v>46.209800000000001</v>
      </c>
      <c r="J609">
        <v>200</v>
      </c>
      <c r="K609">
        <v>6</v>
      </c>
      <c r="L609">
        <v>10</v>
      </c>
      <c r="M609">
        <v>13</v>
      </c>
      <c r="N609">
        <v>16</v>
      </c>
      <c r="O609">
        <v>19</v>
      </c>
    </row>
    <row r="610" spans="1:15">
      <c r="B610" s="1" t="s">
        <v>154</v>
      </c>
      <c r="J610" s="5">
        <v>300</v>
      </c>
      <c r="K610">
        <v>4</v>
      </c>
      <c r="L610">
        <v>7</v>
      </c>
      <c r="M610">
        <v>9</v>
      </c>
      <c r="N610">
        <v>11</v>
      </c>
      <c r="O610">
        <v>14</v>
      </c>
    </row>
    <row r="628" spans="1:10" s="22" customFormat="1">
      <c r="J628"/>
    </row>
    <row r="631" spans="1:10">
      <c r="A631">
        <v>0</v>
      </c>
      <c r="B631">
        <v>4.4993999999999996</v>
      </c>
      <c r="C631">
        <v>13.4983</v>
      </c>
      <c r="D631">
        <v>22.4971</v>
      </c>
      <c r="E631">
        <v>31.495999999999999</v>
      </c>
      <c r="F631">
        <v>40.494900000000001</v>
      </c>
    </row>
    <row r="632" spans="1:10">
      <c r="A632">
        <v>100</v>
      </c>
      <c r="B632">
        <v>81.333299999999994</v>
      </c>
      <c r="C632">
        <v>68.666600000000003</v>
      </c>
      <c r="D632">
        <v>49.333300000000001</v>
      </c>
      <c r="E632">
        <v>40.666600000000003</v>
      </c>
      <c r="F632">
        <v>33.333300000000001</v>
      </c>
    </row>
    <row r="634" spans="1:10">
      <c r="A634" s="1" t="s">
        <v>249</v>
      </c>
      <c r="D634" s="25">
        <v>24.75</v>
      </c>
    </row>
    <row r="635" spans="1:10" ht="15.5">
      <c r="A635" s="1" t="s">
        <v>247</v>
      </c>
      <c r="B635" s="26" t="s">
        <v>248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56A5-5A6A-4753-8CB4-05237FA9D982}">
  <dimension ref="A2:BB638"/>
  <sheetViews>
    <sheetView topLeftCell="A636" zoomScale="90" zoomScaleNormal="90" workbookViewId="0">
      <selection activeCell="B638" sqref="B638"/>
    </sheetView>
  </sheetViews>
  <sheetFormatPr defaultRowHeight="14.5"/>
  <cols>
    <col min="10" max="10" width="8.90625"/>
    <col min="19" max="54" width="8.90625"/>
  </cols>
  <sheetData>
    <row r="2" spans="1:15">
      <c r="A2" s="1" t="s">
        <v>155</v>
      </c>
    </row>
    <row r="4" spans="1:15">
      <c r="A4">
        <v>0</v>
      </c>
      <c r="B4">
        <v>14.1631</v>
      </c>
      <c r="C4">
        <v>28.3262</v>
      </c>
      <c r="D4">
        <v>42.4893</v>
      </c>
      <c r="E4">
        <v>56.6524</v>
      </c>
      <c r="F4">
        <v>70.8155</v>
      </c>
      <c r="K4" s="21">
        <v>50</v>
      </c>
      <c r="L4" s="21">
        <v>100</v>
      </c>
      <c r="M4" s="21">
        <v>150</v>
      </c>
      <c r="N4" s="21">
        <v>200</v>
      </c>
      <c r="O4" s="21">
        <v>250</v>
      </c>
    </row>
    <row r="5" spans="1:15">
      <c r="A5">
        <v>100</v>
      </c>
      <c r="B5">
        <v>81.333333333333329</v>
      </c>
      <c r="C5">
        <v>61.333333333333336</v>
      </c>
      <c r="D5">
        <v>41.333333333333336</v>
      </c>
      <c r="E5">
        <v>30.666666666666668</v>
      </c>
      <c r="F5">
        <v>24</v>
      </c>
      <c r="J5" s="3" t="s">
        <v>0</v>
      </c>
      <c r="K5">
        <v>19</v>
      </c>
      <c r="L5">
        <v>28</v>
      </c>
      <c r="M5">
        <v>45</v>
      </c>
      <c r="N5">
        <v>53</v>
      </c>
      <c r="O5">
        <v>62</v>
      </c>
    </row>
    <row r="6" spans="1:15">
      <c r="J6" s="4">
        <v>100</v>
      </c>
      <c r="K6">
        <v>10</v>
      </c>
      <c r="L6">
        <v>16</v>
      </c>
      <c r="M6">
        <v>20</v>
      </c>
      <c r="N6">
        <v>27</v>
      </c>
      <c r="O6">
        <v>35</v>
      </c>
    </row>
    <row r="7" spans="1:15">
      <c r="A7" s="1" t="s">
        <v>251</v>
      </c>
      <c r="B7" s="1"/>
      <c r="C7" s="1">
        <v>34.657400000000003</v>
      </c>
      <c r="J7">
        <v>150</v>
      </c>
      <c r="K7">
        <v>7</v>
      </c>
      <c r="L7">
        <v>12</v>
      </c>
      <c r="M7">
        <v>15</v>
      </c>
      <c r="N7">
        <v>17</v>
      </c>
      <c r="O7">
        <v>21</v>
      </c>
    </row>
    <row r="8" spans="1:15">
      <c r="B8" s="1" t="s">
        <v>156</v>
      </c>
      <c r="J8" s="5">
        <v>200</v>
      </c>
      <c r="K8">
        <v>5</v>
      </c>
      <c r="L8">
        <v>8</v>
      </c>
      <c r="M8">
        <v>11</v>
      </c>
      <c r="N8">
        <v>13</v>
      </c>
      <c r="O8">
        <v>16</v>
      </c>
    </row>
    <row r="27" spans="1:54" s="22" customFormat="1">
      <c r="J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9" spans="1:54">
      <c r="A29" s="1" t="s">
        <v>157</v>
      </c>
    </row>
    <row r="31" spans="1:54">
      <c r="A31">
        <v>0</v>
      </c>
      <c r="B31">
        <v>11.599399999999999</v>
      </c>
      <c r="C31">
        <v>23.198799999999999</v>
      </c>
      <c r="D31">
        <v>34.798199999999994</v>
      </c>
      <c r="E31">
        <v>46.397599999999997</v>
      </c>
      <c r="F31">
        <v>57.997</v>
      </c>
      <c r="K31" s="21">
        <v>50</v>
      </c>
      <c r="L31" s="21">
        <v>100</v>
      </c>
      <c r="M31" s="21">
        <v>150</v>
      </c>
      <c r="N31" s="21">
        <v>200</v>
      </c>
      <c r="O31" s="21">
        <v>250</v>
      </c>
    </row>
    <row r="32" spans="1:54">
      <c r="A32">
        <v>100</v>
      </c>
      <c r="B32">
        <v>73.170731707317074</v>
      </c>
      <c r="C32">
        <v>57.31707317073171</v>
      </c>
      <c r="D32">
        <v>43.902439024390247</v>
      </c>
      <c r="E32">
        <v>36.585365853658537</v>
      </c>
      <c r="F32">
        <v>29.26829268292683</v>
      </c>
      <c r="J32" s="3" t="s">
        <v>0</v>
      </c>
      <c r="K32">
        <v>14</v>
      </c>
      <c r="L32">
        <v>28</v>
      </c>
      <c r="M32">
        <v>33</v>
      </c>
      <c r="N32">
        <v>44</v>
      </c>
      <c r="O32">
        <v>57</v>
      </c>
    </row>
    <row r="33" spans="1:15">
      <c r="J33" s="4">
        <v>59</v>
      </c>
      <c r="K33">
        <v>10</v>
      </c>
      <c r="L33">
        <v>20</v>
      </c>
      <c r="M33">
        <v>26</v>
      </c>
      <c r="N33">
        <v>33</v>
      </c>
      <c r="O33">
        <v>42</v>
      </c>
    </row>
    <row r="34" spans="1:15">
      <c r="A34" s="1" t="s">
        <v>158</v>
      </c>
      <c r="B34" s="1"/>
      <c r="C34" s="1">
        <v>31.506699999999999</v>
      </c>
      <c r="J34">
        <v>100</v>
      </c>
      <c r="K34">
        <v>8</v>
      </c>
      <c r="L34">
        <v>15</v>
      </c>
      <c r="M34">
        <v>21</v>
      </c>
      <c r="N34">
        <v>27</v>
      </c>
      <c r="O34">
        <v>34</v>
      </c>
    </row>
    <row r="35" spans="1:15">
      <c r="B35" s="1" t="s">
        <v>159</v>
      </c>
      <c r="J35" s="5">
        <v>150</v>
      </c>
      <c r="K35">
        <v>6</v>
      </c>
      <c r="L35">
        <v>12</v>
      </c>
      <c r="M35">
        <v>18</v>
      </c>
      <c r="N35">
        <v>22</v>
      </c>
      <c r="O35">
        <v>26</v>
      </c>
    </row>
    <row r="53" spans="1:54" s="22" customFormat="1">
      <c r="J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5" spans="1:54">
      <c r="A55" s="1" t="s">
        <v>160</v>
      </c>
    </row>
    <row r="57" spans="1:54">
      <c r="A57">
        <v>0</v>
      </c>
      <c r="B57">
        <v>11.234200000000001</v>
      </c>
      <c r="C57">
        <v>22.468400000000003</v>
      </c>
      <c r="D57">
        <v>44.936800000000005</v>
      </c>
      <c r="E57">
        <v>67.405199999999994</v>
      </c>
      <c r="F57">
        <v>89.87360000000001</v>
      </c>
      <c r="K57" s="21">
        <v>50</v>
      </c>
      <c r="L57" s="21">
        <v>100</v>
      </c>
      <c r="M57" s="21">
        <v>150</v>
      </c>
      <c r="N57" s="21">
        <v>200</v>
      </c>
      <c r="O57" s="21">
        <v>250</v>
      </c>
    </row>
    <row r="58" spans="1:54">
      <c r="A58">
        <v>100</v>
      </c>
      <c r="B58">
        <v>84.146341463414629</v>
      </c>
      <c r="C58">
        <v>74.390243902439025</v>
      </c>
      <c r="D58">
        <v>58.536585365853661</v>
      </c>
      <c r="E58">
        <v>45.121951219512198</v>
      </c>
      <c r="F58">
        <v>37.804878048780488</v>
      </c>
      <c r="J58" s="3" t="s">
        <v>0</v>
      </c>
      <c r="K58">
        <v>15</v>
      </c>
      <c r="L58">
        <v>28</v>
      </c>
      <c r="M58">
        <v>45</v>
      </c>
      <c r="N58">
        <v>53</v>
      </c>
      <c r="O58">
        <v>62</v>
      </c>
    </row>
    <row r="59" spans="1:54">
      <c r="J59" s="4">
        <v>200</v>
      </c>
      <c r="K59">
        <v>12</v>
      </c>
      <c r="L59">
        <v>24</v>
      </c>
      <c r="M59">
        <v>37</v>
      </c>
      <c r="N59">
        <v>44</v>
      </c>
      <c r="O59">
        <v>51</v>
      </c>
    </row>
    <row r="60" spans="1:54">
      <c r="A60" s="1" t="s">
        <v>161</v>
      </c>
      <c r="B60" s="1"/>
      <c r="C60" s="1">
        <v>63.013300000000001</v>
      </c>
      <c r="J60">
        <v>300</v>
      </c>
      <c r="K60">
        <v>9</v>
      </c>
      <c r="L60">
        <v>17</v>
      </c>
      <c r="M60">
        <v>23</v>
      </c>
      <c r="N60">
        <v>30</v>
      </c>
      <c r="O60">
        <v>36</v>
      </c>
    </row>
    <row r="61" spans="1:54">
      <c r="B61" s="1" t="s">
        <v>162</v>
      </c>
      <c r="J61" s="5">
        <v>400</v>
      </c>
      <c r="K61">
        <v>7</v>
      </c>
      <c r="L61">
        <v>13</v>
      </c>
      <c r="M61">
        <v>19</v>
      </c>
      <c r="N61">
        <v>25</v>
      </c>
      <c r="O61">
        <v>29</v>
      </c>
    </row>
    <row r="79" spans="10:54" s="22" customFormat="1" ht="13.75" customHeight="1">
      <c r="J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</row>
    <row r="81" spans="1:15">
      <c r="A81" s="1" t="s">
        <v>163</v>
      </c>
    </row>
    <row r="83" spans="1:15">
      <c r="A83">
        <v>0</v>
      </c>
      <c r="B83">
        <v>10.891249999999999</v>
      </c>
      <c r="C83">
        <v>21.782499999999999</v>
      </c>
      <c r="D83">
        <v>32.673749999999998</v>
      </c>
      <c r="E83">
        <v>43.564999999999998</v>
      </c>
      <c r="F83">
        <v>54.456249999999997</v>
      </c>
      <c r="K83">
        <v>50</v>
      </c>
      <c r="L83">
        <v>100</v>
      </c>
      <c r="M83">
        <v>150</v>
      </c>
      <c r="N83">
        <v>200</v>
      </c>
      <c r="O83">
        <v>250</v>
      </c>
    </row>
    <row r="84" spans="1:15">
      <c r="A84">
        <v>100</v>
      </c>
      <c r="B84">
        <v>82.5</v>
      </c>
      <c r="C84">
        <v>66.25</v>
      </c>
      <c r="D84">
        <v>52.5</v>
      </c>
      <c r="E84">
        <v>42.5</v>
      </c>
      <c r="F84">
        <v>32.5</v>
      </c>
      <c r="J84" s="3" t="s">
        <v>0</v>
      </c>
      <c r="K84">
        <v>17</v>
      </c>
      <c r="L84">
        <v>29</v>
      </c>
      <c r="M84">
        <v>39</v>
      </c>
      <c r="N84">
        <v>50</v>
      </c>
      <c r="O84">
        <v>61</v>
      </c>
    </row>
    <row r="85" spans="1:15">
      <c r="J85" s="4">
        <v>100</v>
      </c>
      <c r="K85">
        <v>12</v>
      </c>
      <c r="L85">
        <v>21</v>
      </c>
      <c r="M85">
        <v>27</v>
      </c>
      <c r="N85">
        <v>35</v>
      </c>
      <c r="O85">
        <v>45</v>
      </c>
    </row>
    <row r="86" spans="1:15">
      <c r="A86" s="1" t="s">
        <v>164</v>
      </c>
      <c r="B86" s="1"/>
      <c r="C86" s="1">
        <v>34.657400000000003</v>
      </c>
      <c r="J86">
        <v>150</v>
      </c>
      <c r="K86">
        <v>10</v>
      </c>
      <c r="L86">
        <v>18</v>
      </c>
      <c r="M86">
        <v>24</v>
      </c>
      <c r="N86">
        <v>28</v>
      </c>
      <c r="O86">
        <v>36</v>
      </c>
    </row>
    <row r="87" spans="1:15">
      <c r="B87" s="1" t="s">
        <v>165</v>
      </c>
      <c r="J87" s="5">
        <v>200</v>
      </c>
      <c r="K87">
        <v>7</v>
      </c>
      <c r="L87">
        <v>13</v>
      </c>
      <c r="M87">
        <v>19</v>
      </c>
      <c r="N87">
        <v>21</v>
      </c>
      <c r="O87">
        <v>24</v>
      </c>
    </row>
    <row r="105" spans="1:54" s="22" customFormat="1">
      <c r="J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</row>
    <row r="107" spans="1:54">
      <c r="A107" s="1" t="s">
        <v>166</v>
      </c>
    </row>
    <row r="109" spans="1:54">
      <c r="A109">
        <v>0</v>
      </c>
      <c r="B109">
        <v>13.5501</v>
      </c>
      <c r="C109">
        <v>27.100200000000001</v>
      </c>
      <c r="D109">
        <v>40.650300000000001</v>
      </c>
      <c r="E109">
        <v>54.200400000000002</v>
      </c>
      <c r="F109">
        <v>67.750500000000002</v>
      </c>
      <c r="K109" s="21">
        <v>50</v>
      </c>
      <c r="L109" s="21">
        <v>100</v>
      </c>
      <c r="M109" s="21">
        <v>150</v>
      </c>
      <c r="N109" s="21">
        <v>200</v>
      </c>
      <c r="O109" s="21">
        <v>250</v>
      </c>
    </row>
    <row r="110" spans="1:54">
      <c r="A110">
        <v>100</v>
      </c>
      <c r="B110">
        <v>71.951219512195124</v>
      </c>
      <c r="C110">
        <v>59.756097560975611</v>
      </c>
      <c r="D110">
        <v>45.121951219512198</v>
      </c>
      <c r="E110">
        <v>37.804878048780488</v>
      </c>
      <c r="F110">
        <v>29.26829268292683</v>
      </c>
      <c r="J110" s="3" t="s">
        <v>0</v>
      </c>
      <c r="K110">
        <v>28</v>
      </c>
      <c r="L110">
        <v>41</v>
      </c>
      <c r="M110">
        <v>56</v>
      </c>
      <c r="N110">
        <v>65</v>
      </c>
      <c r="O110">
        <v>76</v>
      </c>
    </row>
    <row r="111" spans="1:54">
      <c r="J111" s="4">
        <v>100</v>
      </c>
      <c r="K111">
        <v>16</v>
      </c>
      <c r="L111">
        <v>26</v>
      </c>
      <c r="M111">
        <v>34</v>
      </c>
      <c r="N111">
        <v>39</v>
      </c>
      <c r="O111">
        <v>43</v>
      </c>
    </row>
    <row r="112" spans="1:54">
      <c r="A112" s="1" t="s">
        <v>167</v>
      </c>
      <c r="B112" s="1"/>
      <c r="C112" s="1">
        <v>38.508200000000002</v>
      </c>
      <c r="J112">
        <v>150</v>
      </c>
      <c r="K112">
        <v>12</v>
      </c>
      <c r="L112">
        <v>17</v>
      </c>
      <c r="M112">
        <v>21</v>
      </c>
      <c r="N112">
        <v>29</v>
      </c>
      <c r="O112">
        <v>35</v>
      </c>
    </row>
    <row r="113" spans="2:15">
      <c r="B113" s="1" t="s">
        <v>168</v>
      </c>
      <c r="J113" s="5">
        <v>200</v>
      </c>
      <c r="K113">
        <v>10</v>
      </c>
      <c r="L113">
        <v>14</v>
      </c>
      <c r="M113">
        <v>18</v>
      </c>
      <c r="N113">
        <v>23</v>
      </c>
      <c r="O113">
        <v>28</v>
      </c>
    </row>
    <row r="131" spans="1:54" s="22" customFormat="1">
      <c r="J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</row>
    <row r="133" spans="1:54">
      <c r="A133" s="1" t="s">
        <v>169</v>
      </c>
    </row>
    <row r="135" spans="1:54">
      <c r="A135">
        <v>0</v>
      </c>
      <c r="B135">
        <v>22.37</v>
      </c>
      <c r="C135">
        <v>33.555</v>
      </c>
      <c r="D135">
        <v>44.74</v>
      </c>
      <c r="E135">
        <v>55.924999999999997</v>
      </c>
      <c r="F135">
        <v>67.11</v>
      </c>
      <c r="K135" s="21">
        <v>50</v>
      </c>
      <c r="L135" s="21">
        <v>100</v>
      </c>
      <c r="M135" s="21">
        <v>150</v>
      </c>
      <c r="N135" s="21">
        <v>200</v>
      </c>
      <c r="O135" s="21">
        <v>250</v>
      </c>
    </row>
    <row r="136" spans="1:54">
      <c r="A136">
        <v>100</v>
      </c>
      <c r="B136">
        <v>78.740157480314963</v>
      </c>
      <c r="C136">
        <v>67.71653543307086</v>
      </c>
      <c r="D136">
        <v>59.055118110236222</v>
      </c>
      <c r="E136">
        <v>48.818897637795274</v>
      </c>
      <c r="F136">
        <v>42.519685039370081</v>
      </c>
      <c r="J136" s="3" t="s">
        <v>0</v>
      </c>
      <c r="K136">
        <v>24</v>
      </c>
      <c r="L136">
        <v>41</v>
      </c>
      <c r="M136">
        <v>56</v>
      </c>
      <c r="N136">
        <v>65</v>
      </c>
      <c r="O136">
        <v>74</v>
      </c>
    </row>
    <row r="137" spans="1:54">
      <c r="J137" s="4">
        <v>200</v>
      </c>
      <c r="K137">
        <v>16</v>
      </c>
      <c r="L137">
        <v>30</v>
      </c>
      <c r="M137">
        <v>34</v>
      </c>
      <c r="N137">
        <v>42</v>
      </c>
      <c r="O137">
        <v>55</v>
      </c>
    </row>
    <row r="138" spans="1:54">
      <c r="A138" s="1" t="s">
        <v>170</v>
      </c>
      <c r="B138" s="1"/>
      <c r="C138" s="1">
        <v>57.762300000000003</v>
      </c>
      <c r="J138">
        <v>250</v>
      </c>
      <c r="K138">
        <v>12</v>
      </c>
      <c r="L138">
        <v>21</v>
      </c>
      <c r="M138">
        <v>26</v>
      </c>
      <c r="N138">
        <v>30</v>
      </c>
      <c r="O138">
        <v>38</v>
      </c>
    </row>
    <row r="139" spans="1:54">
      <c r="B139" s="1" t="s">
        <v>253</v>
      </c>
      <c r="J139" s="5">
        <v>399</v>
      </c>
      <c r="K139">
        <v>9</v>
      </c>
      <c r="L139">
        <v>16</v>
      </c>
      <c r="M139">
        <v>21</v>
      </c>
      <c r="N139">
        <v>25</v>
      </c>
      <c r="O139">
        <v>29</v>
      </c>
    </row>
    <row r="157" spans="1:54" s="22" customFormat="1">
      <c r="J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</row>
    <row r="159" spans="1:54">
      <c r="A159" s="1" t="s">
        <v>171</v>
      </c>
    </row>
    <row r="161" spans="1:15">
      <c r="A161">
        <v>0</v>
      </c>
      <c r="B161">
        <v>32.534999999999997</v>
      </c>
      <c r="C161">
        <v>43.38</v>
      </c>
      <c r="D161">
        <v>54.225000000000001</v>
      </c>
      <c r="E161">
        <v>65.069999999999993</v>
      </c>
      <c r="F161">
        <v>75.915000000000006</v>
      </c>
      <c r="K161" s="21">
        <v>50</v>
      </c>
      <c r="L161" s="21">
        <v>100</v>
      </c>
      <c r="M161" s="21">
        <v>150</v>
      </c>
      <c r="N161" s="21">
        <v>200</v>
      </c>
      <c r="O161" s="21">
        <v>250</v>
      </c>
    </row>
    <row r="162" spans="1:15">
      <c r="A162">
        <v>100</v>
      </c>
      <c r="B162">
        <v>75</v>
      </c>
      <c r="C162">
        <v>65.277777777777771</v>
      </c>
      <c r="D162">
        <v>56.944444444444443</v>
      </c>
      <c r="E162">
        <v>50</v>
      </c>
      <c r="F162">
        <v>44.444444444444443</v>
      </c>
      <c r="J162" s="3" t="s">
        <v>0</v>
      </c>
      <c r="K162">
        <v>17</v>
      </c>
      <c r="L162">
        <v>25</v>
      </c>
      <c r="M162">
        <v>38</v>
      </c>
      <c r="N162">
        <v>51</v>
      </c>
      <c r="O162">
        <v>63</v>
      </c>
    </row>
    <row r="163" spans="1:15">
      <c r="J163" s="4">
        <v>250</v>
      </c>
      <c r="K163">
        <v>11</v>
      </c>
      <c r="L163">
        <v>19</v>
      </c>
      <c r="M163">
        <v>24</v>
      </c>
      <c r="N163">
        <v>30</v>
      </c>
      <c r="O163">
        <v>38</v>
      </c>
    </row>
    <row r="164" spans="1:15">
      <c r="A164" s="1" t="s">
        <v>172</v>
      </c>
      <c r="B164" s="1"/>
      <c r="C164" s="1">
        <v>69.314700000000002</v>
      </c>
      <c r="J164">
        <v>300</v>
      </c>
      <c r="K164">
        <v>8</v>
      </c>
      <c r="L164">
        <v>14</v>
      </c>
      <c r="M164">
        <v>19</v>
      </c>
      <c r="N164">
        <v>23</v>
      </c>
      <c r="O164">
        <v>29</v>
      </c>
    </row>
    <row r="165" spans="1:15">
      <c r="B165" s="1" t="s">
        <v>173</v>
      </c>
      <c r="J165" s="5">
        <v>350</v>
      </c>
      <c r="K165">
        <v>6</v>
      </c>
      <c r="L165">
        <v>10</v>
      </c>
      <c r="M165">
        <v>13</v>
      </c>
      <c r="N165">
        <v>16</v>
      </c>
      <c r="O165">
        <v>20</v>
      </c>
    </row>
    <row r="183" spans="1:54" s="22" customFormat="1">
      <c r="J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</row>
    <row r="185" spans="1:54">
      <c r="A185" s="1" t="s">
        <v>174</v>
      </c>
    </row>
    <row r="187" spans="1:54">
      <c r="A187">
        <v>0</v>
      </c>
      <c r="B187">
        <v>21.05</v>
      </c>
      <c r="C187">
        <v>31.574999999999999</v>
      </c>
      <c r="D187">
        <v>42.1</v>
      </c>
      <c r="E187">
        <v>52.625</v>
      </c>
      <c r="F187">
        <v>63.15</v>
      </c>
      <c r="K187" s="21">
        <v>50</v>
      </c>
      <c r="L187" s="21">
        <v>100</v>
      </c>
      <c r="M187" s="21">
        <v>150</v>
      </c>
      <c r="N187" s="21">
        <v>200</v>
      </c>
      <c r="O187" s="21">
        <v>250</v>
      </c>
    </row>
    <row r="188" spans="1:54">
      <c r="A188">
        <v>100</v>
      </c>
      <c r="B188">
        <v>72.222222222222229</v>
      </c>
      <c r="C188">
        <v>62.5</v>
      </c>
      <c r="D188">
        <v>50</v>
      </c>
      <c r="E188">
        <v>41.666666666666664</v>
      </c>
      <c r="F188">
        <v>37.5</v>
      </c>
      <c r="J188" s="3" t="s">
        <v>0</v>
      </c>
      <c r="K188">
        <v>17</v>
      </c>
      <c r="L188">
        <v>26</v>
      </c>
      <c r="M188">
        <v>38</v>
      </c>
      <c r="N188">
        <v>51</v>
      </c>
      <c r="O188">
        <v>63</v>
      </c>
    </row>
    <row r="189" spans="1:54">
      <c r="J189" s="4">
        <v>100</v>
      </c>
      <c r="K189">
        <v>10</v>
      </c>
      <c r="L189">
        <v>16</v>
      </c>
      <c r="M189">
        <v>22</v>
      </c>
      <c r="N189">
        <v>31</v>
      </c>
      <c r="O189">
        <v>35</v>
      </c>
    </row>
    <row r="190" spans="1:54">
      <c r="A190" s="1" t="s">
        <v>175</v>
      </c>
      <c r="B190" s="1"/>
      <c r="C190" s="1">
        <v>43.3217</v>
      </c>
      <c r="J190">
        <v>200</v>
      </c>
      <c r="K190">
        <v>7</v>
      </c>
      <c r="L190">
        <v>13</v>
      </c>
      <c r="M190">
        <v>17</v>
      </c>
      <c r="N190">
        <v>20</v>
      </c>
      <c r="O190">
        <v>24</v>
      </c>
    </row>
    <row r="191" spans="1:54">
      <c r="B191" s="1" t="s">
        <v>176</v>
      </c>
      <c r="J191" s="5">
        <v>300</v>
      </c>
      <c r="K191">
        <v>5</v>
      </c>
      <c r="L191">
        <v>9</v>
      </c>
      <c r="M191">
        <v>12</v>
      </c>
      <c r="N191">
        <v>14</v>
      </c>
      <c r="O191">
        <v>17</v>
      </c>
    </row>
    <row r="209" spans="1:54" s="22" customFormat="1">
      <c r="J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</row>
    <row r="211" spans="1:54">
      <c r="A211" s="1" t="s">
        <v>177</v>
      </c>
    </row>
    <row r="213" spans="1:54">
      <c r="A213">
        <v>0</v>
      </c>
      <c r="B213">
        <v>6.0540249999999993</v>
      </c>
      <c r="C213">
        <v>12.108049999999999</v>
      </c>
      <c r="D213">
        <v>18.162075000000002</v>
      </c>
      <c r="E213">
        <v>24.216099999999997</v>
      </c>
      <c r="F213">
        <v>30.270125</v>
      </c>
      <c r="K213" s="21">
        <v>50</v>
      </c>
      <c r="L213" s="21">
        <v>100</v>
      </c>
      <c r="M213" s="21">
        <v>150</v>
      </c>
      <c r="N213" s="21">
        <v>200</v>
      </c>
      <c r="O213" s="21">
        <v>250</v>
      </c>
    </row>
    <row r="214" spans="1:54">
      <c r="A214">
        <v>100</v>
      </c>
      <c r="B214">
        <v>77.777777777777771</v>
      </c>
      <c r="C214">
        <v>59.722222222222221</v>
      </c>
      <c r="D214">
        <v>45.833333333333336</v>
      </c>
      <c r="E214">
        <v>36.111111111111114</v>
      </c>
      <c r="F214">
        <v>30.555555555555557</v>
      </c>
      <c r="J214" s="3" t="s">
        <v>0</v>
      </c>
      <c r="K214">
        <v>21</v>
      </c>
      <c r="L214">
        <v>28</v>
      </c>
      <c r="M214">
        <v>41</v>
      </c>
      <c r="N214">
        <v>52</v>
      </c>
      <c r="O214">
        <v>63</v>
      </c>
    </row>
    <row r="215" spans="1:54">
      <c r="J215" s="4">
        <v>25</v>
      </c>
      <c r="K215">
        <v>12</v>
      </c>
      <c r="L215">
        <v>18</v>
      </c>
      <c r="M215">
        <v>22</v>
      </c>
      <c r="N215">
        <v>28</v>
      </c>
      <c r="O215">
        <v>35</v>
      </c>
    </row>
    <row r="216" spans="1:54">
      <c r="A216" s="1" t="s">
        <v>178</v>
      </c>
      <c r="B216" s="1"/>
      <c r="C216" s="1">
        <v>16.905999999999999</v>
      </c>
      <c r="J216">
        <v>50</v>
      </c>
      <c r="K216">
        <v>9</v>
      </c>
      <c r="L216">
        <v>15</v>
      </c>
      <c r="M216">
        <v>19</v>
      </c>
      <c r="N216">
        <v>21</v>
      </c>
      <c r="O216">
        <v>24</v>
      </c>
    </row>
    <row r="217" spans="1:54">
      <c r="B217" s="1" t="s">
        <v>179</v>
      </c>
      <c r="J217" s="5">
        <v>75</v>
      </c>
      <c r="K217">
        <v>7</v>
      </c>
      <c r="L217">
        <v>10</v>
      </c>
      <c r="M217">
        <v>15</v>
      </c>
      <c r="N217">
        <v>17</v>
      </c>
      <c r="O217">
        <v>19</v>
      </c>
    </row>
    <row r="235" spans="1:54" s="22" customFormat="1">
      <c r="J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</row>
    <row r="237" spans="1:54">
      <c r="A237" s="1" t="s">
        <v>180</v>
      </c>
    </row>
    <row r="239" spans="1:54">
      <c r="A239">
        <v>0</v>
      </c>
      <c r="B239">
        <v>20.367699999999999</v>
      </c>
      <c r="C239">
        <v>30.551549999999999</v>
      </c>
      <c r="D239">
        <v>40.735399999999998</v>
      </c>
      <c r="E239">
        <v>50.919249999999998</v>
      </c>
      <c r="F239">
        <v>61.103099999999998</v>
      </c>
      <c r="K239" s="21">
        <v>50</v>
      </c>
      <c r="L239" s="21">
        <v>100</v>
      </c>
      <c r="M239" s="21">
        <v>150</v>
      </c>
      <c r="N239" s="21">
        <v>200</v>
      </c>
      <c r="O239" s="21">
        <v>250</v>
      </c>
    </row>
    <row r="240" spans="1:54">
      <c r="A240">
        <v>100</v>
      </c>
      <c r="B240">
        <v>81.944444444444443</v>
      </c>
      <c r="C240">
        <v>69.444444444444443</v>
      </c>
      <c r="D240">
        <v>59.722222222222221</v>
      </c>
      <c r="E240">
        <v>51.388888888888886</v>
      </c>
      <c r="F240">
        <v>45.833333333333336</v>
      </c>
      <c r="J240" s="3" t="s">
        <v>0</v>
      </c>
      <c r="K240">
        <v>20</v>
      </c>
      <c r="L240">
        <v>25</v>
      </c>
      <c r="M240">
        <v>38</v>
      </c>
      <c r="N240">
        <v>51</v>
      </c>
      <c r="O240">
        <v>63</v>
      </c>
    </row>
    <row r="241" spans="1:15">
      <c r="J241" s="4">
        <v>200</v>
      </c>
      <c r="K241">
        <v>11</v>
      </c>
      <c r="L241">
        <v>16</v>
      </c>
      <c r="M241">
        <v>20</v>
      </c>
      <c r="N241">
        <v>25</v>
      </c>
      <c r="O241">
        <v>34</v>
      </c>
    </row>
    <row r="242" spans="1:15">
      <c r="A242" s="1" t="s">
        <v>181</v>
      </c>
      <c r="B242" s="1"/>
      <c r="C242" s="1">
        <v>53.319000000000003</v>
      </c>
      <c r="J242">
        <v>250</v>
      </c>
      <c r="K242">
        <v>9</v>
      </c>
      <c r="L242">
        <v>13</v>
      </c>
      <c r="M242">
        <v>17</v>
      </c>
      <c r="N242">
        <v>21</v>
      </c>
      <c r="O242">
        <v>26</v>
      </c>
    </row>
    <row r="243" spans="1:15">
      <c r="B243" s="1" t="s">
        <v>182</v>
      </c>
      <c r="J243" s="5">
        <v>300</v>
      </c>
      <c r="K243">
        <v>6</v>
      </c>
      <c r="L243">
        <v>9</v>
      </c>
      <c r="M243">
        <v>12</v>
      </c>
      <c r="N243">
        <v>14</v>
      </c>
      <c r="O243">
        <v>17</v>
      </c>
    </row>
    <row r="261" spans="1:54" s="22" customFormat="1">
      <c r="J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</row>
    <row r="263" spans="1:54">
      <c r="A263" s="1" t="s">
        <v>183</v>
      </c>
    </row>
    <row r="265" spans="1:54">
      <c r="A265">
        <v>0</v>
      </c>
      <c r="B265">
        <v>19.802400000000002</v>
      </c>
      <c r="C265">
        <v>29.703599999999998</v>
      </c>
      <c r="D265">
        <v>39.604800000000004</v>
      </c>
      <c r="E265">
        <v>49.506</v>
      </c>
      <c r="F265">
        <v>59.407199999999996</v>
      </c>
      <c r="K265" s="21">
        <v>50</v>
      </c>
      <c r="L265" s="21">
        <v>100</v>
      </c>
      <c r="M265" s="21">
        <v>150</v>
      </c>
      <c r="N265" s="21">
        <v>200</v>
      </c>
      <c r="O265" s="21">
        <v>250</v>
      </c>
    </row>
    <row r="266" spans="1:54">
      <c r="A266">
        <v>100</v>
      </c>
      <c r="B266">
        <v>67.901234567901241</v>
      </c>
      <c r="C266">
        <v>58.02469135802469</v>
      </c>
      <c r="D266">
        <v>49.382716049382715</v>
      </c>
      <c r="E266">
        <v>44.444444444444443</v>
      </c>
      <c r="F266">
        <v>40.74074074074074</v>
      </c>
      <c r="J266" s="3" t="s">
        <v>0</v>
      </c>
      <c r="K266">
        <v>20</v>
      </c>
      <c r="L266">
        <v>31</v>
      </c>
      <c r="M266">
        <v>41</v>
      </c>
      <c r="N266">
        <v>52</v>
      </c>
      <c r="O266">
        <v>63</v>
      </c>
    </row>
    <row r="267" spans="1:54">
      <c r="J267" s="4">
        <v>100</v>
      </c>
      <c r="K267">
        <v>15</v>
      </c>
      <c r="L267">
        <v>24</v>
      </c>
      <c r="M267">
        <v>32</v>
      </c>
      <c r="N267">
        <v>38</v>
      </c>
      <c r="O267">
        <v>44</v>
      </c>
    </row>
    <row r="268" spans="1:54">
      <c r="A268" s="1" t="s">
        <v>184</v>
      </c>
      <c r="B268" s="1"/>
      <c r="C268" s="1">
        <v>43.3217</v>
      </c>
      <c r="J268">
        <v>200</v>
      </c>
      <c r="K268">
        <v>10</v>
      </c>
      <c r="L268">
        <v>16</v>
      </c>
      <c r="M268">
        <v>21</v>
      </c>
      <c r="N268">
        <v>25</v>
      </c>
      <c r="O268">
        <v>31</v>
      </c>
    </row>
    <row r="269" spans="1:54">
      <c r="B269" s="1" t="s">
        <v>185</v>
      </c>
      <c r="J269" s="5">
        <v>300</v>
      </c>
      <c r="K269">
        <v>7</v>
      </c>
      <c r="L269">
        <v>11</v>
      </c>
      <c r="M269">
        <v>14</v>
      </c>
      <c r="N269">
        <v>19</v>
      </c>
      <c r="O269">
        <v>22</v>
      </c>
    </row>
    <row r="287" spans="10:54" s="22" customFormat="1">
      <c r="J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</row>
    <row r="289" spans="1:15">
      <c r="A289" s="1" t="s">
        <v>186</v>
      </c>
    </row>
    <row r="291" spans="1:15">
      <c r="A291">
        <v>0</v>
      </c>
      <c r="B291">
        <v>19.267700000000001</v>
      </c>
      <c r="C291">
        <v>28.90155</v>
      </c>
      <c r="D291">
        <v>38.535400000000003</v>
      </c>
      <c r="E291">
        <v>48.169249999999998</v>
      </c>
      <c r="F291">
        <v>57.803100000000001</v>
      </c>
      <c r="K291" s="21">
        <v>50</v>
      </c>
      <c r="L291" s="21">
        <v>100</v>
      </c>
      <c r="M291" s="21">
        <v>150</v>
      </c>
      <c r="N291" s="21">
        <v>200</v>
      </c>
      <c r="O291" s="21">
        <v>250</v>
      </c>
    </row>
    <row r="292" spans="1:15">
      <c r="A292">
        <v>100</v>
      </c>
      <c r="B292">
        <v>69.135802469135797</v>
      </c>
      <c r="C292">
        <v>59.25925925925926</v>
      </c>
      <c r="D292">
        <v>53.086419753086417</v>
      </c>
      <c r="E292">
        <v>45.679012345679013</v>
      </c>
      <c r="F292">
        <v>39.506172839506171</v>
      </c>
      <c r="J292" s="3" t="s">
        <v>0</v>
      </c>
      <c r="K292">
        <v>20</v>
      </c>
      <c r="L292">
        <v>31</v>
      </c>
      <c r="M292">
        <v>41</v>
      </c>
      <c r="N292">
        <v>52</v>
      </c>
      <c r="O292">
        <v>63</v>
      </c>
    </row>
    <row r="293" spans="1:15">
      <c r="J293" s="4">
        <v>100</v>
      </c>
      <c r="K293">
        <v>16</v>
      </c>
      <c r="L293">
        <v>24</v>
      </c>
      <c r="M293">
        <v>34</v>
      </c>
      <c r="N293">
        <v>42</v>
      </c>
      <c r="O293">
        <v>54</v>
      </c>
    </row>
    <row r="294" spans="1:15">
      <c r="A294" s="1" t="s">
        <v>187</v>
      </c>
      <c r="B294" s="1"/>
      <c r="C294" s="1">
        <v>40.773400000000002</v>
      </c>
      <c r="J294">
        <v>200</v>
      </c>
      <c r="K294">
        <v>13</v>
      </c>
      <c r="L294">
        <v>21</v>
      </c>
      <c r="M294">
        <v>27</v>
      </c>
      <c r="N294">
        <v>35</v>
      </c>
      <c r="O294">
        <v>42</v>
      </c>
    </row>
    <row r="295" spans="1:15">
      <c r="B295" s="1" t="s">
        <v>188</v>
      </c>
      <c r="J295" s="5">
        <v>300</v>
      </c>
      <c r="K295">
        <v>9</v>
      </c>
      <c r="L295">
        <v>15</v>
      </c>
      <c r="M295">
        <v>19</v>
      </c>
      <c r="N295">
        <v>24</v>
      </c>
      <c r="O295">
        <v>30</v>
      </c>
    </row>
    <row r="314" spans="1:54" s="22" customFormat="1">
      <c r="J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</row>
    <row r="316" spans="1:54">
      <c r="A316" s="1" t="s">
        <v>189</v>
      </c>
    </row>
    <row r="318" spans="1:54">
      <c r="A318">
        <v>0</v>
      </c>
      <c r="B318">
        <v>13.69675</v>
      </c>
      <c r="C318">
        <v>27.3935</v>
      </c>
      <c r="D318">
        <v>41.090249999999997</v>
      </c>
      <c r="E318">
        <v>54.786999999999999</v>
      </c>
      <c r="F318">
        <v>68.483750000000001</v>
      </c>
      <c r="K318" s="21">
        <v>50</v>
      </c>
      <c r="L318" s="21">
        <v>100</v>
      </c>
      <c r="M318" s="21">
        <v>150</v>
      </c>
      <c r="N318" s="21">
        <v>200</v>
      </c>
      <c r="O318" s="21">
        <v>250</v>
      </c>
    </row>
    <row r="319" spans="1:54">
      <c r="A319">
        <v>100</v>
      </c>
      <c r="B319">
        <v>69.135802469135797</v>
      </c>
      <c r="C319">
        <v>53.086419753086417</v>
      </c>
      <c r="D319">
        <v>34.567901234567898</v>
      </c>
      <c r="E319">
        <v>24.691358024691358</v>
      </c>
      <c r="F319">
        <v>18.518518518518519</v>
      </c>
      <c r="J319" s="3" t="s">
        <v>0</v>
      </c>
      <c r="K319">
        <v>20</v>
      </c>
      <c r="L319">
        <v>31</v>
      </c>
      <c r="M319">
        <v>41</v>
      </c>
      <c r="N319">
        <v>52</v>
      </c>
      <c r="O319">
        <v>63</v>
      </c>
    </row>
    <row r="320" spans="1:54">
      <c r="J320" s="4">
        <v>50</v>
      </c>
      <c r="K320">
        <v>9</v>
      </c>
      <c r="L320">
        <v>16</v>
      </c>
      <c r="M320">
        <v>19</v>
      </c>
      <c r="N320">
        <v>23</v>
      </c>
      <c r="O320">
        <v>29</v>
      </c>
    </row>
    <row r="321" spans="1:15">
      <c r="A321" s="1" t="s">
        <v>190</v>
      </c>
      <c r="B321" s="1"/>
      <c r="C321" s="1">
        <v>27.725899999999999</v>
      </c>
      <c r="J321">
        <v>100</v>
      </c>
      <c r="K321">
        <v>7</v>
      </c>
      <c r="L321">
        <v>12</v>
      </c>
      <c r="M321">
        <v>16</v>
      </c>
      <c r="N321">
        <v>18</v>
      </c>
      <c r="O321">
        <v>21</v>
      </c>
    </row>
    <row r="322" spans="1:15">
      <c r="B322" s="20" t="s">
        <v>191</v>
      </c>
      <c r="J322" s="5">
        <v>150</v>
      </c>
      <c r="K322">
        <v>5</v>
      </c>
      <c r="L322">
        <v>9</v>
      </c>
      <c r="M322">
        <v>11</v>
      </c>
      <c r="N322">
        <v>13</v>
      </c>
      <c r="O322">
        <v>14</v>
      </c>
    </row>
    <row r="341" spans="1:54" s="22" customFormat="1">
      <c r="J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</row>
    <row r="343" spans="1:54">
      <c r="A343" s="1" t="s">
        <v>192</v>
      </c>
    </row>
    <row r="345" spans="1:54">
      <c r="A345">
        <v>0</v>
      </c>
      <c r="B345">
        <v>22.569700000000001</v>
      </c>
      <c r="C345">
        <v>33.854550000000003</v>
      </c>
      <c r="D345">
        <v>45.139400000000002</v>
      </c>
      <c r="E345">
        <v>56.424250000000001</v>
      </c>
      <c r="F345">
        <v>67.709100000000007</v>
      </c>
      <c r="K345" s="21">
        <v>50</v>
      </c>
      <c r="L345" s="21">
        <v>100</v>
      </c>
      <c r="M345" s="21">
        <v>150</v>
      </c>
      <c r="N345" s="21">
        <v>200</v>
      </c>
      <c r="O345" s="21">
        <v>250</v>
      </c>
    </row>
    <row r="346" spans="1:54">
      <c r="A346">
        <v>100</v>
      </c>
      <c r="B346">
        <v>80.246913580246911</v>
      </c>
      <c r="C346">
        <v>69.135802469135797</v>
      </c>
      <c r="D346">
        <v>56.790123456790127</v>
      </c>
      <c r="E346">
        <v>49.382716049382715</v>
      </c>
      <c r="F346">
        <v>44.444444444444443</v>
      </c>
      <c r="J346" s="3" t="s">
        <v>0</v>
      </c>
      <c r="K346">
        <v>20</v>
      </c>
      <c r="L346">
        <v>31</v>
      </c>
      <c r="M346">
        <v>41</v>
      </c>
      <c r="N346">
        <v>52</v>
      </c>
      <c r="O346">
        <v>63</v>
      </c>
    </row>
    <row r="347" spans="1:54">
      <c r="J347" s="4">
        <v>100</v>
      </c>
      <c r="K347">
        <v>15</v>
      </c>
      <c r="L347">
        <v>23</v>
      </c>
      <c r="M347">
        <v>31</v>
      </c>
      <c r="N347">
        <v>39</v>
      </c>
      <c r="O347">
        <v>45</v>
      </c>
    </row>
    <row r="348" spans="1:54">
      <c r="A348" s="1" t="s">
        <v>193</v>
      </c>
      <c r="B348" s="1"/>
      <c r="C348" s="1">
        <v>57.762300000000003</v>
      </c>
      <c r="J348">
        <v>200</v>
      </c>
      <c r="K348">
        <v>10</v>
      </c>
      <c r="L348">
        <v>15</v>
      </c>
      <c r="M348">
        <v>20</v>
      </c>
      <c r="N348">
        <v>27</v>
      </c>
      <c r="O348">
        <v>31</v>
      </c>
    </row>
    <row r="349" spans="1:54">
      <c r="B349" s="1" t="s">
        <v>194</v>
      </c>
      <c r="J349" s="5">
        <v>300</v>
      </c>
      <c r="K349">
        <v>5</v>
      </c>
      <c r="L349">
        <v>8</v>
      </c>
      <c r="M349">
        <v>10</v>
      </c>
      <c r="N349">
        <v>13</v>
      </c>
      <c r="O349">
        <v>15</v>
      </c>
    </row>
    <row r="367" spans="10:54" s="22" customFormat="1">
      <c r="J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</row>
    <row r="369" spans="1:15">
      <c r="A369" s="1" t="s">
        <v>195</v>
      </c>
    </row>
    <row r="371" spans="1:15">
      <c r="A371">
        <v>0</v>
      </c>
      <c r="B371">
        <v>21.877600000000001</v>
      </c>
      <c r="C371">
        <v>32.816400000000002</v>
      </c>
      <c r="D371">
        <v>43.755200000000002</v>
      </c>
      <c r="E371">
        <v>54.694000000000003</v>
      </c>
      <c r="F371">
        <v>65.632800000000003</v>
      </c>
      <c r="J371" s="12"/>
      <c r="K371" s="12">
        <v>50</v>
      </c>
      <c r="L371" s="12">
        <v>100</v>
      </c>
      <c r="M371" s="12">
        <v>150</v>
      </c>
      <c r="N371" s="12">
        <v>200</v>
      </c>
      <c r="O371" s="12">
        <v>250</v>
      </c>
    </row>
    <row r="372" spans="1:15">
      <c r="A372">
        <v>100</v>
      </c>
      <c r="B372">
        <v>69.135802469135797</v>
      </c>
      <c r="C372">
        <v>59.25925925925926</v>
      </c>
      <c r="D372">
        <v>51.851851851851855</v>
      </c>
      <c r="E372">
        <v>45.679012345679013</v>
      </c>
      <c r="F372">
        <v>39.506172839506171</v>
      </c>
      <c r="J372" s="3" t="s">
        <v>0</v>
      </c>
      <c r="K372" s="12">
        <v>17</v>
      </c>
      <c r="L372" s="12">
        <v>29</v>
      </c>
      <c r="M372" s="12">
        <v>41</v>
      </c>
      <c r="N372" s="12">
        <v>51</v>
      </c>
      <c r="O372" s="12">
        <v>63</v>
      </c>
    </row>
    <row r="373" spans="1:15">
      <c r="J373" s="4">
        <v>100</v>
      </c>
      <c r="K373" s="12">
        <v>13</v>
      </c>
      <c r="L373" s="12">
        <v>22</v>
      </c>
      <c r="M373" s="12">
        <v>34</v>
      </c>
      <c r="N373" s="12">
        <v>38</v>
      </c>
      <c r="O373" s="12">
        <v>43</v>
      </c>
    </row>
    <row r="374" spans="1:15">
      <c r="A374" s="1" t="s">
        <v>196</v>
      </c>
      <c r="B374" s="1"/>
      <c r="C374" s="1">
        <v>46.209800000000001</v>
      </c>
      <c r="J374">
        <v>200</v>
      </c>
      <c r="K374" s="12">
        <v>9</v>
      </c>
      <c r="L374" s="12">
        <v>16</v>
      </c>
      <c r="M374" s="12">
        <v>21</v>
      </c>
      <c r="N374" s="12">
        <v>26</v>
      </c>
      <c r="O374" s="12">
        <v>31</v>
      </c>
    </row>
    <row r="375" spans="1:15">
      <c r="B375" s="1" t="s">
        <v>197</v>
      </c>
      <c r="J375" s="5">
        <v>300</v>
      </c>
      <c r="K375" s="12">
        <v>6</v>
      </c>
      <c r="L375" s="12">
        <v>11</v>
      </c>
      <c r="M375" s="12">
        <v>15</v>
      </c>
      <c r="N375" s="12">
        <v>19</v>
      </c>
      <c r="O375" s="12">
        <v>22</v>
      </c>
    </row>
    <row r="393" spans="1:54" s="22" customFormat="1">
      <c r="J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</row>
    <row r="395" spans="1:54">
      <c r="A395" s="1" t="s">
        <v>198</v>
      </c>
    </row>
    <row r="397" spans="1:54">
      <c r="A397">
        <v>0</v>
      </c>
      <c r="B397">
        <v>21.226700000000001</v>
      </c>
      <c r="C397">
        <v>31.840049999999998</v>
      </c>
      <c r="D397">
        <v>42.453400000000002</v>
      </c>
      <c r="E397">
        <v>53.066749999999999</v>
      </c>
      <c r="F397">
        <v>63.680099999999996</v>
      </c>
      <c r="K397" s="21">
        <v>50</v>
      </c>
      <c r="L397" s="21">
        <v>100</v>
      </c>
      <c r="M397" s="21">
        <v>150</v>
      </c>
      <c r="N397" s="21">
        <v>200</v>
      </c>
      <c r="O397" s="21">
        <v>250</v>
      </c>
    </row>
    <row r="398" spans="1:54">
      <c r="A398">
        <v>100</v>
      </c>
      <c r="B398">
        <v>77.272727272727266</v>
      </c>
      <c r="C398">
        <v>64.772727272727266</v>
      </c>
      <c r="D398">
        <v>57.954545454545453</v>
      </c>
      <c r="E398">
        <v>50</v>
      </c>
      <c r="F398">
        <v>43.18181818181818</v>
      </c>
      <c r="J398" s="3" t="s">
        <v>0</v>
      </c>
      <c r="K398">
        <v>10</v>
      </c>
      <c r="L398">
        <v>16</v>
      </c>
      <c r="M398">
        <v>22</v>
      </c>
      <c r="N398">
        <v>31</v>
      </c>
      <c r="O398">
        <v>40</v>
      </c>
    </row>
    <row r="399" spans="1:54">
      <c r="J399" s="4">
        <v>200</v>
      </c>
      <c r="K399">
        <v>6</v>
      </c>
      <c r="L399">
        <v>11</v>
      </c>
      <c r="M399">
        <v>15</v>
      </c>
      <c r="N399">
        <v>18</v>
      </c>
      <c r="O399">
        <v>21</v>
      </c>
    </row>
    <row r="400" spans="1:54">
      <c r="A400" s="1" t="s">
        <v>199</v>
      </c>
      <c r="B400" s="1"/>
      <c r="C400" s="1">
        <v>53.319000000000003</v>
      </c>
      <c r="J400">
        <v>250</v>
      </c>
      <c r="K400">
        <v>5</v>
      </c>
      <c r="L400">
        <v>9</v>
      </c>
      <c r="M400">
        <v>12</v>
      </c>
      <c r="N400">
        <v>15</v>
      </c>
      <c r="O400">
        <v>18</v>
      </c>
    </row>
    <row r="401" spans="2:15">
      <c r="B401" s="1" t="s">
        <v>200</v>
      </c>
      <c r="J401" s="5">
        <v>300</v>
      </c>
      <c r="K401">
        <v>4</v>
      </c>
      <c r="L401">
        <v>6</v>
      </c>
      <c r="M401">
        <v>9</v>
      </c>
      <c r="N401">
        <v>11</v>
      </c>
      <c r="O401">
        <v>14</v>
      </c>
    </row>
    <row r="420" spans="1:54" s="22" customFormat="1">
      <c r="J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</row>
    <row r="422" spans="1:54">
      <c r="A422" s="1" t="s">
        <v>201</v>
      </c>
    </row>
    <row r="424" spans="1:54">
      <c r="A424">
        <v>0</v>
      </c>
      <c r="B424">
        <v>52.628200000000007</v>
      </c>
      <c r="C424">
        <v>65.785250000000005</v>
      </c>
      <c r="D424">
        <v>78.942300000000003</v>
      </c>
      <c r="E424">
        <v>92.099350000000001</v>
      </c>
      <c r="F424">
        <v>105.25640000000001</v>
      </c>
      <c r="K424" s="21">
        <v>50</v>
      </c>
      <c r="L424" s="21">
        <v>100</v>
      </c>
      <c r="M424" s="21">
        <v>150</v>
      </c>
      <c r="N424" s="21">
        <v>200</v>
      </c>
      <c r="O424" s="21">
        <v>250</v>
      </c>
    </row>
    <row r="425" spans="1:54">
      <c r="A425">
        <v>100</v>
      </c>
      <c r="B425">
        <v>71.951219512195124</v>
      </c>
      <c r="C425">
        <v>65.853658536585371</v>
      </c>
      <c r="D425">
        <v>59.756097560975611</v>
      </c>
      <c r="E425">
        <v>53.658536585365852</v>
      </c>
      <c r="F425">
        <v>48.780487804878049</v>
      </c>
      <c r="J425" s="3" t="s">
        <v>0</v>
      </c>
      <c r="K425">
        <v>10</v>
      </c>
      <c r="L425">
        <v>16</v>
      </c>
      <c r="M425">
        <v>22</v>
      </c>
      <c r="N425">
        <v>31</v>
      </c>
      <c r="O425">
        <v>40</v>
      </c>
    </row>
    <row r="426" spans="1:54">
      <c r="J426" s="4">
        <v>200</v>
      </c>
      <c r="K426">
        <v>8</v>
      </c>
      <c r="L426">
        <v>13</v>
      </c>
      <c r="M426">
        <v>17</v>
      </c>
      <c r="N426">
        <v>23</v>
      </c>
      <c r="O426">
        <v>28</v>
      </c>
    </row>
    <row r="427" spans="1:54">
      <c r="A427" s="1" t="s">
        <v>202</v>
      </c>
      <c r="B427" s="1"/>
      <c r="C427" s="1">
        <v>99.021000000000001</v>
      </c>
      <c r="J427">
        <v>300</v>
      </c>
      <c r="K427">
        <v>6</v>
      </c>
      <c r="L427">
        <v>10</v>
      </c>
      <c r="M427">
        <v>13</v>
      </c>
      <c r="N427">
        <v>18</v>
      </c>
      <c r="O427">
        <v>22</v>
      </c>
    </row>
    <row r="428" spans="1:54">
      <c r="B428" s="1" t="s">
        <v>203</v>
      </c>
      <c r="J428" s="5">
        <v>400</v>
      </c>
      <c r="K428">
        <v>4</v>
      </c>
      <c r="L428">
        <v>7</v>
      </c>
      <c r="M428">
        <v>9</v>
      </c>
      <c r="N428">
        <v>11</v>
      </c>
      <c r="O428">
        <v>13</v>
      </c>
    </row>
    <row r="447" spans="10:54" s="22" customFormat="1">
      <c r="J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</row>
    <row r="449" spans="1:15">
      <c r="A449" s="1" t="s">
        <v>204</v>
      </c>
    </row>
    <row r="451" spans="1:15">
      <c r="A451">
        <v>0</v>
      </c>
      <c r="B451">
        <v>21.831800000000001</v>
      </c>
      <c r="C451">
        <v>32.747700000000002</v>
      </c>
      <c r="D451">
        <v>43.663600000000002</v>
      </c>
      <c r="E451">
        <v>54.579500000000003</v>
      </c>
      <c r="F451">
        <v>65.495400000000004</v>
      </c>
      <c r="K451" s="21">
        <v>50</v>
      </c>
      <c r="L451" s="21">
        <v>100</v>
      </c>
      <c r="M451" s="21">
        <v>150</v>
      </c>
      <c r="N451" s="21">
        <v>200</v>
      </c>
      <c r="O451" s="21">
        <v>250</v>
      </c>
    </row>
    <row r="452" spans="1:15">
      <c r="A452">
        <v>100</v>
      </c>
      <c r="B452">
        <v>68.292682926829272</v>
      </c>
      <c r="C452">
        <v>59.756097560975611</v>
      </c>
      <c r="D452">
        <v>50</v>
      </c>
      <c r="E452">
        <v>43.902439024390247</v>
      </c>
      <c r="F452">
        <v>39.024390243902438</v>
      </c>
      <c r="J452" s="3" t="s">
        <v>0</v>
      </c>
      <c r="K452">
        <v>17</v>
      </c>
      <c r="L452">
        <v>24</v>
      </c>
      <c r="M452">
        <v>33</v>
      </c>
      <c r="N452">
        <v>37</v>
      </c>
      <c r="O452">
        <v>42</v>
      </c>
    </row>
    <row r="453" spans="1:15">
      <c r="J453" s="4">
        <v>150</v>
      </c>
      <c r="K453">
        <v>10</v>
      </c>
      <c r="L453">
        <v>15</v>
      </c>
      <c r="M453">
        <v>18</v>
      </c>
      <c r="N453">
        <v>22</v>
      </c>
      <c r="O453">
        <v>25</v>
      </c>
    </row>
    <row r="454" spans="1:15">
      <c r="A454" s="1" t="s">
        <v>205</v>
      </c>
      <c r="B454" s="1"/>
      <c r="C454" s="1">
        <v>46.209800000000001</v>
      </c>
      <c r="J454">
        <v>200</v>
      </c>
      <c r="K454">
        <v>7</v>
      </c>
      <c r="L454">
        <v>11</v>
      </c>
      <c r="M454">
        <v>13</v>
      </c>
      <c r="N454">
        <v>16</v>
      </c>
      <c r="O454">
        <v>18</v>
      </c>
    </row>
    <row r="455" spans="1:15">
      <c r="B455" s="1" t="s">
        <v>254</v>
      </c>
      <c r="J455" s="5">
        <v>250</v>
      </c>
      <c r="K455">
        <v>5</v>
      </c>
      <c r="L455">
        <v>8</v>
      </c>
      <c r="M455">
        <v>10</v>
      </c>
      <c r="N455">
        <v>11</v>
      </c>
      <c r="O455">
        <v>14</v>
      </c>
    </row>
    <row r="473" spans="1:54" s="22" customFormat="1">
      <c r="J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</row>
    <row r="475" spans="1:54">
      <c r="A475" s="1" t="s">
        <v>206</v>
      </c>
    </row>
    <row r="477" spans="1:54">
      <c r="A477">
        <v>0</v>
      </c>
      <c r="B477">
        <v>10.591800000000001</v>
      </c>
      <c r="C477">
        <v>21.183600000000002</v>
      </c>
      <c r="D477">
        <v>31.775400000000001</v>
      </c>
      <c r="E477">
        <v>42.367200000000004</v>
      </c>
      <c r="F477">
        <v>52.959000000000003</v>
      </c>
      <c r="K477" s="21">
        <v>50</v>
      </c>
      <c r="L477" s="21">
        <v>100</v>
      </c>
      <c r="M477" s="21">
        <v>150</v>
      </c>
      <c r="N477" s="21">
        <v>200</v>
      </c>
      <c r="O477" s="21">
        <v>250</v>
      </c>
    </row>
    <row r="478" spans="1:54">
      <c r="A478">
        <v>100</v>
      </c>
      <c r="B478">
        <v>78.787878787878782</v>
      </c>
      <c r="C478">
        <v>65.656565656565661</v>
      </c>
      <c r="D478">
        <v>49.494949494949495</v>
      </c>
      <c r="E478">
        <v>41.414141414141412</v>
      </c>
      <c r="F478">
        <v>34.343434343434346</v>
      </c>
      <c r="J478" s="3" t="s">
        <v>0</v>
      </c>
      <c r="K478">
        <v>17</v>
      </c>
      <c r="L478">
        <v>24</v>
      </c>
      <c r="M478">
        <v>33</v>
      </c>
      <c r="N478">
        <v>37</v>
      </c>
      <c r="O478">
        <v>42</v>
      </c>
    </row>
    <row r="479" spans="1:54">
      <c r="J479" s="4">
        <v>100</v>
      </c>
      <c r="K479">
        <v>11</v>
      </c>
      <c r="L479">
        <v>16</v>
      </c>
      <c r="M479">
        <v>21</v>
      </c>
      <c r="N479">
        <v>24</v>
      </c>
      <c r="O479">
        <v>27</v>
      </c>
    </row>
    <row r="480" spans="1:54">
      <c r="A480" s="1" t="s">
        <v>207</v>
      </c>
      <c r="B480" s="1"/>
      <c r="C480" s="1">
        <v>33.006999999999998</v>
      </c>
      <c r="J480">
        <v>150</v>
      </c>
      <c r="K480">
        <v>7</v>
      </c>
      <c r="L480">
        <v>10</v>
      </c>
      <c r="M480">
        <v>12</v>
      </c>
      <c r="N480">
        <v>14</v>
      </c>
      <c r="O480">
        <v>17</v>
      </c>
    </row>
    <row r="481" spans="2:15">
      <c r="B481" s="1" t="s">
        <v>208</v>
      </c>
      <c r="J481" s="5">
        <v>200</v>
      </c>
      <c r="K481">
        <v>5</v>
      </c>
      <c r="L481">
        <v>8</v>
      </c>
      <c r="M481">
        <v>10</v>
      </c>
      <c r="N481">
        <v>11</v>
      </c>
      <c r="O481">
        <v>13</v>
      </c>
    </row>
    <row r="499" spans="1:54" s="22" customFormat="1">
      <c r="J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</row>
    <row r="501" spans="1:54">
      <c r="A501" s="1" t="s">
        <v>209</v>
      </c>
    </row>
    <row r="503" spans="1:54">
      <c r="A503">
        <v>0</v>
      </c>
      <c r="B503">
        <v>20.572800000000001</v>
      </c>
      <c r="C503">
        <v>30.859200000000001</v>
      </c>
      <c r="D503">
        <v>41.145600000000002</v>
      </c>
      <c r="E503">
        <v>51.432000000000002</v>
      </c>
      <c r="F503">
        <v>61.718400000000003</v>
      </c>
      <c r="K503" s="21">
        <v>50</v>
      </c>
      <c r="L503" s="21">
        <v>100</v>
      </c>
      <c r="M503" s="21">
        <v>150</v>
      </c>
      <c r="N503" s="21">
        <v>200</v>
      </c>
      <c r="O503" s="21">
        <v>250</v>
      </c>
    </row>
    <row r="504" spans="1:54">
      <c r="A504">
        <v>100</v>
      </c>
      <c r="B504">
        <v>67.045454545454547</v>
      </c>
      <c r="C504">
        <v>56.81818181818182</v>
      </c>
      <c r="D504">
        <v>47.727272727272727</v>
      </c>
      <c r="E504">
        <v>38.636363636363633</v>
      </c>
      <c r="F504">
        <v>31.818181818181817</v>
      </c>
      <c r="J504" s="3" t="s">
        <v>0</v>
      </c>
      <c r="K504">
        <v>16</v>
      </c>
      <c r="L504">
        <v>22</v>
      </c>
      <c r="M504">
        <v>33</v>
      </c>
      <c r="N504">
        <v>37</v>
      </c>
      <c r="O504">
        <v>42</v>
      </c>
    </row>
    <row r="505" spans="1:54">
      <c r="J505" s="4">
        <v>100</v>
      </c>
      <c r="K505">
        <v>10</v>
      </c>
      <c r="L505">
        <v>15</v>
      </c>
      <c r="M505">
        <v>19</v>
      </c>
      <c r="N505">
        <v>23</v>
      </c>
      <c r="O505">
        <v>27</v>
      </c>
    </row>
    <row r="506" spans="1:54">
      <c r="A506" s="1" t="s">
        <v>210</v>
      </c>
      <c r="B506" s="1"/>
      <c r="C506" s="1">
        <v>38.508200000000002</v>
      </c>
      <c r="J506">
        <v>200</v>
      </c>
      <c r="K506">
        <v>7</v>
      </c>
      <c r="L506">
        <v>11</v>
      </c>
      <c r="M506">
        <v>14</v>
      </c>
      <c r="N506">
        <v>16</v>
      </c>
      <c r="O506">
        <v>19</v>
      </c>
    </row>
    <row r="507" spans="1:54">
      <c r="B507" s="1" t="s">
        <v>255</v>
      </c>
      <c r="J507" s="5">
        <v>300</v>
      </c>
      <c r="K507">
        <v>5</v>
      </c>
      <c r="L507">
        <v>8</v>
      </c>
      <c r="M507">
        <v>10</v>
      </c>
      <c r="N507">
        <v>11</v>
      </c>
      <c r="O507">
        <v>13</v>
      </c>
    </row>
    <row r="525" spans="1:54" s="22" customFormat="1">
      <c r="J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</row>
    <row r="527" spans="1:54">
      <c r="A527" s="1" t="s">
        <v>211</v>
      </c>
    </row>
    <row r="529" spans="1:15">
      <c r="A529">
        <v>0</v>
      </c>
      <c r="B529">
        <v>24.664000000000001</v>
      </c>
      <c r="C529">
        <v>36.996000000000002</v>
      </c>
      <c r="D529">
        <v>49.328000000000003</v>
      </c>
      <c r="E529">
        <v>61.66</v>
      </c>
      <c r="F529">
        <v>73.992000000000004</v>
      </c>
      <c r="K529" s="21">
        <v>50</v>
      </c>
      <c r="L529" s="21">
        <v>100</v>
      </c>
      <c r="M529" s="21">
        <v>150</v>
      </c>
      <c r="N529" s="21">
        <v>200</v>
      </c>
      <c r="O529" s="21">
        <v>250</v>
      </c>
    </row>
    <row r="530" spans="1:15">
      <c r="A530">
        <v>100</v>
      </c>
      <c r="B530">
        <v>66.666666666666671</v>
      </c>
      <c r="C530">
        <v>47.777777777777779</v>
      </c>
      <c r="D530">
        <v>35.555555555555557</v>
      </c>
      <c r="E530">
        <v>27.777777777777779</v>
      </c>
      <c r="F530">
        <v>24.444444444444443</v>
      </c>
      <c r="J530" s="3" t="s">
        <v>0</v>
      </c>
      <c r="K530">
        <v>15</v>
      </c>
      <c r="L530">
        <v>23</v>
      </c>
      <c r="M530">
        <v>30</v>
      </c>
      <c r="N530">
        <v>37</v>
      </c>
      <c r="O530">
        <v>40</v>
      </c>
    </row>
    <row r="531" spans="1:15">
      <c r="J531" s="4">
        <v>100</v>
      </c>
      <c r="K531">
        <v>9</v>
      </c>
      <c r="L531">
        <v>14</v>
      </c>
      <c r="M531">
        <v>17</v>
      </c>
      <c r="N531">
        <v>21</v>
      </c>
      <c r="O531">
        <v>25</v>
      </c>
    </row>
    <row r="532" spans="1:15">
      <c r="A532" s="1" t="s">
        <v>212</v>
      </c>
      <c r="B532" s="1"/>
      <c r="C532" s="1">
        <v>34.657400000000003</v>
      </c>
      <c r="J532">
        <v>150</v>
      </c>
      <c r="K532">
        <v>7</v>
      </c>
      <c r="L532">
        <v>12</v>
      </c>
      <c r="M532">
        <v>14</v>
      </c>
      <c r="N532">
        <v>16</v>
      </c>
      <c r="O532">
        <v>18</v>
      </c>
    </row>
    <row r="533" spans="1:15">
      <c r="B533" s="1" t="s">
        <v>213</v>
      </c>
      <c r="J533" s="5">
        <v>200</v>
      </c>
      <c r="K533">
        <v>5</v>
      </c>
      <c r="L533">
        <v>9</v>
      </c>
      <c r="M533">
        <v>11</v>
      </c>
      <c r="N533">
        <v>12</v>
      </c>
      <c r="O533">
        <v>14</v>
      </c>
    </row>
    <row r="551" spans="1:54" s="22" customFormat="1">
      <c r="J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</row>
    <row r="553" spans="1:54">
      <c r="A553" s="1" t="s">
        <v>214</v>
      </c>
    </row>
    <row r="555" spans="1:54">
      <c r="A555">
        <v>0</v>
      </c>
      <c r="B555">
        <v>12.199299999999999</v>
      </c>
      <c r="C555">
        <v>24.398599999999998</v>
      </c>
      <c r="D555">
        <v>36.597900000000003</v>
      </c>
      <c r="E555">
        <v>48.797199999999997</v>
      </c>
      <c r="F555">
        <v>60.996499999999997</v>
      </c>
      <c r="K555" s="21">
        <v>50</v>
      </c>
      <c r="L555" s="21">
        <v>100</v>
      </c>
      <c r="M555" s="21">
        <v>150</v>
      </c>
      <c r="N555" s="21">
        <v>200</v>
      </c>
      <c r="O555" s="21">
        <v>250</v>
      </c>
    </row>
    <row r="556" spans="1:54">
      <c r="A556">
        <v>100</v>
      </c>
      <c r="B556">
        <v>70</v>
      </c>
      <c r="C556">
        <v>52.222222222222221</v>
      </c>
      <c r="D556">
        <v>40</v>
      </c>
      <c r="E556">
        <v>28.888888888888889</v>
      </c>
      <c r="F556">
        <v>21.111111111111111</v>
      </c>
      <c r="J556" s="3" t="s">
        <v>0</v>
      </c>
      <c r="K556">
        <v>14</v>
      </c>
      <c r="L556">
        <v>23</v>
      </c>
      <c r="M556">
        <v>30</v>
      </c>
      <c r="N556">
        <v>36</v>
      </c>
      <c r="O556">
        <v>40</v>
      </c>
    </row>
    <row r="557" spans="1:54">
      <c r="J557" s="4">
        <v>50</v>
      </c>
      <c r="K557">
        <v>10</v>
      </c>
      <c r="L557">
        <v>15</v>
      </c>
      <c r="M557">
        <v>20</v>
      </c>
      <c r="N557">
        <v>26</v>
      </c>
      <c r="O557">
        <v>31</v>
      </c>
    </row>
    <row r="558" spans="1:54">
      <c r="A558" s="1" t="s">
        <v>212</v>
      </c>
      <c r="B558" s="1"/>
      <c r="C558" s="1">
        <v>26.659500000000001</v>
      </c>
      <c r="J558">
        <v>100</v>
      </c>
      <c r="K558">
        <v>8</v>
      </c>
      <c r="L558">
        <v>12</v>
      </c>
      <c r="M558">
        <v>16</v>
      </c>
      <c r="N558">
        <v>19</v>
      </c>
      <c r="O558">
        <v>24</v>
      </c>
    </row>
    <row r="559" spans="1:54">
      <c r="B559" s="1" t="s">
        <v>215</v>
      </c>
      <c r="J559" s="5">
        <v>150</v>
      </c>
      <c r="K559">
        <v>6</v>
      </c>
      <c r="L559">
        <v>9</v>
      </c>
      <c r="M559">
        <v>12</v>
      </c>
      <c r="N559">
        <v>15</v>
      </c>
      <c r="O559">
        <v>17</v>
      </c>
    </row>
    <row r="577" spans="1:54" s="22" customFormat="1">
      <c r="J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</row>
    <row r="579" spans="1:54">
      <c r="A579" s="1" t="s">
        <v>216</v>
      </c>
    </row>
    <row r="581" spans="1:54">
      <c r="A581">
        <v>0</v>
      </c>
      <c r="B581">
        <v>22.011299999999999</v>
      </c>
      <c r="C581">
        <v>33.016949999999994</v>
      </c>
      <c r="D581">
        <v>44.022599999999997</v>
      </c>
      <c r="E581">
        <v>55.02825</v>
      </c>
      <c r="F581">
        <v>66.033899999999988</v>
      </c>
      <c r="K581" s="21">
        <v>50</v>
      </c>
      <c r="L581" s="21">
        <v>100</v>
      </c>
      <c r="M581" s="21">
        <v>150</v>
      </c>
      <c r="N581" s="21">
        <v>200</v>
      </c>
      <c r="O581" s="21">
        <v>250</v>
      </c>
    </row>
    <row r="582" spans="1:54">
      <c r="A582">
        <v>100</v>
      </c>
      <c r="B582">
        <v>71.111111111111114</v>
      </c>
      <c r="C582">
        <v>53.333333333333336</v>
      </c>
      <c r="D582">
        <v>46.666666666666664</v>
      </c>
      <c r="E582">
        <v>38.888888888888886</v>
      </c>
      <c r="F582">
        <v>31.111111111111111</v>
      </c>
      <c r="J582" s="3" t="s">
        <v>0</v>
      </c>
      <c r="K582">
        <v>15</v>
      </c>
      <c r="L582">
        <v>23</v>
      </c>
      <c r="M582">
        <v>30</v>
      </c>
      <c r="N582">
        <v>36</v>
      </c>
      <c r="O582">
        <v>40</v>
      </c>
    </row>
    <row r="583" spans="1:54">
      <c r="J583" s="4">
        <v>100</v>
      </c>
      <c r="K583">
        <v>9</v>
      </c>
      <c r="L583">
        <v>14</v>
      </c>
      <c r="M583">
        <v>18</v>
      </c>
      <c r="N583">
        <v>21</v>
      </c>
      <c r="O583">
        <v>25</v>
      </c>
    </row>
    <row r="584" spans="1:54">
      <c r="A584" s="1" t="s">
        <v>217</v>
      </c>
      <c r="B584" s="1"/>
      <c r="C584" s="1">
        <v>38.508200000000002</v>
      </c>
      <c r="J584">
        <v>150</v>
      </c>
      <c r="K584">
        <v>8</v>
      </c>
      <c r="L584">
        <v>12</v>
      </c>
      <c r="M584">
        <v>15</v>
      </c>
      <c r="N584">
        <v>18</v>
      </c>
      <c r="O584">
        <v>21</v>
      </c>
    </row>
    <row r="585" spans="1:54">
      <c r="B585" s="1" t="s">
        <v>218</v>
      </c>
      <c r="J585" s="5">
        <v>200</v>
      </c>
      <c r="K585">
        <v>6</v>
      </c>
      <c r="L585">
        <v>10</v>
      </c>
      <c r="M585">
        <v>12</v>
      </c>
      <c r="N585">
        <v>14</v>
      </c>
      <c r="O585">
        <v>16</v>
      </c>
    </row>
    <row r="604" spans="1:54" s="22" customFormat="1">
      <c r="J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</row>
    <row r="606" spans="1:54">
      <c r="A606" s="1" t="s">
        <v>219</v>
      </c>
    </row>
    <row r="608" spans="1:54">
      <c r="A608">
        <v>0</v>
      </c>
      <c r="B608">
        <v>25.418899999999997</v>
      </c>
      <c r="C608">
        <v>38.128349999999998</v>
      </c>
      <c r="D608">
        <v>50.837799999999994</v>
      </c>
      <c r="E608">
        <v>63.547249999999998</v>
      </c>
      <c r="F608">
        <v>76.256699999999995</v>
      </c>
      <c r="K608" s="21">
        <v>50</v>
      </c>
      <c r="L608" s="21">
        <v>100</v>
      </c>
      <c r="M608" s="21">
        <v>150</v>
      </c>
      <c r="N608" s="21">
        <v>200</v>
      </c>
      <c r="O608" s="21">
        <v>250</v>
      </c>
    </row>
    <row r="609" spans="1:15">
      <c r="A609">
        <v>100</v>
      </c>
      <c r="B609">
        <v>64.444444444444443</v>
      </c>
      <c r="C609">
        <v>52.222222222222221</v>
      </c>
      <c r="D609">
        <v>44.444444444444443</v>
      </c>
      <c r="E609">
        <v>37.777777777777779</v>
      </c>
      <c r="F609">
        <v>31.111111111111111</v>
      </c>
      <c r="J609" s="3" t="s">
        <v>0</v>
      </c>
      <c r="K609">
        <v>14</v>
      </c>
      <c r="L609">
        <v>22</v>
      </c>
      <c r="M609">
        <v>30</v>
      </c>
      <c r="N609">
        <v>36</v>
      </c>
      <c r="O609">
        <v>40</v>
      </c>
    </row>
    <row r="610" spans="1:15">
      <c r="J610" s="4">
        <v>100</v>
      </c>
      <c r="K610">
        <v>9</v>
      </c>
      <c r="L610">
        <v>15</v>
      </c>
      <c r="M610">
        <v>19</v>
      </c>
      <c r="N610">
        <v>22</v>
      </c>
      <c r="O610">
        <v>26</v>
      </c>
    </row>
    <row r="611" spans="1:15">
      <c r="A611" s="1" t="s">
        <v>220</v>
      </c>
      <c r="B611" s="1"/>
      <c r="C611" s="1">
        <v>43.3217</v>
      </c>
      <c r="J611">
        <v>150</v>
      </c>
      <c r="K611">
        <v>8</v>
      </c>
      <c r="L611">
        <v>12</v>
      </c>
      <c r="M611">
        <v>16</v>
      </c>
      <c r="N611">
        <v>19</v>
      </c>
      <c r="O611">
        <v>21</v>
      </c>
    </row>
    <row r="612" spans="1:15">
      <c r="B612" s="1" t="s">
        <v>221</v>
      </c>
      <c r="J612" s="5">
        <v>200</v>
      </c>
      <c r="K612">
        <v>6</v>
      </c>
      <c r="L612">
        <v>9</v>
      </c>
      <c r="M612">
        <v>12</v>
      </c>
      <c r="N612">
        <v>14</v>
      </c>
      <c r="O612">
        <v>17</v>
      </c>
    </row>
    <row r="630" spans="1:54" s="22" customFormat="1">
      <c r="J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</row>
    <row r="632" spans="1:54">
      <c r="A632" s="1" t="s">
        <v>222</v>
      </c>
    </row>
    <row r="634" spans="1:54">
      <c r="A634">
        <v>0</v>
      </c>
      <c r="B634">
        <v>22.498200000000001</v>
      </c>
      <c r="C634">
        <v>33.747300000000003</v>
      </c>
      <c r="D634">
        <v>44.996400000000001</v>
      </c>
      <c r="E634">
        <v>56.2455</v>
      </c>
      <c r="F634">
        <v>67.494600000000005</v>
      </c>
      <c r="K634" s="21">
        <v>50</v>
      </c>
      <c r="L634" s="21">
        <v>100</v>
      </c>
      <c r="M634" s="21">
        <v>150</v>
      </c>
      <c r="N634" s="21">
        <v>200</v>
      </c>
      <c r="O634" s="21">
        <v>250</v>
      </c>
    </row>
    <row r="635" spans="1:54">
      <c r="A635">
        <v>100</v>
      </c>
      <c r="B635">
        <v>68.831168831168824</v>
      </c>
      <c r="C635">
        <v>57.142857142857146</v>
      </c>
      <c r="D635">
        <v>41.558441558441558</v>
      </c>
      <c r="E635">
        <v>35.064935064935064</v>
      </c>
      <c r="F635">
        <v>29.870129870129869</v>
      </c>
      <c r="J635" s="3" t="s">
        <v>0</v>
      </c>
      <c r="K635">
        <v>14</v>
      </c>
      <c r="L635">
        <v>22</v>
      </c>
      <c r="M635">
        <v>29</v>
      </c>
      <c r="N635">
        <v>38</v>
      </c>
      <c r="O635">
        <v>46</v>
      </c>
    </row>
    <row r="636" spans="1:54">
      <c r="J636" s="4">
        <v>50</v>
      </c>
      <c r="K636">
        <v>11</v>
      </c>
      <c r="L636">
        <v>18</v>
      </c>
      <c r="M636">
        <v>23</v>
      </c>
      <c r="N636">
        <v>30</v>
      </c>
      <c r="O636">
        <v>33</v>
      </c>
    </row>
    <row r="637" spans="1:54">
      <c r="A637" s="1" t="s">
        <v>319</v>
      </c>
      <c r="B637" s="1"/>
      <c r="C637" s="1">
        <v>38.508099999999999</v>
      </c>
      <c r="J637">
        <v>75</v>
      </c>
      <c r="K637">
        <v>9</v>
      </c>
      <c r="L637">
        <v>15</v>
      </c>
      <c r="M637">
        <v>20</v>
      </c>
      <c r="N637">
        <v>24</v>
      </c>
      <c r="O637">
        <v>27</v>
      </c>
    </row>
    <row r="638" spans="1:54">
      <c r="B638" s="1" t="s">
        <v>320</v>
      </c>
      <c r="J638" s="5">
        <v>100</v>
      </c>
      <c r="K638">
        <v>7</v>
      </c>
      <c r="L638">
        <v>12</v>
      </c>
      <c r="M638">
        <v>16</v>
      </c>
      <c r="N638">
        <v>19</v>
      </c>
      <c r="O638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0326-3D5A-4346-A311-3ACC7258880E}">
  <dimension ref="A1:O640"/>
  <sheetViews>
    <sheetView topLeftCell="A621" zoomScale="70" zoomScaleNormal="70" workbookViewId="0">
      <selection activeCell="C621" sqref="C621"/>
    </sheetView>
  </sheetViews>
  <sheetFormatPr defaultRowHeight="14.5"/>
  <cols>
    <col min="10" max="10" width="8.90625" style="28"/>
  </cols>
  <sheetData>
    <row r="1" spans="1:15">
      <c r="A1" s="1" t="s">
        <v>223</v>
      </c>
    </row>
    <row r="3" spans="1:15">
      <c r="A3">
        <v>0</v>
      </c>
      <c r="B3">
        <v>14.1631</v>
      </c>
      <c r="C3">
        <v>21.24465</v>
      </c>
      <c r="D3">
        <v>28.3262</v>
      </c>
      <c r="E3">
        <v>35.40775</v>
      </c>
      <c r="F3">
        <v>42.4893</v>
      </c>
      <c r="K3" s="21">
        <v>5</v>
      </c>
      <c r="L3" s="21">
        <v>10</v>
      </c>
      <c r="M3" s="21">
        <v>15</v>
      </c>
      <c r="N3" s="21">
        <v>20</v>
      </c>
      <c r="O3" s="21">
        <v>25</v>
      </c>
    </row>
    <row r="4" spans="1:15">
      <c r="A4">
        <v>100</v>
      </c>
      <c r="B4">
        <v>63.970588235294116</v>
      </c>
      <c r="C4">
        <v>47.794117647058826</v>
      </c>
      <c r="D4">
        <v>39.705882352941174</v>
      </c>
      <c r="E4">
        <v>33.823529411764703</v>
      </c>
      <c r="F4">
        <v>27.941176470588236</v>
      </c>
      <c r="J4" s="29" t="s">
        <v>0</v>
      </c>
      <c r="K4">
        <v>39</v>
      </c>
      <c r="L4">
        <v>57</v>
      </c>
      <c r="M4">
        <v>78</v>
      </c>
      <c r="N4">
        <v>95</v>
      </c>
      <c r="O4">
        <v>102</v>
      </c>
    </row>
    <row r="5" spans="1:15">
      <c r="J5" s="30">
        <v>50</v>
      </c>
      <c r="K5">
        <v>18</v>
      </c>
      <c r="L5">
        <v>27</v>
      </c>
      <c r="M5">
        <v>35</v>
      </c>
      <c r="N5">
        <v>42</v>
      </c>
      <c r="O5">
        <v>49</v>
      </c>
    </row>
    <row r="6" spans="1:15">
      <c r="A6" s="1" t="s">
        <v>224</v>
      </c>
      <c r="B6" s="1"/>
      <c r="C6" s="1">
        <v>22.3596</v>
      </c>
      <c r="J6" s="28">
        <v>75</v>
      </c>
      <c r="K6">
        <v>12</v>
      </c>
      <c r="L6">
        <v>19</v>
      </c>
      <c r="M6">
        <v>24</v>
      </c>
      <c r="N6">
        <v>28</v>
      </c>
      <c r="O6">
        <v>32</v>
      </c>
    </row>
    <row r="7" spans="1:15">
      <c r="B7" s="1" t="s">
        <v>225</v>
      </c>
      <c r="J7" s="31">
        <v>100</v>
      </c>
      <c r="K7">
        <v>10</v>
      </c>
      <c r="L7">
        <v>16</v>
      </c>
      <c r="M7">
        <v>21</v>
      </c>
      <c r="N7">
        <v>24</v>
      </c>
      <c r="O7">
        <v>27</v>
      </c>
    </row>
    <row r="27" spans="1:15" s="23" customFormat="1">
      <c r="J27" s="32"/>
    </row>
    <row r="29" spans="1:15">
      <c r="A29" s="1" t="s">
        <v>226</v>
      </c>
    </row>
    <row r="31" spans="1:15">
      <c r="A31">
        <v>0</v>
      </c>
      <c r="B31">
        <v>5.7996999999999996</v>
      </c>
      <c r="C31">
        <v>11.599399999999999</v>
      </c>
      <c r="D31">
        <v>17.399099999999997</v>
      </c>
      <c r="E31">
        <v>23.198799999999999</v>
      </c>
      <c r="F31">
        <v>28.9985</v>
      </c>
      <c r="K31" s="21">
        <v>5</v>
      </c>
      <c r="L31" s="21">
        <v>10</v>
      </c>
      <c r="M31" s="21">
        <v>15</v>
      </c>
      <c r="N31" s="21">
        <v>20</v>
      </c>
      <c r="O31" s="21">
        <v>25</v>
      </c>
    </row>
    <row r="32" spans="1:15">
      <c r="A32">
        <v>100</v>
      </c>
      <c r="B32">
        <v>70.967741935483872</v>
      </c>
      <c r="C32">
        <v>60.483870967741936</v>
      </c>
      <c r="D32">
        <v>41.935483870967744</v>
      </c>
      <c r="E32">
        <v>34.677419354838712</v>
      </c>
      <c r="F32">
        <v>26.612903225806452</v>
      </c>
      <c r="J32" s="29" t="s">
        <v>0</v>
      </c>
      <c r="K32">
        <v>32</v>
      </c>
      <c r="L32">
        <v>44</v>
      </c>
      <c r="M32">
        <v>54</v>
      </c>
      <c r="N32">
        <v>68</v>
      </c>
      <c r="O32">
        <v>81</v>
      </c>
    </row>
    <row r="33" spans="1:15">
      <c r="J33" s="30">
        <v>50</v>
      </c>
      <c r="K33">
        <v>15</v>
      </c>
      <c r="L33">
        <v>21</v>
      </c>
      <c r="M33">
        <v>27</v>
      </c>
      <c r="N33">
        <v>34</v>
      </c>
      <c r="O33">
        <v>37</v>
      </c>
    </row>
    <row r="34" spans="1:15">
      <c r="A34" s="1" t="s">
        <v>227</v>
      </c>
      <c r="B34" s="1"/>
      <c r="C34" s="1">
        <v>15.0684</v>
      </c>
      <c r="J34" s="28">
        <v>75</v>
      </c>
      <c r="K34">
        <v>10</v>
      </c>
      <c r="L34">
        <v>15</v>
      </c>
      <c r="M34">
        <v>19</v>
      </c>
      <c r="N34">
        <v>22</v>
      </c>
      <c r="O34">
        <v>24</v>
      </c>
    </row>
    <row r="35" spans="1:15">
      <c r="B35" s="1" t="s">
        <v>228</v>
      </c>
      <c r="J35" s="31">
        <v>100</v>
      </c>
      <c r="K35">
        <v>7</v>
      </c>
      <c r="L35">
        <v>10</v>
      </c>
      <c r="M35">
        <v>12</v>
      </c>
      <c r="N35">
        <v>15</v>
      </c>
      <c r="O35">
        <v>19</v>
      </c>
    </row>
    <row r="54" spans="1:15" s="22" customFormat="1">
      <c r="J54" s="28"/>
    </row>
    <row r="56" spans="1:15">
      <c r="A56" s="1" t="s">
        <v>229</v>
      </c>
    </row>
    <row r="58" spans="1:15">
      <c r="A58">
        <v>0</v>
      </c>
      <c r="B58">
        <v>5.6171000000000006</v>
      </c>
      <c r="C58">
        <v>11.234200000000001</v>
      </c>
      <c r="D58">
        <v>16.851299999999998</v>
      </c>
      <c r="E58">
        <v>22.468400000000003</v>
      </c>
      <c r="F58">
        <v>28.0855</v>
      </c>
      <c r="K58" s="21">
        <v>5</v>
      </c>
      <c r="L58" s="21">
        <v>10</v>
      </c>
      <c r="M58" s="21">
        <v>15</v>
      </c>
      <c r="N58" s="21">
        <v>20</v>
      </c>
      <c r="O58" s="21">
        <v>25</v>
      </c>
    </row>
    <row r="59" spans="1:15">
      <c r="A59">
        <v>100</v>
      </c>
      <c r="B59">
        <v>71.774193548387103</v>
      </c>
      <c r="C59">
        <v>50</v>
      </c>
      <c r="D59">
        <v>37.096774193548384</v>
      </c>
      <c r="E59">
        <v>29.032258064516128</v>
      </c>
      <c r="F59">
        <v>22.580645161290324</v>
      </c>
      <c r="J59" s="29" t="s">
        <v>0</v>
      </c>
      <c r="K59">
        <v>25</v>
      </c>
      <c r="L59">
        <v>44</v>
      </c>
      <c r="M59">
        <v>54</v>
      </c>
      <c r="N59">
        <v>68</v>
      </c>
      <c r="O59">
        <v>87</v>
      </c>
    </row>
    <row r="60" spans="1:15">
      <c r="J60" s="30">
        <v>25</v>
      </c>
      <c r="K60">
        <v>17</v>
      </c>
      <c r="L60">
        <v>29</v>
      </c>
      <c r="M60">
        <v>39</v>
      </c>
      <c r="N60">
        <v>48</v>
      </c>
      <c r="O60">
        <v>55</v>
      </c>
    </row>
    <row r="61" spans="1:15">
      <c r="A61" s="1" t="s">
        <v>230</v>
      </c>
      <c r="B61" s="1"/>
      <c r="C61" s="1">
        <v>12.6027</v>
      </c>
      <c r="J61" s="28">
        <v>50</v>
      </c>
      <c r="K61">
        <v>13</v>
      </c>
      <c r="L61">
        <v>23</v>
      </c>
      <c r="M61">
        <v>30</v>
      </c>
      <c r="N61">
        <v>37</v>
      </c>
      <c r="O61">
        <v>43</v>
      </c>
    </row>
    <row r="62" spans="1:15">
      <c r="B62" s="1" t="s">
        <v>231</v>
      </c>
      <c r="J62" s="31">
        <v>75</v>
      </c>
      <c r="K62">
        <v>11</v>
      </c>
      <c r="L62">
        <v>18</v>
      </c>
      <c r="M62">
        <v>24</v>
      </c>
      <c r="N62">
        <v>29</v>
      </c>
      <c r="O62">
        <v>34</v>
      </c>
    </row>
    <row r="82" spans="1:15" s="22" customFormat="1">
      <c r="J82" s="28"/>
    </row>
    <row r="84" spans="1:15">
      <c r="A84" s="1" t="s">
        <v>232</v>
      </c>
    </row>
    <row r="86" spans="1:15">
      <c r="A86">
        <v>0</v>
      </c>
      <c r="B86">
        <v>6.5347499999999998</v>
      </c>
      <c r="C86">
        <v>8.7129999999999992</v>
      </c>
      <c r="D86">
        <v>10.891249999999999</v>
      </c>
      <c r="E86">
        <v>13.0695</v>
      </c>
      <c r="F86">
        <v>15.24775</v>
      </c>
      <c r="K86" s="21">
        <v>5</v>
      </c>
      <c r="L86" s="21">
        <v>10</v>
      </c>
      <c r="M86" s="21">
        <v>15</v>
      </c>
      <c r="N86" s="21">
        <v>20</v>
      </c>
      <c r="O86" s="21">
        <v>25</v>
      </c>
    </row>
    <row r="87" spans="1:15">
      <c r="A87">
        <v>100</v>
      </c>
      <c r="B87">
        <v>62.903225806451616</v>
      </c>
      <c r="C87">
        <v>50.806451612903224</v>
      </c>
      <c r="D87">
        <v>40.322580645161288</v>
      </c>
      <c r="E87">
        <v>32.258064516129032</v>
      </c>
      <c r="F87">
        <v>27.419354838709676</v>
      </c>
      <c r="J87" s="29" t="s">
        <v>0</v>
      </c>
      <c r="K87">
        <v>29</v>
      </c>
      <c r="L87">
        <v>44</v>
      </c>
      <c r="M87">
        <v>54</v>
      </c>
      <c r="N87">
        <v>68</v>
      </c>
      <c r="O87">
        <v>87</v>
      </c>
    </row>
    <row r="88" spans="1:15">
      <c r="J88" s="30">
        <v>30</v>
      </c>
      <c r="K88">
        <v>19</v>
      </c>
      <c r="L88">
        <v>31</v>
      </c>
      <c r="M88">
        <v>42</v>
      </c>
      <c r="N88">
        <v>51</v>
      </c>
      <c r="O88">
        <v>62</v>
      </c>
    </row>
    <row r="89" spans="1:15">
      <c r="A89" s="1" t="s">
        <v>233</v>
      </c>
      <c r="B89" s="1"/>
      <c r="C89" s="1">
        <v>8.3512000000000004</v>
      </c>
      <c r="J89" s="28">
        <v>40</v>
      </c>
      <c r="K89">
        <v>12</v>
      </c>
      <c r="L89">
        <v>22</v>
      </c>
      <c r="M89">
        <v>29</v>
      </c>
      <c r="N89">
        <v>36</v>
      </c>
      <c r="O89">
        <v>46</v>
      </c>
    </row>
    <row r="90" spans="1:15">
      <c r="B90" s="1" t="s">
        <v>234</v>
      </c>
      <c r="J90" s="31">
        <v>50</v>
      </c>
      <c r="K90">
        <v>9</v>
      </c>
      <c r="L90">
        <v>17</v>
      </c>
      <c r="M90">
        <v>23</v>
      </c>
      <c r="N90">
        <v>31</v>
      </c>
      <c r="O90">
        <v>35</v>
      </c>
    </row>
    <row r="109" spans="1:10" s="22" customFormat="1">
      <c r="J109" s="28"/>
    </row>
    <row r="111" spans="1:10">
      <c r="A111" s="1" t="s">
        <v>235</v>
      </c>
    </row>
    <row r="113" spans="1:15">
      <c r="A113">
        <v>0</v>
      </c>
      <c r="B113">
        <v>13.5501</v>
      </c>
      <c r="C113">
        <v>20.325150000000001</v>
      </c>
      <c r="D113">
        <v>27.100200000000001</v>
      </c>
      <c r="E113">
        <v>33.875250000000001</v>
      </c>
      <c r="F113">
        <v>40.650300000000001</v>
      </c>
      <c r="K113" s="21">
        <v>5</v>
      </c>
      <c r="L113" s="21">
        <v>10</v>
      </c>
      <c r="M113" s="21">
        <v>15</v>
      </c>
      <c r="N113" s="21">
        <v>20</v>
      </c>
      <c r="O113" s="21">
        <v>25</v>
      </c>
    </row>
    <row r="114" spans="1:15">
      <c r="A114">
        <v>100</v>
      </c>
      <c r="B114">
        <v>75</v>
      </c>
      <c r="C114">
        <v>59.523809523809526</v>
      </c>
      <c r="D114">
        <v>47.61904761904762</v>
      </c>
      <c r="E114">
        <v>40.476190476190474</v>
      </c>
      <c r="F114">
        <v>33.333333333333336</v>
      </c>
      <c r="J114" s="29" t="s">
        <v>0</v>
      </c>
      <c r="K114">
        <v>29</v>
      </c>
      <c r="L114">
        <v>42</v>
      </c>
      <c r="M114">
        <v>54</v>
      </c>
      <c r="N114">
        <v>68</v>
      </c>
      <c r="O114">
        <v>87</v>
      </c>
    </row>
    <row r="115" spans="1:15">
      <c r="J115" s="30">
        <v>75</v>
      </c>
      <c r="K115">
        <v>12</v>
      </c>
      <c r="L115">
        <v>23</v>
      </c>
      <c r="M115">
        <v>28</v>
      </c>
      <c r="N115">
        <v>35</v>
      </c>
      <c r="O115">
        <v>45</v>
      </c>
    </row>
    <row r="116" spans="1:15">
      <c r="A116" s="1" t="s">
        <v>236</v>
      </c>
      <c r="B116" s="1"/>
      <c r="C116" s="1">
        <v>25.6721</v>
      </c>
      <c r="J116" s="28">
        <v>100</v>
      </c>
      <c r="K116">
        <v>9</v>
      </c>
      <c r="L116">
        <v>17</v>
      </c>
      <c r="M116">
        <v>23</v>
      </c>
      <c r="N116">
        <v>29</v>
      </c>
      <c r="O116">
        <v>36</v>
      </c>
    </row>
    <row r="117" spans="1:15">
      <c r="B117" s="1" t="s">
        <v>237</v>
      </c>
      <c r="J117" s="31">
        <v>125</v>
      </c>
      <c r="K117">
        <v>7</v>
      </c>
      <c r="L117">
        <v>13</v>
      </c>
      <c r="M117">
        <v>18</v>
      </c>
      <c r="N117">
        <v>22</v>
      </c>
      <c r="O117">
        <v>27</v>
      </c>
    </row>
    <row r="136" spans="1:15" s="22" customFormat="1">
      <c r="J136" s="28"/>
    </row>
    <row r="138" spans="1:15">
      <c r="A138" s="1" t="s">
        <v>238</v>
      </c>
    </row>
    <row r="140" spans="1:15">
      <c r="A140">
        <v>0</v>
      </c>
      <c r="B140">
        <v>11.185</v>
      </c>
      <c r="C140">
        <v>16.7775</v>
      </c>
      <c r="D140">
        <v>22.37</v>
      </c>
      <c r="E140">
        <v>27.962499999999999</v>
      </c>
      <c r="F140">
        <v>33.555</v>
      </c>
      <c r="K140" s="21">
        <v>5</v>
      </c>
      <c r="L140" s="21">
        <v>10</v>
      </c>
      <c r="M140" s="21">
        <v>15</v>
      </c>
      <c r="N140" s="21">
        <v>20</v>
      </c>
      <c r="O140" s="21">
        <v>25</v>
      </c>
    </row>
    <row r="141" spans="1:15">
      <c r="A141">
        <v>100</v>
      </c>
      <c r="B141">
        <v>66.336633663366342</v>
      </c>
      <c r="C141">
        <v>56.435643564356432</v>
      </c>
      <c r="D141">
        <v>50.495049504950494</v>
      </c>
      <c r="E141">
        <v>41.584158415841586</v>
      </c>
      <c r="F141">
        <v>35.643564356435647</v>
      </c>
      <c r="J141" s="29" t="s">
        <v>0</v>
      </c>
      <c r="K141">
        <v>29</v>
      </c>
      <c r="L141">
        <v>44</v>
      </c>
      <c r="M141">
        <v>54</v>
      </c>
      <c r="N141">
        <v>68</v>
      </c>
      <c r="O141">
        <v>87</v>
      </c>
    </row>
    <row r="142" spans="1:15">
      <c r="J142" s="30">
        <v>50</v>
      </c>
      <c r="K142">
        <v>20</v>
      </c>
      <c r="L142">
        <v>34</v>
      </c>
      <c r="M142">
        <v>43</v>
      </c>
      <c r="N142">
        <v>45</v>
      </c>
      <c r="O142">
        <v>53</v>
      </c>
    </row>
    <row r="143" spans="1:15">
      <c r="A143" s="1" t="s">
        <v>239</v>
      </c>
      <c r="B143" s="1"/>
      <c r="C143" s="1">
        <v>57.762300000000003</v>
      </c>
      <c r="J143" s="28">
        <v>100</v>
      </c>
      <c r="K143">
        <v>17</v>
      </c>
      <c r="L143">
        <v>25</v>
      </c>
      <c r="M143">
        <v>33</v>
      </c>
      <c r="N143">
        <v>40</v>
      </c>
      <c r="O143">
        <v>47</v>
      </c>
    </row>
    <row r="144" spans="1:15">
      <c r="B144" s="1" t="s">
        <v>240</v>
      </c>
      <c r="J144" s="31">
        <v>150</v>
      </c>
      <c r="K144">
        <v>12</v>
      </c>
      <c r="L144">
        <v>19</v>
      </c>
      <c r="M144">
        <v>24</v>
      </c>
      <c r="N144">
        <v>29</v>
      </c>
      <c r="O144">
        <v>33</v>
      </c>
    </row>
    <row r="164" spans="1:15" s="22" customFormat="1">
      <c r="J164" s="28"/>
    </row>
    <row r="166" spans="1:15">
      <c r="A166" s="1" t="s">
        <v>241</v>
      </c>
    </row>
    <row r="168" spans="1:15">
      <c r="A168">
        <v>0</v>
      </c>
      <c r="B168">
        <v>10.845000000000001</v>
      </c>
      <c r="C168">
        <v>16.267499999999998</v>
      </c>
      <c r="D168">
        <v>21.69</v>
      </c>
      <c r="E168">
        <v>27.112500000000001</v>
      </c>
      <c r="F168">
        <v>32.534999999999997</v>
      </c>
      <c r="K168" s="21">
        <v>5</v>
      </c>
      <c r="L168" s="21">
        <v>10</v>
      </c>
      <c r="M168" s="21">
        <v>15</v>
      </c>
      <c r="N168" s="21">
        <v>20</v>
      </c>
      <c r="O168" s="21">
        <v>25</v>
      </c>
    </row>
    <row r="169" spans="1:15">
      <c r="A169">
        <v>100</v>
      </c>
      <c r="B169">
        <v>63.366336633663366</v>
      </c>
      <c r="C169">
        <v>51.485148514851488</v>
      </c>
      <c r="D169">
        <v>42.574257425742573</v>
      </c>
      <c r="E169">
        <v>37.623762376237622</v>
      </c>
      <c r="F169">
        <v>29.702970297029704</v>
      </c>
      <c r="J169" s="29" t="s">
        <v>0</v>
      </c>
      <c r="K169">
        <v>26</v>
      </c>
      <c r="L169">
        <v>44</v>
      </c>
      <c r="M169">
        <v>54</v>
      </c>
      <c r="N169">
        <v>68</v>
      </c>
      <c r="O169">
        <v>87</v>
      </c>
    </row>
    <row r="170" spans="1:15">
      <c r="J170" s="30">
        <v>50</v>
      </c>
      <c r="K170">
        <v>15</v>
      </c>
      <c r="L170">
        <v>25</v>
      </c>
      <c r="M170">
        <v>33</v>
      </c>
      <c r="N170">
        <v>39</v>
      </c>
      <c r="O170">
        <v>46</v>
      </c>
    </row>
    <row r="171" spans="1:15">
      <c r="A171" s="1" t="s">
        <v>242</v>
      </c>
      <c r="B171" s="1"/>
      <c r="C171" s="1">
        <v>18.2407</v>
      </c>
      <c r="J171" s="28">
        <v>100</v>
      </c>
      <c r="K171">
        <v>12</v>
      </c>
      <c r="L171">
        <v>20</v>
      </c>
      <c r="M171">
        <v>26</v>
      </c>
      <c r="N171">
        <v>32</v>
      </c>
      <c r="O171">
        <v>36</v>
      </c>
    </row>
    <row r="172" spans="1:15">
      <c r="B172" s="1" t="s">
        <v>243</v>
      </c>
      <c r="J172" s="31">
        <v>150</v>
      </c>
      <c r="K172">
        <v>8</v>
      </c>
      <c r="L172">
        <v>13</v>
      </c>
      <c r="M172">
        <v>17</v>
      </c>
      <c r="N172">
        <v>21</v>
      </c>
      <c r="O172">
        <v>25</v>
      </c>
    </row>
    <row r="192" spans="10:10" s="22" customFormat="1">
      <c r="J192" s="28"/>
    </row>
    <row r="194" spans="1:15">
      <c r="A194" s="1" t="s">
        <v>244</v>
      </c>
    </row>
    <row r="196" spans="1:15">
      <c r="A196">
        <v>0</v>
      </c>
      <c r="B196">
        <v>5.2625000000000002</v>
      </c>
      <c r="C196">
        <v>10.525</v>
      </c>
      <c r="D196">
        <v>15.7875</v>
      </c>
      <c r="E196">
        <v>21.05</v>
      </c>
      <c r="F196">
        <v>26.3125</v>
      </c>
      <c r="K196" s="21">
        <v>5</v>
      </c>
      <c r="L196" s="21">
        <v>10</v>
      </c>
      <c r="M196" s="21">
        <v>15</v>
      </c>
      <c r="N196" s="21">
        <v>20</v>
      </c>
      <c r="O196" s="21">
        <v>25</v>
      </c>
    </row>
    <row r="197" spans="1:15">
      <c r="A197">
        <v>100</v>
      </c>
      <c r="B197">
        <v>64.356435643564353</v>
      </c>
      <c r="C197">
        <v>53.465346534653463</v>
      </c>
      <c r="D197">
        <v>38.613861386138616</v>
      </c>
      <c r="E197">
        <v>25.742574257425744</v>
      </c>
      <c r="F197">
        <v>19.801980198019802</v>
      </c>
      <c r="J197" s="29" t="s">
        <v>0</v>
      </c>
      <c r="K197">
        <v>22</v>
      </c>
      <c r="L197">
        <v>34</v>
      </c>
      <c r="M197">
        <v>44</v>
      </c>
      <c r="N197">
        <v>51</v>
      </c>
      <c r="O197">
        <v>64</v>
      </c>
    </row>
    <row r="198" spans="1:15">
      <c r="J198" s="30">
        <v>25</v>
      </c>
      <c r="K198">
        <v>12</v>
      </c>
      <c r="L198">
        <v>22</v>
      </c>
      <c r="M198">
        <v>28</v>
      </c>
      <c r="N198">
        <v>36</v>
      </c>
      <c r="O198">
        <v>43</v>
      </c>
    </row>
    <row r="199" spans="1:15">
      <c r="A199" s="1" t="s">
        <v>245</v>
      </c>
      <c r="B199" s="1"/>
      <c r="C199" s="1">
        <v>11.1798</v>
      </c>
      <c r="J199" s="28">
        <v>50</v>
      </c>
      <c r="K199">
        <v>9</v>
      </c>
      <c r="L199">
        <v>17</v>
      </c>
      <c r="M199">
        <v>24</v>
      </c>
      <c r="N199">
        <v>29</v>
      </c>
      <c r="O199">
        <v>34</v>
      </c>
    </row>
    <row r="200" spans="1:15">
      <c r="B200" s="1" t="s">
        <v>246</v>
      </c>
      <c r="J200" s="31">
        <v>75</v>
      </c>
      <c r="K200">
        <v>7</v>
      </c>
      <c r="L200">
        <v>13</v>
      </c>
      <c r="M200">
        <v>19</v>
      </c>
      <c r="N200">
        <v>24</v>
      </c>
      <c r="O200">
        <v>30</v>
      </c>
    </row>
    <row r="220" spans="1:15" s="22" customFormat="1">
      <c r="J220" s="28"/>
    </row>
    <row r="222" spans="1:15">
      <c r="A222" s="1" t="s">
        <v>257</v>
      </c>
    </row>
    <row r="224" spans="1:15">
      <c r="A224">
        <v>0</v>
      </c>
      <c r="B224">
        <v>2.4216100000000003</v>
      </c>
      <c r="C224">
        <v>4.8432200000000005</v>
      </c>
      <c r="D224">
        <v>7.2648299999999999</v>
      </c>
      <c r="E224">
        <v>9.686440000000001</v>
      </c>
      <c r="F224">
        <v>12.108049999999999</v>
      </c>
      <c r="K224" s="27">
        <v>5</v>
      </c>
      <c r="L224" s="27">
        <v>10</v>
      </c>
      <c r="M224" s="27">
        <v>15</v>
      </c>
      <c r="N224" s="27">
        <v>20</v>
      </c>
      <c r="O224" s="27">
        <v>25</v>
      </c>
    </row>
    <row r="225" spans="1:15">
      <c r="A225">
        <v>100</v>
      </c>
      <c r="B225">
        <v>87.951807228915669</v>
      </c>
      <c r="C225">
        <v>66.265060240963862</v>
      </c>
      <c r="D225">
        <v>56.626506024096386</v>
      </c>
      <c r="E225">
        <v>49.397590361445786</v>
      </c>
      <c r="F225">
        <v>43.373493975903614</v>
      </c>
      <c r="J225" s="29" t="s">
        <v>0</v>
      </c>
      <c r="K225">
        <v>18</v>
      </c>
      <c r="L225">
        <v>34</v>
      </c>
      <c r="M225">
        <v>44</v>
      </c>
      <c r="N225">
        <v>51</v>
      </c>
      <c r="O225">
        <v>61</v>
      </c>
    </row>
    <row r="226" spans="1:15">
      <c r="J226" s="30">
        <v>20</v>
      </c>
      <c r="K226">
        <v>11</v>
      </c>
      <c r="L226">
        <v>18</v>
      </c>
      <c r="M226">
        <v>26</v>
      </c>
      <c r="N226">
        <v>32</v>
      </c>
      <c r="O226">
        <v>41</v>
      </c>
    </row>
    <row r="227" spans="1:15">
      <c r="A227" s="20" t="s">
        <v>258</v>
      </c>
      <c r="B227" s="4"/>
      <c r="C227" s="4">
        <v>9.6270000000000007</v>
      </c>
      <c r="J227" s="28">
        <v>40</v>
      </c>
      <c r="K227">
        <v>9</v>
      </c>
      <c r="L227">
        <v>14</v>
      </c>
      <c r="M227">
        <v>21</v>
      </c>
      <c r="N227">
        <v>25</v>
      </c>
      <c r="O227">
        <v>33</v>
      </c>
    </row>
    <row r="228" spans="1:15">
      <c r="B228" s="1" t="s">
        <v>259</v>
      </c>
      <c r="J228" s="31">
        <v>60</v>
      </c>
      <c r="K228">
        <v>7</v>
      </c>
      <c r="L228">
        <v>11</v>
      </c>
      <c r="M228">
        <v>14</v>
      </c>
      <c r="N228">
        <v>18</v>
      </c>
      <c r="O228">
        <v>22</v>
      </c>
    </row>
    <row r="246" spans="1:15" s="22" customFormat="1">
      <c r="J246" s="28"/>
    </row>
    <row r="248" spans="1:15">
      <c r="A248" s="1" t="s">
        <v>260</v>
      </c>
    </row>
    <row r="249" spans="1:15">
      <c r="J249"/>
      <c r="K249" s="33">
        <v>5</v>
      </c>
      <c r="L249" s="33">
        <v>10</v>
      </c>
      <c r="M249" s="33">
        <v>15</v>
      </c>
      <c r="N249" s="33">
        <v>20</v>
      </c>
      <c r="O249" s="33">
        <v>25</v>
      </c>
    </row>
    <row r="250" spans="1:15">
      <c r="A250">
        <v>0</v>
      </c>
      <c r="B250">
        <v>2.0367700000000002</v>
      </c>
      <c r="C250">
        <v>4.0735400000000004</v>
      </c>
      <c r="D250">
        <v>6.1103099999999992</v>
      </c>
      <c r="E250">
        <v>8.1470800000000008</v>
      </c>
      <c r="F250">
        <v>10.18385</v>
      </c>
      <c r="J250" s="3" t="s">
        <v>0</v>
      </c>
      <c r="K250">
        <v>22</v>
      </c>
      <c r="L250">
        <v>34</v>
      </c>
      <c r="M250">
        <v>38</v>
      </c>
      <c r="N250">
        <v>51</v>
      </c>
      <c r="O250">
        <v>63</v>
      </c>
    </row>
    <row r="251" spans="1:15">
      <c r="A251">
        <v>100</v>
      </c>
      <c r="B251">
        <v>87.951807228915669</v>
      </c>
      <c r="C251">
        <v>73.493975903614455</v>
      </c>
      <c r="D251">
        <v>61.445783132530117</v>
      </c>
      <c r="E251">
        <v>49.397590361445786</v>
      </c>
      <c r="F251">
        <v>40.963855421686745</v>
      </c>
      <c r="J251" s="4">
        <v>20</v>
      </c>
      <c r="K251">
        <v>11</v>
      </c>
      <c r="L251">
        <v>17</v>
      </c>
      <c r="M251">
        <v>20</v>
      </c>
      <c r="N251">
        <v>25</v>
      </c>
      <c r="O251">
        <v>30</v>
      </c>
    </row>
    <row r="252" spans="1:15">
      <c r="J252">
        <v>40</v>
      </c>
      <c r="K252">
        <v>9</v>
      </c>
      <c r="L252">
        <v>14</v>
      </c>
      <c r="M252">
        <v>17</v>
      </c>
      <c r="N252">
        <v>21</v>
      </c>
      <c r="O252">
        <v>24</v>
      </c>
    </row>
    <row r="253" spans="1:15">
      <c r="A253" s="1" t="s">
        <v>261</v>
      </c>
      <c r="C253" s="1">
        <v>8.1546000000000003</v>
      </c>
      <c r="J253" s="5">
        <v>60</v>
      </c>
      <c r="K253">
        <v>6</v>
      </c>
      <c r="L253">
        <v>10</v>
      </c>
      <c r="M253">
        <v>12</v>
      </c>
      <c r="N253">
        <v>14</v>
      </c>
      <c r="O253">
        <v>16</v>
      </c>
    </row>
    <row r="254" spans="1:15">
      <c r="B254" s="1" t="s">
        <v>262</v>
      </c>
    </row>
    <row r="272" s="22" customFormat="1"/>
    <row r="274" spans="1:15">
      <c r="A274" s="1" t="s">
        <v>263</v>
      </c>
      <c r="J274"/>
      <c r="K274" s="33">
        <v>5</v>
      </c>
      <c r="L274" s="33">
        <v>10</v>
      </c>
      <c r="M274" s="33">
        <v>15</v>
      </c>
      <c r="N274" s="33">
        <v>20</v>
      </c>
      <c r="O274" s="33">
        <v>25</v>
      </c>
    </row>
    <row r="275" spans="1:15">
      <c r="J275" s="3" t="s">
        <v>0</v>
      </c>
      <c r="K275">
        <v>18</v>
      </c>
      <c r="L275">
        <v>34</v>
      </c>
      <c r="M275">
        <v>44</v>
      </c>
      <c r="N275">
        <v>51</v>
      </c>
      <c r="O275">
        <v>58</v>
      </c>
    </row>
    <row r="276" spans="1:15">
      <c r="A276">
        <v>0</v>
      </c>
      <c r="B276">
        <v>11.881440000000001</v>
      </c>
      <c r="C276">
        <v>17.82216</v>
      </c>
      <c r="D276">
        <v>23.762880000000003</v>
      </c>
      <c r="E276">
        <v>31.68384</v>
      </c>
      <c r="F276">
        <v>39.604800000000004</v>
      </c>
      <c r="J276" s="4">
        <v>100</v>
      </c>
      <c r="K276">
        <v>9</v>
      </c>
      <c r="L276">
        <v>16</v>
      </c>
      <c r="M276">
        <v>21</v>
      </c>
      <c r="N276">
        <v>26</v>
      </c>
      <c r="O276">
        <v>30</v>
      </c>
    </row>
    <row r="277" spans="1:15">
      <c r="A277">
        <v>100</v>
      </c>
      <c r="B277">
        <v>81.25</v>
      </c>
      <c r="C277">
        <v>70</v>
      </c>
      <c r="D277">
        <v>62.5</v>
      </c>
      <c r="E277">
        <v>52.5</v>
      </c>
      <c r="F277">
        <v>42.5</v>
      </c>
      <c r="J277">
        <v>160</v>
      </c>
      <c r="K277">
        <v>7</v>
      </c>
      <c r="L277">
        <v>12</v>
      </c>
      <c r="M277">
        <v>17</v>
      </c>
      <c r="N277">
        <v>21</v>
      </c>
      <c r="O277">
        <v>25</v>
      </c>
    </row>
    <row r="278" spans="1:15">
      <c r="J278" s="5">
        <v>200</v>
      </c>
      <c r="K278">
        <v>5</v>
      </c>
      <c r="L278">
        <v>9</v>
      </c>
      <c r="M278">
        <v>12</v>
      </c>
      <c r="N278">
        <v>15</v>
      </c>
      <c r="O278">
        <v>18</v>
      </c>
    </row>
    <row r="279" spans="1:15">
      <c r="A279" s="1" t="s">
        <v>264</v>
      </c>
      <c r="C279" s="4">
        <v>33.006999999999998</v>
      </c>
    </row>
    <row r="280" spans="1:15">
      <c r="A280" s="1" t="s">
        <v>265</v>
      </c>
    </row>
    <row r="299" spans="1:15" s="22" customFormat="1"/>
    <row r="301" spans="1:15">
      <c r="A301" s="1" t="s">
        <v>266</v>
      </c>
    </row>
    <row r="302" spans="1:15">
      <c r="J302"/>
      <c r="K302" s="33">
        <v>5</v>
      </c>
      <c r="L302" s="33">
        <v>10</v>
      </c>
      <c r="M302" s="33">
        <v>15</v>
      </c>
      <c r="N302" s="33">
        <v>20</v>
      </c>
      <c r="O302" s="33">
        <v>25</v>
      </c>
    </row>
    <row r="303" spans="1:15">
      <c r="A303">
        <v>0</v>
      </c>
      <c r="B303">
        <v>9.6338500000000007</v>
      </c>
      <c r="C303">
        <v>19.267700000000001</v>
      </c>
      <c r="D303">
        <v>28.90155</v>
      </c>
      <c r="E303">
        <v>38.535400000000003</v>
      </c>
      <c r="F303">
        <v>48.169249999999998</v>
      </c>
      <c r="J303" s="3" t="s">
        <v>0</v>
      </c>
      <c r="K303">
        <v>17</v>
      </c>
      <c r="L303">
        <v>36</v>
      </c>
      <c r="M303">
        <v>48</v>
      </c>
      <c r="N303">
        <v>61</v>
      </c>
      <c r="O303">
        <v>72</v>
      </c>
    </row>
    <row r="304" spans="1:15">
      <c r="A304">
        <v>100</v>
      </c>
      <c r="B304">
        <v>78.571428571428569</v>
      </c>
      <c r="C304">
        <v>62.857142857142854</v>
      </c>
      <c r="D304">
        <v>45.714285714285715</v>
      </c>
      <c r="E304">
        <v>35.714285714285715</v>
      </c>
      <c r="F304">
        <v>27.142857142857142</v>
      </c>
      <c r="J304" s="4">
        <v>100</v>
      </c>
      <c r="K304">
        <v>13</v>
      </c>
      <c r="L304">
        <v>27</v>
      </c>
      <c r="M304">
        <v>38</v>
      </c>
      <c r="N304">
        <v>45</v>
      </c>
      <c r="O304">
        <v>53</v>
      </c>
    </row>
    <row r="305" spans="1:15">
      <c r="J305">
        <v>150</v>
      </c>
      <c r="K305">
        <v>9</v>
      </c>
      <c r="L305">
        <v>16</v>
      </c>
      <c r="M305">
        <v>24</v>
      </c>
      <c r="N305">
        <v>31</v>
      </c>
      <c r="O305">
        <v>38</v>
      </c>
    </row>
    <row r="306" spans="1:15">
      <c r="A306" s="20" t="s">
        <v>267</v>
      </c>
      <c r="B306" s="4"/>
      <c r="C306" s="4">
        <v>25.6721</v>
      </c>
      <c r="J306" s="5">
        <v>200</v>
      </c>
      <c r="K306">
        <v>6</v>
      </c>
      <c r="L306">
        <v>11</v>
      </c>
      <c r="M306">
        <v>16</v>
      </c>
      <c r="N306">
        <v>22</v>
      </c>
      <c r="O306">
        <v>28</v>
      </c>
    </row>
    <row r="307" spans="1:15">
      <c r="A307" s="1" t="s">
        <v>268</v>
      </c>
      <c r="C307" s="1" t="s">
        <v>269</v>
      </c>
    </row>
    <row r="325" spans="1:15" s="22" customFormat="1"/>
    <row r="327" spans="1:15">
      <c r="A327" s="1" t="s">
        <v>270</v>
      </c>
    </row>
    <row r="328" spans="1:15">
      <c r="J328"/>
      <c r="K328" s="33">
        <v>5</v>
      </c>
      <c r="L328" s="33">
        <v>10</v>
      </c>
      <c r="M328" s="33">
        <v>15</v>
      </c>
      <c r="N328" s="33">
        <v>20</v>
      </c>
      <c r="O328" s="33">
        <v>25</v>
      </c>
    </row>
    <row r="329" spans="1:15">
      <c r="A329">
        <v>0</v>
      </c>
      <c r="B329">
        <v>13.69675</v>
      </c>
      <c r="C329">
        <v>27.3935</v>
      </c>
      <c r="D329">
        <v>41.090249999999997</v>
      </c>
      <c r="E329">
        <v>54.786999999999999</v>
      </c>
      <c r="F329">
        <v>68.483750000000001</v>
      </c>
      <c r="J329" s="3" t="s">
        <v>0</v>
      </c>
      <c r="K329">
        <v>20</v>
      </c>
      <c r="L329">
        <v>34</v>
      </c>
      <c r="M329">
        <v>43</v>
      </c>
      <c r="N329">
        <v>57</v>
      </c>
      <c r="O329">
        <v>68</v>
      </c>
    </row>
    <row r="330" spans="1:15">
      <c r="A330">
        <v>100</v>
      </c>
      <c r="B330">
        <v>73.417721518987335</v>
      </c>
      <c r="C330">
        <v>60.759493670886073</v>
      </c>
      <c r="D330">
        <v>50.632911392405063</v>
      </c>
      <c r="E330">
        <v>36.708860759493668</v>
      </c>
      <c r="F330">
        <v>27.848101265822784</v>
      </c>
      <c r="J330" s="4">
        <v>50</v>
      </c>
      <c r="K330">
        <v>14</v>
      </c>
      <c r="L330">
        <v>23</v>
      </c>
      <c r="M330">
        <v>34</v>
      </c>
      <c r="N330">
        <v>40</v>
      </c>
      <c r="O330">
        <v>45</v>
      </c>
    </row>
    <row r="331" spans="1:15">
      <c r="J331">
        <v>150</v>
      </c>
      <c r="K331">
        <v>10</v>
      </c>
      <c r="L331">
        <v>17</v>
      </c>
      <c r="M331">
        <v>22</v>
      </c>
      <c r="N331">
        <v>27</v>
      </c>
      <c r="O331">
        <v>34</v>
      </c>
    </row>
    <row r="332" spans="1:15">
      <c r="A332" s="1" t="s">
        <v>271</v>
      </c>
      <c r="B332" s="1"/>
      <c r="C332" s="1">
        <v>38.508200000000002</v>
      </c>
      <c r="J332" s="5">
        <v>250</v>
      </c>
      <c r="K332">
        <v>5</v>
      </c>
      <c r="L332">
        <v>9</v>
      </c>
      <c r="M332">
        <v>11</v>
      </c>
      <c r="N332">
        <v>13</v>
      </c>
      <c r="O332">
        <v>16</v>
      </c>
    </row>
    <row r="333" spans="1:15">
      <c r="A333" s="1" t="s">
        <v>272</v>
      </c>
      <c r="C333" s="20" t="s">
        <v>273</v>
      </c>
    </row>
    <row r="334" spans="1:15">
      <c r="B334" s="34"/>
    </row>
    <row r="352" s="7" customFormat="1"/>
    <row r="354" spans="1:15">
      <c r="A354" s="1" t="s">
        <v>274</v>
      </c>
    </row>
    <row r="355" spans="1:15">
      <c r="A355">
        <v>0</v>
      </c>
      <c r="B355">
        <v>11.28485</v>
      </c>
      <c r="C355">
        <v>22.569700000000001</v>
      </c>
      <c r="D355">
        <v>33.854550000000003</v>
      </c>
      <c r="E355">
        <v>45.139400000000002</v>
      </c>
      <c r="F355">
        <v>56.424250000000001</v>
      </c>
      <c r="J355"/>
      <c r="K355" s="33">
        <v>5</v>
      </c>
      <c r="L355" s="33">
        <v>10</v>
      </c>
      <c r="M355" s="33">
        <v>15</v>
      </c>
      <c r="N355" s="33">
        <v>20</v>
      </c>
      <c r="O355" s="33">
        <v>25</v>
      </c>
    </row>
    <row r="356" spans="1:15">
      <c r="A356">
        <v>100</v>
      </c>
      <c r="B356">
        <v>77.083333333333329</v>
      </c>
      <c r="C356">
        <v>65.625</v>
      </c>
      <c r="D356">
        <v>58.333333333333336</v>
      </c>
      <c r="E356">
        <v>45.833333333333336</v>
      </c>
      <c r="F356">
        <v>36.458333333333336</v>
      </c>
      <c r="J356" s="3" t="s">
        <v>0</v>
      </c>
      <c r="K356">
        <v>30</v>
      </c>
      <c r="L356">
        <v>51</v>
      </c>
      <c r="M356">
        <v>63</v>
      </c>
      <c r="N356">
        <v>72</v>
      </c>
      <c r="O356">
        <v>85</v>
      </c>
    </row>
    <row r="357" spans="1:15">
      <c r="J357" s="4">
        <v>50</v>
      </c>
      <c r="K357">
        <v>17</v>
      </c>
      <c r="L357">
        <v>24</v>
      </c>
      <c r="M357">
        <v>36</v>
      </c>
      <c r="N357">
        <v>41</v>
      </c>
      <c r="O357">
        <v>49</v>
      </c>
    </row>
    <row r="358" spans="1:15">
      <c r="A358" s="1" t="s">
        <v>275</v>
      </c>
      <c r="B358" s="1"/>
      <c r="C358" s="1">
        <v>38.508200000000002</v>
      </c>
      <c r="J358">
        <v>100</v>
      </c>
      <c r="K358">
        <v>8</v>
      </c>
      <c r="L358">
        <v>13</v>
      </c>
      <c r="M358">
        <v>16</v>
      </c>
      <c r="N358">
        <v>19</v>
      </c>
      <c r="O358">
        <v>24</v>
      </c>
    </row>
    <row r="359" spans="1:15">
      <c r="A359" s="1" t="s">
        <v>276</v>
      </c>
      <c r="C359" s="1" t="s">
        <v>277</v>
      </c>
      <c r="J359" s="5">
        <v>150</v>
      </c>
      <c r="K359">
        <v>6</v>
      </c>
      <c r="L359">
        <v>10</v>
      </c>
      <c r="M359">
        <v>13</v>
      </c>
      <c r="N359">
        <v>15</v>
      </c>
      <c r="O359">
        <v>18</v>
      </c>
    </row>
    <row r="377" spans="1:15" s="22" customFormat="1"/>
    <row r="379" spans="1:15">
      <c r="A379" s="1" t="s">
        <v>278</v>
      </c>
      <c r="J379"/>
      <c r="K379" s="33">
        <v>5</v>
      </c>
      <c r="L379" s="33">
        <v>10</v>
      </c>
      <c r="M379" s="33">
        <v>15</v>
      </c>
      <c r="N379" s="33">
        <v>20</v>
      </c>
      <c r="O379" s="33">
        <v>25</v>
      </c>
    </row>
    <row r="380" spans="1:15">
      <c r="A380">
        <v>0</v>
      </c>
      <c r="B380">
        <v>10.938800000000001</v>
      </c>
      <c r="C380">
        <v>16.408200000000001</v>
      </c>
      <c r="D380">
        <v>21.877600000000001</v>
      </c>
      <c r="E380">
        <v>27.347000000000001</v>
      </c>
      <c r="F380">
        <v>32.816400000000002</v>
      </c>
      <c r="J380" s="3" t="s">
        <v>0</v>
      </c>
      <c r="K380" s="12">
        <v>32</v>
      </c>
      <c r="L380" s="12">
        <v>52</v>
      </c>
      <c r="M380" s="12">
        <v>81</v>
      </c>
      <c r="N380" s="12">
        <v>89</v>
      </c>
      <c r="O380" s="12">
        <v>100</v>
      </c>
    </row>
    <row r="381" spans="1:15">
      <c r="A381">
        <v>100</v>
      </c>
      <c r="B381">
        <v>66.086956521739125</v>
      </c>
      <c r="C381">
        <v>52.173913043478258</v>
      </c>
      <c r="D381">
        <v>40</v>
      </c>
      <c r="E381">
        <v>34.782608695652172</v>
      </c>
      <c r="F381">
        <v>29.565217391304348</v>
      </c>
      <c r="J381" s="4">
        <v>75</v>
      </c>
      <c r="K381" s="12">
        <v>18</v>
      </c>
      <c r="L381" s="12">
        <v>29</v>
      </c>
      <c r="M381" s="12">
        <v>42</v>
      </c>
      <c r="N381" s="12">
        <v>50</v>
      </c>
      <c r="O381" s="12">
        <v>62</v>
      </c>
    </row>
    <row r="382" spans="1:15">
      <c r="J382">
        <v>100</v>
      </c>
      <c r="K382" s="12">
        <v>14</v>
      </c>
      <c r="L382" s="12">
        <v>22</v>
      </c>
      <c r="M382" s="12">
        <v>31</v>
      </c>
      <c r="N382" s="12">
        <v>39</v>
      </c>
      <c r="O382" s="12">
        <v>51</v>
      </c>
    </row>
    <row r="383" spans="1:15">
      <c r="A383" s="1" t="s">
        <v>279</v>
      </c>
      <c r="B383" s="1"/>
      <c r="C383" s="1">
        <v>17.7730046297422</v>
      </c>
      <c r="J383" s="5">
        <v>125</v>
      </c>
      <c r="K383" s="12">
        <v>10</v>
      </c>
      <c r="L383" s="12">
        <v>17</v>
      </c>
      <c r="M383" s="12">
        <v>22</v>
      </c>
      <c r="N383" s="12">
        <v>29</v>
      </c>
      <c r="O383" s="12">
        <v>36</v>
      </c>
    </row>
    <row r="384" spans="1:15">
      <c r="A384" s="1" t="s">
        <v>280</v>
      </c>
      <c r="C384" s="1" t="s">
        <v>281</v>
      </c>
    </row>
    <row r="402" spans="1:15" s="22" customFormat="1"/>
    <row r="404" spans="1:15">
      <c r="A404" s="1" t="s">
        <v>282</v>
      </c>
      <c r="J404"/>
      <c r="K404" s="33">
        <v>5</v>
      </c>
      <c r="L404" s="33">
        <v>10</v>
      </c>
      <c r="M404" s="33">
        <v>15</v>
      </c>
      <c r="N404" s="33">
        <v>20</v>
      </c>
      <c r="O404" s="33">
        <v>25</v>
      </c>
    </row>
    <row r="405" spans="1:15">
      <c r="A405">
        <v>0</v>
      </c>
      <c r="B405">
        <v>10.613350000000001</v>
      </c>
      <c r="C405">
        <v>15.920024999999999</v>
      </c>
      <c r="D405">
        <v>21.226700000000001</v>
      </c>
      <c r="E405">
        <v>26.533374999999999</v>
      </c>
      <c r="F405">
        <v>31.840049999999998</v>
      </c>
      <c r="J405" s="3" t="s">
        <v>0</v>
      </c>
      <c r="K405">
        <v>33</v>
      </c>
      <c r="L405">
        <v>57</v>
      </c>
      <c r="M405">
        <v>69</v>
      </c>
      <c r="N405">
        <v>81</v>
      </c>
      <c r="O405">
        <v>97</v>
      </c>
    </row>
    <row r="406" spans="1:15">
      <c r="A406">
        <v>100</v>
      </c>
      <c r="B406">
        <v>73.770491803278688</v>
      </c>
      <c r="C406">
        <v>57.377049180327866</v>
      </c>
      <c r="D406">
        <v>46.721311475409834</v>
      </c>
      <c r="E406">
        <v>37.704918032786885</v>
      </c>
      <c r="F406">
        <v>31.147540983606557</v>
      </c>
      <c r="J406" s="4">
        <v>50</v>
      </c>
      <c r="K406">
        <v>22</v>
      </c>
      <c r="L406">
        <v>32</v>
      </c>
      <c r="M406">
        <v>46</v>
      </c>
      <c r="N406">
        <v>57</v>
      </c>
      <c r="O406">
        <v>69</v>
      </c>
    </row>
    <row r="407" spans="1:15">
      <c r="J407">
        <v>100</v>
      </c>
      <c r="K407">
        <v>15</v>
      </c>
      <c r="L407">
        <v>23</v>
      </c>
      <c r="M407">
        <v>31</v>
      </c>
      <c r="N407">
        <v>37</v>
      </c>
      <c r="O407">
        <v>44</v>
      </c>
    </row>
    <row r="408" spans="1:15">
      <c r="A408" s="1" t="s">
        <v>283</v>
      </c>
      <c r="B408" s="1"/>
      <c r="C408" s="1">
        <v>23.104900000000001</v>
      </c>
      <c r="J408" s="5">
        <v>150</v>
      </c>
      <c r="K408">
        <v>6</v>
      </c>
      <c r="L408">
        <v>10</v>
      </c>
      <c r="M408">
        <v>13</v>
      </c>
      <c r="N408">
        <v>15</v>
      </c>
      <c r="O408">
        <v>18</v>
      </c>
    </row>
    <row r="409" spans="1:15">
      <c r="A409" s="1" t="s">
        <v>284</v>
      </c>
      <c r="C409" s="1" t="s">
        <v>285</v>
      </c>
    </row>
    <row r="427" spans="1:15" s="22" customFormat="1"/>
    <row r="429" spans="1:15">
      <c r="A429" s="1" t="s">
        <v>286</v>
      </c>
      <c r="J429"/>
      <c r="K429" s="33">
        <v>5</v>
      </c>
      <c r="L429" s="33">
        <v>10</v>
      </c>
      <c r="M429" s="33">
        <v>15</v>
      </c>
      <c r="N429" s="33">
        <v>20</v>
      </c>
      <c r="O429" s="33">
        <v>25</v>
      </c>
    </row>
    <row r="430" spans="1:15">
      <c r="J430" s="3" t="s">
        <v>0</v>
      </c>
      <c r="K430">
        <v>34</v>
      </c>
      <c r="L430">
        <v>52</v>
      </c>
      <c r="M430">
        <v>81</v>
      </c>
      <c r="N430">
        <v>89</v>
      </c>
      <c r="O430">
        <v>100</v>
      </c>
    </row>
    <row r="431" spans="1:15">
      <c r="A431">
        <v>0</v>
      </c>
      <c r="B431">
        <v>32.892625000000002</v>
      </c>
      <c r="C431">
        <v>39.471150000000002</v>
      </c>
      <c r="D431">
        <v>46.049675000000001</v>
      </c>
      <c r="E431">
        <v>52.628200000000007</v>
      </c>
      <c r="F431">
        <v>59.206725000000006</v>
      </c>
      <c r="J431" s="4">
        <v>125</v>
      </c>
      <c r="K431">
        <v>20</v>
      </c>
      <c r="L431">
        <v>32</v>
      </c>
      <c r="M431">
        <v>45</v>
      </c>
      <c r="N431">
        <v>51</v>
      </c>
      <c r="O431">
        <v>63</v>
      </c>
    </row>
    <row r="432" spans="1:15">
      <c r="A432">
        <v>100</v>
      </c>
      <c r="B432">
        <v>66.935483870967744</v>
      </c>
      <c r="C432">
        <v>60.483870967741936</v>
      </c>
      <c r="D432">
        <v>52.41935483870968</v>
      </c>
      <c r="E432">
        <v>46.774193548387096</v>
      </c>
      <c r="F432">
        <v>43.548387096774192</v>
      </c>
      <c r="J432">
        <v>175</v>
      </c>
      <c r="K432">
        <v>11</v>
      </c>
      <c r="L432">
        <v>18</v>
      </c>
      <c r="M432">
        <v>24</v>
      </c>
      <c r="N432">
        <v>27</v>
      </c>
      <c r="O432">
        <v>32</v>
      </c>
    </row>
    <row r="433" spans="1:15">
      <c r="J433" s="5">
        <v>225</v>
      </c>
      <c r="K433">
        <v>8</v>
      </c>
      <c r="L433">
        <v>13</v>
      </c>
      <c r="M433">
        <v>18</v>
      </c>
      <c r="N433">
        <v>21</v>
      </c>
      <c r="O433">
        <v>24</v>
      </c>
    </row>
    <row r="434" spans="1:15">
      <c r="A434" s="1" t="s">
        <v>287</v>
      </c>
      <c r="B434" s="1"/>
      <c r="C434" s="1">
        <v>69.314700000000002</v>
      </c>
    </row>
    <row r="435" spans="1:15">
      <c r="A435" s="1" t="s">
        <v>288</v>
      </c>
      <c r="C435" s="1" t="s">
        <v>289</v>
      </c>
    </row>
    <row r="454" spans="1:15" s="22" customFormat="1"/>
    <row r="456" spans="1:15">
      <c r="A456" s="1" t="s">
        <v>290</v>
      </c>
      <c r="J456"/>
      <c r="K456" s="33">
        <v>5</v>
      </c>
      <c r="L456" s="33">
        <v>10</v>
      </c>
      <c r="M456" s="33">
        <v>15</v>
      </c>
      <c r="N456" s="33">
        <v>20</v>
      </c>
      <c r="O456" s="33">
        <v>25</v>
      </c>
    </row>
    <row r="457" spans="1:15">
      <c r="J457" s="3" t="s">
        <v>0</v>
      </c>
      <c r="K457">
        <v>24</v>
      </c>
      <c r="L457">
        <v>42</v>
      </c>
      <c r="M457">
        <v>57</v>
      </c>
      <c r="N457">
        <v>74</v>
      </c>
      <c r="O457">
        <v>88</v>
      </c>
    </row>
    <row r="458" spans="1:15">
      <c r="A458">
        <v>0</v>
      </c>
      <c r="B458">
        <v>10.915900000000001</v>
      </c>
      <c r="C458">
        <v>21.831800000000001</v>
      </c>
      <c r="D458">
        <v>32.747700000000002</v>
      </c>
      <c r="E458">
        <v>43.663600000000002</v>
      </c>
      <c r="F458">
        <v>54.579500000000003</v>
      </c>
      <c r="J458" s="4">
        <v>100</v>
      </c>
      <c r="K458">
        <v>12</v>
      </c>
      <c r="L458">
        <v>21</v>
      </c>
      <c r="M458">
        <v>31</v>
      </c>
      <c r="N458">
        <v>38</v>
      </c>
      <c r="O458">
        <v>44</v>
      </c>
    </row>
    <row r="459" spans="1:15">
      <c r="A459">
        <v>100</v>
      </c>
      <c r="B459">
        <v>75.471698113207552</v>
      </c>
      <c r="C459">
        <v>59.433962264150942</v>
      </c>
      <c r="D459">
        <v>40.566037735849058</v>
      </c>
      <c r="E459">
        <v>29.245283018867923</v>
      </c>
      <c r="F459">
        <v>21.69811320754717</v>
      </c>
      <c r="J459">
        <v>150</v>
      </c>
      <c r="K459">
        <v>10</v>
      </c>
      <c r="L459">
        <v>16</v>
      </c>
      <c r="M459">
        <v>24</v>
      </c>
      <c r="N459">
        <v>29</v>
      </c>
      <c r="O459">
        <v>36</v>
      </c>
    </row>
    <row r="460" spans="1:15">
      <c r="J460" s="5">
        <v>200</v>
      </c>
      <c r="K460">
        <v>5</v>
      </c>
      <c r="L460">
        <v>8</v>
      </c>
      <c r="M460">
        <v>11</v>
      </c>
      <c r="N460">
        <v>14</v>
      </c>
      <c r="O460">
        <v>17</v>
      </c>
    </row>
    <row r="461" spans="1:15">
      <c r="A461" s="1" t="s">
        <v>291</v>
      </c>
      <c r="B461" s="1"/>
      <c r="C461" s="1">
        <v>24.755299999999998</v>
      </c>
    </row>
    <row r="462" spans="1:15">
      <c r="A462" s="1" t="s">
        <v>292</v>
      </c>
      <c r="C462" s="1" t="s">
        <v>293</v>
      </c>
    </row>
    <row r="481" spans="1:15" s="22" customFormat="1"/>
    <row r="483" spans="1:15">
      <c r="A483" s="1" t="s">
        <v>294</v>
      </c>
      <c r="J483"/>
      <c r="K483" s="33">
        <v>5</v>
      </c>
      <c r="L483" s="33">
        <v>10</v>
      </c>
      <c r="M483" s="33">
        <v>15</v>
      </c>
      <c r="N483" s="33">
        <v>20</v>
      </c>
      <c r="O483" s="33">
        <v>25</v>
      </c>
    </row>
    <row r="484" spans="1:15">
      <c r="J484" s="3" t="s">
        <v>0</v>
      </c>
      <c r="K484">
        <v>24</v>
      </c>
      <c r="L484">
        <v>44</v>
      </c>
      <c r="M484">
        <v>56</v>
      </c>
      <c r="N484">
        <v>65</v>
      </c>
      <c r="O484">
        <v>77</v>
      </c>
    </row>
    <row r="485" spans="1:15">
      <c r="A485">
        <v>0</v>
      </c>
      <c r="B485">
        <v>21.183600000000002</v>
      </c>
      <c r="C485">
        <v>31.775400000000001</v>
      </c>
      <c r="D485">
        <v>42.367200000000004</v>
      </c>
      <c r="E485">
        <v>52.959000000000003</v>
      </c>
      <c r="F485">
        <v>63.550800000000002</v>
      </c>
      <c r="J485" s="4">
        <v>100</v>
      </c>
      <c r="K485">
        <v>18</v>
      </c>
      <c r="L485">
        <v>29</v>
      </c>
      <c r="M485">
        <v>42</v>
      </c>
      <c r="N485">
        <v>51</v>
      </c>
      <c r="O485">
        <v>60</v>
      </c>
    </row>
    <row r="486" spans="1:15">
      <c r="A486">
        <v>100</v>
      </c>
      <c r="B486">
        <v>76.543209876543216</v>
      </c>
      <c r="C486">
        <v>65.432098765432102</v>
      </c>
      <c r="D486">
        <v>51.851851851851855</v>
      </c>
      <c r="E486">
        <v>44.444444444444443</v>
      </c>
      <c r="F486">
        <v>38.271604938271608</v>
      </c>
      <c r="J486">
        <v>200</v>
      </c>
      <c r="K486">
        <v>11</v>
      </c>
      <c r="L486">
        <v>19</v>
      </c>
      <c r="M486">
        <v>23</v>
      </c>
      <c r="N486">
        <v>34</v>
      </c>
      <c r="O486">
        <v>42</v>
      </c>
    </row>
    <row r="487" spans="1:15">
      <c r="J487" s="5">
        <v>300</v>
      </c>
      <c r="K487">
        <v>8</v>
      </c>
      <c r="L487">
        <v>13</v>
      </c>
      <c r="M487">
        <v>17</v>
      </c>
      <c r="N487">
        <v>22</v>
      </c>
      <c r="O487">
        <v>29</v>
      </c>
    </row>
    <row r="488" spans="1:15">
      <c r="A488" s="1" t="s">
        <v>295</v>
      </c>
      <c r="B488" s="1"/>
      <c r="C488" s="1">
        <v>46.209800000000001</v>
      </c>
    </row>
    <row r="489" spans="1:15">
      <c r="A489" s="1" t="s">
        <v>296</v>
      </c>
      <c r="C489" s="1" t="s">
        <v>297</v>
      </c>
    </row>
    <row r="507" spans="1:15" s="7" customFormat="1"/>
    <row r="509" spans="1:15">
      <c r="A509" s="1" t="s">
        <v>298</v>
      </c>
      <c r="J509"/>
      <c r="K509" s="33">
        <v>5</v>
      </c>
      <c r="L509" s="33">
        <v>10</v>
      </c>
      <c r="M509" s="33">
        <v>15</v>
      </c>
      <c r="N509" s="33">
        <v>20</v>
      </c>
      <c r="O509" s="33">
        <v>25</v>
      </c>
    </row>
    <row r="510" spans="1:15">
      <c r="J510" s="3" t="s">
        <v>0</v>
      </c>
      <c r="K510">
        <v>28</v>
      </c>
      <c r="L510">
        <v>44</v>
      </c>
      <c r="M510">
        <v>56</v>
      </c>
      <c r="N510">
        <v>65</v>
      </c>
      <c r="O510">
        <v>77</v>
      </c>
    </row>
    <row r="511" spans="1:15">
      <c r="A511">
        <v>0</v>
      </c>
      <c r="B511">
        <v>20.572800000000001</v>
      </c>
      <c r="C511">
        <v>30.859200000000001</v>
      </c>
      <c r="D511">
        <v>41.145600000000002</v>
      </c>
      <c r="E511">
        <v>51.432000000000002</v>
      </c>
      <c r="F511">
        <v>61.718400000000003</v>
      </c>
      <c r="J511" s="4">
        <v>100</v>
      </c>
      <c r="K511">
        <v>22</v>
      </c>
      <c r="L511">
        <v>33</v>
      </c>
      <c r="M511">
        <v>43</v>
      </c>
      <c r="N511">
        <v>52</v>
      </c>
      <c r="O511">
        <v>63</v>
      </c>
    </row>
    <row r="512" spans="1:15">
      <c r="A512">
        <v>100</v>
      </c>
      <c r="B512">
        <v>77.41935483870968</v>
      </c>
      <c r="C512">
        <v>65.591397849462368</v>
      </c>
      <c r="D512">
        <v>52.688172043010752</v>
      </c>
      <c r="E512">
        <v>44.086021505376344</v>
      </c>
      <c r="F512">
        <v>38.70967741935484</v>
      </c>
      <c r="J512">
        <v>200</v>
      </c>
      <c r="K512">
        <v>13</v>
      </c>
      <c r="L512">
        <v>20</v>
      </c>
      <c r="M512">
        <v>25</v>
      </c>
      <c r="N512">
        <v>33</v>
      </c>
      <c r="O512">
        <v>36</v>
      </c>
    </row>
    <row r="513" spans="1:15">
      <c r="J513" s="5">
        <v>300</v>
      </c>
      <c r="K513">
        <v>10</v>
      </c>
      <c r="L513">
        <v>16</v>
      </c>
      <c r="M513">
        <v>19</v>
      </c>
      <c r="N513">
        <v>24</v>
      </c>
      <c r="O513">
        <v>27</v>
      </c>
    </row>
    <row r="514" spans="1:15">
      <c r="A514" s="1" t="s">
        <v>301</v>
      </c>
      <c r="B514" s="1"/>
      <c r="C514" s="1">
        <v>46.209800000000001</v>
      </c>
    </row>
    <row r="515" spans="1:15">
      <c r="A515" s="1" t="s">
        <v>299</v>
      </c>
      <c r="C515" s="1" t="s">
        <v>300</v>
      </c>
    </row>
    <row r="533" spans="1:15" s="22" customFormat="1"/>
    <row r="535" spans="1:15">
      <c r="A535" s="1" t="s">
        <v>302</v>
      </c>
    </row>
    <row r="536" spans="1:15">
      <c r="J536"/>
      <c r="K536" s="33">
        <v>5</v>
      </c>
      <c r="L536" s="33">
        <v>10</v>
      </c>
      <c r="M536" s="33">
        <v>15</v>
      </c>
      <c r="N536" s="33">
        <v>20</v>
      </c>
      <c r="O536" s="33">
        <v>25</v>
      </c>
    </row>
    <row r="537" spans="1:15">
      <c r="A537">
        <v>0</v>
      </c>
      <c r="B537">
        <v>12.332000000000001</v>
      </c>
      <c r="C537">
        <v>24.664000000000001</v>
      </c>
      <c r="D537">
        <v>36.996000000000002</v>
      </c>
      <c r="E537">
        <v>49.328000000000003</v>
      </c>
      <c r="F537">
        <v>61.66</v>
      </c>
      <c r="J537" s="3" t="s">
        <v>0</v>
      </c>
      <c r="K537">
        <v>17</v>
      </c>
      <c r="L537">
        <v>32</v>
      </c>
      <c r="M537">
        <v>44</v>
      </c>
      <c r="N537">
        <v>53</v>
      </c>
      <c r="O537">
        <v>62</v>
      </c>
    </row>
    <row r="538" spans="1:15">
      <c r="A538">
        <v>100</v>
      </c>
      <c r="B538">
        <v>78.75</v>
      </c>
      <c r="C538">
        <v>63.75</v>
      </c>
      <c r="D538">
        <v>55</v>
      </c>
      <c r="E538">
        <v>47.5</v>
      </c>
      <c r="F538">
        <v>40</v>
      </c>
      <c r="J538" s="4">
        <v>100</v>
      </c>
      <c r="K538">
        <v>11</v>
      </c>
      <c r="L538">
        <v>19</v>
      </c>
      <c r="M538">
        <v>30</v>
      </c>
      <c r="N538">
        <v>36</v>
      </c>
      <c r="O538">
        <v>41</v>
      </c>
    </row>
    <row r="539" spans="1:15">
      <c r="J539">
        <v>200</v>
      </c>
      <c r="K539">
        <v>8</v>
      </c>
      <c r="L539">
        <v>14</v>
      </c>
      <c r="M539">
        <v>20</v>
      </c>
      <c r="N539">
        <v>27</v>
      </c>
      <c r="O539">
        <v>33</v>
      </c>
    </row>
    <row r="540" spans="1:15">
      <c r="A540" s="1" t="s">
        <v>303</v>
      </c>
      <c r="B540" s="1"/>
      <c r="C540" s="1">
        <v>46.209812037329698</v>
      </c>
      <c r="J540" s="5">
        <v>300</v>
      </c>
      <c r="K540">
        <v>5</v>
      </c>
      <c r="L540">
        <v>9</v>
      </c>
      <c r="M540">
        <v>13</v>
      </c>
      <c r="N540">
        <v>15</v>
      </c>
      <c r="O540">
        <v>18</v>
      </c>
    </row>
    <row r="541" spans="1:15">
      <c r="A541" s="1" t="s">
        <v>304</v>
      </c>
      <c r="C541" s="1" t="s">
        <v>305</v>
      </c>
    </row>
    <row r="560" s="22" customFormat="1"/>
    <row r="562" spans="1:15">
      <c r="A562" s="1" t="s">
        <v>306</v>
      </c>
    </row>
    <row r="563" spans="1:15">
      <c r="A563">
        <v>0</v>
      </c>
      <c r="B563">
        <v>6.0996499999999996</v>
      </c>
      <c r="C563">
        <v>12.199299999999999</v>
      </c>
      <c r="D563">
        <v>18.298950000000001</v>
      </c>
      <c r="E563">
        <v>24.398599999999998</v>
      </c>
      <c r="F563">
        <v>30.498249999999999</v>
      </c>
      <c r="J563"/>
      <c r="K563" s="33">
        <v>5</v>
      </c>
      <c r="L563" s="33">
        <v>10</v>
      </c>
      <c r="M563" s="33">
        <v>15</v>
      </c>
      <c r="N563" s="33">
        <v>20</v>
      </c>
      <c r="O563" s="33">
        <v>25</v>
      </c>
    </row>
    <row r="564" spans="1:15">
      <c r="A564">
        <v>100</v>
      </c>
      <c r="B564">
        <v>72.941176470588232</v>
      </c>
      <c r="C564">
        <v>60</v>
      </c>
      <c r="D564">
        <v>47.058823529411768</v>
      </c>
      <c r="E564">
        <v>38.823529411764703</v>
      </c>
      <c r="F564">
        <v>30.588235294117649</v>
      </c>
      <c r="J564" s="3" t="s">
        <v>0</v>
      </c>
      <c r="K564">
        <v>21</v>
      </c>
      <c r="L564">
        <v>32</v>
      </c>
      <c r="M564">
        <v>44</v>
      </c>
      <c r="N564">
        <v>53</v>
      </c>
      <c r="O564">
        <v>62</v>
      </c>
    </row>
    <row r="565" spans="1:15">
      <c r="J565" s="4">
        <v>25</v>
      </c>
      <c r="K565">
        <v>15</v>
      </c>
      <c r="L565">
        <v>22</v>
      </c>
      <c r="M565">
        <v>33</v>
      </c>
      <c r="N565">
        <v>39</v>
      </c>
      <c r="O565">
        <v>45</v>
      </c>
    </row>
    <row r="566" spans="1:15">
      <c r="A566" s="1" t="s">
        <v>325</v>
      </c>
      <c r="B566" s="1"/>
      <c r="C566" s="1">
        <v>17.328700000000001</v>
      </c>
      <c r="J566">
        <v>75</v>
      </c>
      <c r="K566">
        <v>7</v>
      </c>
      <c r="L566">
        <v>11</v>
      </c>
      <c r="M566">
        <v>14</v>
      </c>
      <c r="N566">
        <v>17</v>
      </c>
      <c r="O566">
        <v>21</v>
      </c>
    </row>
    <row r="567" spans="1:15">
      <c r="A567" s="1" t="s">
        <v>307</v>
      </c>
      <c r="C567" s="1" t="s">
        <v>308</v>
      </c>
      <c r="J567" s="5">
        <v>125</v>
      </c>
      <c r="K567">
        <v>5</v>
      </c>
      <c r="L567">
        <v>8</v>
      </c>
      <c r="M567">
        <v>10</v>
      </c>
      <c r="N567">
        <v>12</v>
      </c>
      <c r="O567">
        <v>14</v>
      </c>
    </row>
    <row r="586" spans="1:15" s="22" customFormat="1"/>
    <row r="588" spans="1:15">
      <c r="A588" s="1" t="s">
        <v>309</v>
      </c>
    </row>
    <row r="589" spans="1:15">
      <c r="J589"/>
      <c r="K589" s="33">
        <v>5</v>
      </c>
      <c r="L589" s="33">
        <v>10</v>
      </c>
      <c r="M589" s="33">
        <v>15</v>
      </c>
      <c r="N589" s="33">
        <v>20</v>
      </c>
      <c r="O589" s="33">
        <v>25</v>
      </c>
    </row>
    <row r="590" spans="1:15">
      <c r="A590">
        <v>0</v>
      </c>
      <c r="B590">
        <v>11.005649999999999</v>
      </c>
      <c r="C590">
        <v>22.011299999999999</v>
      </c>
      <c r="D590">
        <v>33.016949999999994</v>
      </c>
      <c r="E590">
        <v>44.022599999999997</v>
      </c>
      <c r="F590">
        <v>55.02825</v>
      </c>
      <c r="J590" s="3" t="s">
        <v>0</v>
      </c>
      <c r="K590">
        <v>15</v>
      </c>
      <c r="L590">
        <v>23</v>
      </c>
      <c r="M590">
        <v>30</v>
      </c>
      <c r="N590">
        <v>36</v>
      </c>
      <c r="O590">
        <v>40</v>
      </c>
    </row>
    <row r="591" spans="1:15">
      <c r="A591">
        <v>100</v>
      </c>
      <c r="B591">
        <v>72.941176470588232</v>
      </c>
      <c r="C591">
        <v>56.470588235294116</v>
      </c>
      <c r="D591">
        <v>41.176470588235297</v>
      </c>
      <c r="E591">
        <v>34.117647058823529</v>
      </c>
      <c r="F591">
        <v>27.058823529411764</v>
      </c>
      <c r="J591" s="4">
        <v>50</v>
      </c>
      <c r="K591">
        <v>9</v>
      </c>
      <c r="L591">
        <v>14</v>
      </c>
      <c r="M591">
        <v>18</v>
      </c>
      <c r="N591">
        <v>21</v>
      </c>
      <c r="O591">
        <v>25</v>
      </c>
    </row>
    <row r="592" spans="1:15">
      <c r="J592">
        <v>100</v>
      </c>
      <c r="K592">
        <v>7</v>
      </c>
      <c r="L592">
        <v>12</v>
      </c>
      <c r="M592">
        <v>15</v>
      </c>
      <c r="N592">
        <v>18</v>
      </c>
      <c r="O592">
        <v>21</v>
      </c>
    </row>
    <row r="593" spans="1:15">
      <c r="A593" s="1" t="s">
        <v>310</v>
      </c>
      <c r="B593" s="1"/>
      <c r="C593" s="1">
        <v>27.725899999999999</v>
      </c>
      <c r="J593" s="5">
        <v>150</v>
      </c>
      <c r="K593">
        <v>6</v>
      </c>
      <c r="L593">
        <v>10</v>
      </c>
      <c r="M593">
        <v>12</v>
      </c>
      <c r="N593">
        <v>14</v>
      </c>
      <c r="O593">
        <v>16</v>
      </c>
    </row>
    <row r="594" spans="1:15">
      <c r="A594" s="1" t="s">
        <v>311</v>
      </c>
      <c r="C594" s="1" t="s">
        <v>312</v>
      </c>
    </row>
    <row r="613" spans="1:15" s="22" customFormat="1"/>
    <row r="615" spans="1:15">
      <c r="A615" s="1" t="s">
        <v>313</v>
      </c>
    </row>
    <row r="616" spans="1:15">
      <c r="J616"/>
      <c r="K616" s="33">
        <v>5</v>
      </c>
      <c r="L616" s="33">
        <v>10</v>
      </c>
      <c r="M616" s="33">
        <v>15</v>
      </c>
      <c r="N616" s="33">
        <v>20</v>
      </c>
      <c r="O616" s="33">
        <v>25</v>
      </c>
    </row>
    <row r="617" spans="1:15">
      <c r="A617">
        <v>0</v>
      </c>
      <c r="B617">
        <v>19.064174999999999</v>
      </c>
      <c r="C617">
        <v>25.418899999999997</v>
      </c>
      <c r="D617">
        <v>31.773624999999999</v>
      </c>
      <c r="E617">
        <v>38.128349999999998</v>
      </c>
      <c r="F617">
        <v>44.483074999999999</v>
      </c>
      <c r="J617" s="3" t="s">
        <v>0</v>
      </c>
      <c r="K617">
        <v>33</v>
      </c>
      <c r="L617">
        <v>57</v>
      </c>
      <c r="M617">
        <v>69</v>
      </c>
      <c r="N617">
        <v>81</v>
      </c>
      <c r="O617">
        <v>97</v>
      </c>
    </row>
    <row r="618" spans="1:15">
      <c r="A618">
        <v>100</v>
      </c>
      <c r="B618">
        <v>71.276595744680847</v>
      </c>
      <c r="C618">
        <v>61.702127659574465</v>
      </c>
      <c r="D618">
        <v>53.191489361702125</v>
      </c>
      <c r="E618">
        <v>44.680851063829785</v>
      </c>
      <c r="F618">
        <v>39.361702127659576</v>
      </c>
      <c r="J618" s="4">
        <v>75</v>
      </c>
      <c r="K618">
        <v>14</v>
      </c>
      <c r="L618">
        <v>23</v>
      </c>
      <c r="M618">
        <v>32</v>
      </c>
      <c r="N618">
        <v>37</v>
      </c>
      <c r="O618">
        <v>43</v>
      </c>
    </row>
    <row r="619" spans="1:15">
      <c r="J619">
        <v>125</v>
      </c>
      <c r="K619">
        <v>10</v>
      </c>
      <c r="L619">
        <v>16</v>
      </c>
      <c r="M619">
        <v>20</v>
      </c>
      <c r="N619">
        <v>26</v>
      </c>
      <c r="O619">
        <v>32</v>
      </c>
    </row>
    <row r="620" spans="1:15">
      <c r="A620" s="1" t="s">
        <v>314</v>
      </c>
      <c r="B620" s="1"/>
      <c r="C620" s="1">
        <v>34.657299999999999</v>
      </c>
      <c r="J620" s="5">
        <v>175</v>
      </c>
      <c r="K620">
        <v>6</v>
      </c>
      <c r="L620">
        <v>9</v>
      </c>
      <c r="M620">
        <v>11</v>
      </c>
      <c r="N620">
        <v>14</v>
      </c>
      <c r="O620">
        <v>16</v>
      </c>
    </row>
    <row r="621" spans="1:15">
      <c r="A621" s="1" t="s">
        <v>315</v>
      </c>
      <c r="C621" s="1" t="s">
        <v>316</v>
      </c>
    </row>
    <row r="640" s="22" customFormat="1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AChE</vt:lpstr>
      <vt:lpstr>CA I</vt:lpstr>
      <vt:lpstr>CA II</vt:lpstr>
      <vt:lpstr>Glikozidaz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2026-04-03T11:20:04Z</dcterms:modified>
</cp:coreProperties>
</file>