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iana\Documents\02 INVESTIGACION\CV\articulos\En proceso\articulo review sanitarios TFG\Current Psychology\CurrentPsychology\"/>
    </mc:Choice>
  </mc:AlternateContent>
  <xr:revisionPtr revIDLastSave="0" documentId="13_ncr:1_{3790F190-62B3-4A17-95EF-E463AE4EF099}" xr6:coauthVersionLast="47" xr6:coauthVersionMax="47" xr10:uidLastSave="{00000000-0000-0000-0000-000000000000}"/>
  <bookViews>
    <workbookView xWindow="-110" yWindow="-110" windowWidth="19420" windowHeight="10560" activeTab="5" xr2:uid="{56A71110-4547-4D30-8B31-843CDB222D1C}"/>
  </bookViews>
  <sheets>
    <sheet name="Anxiety" sheetId="1" r:id="rId1"/>
    <sheet name="Depression" sheetId="2" r:id="rId2"/>
    <sheet name="Stress" sheetId="3" r:id="rId3"/>
    <sheet name="PTSD" sheetId="4" r:id="rId4"/>
    <sheet name="Burnout" sheetId="5" r:id="rId5"/>
    <sheet name="Total" sheetId="8" r:id="rId6"/>
    <sheet name="Anxiety by waves" sheetId="9" r:id="rId7"/>
    <sheet name="Depression by waves" sheetId="10" r:id="rId8"/>
    <sheet name="Stress by waves" sheetId="13" r:id="rId9"/>
    <sheet name="PTSD by waves" sheetId="11" r:id="rId10"/>
    <sheet name="Burnout by waves" sheetId="16"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4" l="1"/>
  <c r="B5" i="16"/>
  <c r="B4" i="16"/>
  <c r="B5" i="11"/>
  <c r="B4" i="11"/>
  <c r="B5" i="13"/>
  <c r="B4" i="13"/>
  <c r="C5" i="10"/>
  <c r="C4" i="10"/>
  <c r="B5" i="10"/>
  <c r="B4" i="10"/>
  <c r="E4" i="9"/>
  <c r="D5" i="9"/>
  <c r="D4" i="9"/>
  <c r="C5" i="9"/>
  <c r="C4" i="9"/>
  <c r="B5" i="9"/>
  <c r="B4" i="9"/>
  <c r="E4" i="5"/>
  <c r="E14" i="4"/>
  <c r="E21" i="2"/>
  <c r="E22" i="2"/>
  <c r="E16" i="1"/>
  <c r="E11" i="1"/>
  <c r="D17" i="5"/>
  <c r="C17" i="5"/>
  <c r="C5" i="11"/>
  <c r="C6" i="11" s="1"/>
  <c r="C4" i="11"/>
  <c r="D18" i="4"/>
  <c r="C18" i="4"/>
  <c r="D5" i="16"/>
  <c r="D6" i="16" s="1"/>
  <c r="D4" i="16"/>
  <c r="C5" i="16"/>
  <c r="C6" i="16" s="1"/>
  <c r="C4" i="16"/>
  <c r="D26" i="3"/>
  <c r="C26" i="3"/>
  <c r="D31" i="1"/>
  <c r="C31" i="1"/>
  <c r="D32" i="2"/>
  <c r="E32" i="2" s="1"/>
  <c r="C32" i="2"/>
  <c r="F5" i="11"/>
  <c r="F4" i="11"/>
  <c r="D5" i="11"/>
  <c r="D6" i="11" s="1"/>
  <c r="D4" i="11"/>
  <c r="E5" i="13"/>
  <c r="E6" i="13" s="1"/>
  <c r="E4" i="13"/>
  <c r="D5" i="13"/>
  <c r="D4" i="13"/>
  <c r="C5" i="13"/>
  <c r="C4" i="13"/>
  <c r="E3" i="5"/>
  <c r="E5" i="5"/>
  <c r="E6" i="5"/>
  <c r="E7" i="5"/>
  <c r="E8" i="5"/>
  <c r="E9" i="5"/>
  <c r="E10" i="5"/>
  <c r="E11" i="5"/>
  <c r="E12" i="5"/>
  <c r="E13" i="5"/>
  <c r="E14" i="5"/>
  <c r="E2" i="5"/>
  <c r="E3" i="4"/>
  <c r="E4" i="4"/>
  <c r="E5" i="4"/>
  <c r="E6" i="4"/>
  <c r="E7" i="4"/>
  <c r="E8" i="4"/>
  <c r="E9" i="4"/>
  <c r="E10" i="4"/>
  <c r="E11" i="4"/>
  <c r="E12" i="4"/>
  <c r="E13" i="4"/>
  <c r="E2" i="4"/>
  <c r="E3" i="3"/>
  <c r="E4" i="3"/>
  <c r="E5" i="3"/>
  <c r="E6" i="3"/>
  <c r="E7" i="3"/>
  <c r="E8" i="3"/>
  <c r="E9" i="3"/>
  <c r="E10" i="3"/>
  <c r="E11" i="3"/>
  <c r="E12" i="3"/>
  <c r="E13" i="3"/>
  <c r="E14" i="3"/>
  <c r="E15" i="3"/>
  <c r="E16" i="3"/>
  <c r="E17" i="3"/>
  <c r="E18" i="3"/>
  <c r="E19" i="3"/>
  <c r="E20" i="3"/>
  <c r="E21" i="3"/>
  <c r="E22" i="3"/>
  <c r="E2" i="3"/>
  <c r="E3" i="2"/>
  <c r="E4" i="2"/>
  <c r="E5" i="2"/>
  <c r="E6" i="2"/>
  <c r="E7" i="2"/>
  <c r="E8" i="2"/>
  <c r="E9" i="2"/>
  <c r="E10" i="2"/>
  <c r="E11" i="2"/>
  <c r="E12" i="2"/>
  <c r="E13" i="2"/>
  <c r="E14" i="2"/>
  <c r="E15" i="2"/>
  <c r="E16" i="2"/>
  <c r="E17" i="2"/>
  <c r="E18" i="2"/>
  <c r="E19" i="2"/>
  <c r="E20" i="2"/>
  <c r="E23" i="2"/>
  <c r="E24" i="2"/>
  <c r="E25" i="2"/>
  <c r="E26" i="2"/>
  <c r="E27" i="2"/>
  <c r="E28" i="2"/>
  <c r="E2" i="2"/>
  <c r="E4" i="1"/>
  <c r="E5" i="1"/>
  <c r="E6" i="1"/>
  <c r="E7" i="1"/>
  <c r="E8" i="1"/>
  <c r="E9" i="1"/>
  <c r="E10" i="1"/>
  <c r="E12" i="1"/>
  <c r="E13" i="1"/>
  <c r="E14" i="1"/>
  <c r="E15" i="1"/>
  <c r="E17" i="1"/>
  <c r="E18" i="1"/>
  <c r="E19" i="1"/>
  <c r="E20" i="1"/>
  <c r="E21" i="1"/>
  <c r="E22" i="1"/>
  <c r="E23" i="1"/>
  <c r="E24" i="1"/>
  <c r="E25" i="1"/>
  <c r="E26" i="1"/>
  <c r="E3" i="1"/>
  <c r="E2" i="1"/>
  <c r="F6" i="11" l="1"/>
  <c r="E17" i="5"/>
  <c r="E18" i="4"/>
  <c r="E26" i="3"/>
  <c r="E31" i="1"/>
  <c r="B6" i="16"/>
  <c r="B6" i="11"/>
  <c r="D6" i="13"/>
  <c r="C6" i="13"/>
  <c r="B6" i="13"/>
  <c r="D5" i="10"/>
  <c r="D4" i="10"/>
  <c r="B13" i="8"/>
  <c r="B12" i="8"/>
  <c r="B8" i="8"/>
  <c r="B7" i="8"/>
  <c r="F4" i="10"/>
  <c r="F5" i="10"/>
  <c r="E5" i="10"/>
  <c r="E4" i="10"/>
  <c r="F5" i="9"/>
  <c r="F6" i="9" s="1"/>
  <c r="E5" i="9"/>
  <c r="E6" i="9" s="1"/>
  <c r="C6" i="9"/>
  <c r="F4" i="9"/>
  <c r="B23" i="8"/>
  <c r="B22" i="8"/>
  <c r="B18" i="8"/>
  <c r="B17" i="8"/>
  <c r="B3" i="8"/>
  <c r="B2" i="8"/>
  <c r="B24" i="8" l="1"/>
  <c r="B4" i="8"/>
  <c r="E6" i="10"/>
  <c r="D6" i="10"/>
  <c r="D6" i="9"/>
  <c r="B6" i="9"/>
  <c r="B19" i="8"/>
  <c r="B14" i="8"/>
  <c r="C6" i="10"/>
  <c r="F6" i="10"/>
  <c r="B9" i="8"/>
  <c r="B6" i="10"/>
</calcChain>
</file>

<file path=xl/sharedStrings.xml><?xml version="1.0" encoding="utf-8"?>
<sst xmlns="http://schemas.openxmlformats.org/spreadsheetml/2006/main" count="300" uniqueCount="99">
  <si>
    <t>Total participantes</t>
  </si>
  <si>
    <t>Alonso, J., Vilagut, G., Mortier, P., Ferrer, M., Alayo, I., Aragón-Peña, A., ... &amp; MINDCOVID Working group. (2021). Mental health impact of the first wave of COVID-19 pandemic on Spanish healthcare workers: A large cross-sectional survey. Revista de psiquiatria y salud mental, 14(2), 90-105.</t>
  </si>
  <si>
    <t>final 1a ola</t>
  </si>
  <si>
    <t>Alonso J, Vilagut G, Alayo I, Ferrer M, Amigo F, Aragón-Peña A, et al. Mental impact of Covid-19 among Spanish healthcare workers. A large longitudinal survey. Epidemiol Psychiatr Sci [Internet]. 2022;31. Available from: https://www.scopus.com/inward/record.uri?eid=2-s2.0-85129780644&amp;doi=10.1017%2FS2045796022000130&amp;partnerID=40&amp;md5=e3266a9dfaff944309a09c5ce50bf13e</t>
  </si>
  <si>
    <t>2a ola</t>
  </si>
  <si>
    <t>Final 1-2a ola</t>
  </si>
  <si>
    <t>Bajo, M., Gallego, P., Stavraki, M., Lamprinakos, G., Luna, P., &amp; Díaz, D. (2021). Anxiety, trauma and well-being in health-care professionals during COVID-19 first wave in Spain: the moderating role of personal protection equipment availability. Health and Quality of Life Outcomes, 19(1), 1-9.</t>
  </si>
  <si>
    <t>1a ola</t>
  </si>
  <si>
    <t>Beneria A, Arnedo M, Contreras S, Pérez-Carrasco M, Garcia-Ruiz I, Rodríguez-Carballeira M, et al. Impact of simulation-based teamwork training on COVID-19 distress in healthcare  professionals. BMC Med Educ. 2020 Dec;20(1):515.</t>
  </si>
  <si>
    <t>Bourne T, Kyriacou C, Shah H, Ceusters J, Preisler J, Metzger U, et al. Experiences and well-being of healthcare professionals working in the field of ultrasound in obstetrics and gynaecology as the SARS-CoV-2 pandemic were evolving: a cross-sectional survey study. BMJ Open [Internet]. 2022;12(2). Available from: https://www.scopus.com/inward/record.uri?eid=2-s2.0-85124175338&amp;doi=10.1136%2Fbmjopen-2021-051700&amp;partnerID=40&amp;md5=1586ee7d940e3a8c4a128fa431daf9f8</t>
  </si>
  <si>
    <t>Cunill, M., Aymerich, M., Serdà, B. C., &amp; Patino-Maso, J. (2020). The impact of COVID-19 on spanish health professionals: a description of physical and psychological effects. Int. J. Environ. Res. Public Health, 22, 185-198.</t>
  </si>
  <si>
    <t>Dosil Santamaría M, Ozamiz-Etxebarria N, Redondo Rodríguez I, Jaureguizar Alboniga-Mayor J, Picaza Gorrotxategi M. Psychological impact of COVID-19 on a sample of Spanish health professionals . Rev Psiquiatr Salud Ment [Internet]. 2021;14(2):106–12. Available from: https://www.scopus.com/inward/record.uri?eid=2-s2.0-85087311359&amp;doi=10.1016%2Fj.rpsm.2020.05.004&amp;partnerID=40&amp;md5=aec4db1410b4d380f4022d2414243b89</t>
  </si>
  <si>
    <t>Dosil, M., Ozamiz-Etxebarria, N., Redondo, I., Picaza, M., &amp; Jaureguizar, J. (2020). Psychological symptoms in health professionals in Spain after the first wave of the COVID-19 pandemic. Frontiers in Psychology, 3400.</t>
  </si>
  <si>
    <t>Echeverria I, Peraire M, Haro G, Mora R, Camacho I, Almodóvar I, et al. “Healthcare Kamikazes” during the COVID-19 Pandemic: Purpose in Life and Moral Courage as Mediators of Psychopathology. Int J Environ Res Public Health [Internet]. 2021;18(14). Available from: https://www.scopus.com/inward/record.uri?eid=2-s2.0-85108999303&amp;doi=10.3390%2Fijerph18147235&amp;partnerID=40&amp;md5=d071c2a23a059440d83d71e63227652b</t>
  </si>
  <si>
    <t>Erquicia J, Valls L, Barja A, Gil S, Miquel J, Leal-Blanquet J, et al. Emotional impact of the Covid-19 pandemic on healthcare workers in one of the most important infection outbreaks in Europe . Med Clin (Barc) [Internet]. 2020;155(10):434–40. Available from: https://www.scopus.com/inward/record.uri?eid=2-s2.0-85091199871&amp;doi=10.1016%2Fj.medcli.2020.07.006&amp;partnerID=40&amp;md5=4f30b91d9ff084c1734060d8cf246bc9</t>
  </si>
  <si>
    <t>Esteban-Sepúlveda S, Terradas-Robledo R, Castro-Ribeiro T, García-Pagès E, Sobregrau-Sangrà P, Lacueva-Pérez L. COVID-19 pandemic on health professionals in a third level hospital in Spain: job changes during the first wave, mental health at 4 months, and follow-up at 9 months . Enferm Clin [Internet]. 2022;32(3):143–51. Available from: https://www.scopus.com/inward/record.uri?eid=2-s2.0-85126540370&amp;doi=10.1016%2Fj.enfcli.2021.12.009&amp;partnerID=40&amp;md5=85bcd6f2843e681603f21189f3484426</t>
  </si>
  <si>
    <t>3a ola</t>
  </si>
  <si>
    <t>Fiol-DeRoque MA, Serrano-Ripoll MJ, Jiménez R, Zamanillo-Campos R, Yáñez-Juan AM, Bennasar-Veny M, et al. A mobile phone-based intervention to reduce mental health problems in health care workers during the COVID-19 pandemic (PsyCovidApp): Randomized controlled trial. JMIR mHealth uHealth [Internet]. 2021;9(5). Available from: https://www.scopus.com/inward/record.uri?eid=2-s2.0-85106512292&amp;doi=10.2196%2F27039&amp;partnerID=40&amp;md5=6233db0b7f157cf2a8a9b62a19278ce9</t>
  </si>
  <si>
    <t>Gago-Valiente F-J, Moreno-Sánchez E, Santiago-Sánchez A, Gómez-Asencio D, Merino-Godoy M-Á, Castillo-Viera E, et al. Work–Family Interaction, Self-Perceived Mental Health and Burnout in Specialized Physicians of Huelva (Spain): A Study Conducted during the SARS-CoV-2 Pandemic. Int J Environ Res Public Health [Internet]. 2022;19(6). Available from: https://www.scopus.com/inward/record.uri?eid=2-s2.0-85126861947&amp;doi=10.3390%2Fijerph19063717&amp;partnerID=40&amp;md5=3d0a4ccc3ce648b73400de35d52765d7</t>
  </si>
  <si>
    <t>García-Hedrera, F. J., Gil-Almagro, F., Carmona-Monge, F. J., Peñacoba-Puente, C., Catalá-Mesón, P., &amp; Velasco-Furlong, L. (2021). Intensive care unit professionals during the COVID-19 pandemic in Spain: social and work-related variables, COVID-19 symptoms, worries, and generalized anxiety levels. Acute and Critical Care, 36(3), 232.</t>
  </si>
  <si>
    <t>Gómez-Salgado J, Domínguez-Salas S, Romero-Martín M, Romero A, Coronado-Vázquez V, Ruiz-Frutos C. Work engagement and psychological distress of health professionals during the  COVID-19 pandemic. J Nurs Manag. 2021 Jul;29(5):1016–25.</t>
  </si>
  <si>
    <t>Rodriguez...Gonzalo R-M, Ana R-G, Patricia C-A, Laura A-L, Nathalia G-T, Luis C, et al. Short-term emotional impact of COVID-19 pandemic on Spaniard health workers. J Affect Disord [Internet]. 2021;278:390–4. Available from: https://www.scopus.com/inward/record.uri?eid=2-s2.0-85091642541&amp;doi=10.1016%2Fj.jad.2020.09.079&amp;partnerID=40&amp;md5=bed5a7e1ae37a0b7d3883260ebb2cea7</t>
  </si>
  <si>
    <t>Guillén-Astete C, Penedo-Alonso R, Gallego-Rodríguez P, Carballo-Cardona C, Estévez-Rueda MJ, Galli-Cambiaso E, et al. Levels of anxiety and depression among emergency physicians in Madrid during the  SARS-CoV-2 pandemic. Vol. 32, Emergencias : revista de la Sociedad Espanola de Medicina de Emergencias. Spain; 2020. p. 369–71.</t>
  </si>
  <si>
    <t>1 ola</t>
  </si>
  <si>
    <t>Jiménez-Labaig P, Pacheco-Barcia V, Cebrià A, Gálvez F, Obispo B, Páez D, et al. Identifying and preventing burnout in young oncologists, an overwhelming challenge in the COVID-19 era: a study of the Spanish Society of Medical Oncology (SEOM). ESMO Open [Internet]. 2021;6(4). Available from: https://www.scopus.com/inward/record.uri?eid=2-s2.0-85116173314&amp;doi=10.1016%2Fj.esmoop.2021.100215&amp;partnerID=40&amp;md5=9733883e7f7fd6c008a4c2012315e222</t>
  </si>
  <si>
    <t>final 1a ola-2 ola</t>
  </si>
  <si>
    <r>
      <t>Lara-Cabrera, M. L., Betancort, M., Muñoz-Rubilar, C. A., Rodríguez Novo, N., &amp; De las Cuevas, C. (2021). The Mediating Role of Resilience in the Relationship between Perceived Stress and Mental Health. </t>
    </r>
    <r>
      <rPr>
        <i/>
        <sz val="11"/>
        <color rgb="FF000000"/>
        <rFont val="Calibri"/>
        <family val="2"/>
        <scheme val="minor"/>
      </rPr>
      <t>International journal of environmental research and public health</t>
    </r>
    <r>
      <rPr>
        <sz val="11"/>
        <color rgb="FF000000"/>
        <rFont val="Calibri"/>
        <family val="2"/>
        <scheme val="minor"/>
      </rPr>
      <t>, </t>
    </r>
    <r>
      <rPr>
        <i/>
        <sz val="11"/>
        <color rgb="FF000000"/>
        <rFont val="Calibri"/>
        <family val="2"/>
        <scheme val="minor"/>
      </rPr>
      <t>18</t>
    </r>
    <r>
      <rPr>
        <sz val="11"/>
        <color rgb="FF000000"/>
        <rFont val="Calibri"/>
        <family val="2"/>
        <scheme val="minor"/>
      </rPr>
      <t>(18), 9762.</t>
    </r>
  </si>
  <si>
    <t>Luceño-Moreno, L., Talavera-Velasco, B., García-Albuerne, Y., &amp; Martín-García, J. (2020). Symptoms of posttraumatic stress, anxiety, depression, levels of resilience and burnout in Spanish health personnel during the COVID-19 pandemic. International journal of environmental research and public health, 17(15), 5514.</t>
  </si>
  <si>
    <t>Macía-Rodríguez, C., de Oña, Á. A., Martín-Iglesias, D., Barrera-López, L., Pérez-Sanz, M. T., Moreno-Diaz, J., &amp; González-Munera, A. (2021). Burn-out syndrome in Spanish internists during the COVID-19 outbreak and associated factors: a cross-sectional survey. BMJ open, 11(2), e042966.</t>
  </si>
  <si>
    <t>Manzanares I, Sevilla Guerra S, Lombraña Mencía M, Acar-Denizli N, Miranda Salmerón J, Martinez Estalella G. Impact of the COVID-19 pandemic on stress, resilience and depression in health professionals: a cross-sectional study. Int Nurs Rev [Internet]. 2021;68(4):461–70. Available from: https://www.scopus.com/inward/record.uri?eid=2-s2.0-85107363773&amp;doi=10.1111%2Finr.12693&amp;partnerID=40&amp;md5=8f350ec68d300bb148c537f852960124</t>
  </si>
  <si>
    <t>Martín, J., Padierna, Á., Villanueva, A., &amp; Quintana, J. M. (2021). Evaluation of the mental health of health professionals in the COVID‐19 era. What mental health conditions are our health care workers facing in the new wave of coronavirus?. International journal of clinical practice, 75(10), e14607.</t>
  </si>
  <si>
    <t>1-2 ola</t>
  </si>
  <si>
    <t>Martínez-Caballero CM, Cárdaba-García RM, Varas-Manovel R, García-Sanz LM, Martínez-Piedra J, Fernández-Carbajo JJ, et al. Analyzing the impact of COVID-19 trauma on developing post-traumatic stress disorder among emergency medical workers in Spain. Int J Environ Res Public Health [Internet]. 2021;18(17). Available from: https://www.scopus.com/inward/record.uri?eid=2-s2.0-85113903669&amp;doi=10.3390%2Fijerph18179132&amp;partnerID=40&amp;md5=a37305616674abb156f04d6cf2cd29b9</t>
  </si>
  <si>
    <t>Martínez-López JÁ, Lázaro-Pérez C, Gómez-Galán J. Burnout among direct-care workers in nursing homes during the covid-19 pandemic in spain: A preventive and educational focus for sustainable workplaces. Sustain [Internet]. 2021;13(5):1–15. Available from: https://www.scopus.com/inward/record.uri?eid=2-s2.0-85102716924&amp;doi=10.3390%2Fsu13052782&amp;partnerID=40&amp;md5=1d9424da63fbb97b081fc6ebdd8db24a</t>
  </si>
  <si>
    <t>2 ola</t>
  </si>
  <si>
    <t>Mediavilla R, Fernández-Jiménez E, Martínez-Alés G, Moreno-Küstner B, Martínez-Morata I, Jaramillo F, et al. Role of access to personal protective equipment, treatment prioritization decisions, and changes in job functions on health workers’ mental health outcomes during the initial outbreak of the COVID-19 pandemic. J Affect Disord [Internet]. 2021;295:405–9. Available from: https://www.scopus.com/inward/record.uri?eid=2-s2.0-85114830210&amp;doi=10.1016%2Fj.jad.2021.08.059&amp;partnerID=40&amp;md5=d760f682d050a7aa27e2219bff47f15f</t>
  </si>
  <si>
    <t>Mediavilla R, Fernández-Jiménez E, Martinez-Morata I, Jaramillo F, Andreo-Jover J, Morán-Sánchez I, et al. Sustained Negative Mental Health Outcomes Among Healthcare Workers Over the First Year of the COVID-19 Pandemic: A Prospective Cohort Study. Int J Public Health [Internet]. 2022;67. Available from: https://www.scopus.com/inward/record.uri?eid=2-s2.0-85133942542&amp;doi=10.3389%2Fijph.2022.1604553&amp;partnerID=40&amp;md5=ba584c1248c7e1a6b99b10f97d490739</t>
  </si>
  <si>
    <t>Mira JJ, Carrillo I, Guilabert M, Mula A, Martin-Delgado J, Pérez-Jover M V, et al. Acute stress of the healthcare workforce during the COVID-19 pandemic evolution: A cross-sectional study in Spain. BMJ Open [Internet]. 2020;10(11). Available from: https://www.scopus.com/inward/record.uri?eid=2-s2.0-85095801577&amp;doi=10.1136%2Fbmjopen-2020-042555&amp;partnerID=40&amp;md5=00a192f938604c8f1275903aa8f4fa8a</t>
  </si>
  <si>
    <t>Molina-Mula J, González-Trujillo A, Perelló-Campaner C, Tortosa-Espínola S, Tera-Donoso J, la Rosa LOD, et al. The emotional impact of COVID-19 on Spanish nurses and potential strategies to reduce it. Collegian [Internet]. 2022;29(3):296–310. Available from: https://www.scopus.com/inward/record.uri?eid=2-s2.0-85121977856&amp;doi=10.1016%2Fj.colegn.2021.12.004&amp;partnerID=40&amp;md5=949223737f49d799db333f8ab944c974</t>
  </si>
  <si>
    <t>Oprisan A, Baettig-Arriagada E, Baeza-Delgado C, Martí-Bonmatí L. Prevalence of burnout syndrome during the COVID-19 pandemic and associated factors . Radiologia [Internet]. 2022;64(2):119–27. Available from: https://www.scopus.com/inward/record.uri?eid=2-s2.0-85120692739&amp;doi=10.1016%2Fj.rx.2021.09.003&amp;partnerID=40&amp;md5=047928b40032c99d109edcac976f24d7</t>
  </si>
  <si>
    <t>1a ola- principios 2a ola</t>
  </si>
  <si>
    <t>Ortega-Galan AM, Ruiz-Fernandez MD, Lirola M-J, Ramos-Pichardo JD, Ibanez-Masero O, Cabrera-Troya J, et al. Professional Quality of Life and Perceived Stress in Health Professionals before COVID-19 in Spain: Primary and Hospital Care. HEALTHCARE. 2020;8(4).</t>
  </si>
  <si>
    <t>Pérez-Chacón M, Chacón A, Borda-Mas M, Avargues-Navarro ML. Sensory processing sensitivity and compassion satisfaction as risk/protective factors from burnout and compassion fatigue in healthcare and education professionals. Int J Environ Res Public Health [Internet]. 2021;18(2):1–15. Available from: https://www.scopus.com/inward/record.uri?eid=2-s2.0-85099417923&amp;doi=10.3390%2Fijerph18020611&amp;partnerID=40&amp;md5=ebde2884fce77d328d34f88b3a17c455</t>
  </si>
  <si>
    <t>Reno-Chanca S, Van Hoey J, Santolaya-Prego de Oliver JA, Blasko-Ochoa I, Sanfeliu Aguilar P, Moret-Tatay C. Differences Between the Psychological Symptoms of Health Workers and General Community After the First Wave of the COVID-19 Outbreak in Spain. Front Psychol [Internet]. 2021;12. Available from: https://www.scopus.com/inward/record.uri?eid=2-s2.0-85115224509&amp;doi=10.3389%2Ffpsyg.2021.644212&amp;partnerID=40&amp;md5=8ecf5168a2bf2a34ccd91821fc9d54bd</t>
  </si>
  <si>
    <t>Ruiz-Fernández MD, Ramos-Pichardo JD, Ibáñez-Masero O, Cabrera-Troya J, Carmona-Rega MI, Ortega-Galán ÁM. Compassion fatigue, burnout, compassion satisfaction and perceived stress in healthcare professionals during the COVID-19 health crisis in Spain. J Clin Nurs [Internet]. 2020;29(21–22):4321–30. Available from: https://www.scopus.com/inward/record.uri?eid=2-s2.0-85090954411&amp;doi=10.1111%2Fjocn.15469&amp;partnerID=40&amp;md5=43bf3815bf30d1d0118dde333e5e682e</t>
  </si>
  <si>
    <t>Ruiz-Frutos C, Ortega-Moreno M, Soriano-Tarín G, Romero-Martín M, Allande-Cussó R, Cabanillas-Moruno JL, et al. Psychological Distress Among Occupational Health Professionals During Coronavirus Disease 2019 Pandemic in Spain: Description and Effect of Work Engagement and Work Environment. Front Psychol [Internet]. 2021;12. Available from: https://www.scopus.com/inward/record.uri?eid=2-s2.0-85122089388&amp;doi=10.3389%2Ffpsyg.2021.765169&amp;partnerID=40&amp;md5=8c191358a1a18f8f4df13ca961fc4f6d</t>
  </si>
  <si>
    <t>Sánchez-Sánchez E, García-álvarez JÁ, García-Marín E, Gutierrez-Serrano M, Alférez MJM, Ramirez-Vargas G. Impact of the covid-19 pandemic on the mental health of nurses and auxiliary nursing care technicians—a voluntary online survey. Int J Environ Res Public Health [Internet]. 2021;18(16). Available from: https://www.scopus.com/inward/record.uri?eid=2-s2.0-85111909035&amp;doi=10.3390%2Fijerph18168310&amp;partnerID=40&amp;md5=e7664dc934e8b685d99ef2c69a10f4e5</t>
  </si>
  <si>
    <t>Sobregrau Sangrà P, Aguiló Mir S, Castro Ribeiro T, Esteban-Sepúlveda S, García Pagès E, López Barbeito B, et al. Mental health assessment of Spanish healthcare workers during the SARS-CoV-2 pandemic. A cross-sectional study. Compr Psychiatry [Internet]. 2022;112. Available from: https://www.scopus.com/inward/record.uri?eid=2-s2.0-85117175112&amp;doi=10.1016%2Fj.comppsych.2021.152278&amp;partnerID=40&amp;md5=e22c243a3eabd863ffa696f156a22612</t>
  </si>
  <si>
    <t>Seda-Gombau G, Montero-Alía JJ, Moreno-Gabriel E, Torán-Monserrat P. Impact of the covid-19 pandemic on burnout in primary care physicians in catalonia. Int J Environ Res Public Health [Internet]. 2021;18(17). Available from: https://www.scopus.com/inward/record.uri?eid=2-s2.0-85113456294&amp;doi=10.3390%2Fijerph18179031&amp;partnerID=40&amp;md5=a40a4a3a02fdd57efb05caa43e4ff8ad</t>
  </si>
  <si>
    <t>Soto-Camara R, Navalpotro-Pascual S, Julio Jimenez-Alegre J, Garcia-Santa-Basilia N, Onrubia-Baticon H, Navalpotro-Pascual JM, et al. Influence of the Cumulative Incidence of COVID-19 Cases on the Mental Health of the Spanish Out-of-Hospital Professionals. J Clin Med. 2022;11(8).</t>
  </si>
  <si>
    <t>4a ola</t>
  </si>
  <si>
    <t>Torrente M, Sousa PAC, Sánchez-Ramos A, Pimentao J, Royuela A, Franco F, et al. To burn-out or not to burn-out: A cross-sectional study in healthcare professionals in Spain during COVID-19 pandemic. BMJ Open [Internet]. 2021;11(2). Available from: https://www.scopus.com/inward/record.uri?eid=2-s2.0-85101739666&amp;doi=10.1136%2Fbmjopen-2020-044945&amp;partnerID=40&amp;md5=b43a6596d8eda5b66fb56d3a6db3e382</t>
  </si>
  <si>
    <r>
      <t>González-Mesa, E., Jiménez-López, J. S., Blasco-Alonso, M., Anderica-Herrero, J. R., &amp; Lubián-López, D. (2021). Effects of SARS-CoV-2 Pandemic on the Mental Health of Spanish Ob-Gyn Specialists-A Nationwide Study. </t>
    </r>
    <r>
      <rPr>
        <i/>
        <sz val="12"/>
        <color rgb="FF212121"/>
        <rFont val="Segoe UI"/>
        <family val="2"/>
      </rPr>
      <t>Journal of clinical medicine</t>
    </r>
    <r>
      <rPr>
        <sz val="12"/>
        <color rgb="FF212121"/>
        <rFont val="Segoe UI"/>
        <family val="2"/>
      </rPr>
      <t>, </t>
    </r>
    <r>
      <rPr>
        <i/>
        <sz val="12"/>
        <color rgb="FF212121"/>
        <rFont val="Segoe UI"/>
        <family val="2"/>
      </rPr>
      <t>10</t>
    </r>
    <r>
      <rPr>
        <sz val="12"/>
        <color rgb="FF212121"/>
        <rFont val="Segoe UI"/>
        <family val="2"/>
      </rPr>
      <t>(24), 5899. https://doi.org/10.3390/jcm10245899</t>
    </r>
  </si>
  <si>
    <t>5a ola</t>
  </si>
  <si>
    <t>Rodríguez-Rey, R., Garrido-Hernansaiz, H., &amp; Bueno-Guerra, N. (2020). Working in the times of COVID-19. Psychological impact of the pandemic in frontline workers in Spain. International journal of environmental research and public health, 17(21), 8149.</t>
  </si>
  <si>
    <t>Total participantes revisión</t>
  </si>
  <si>
    <t>Total participantes con TEPT revisión</t>
  </si>
  <si>
    <t>% Ansiedad</t>
  </si>
  <si>
    <t>%Depresión</t>
  </si>
  <si>
    <t>Total participantes con depresión revisión</t>
  </si>
  <si>
    <t>Total participantes con ansiedad revisión</t>
  </si>
  <si>
    <t>Total participantes con estrés revisión</t>
  </si>
  <si>
    <t>%estrés</t>
  </si>
  <si>
    <t>%TEPT</t>
  </si>
  <si>
    <t>Total participantes con Burnout revisión</t>
  </si>
  <si>
    <t>% Burnout</t>
  </si>
  <si>
    <t>%</t>
  </si>
  <si>
    <t>Moraleda-Cibrián M, Ahmed O, Albares-Tendero J, Chung S. Validity and Reliability of the Stress and Anxiety to Viral Epidemics-6 (SAVE-6) Scale to Measure Viral Anxiety of Healthcare Workers in Spain During the COVID-19 Pandemic. Front Psychiatry [Internet]. 2022;12. Available from: https://www.scopus.com/inward/record.uri?eid=2-s2.0-85124723292&amp;doi=10.3389%2Ffpsyt.2021.796225&amp;partnerID=40&amp;md5=ab459eced9d0473c0ba593065db1a480</t>
  </si>
  <si>
    <t>3a 4a ola</t>
  </si>
  <si>
    <t>-</t>
  </si>
  <si>
    <t>Total participantes con ansiedad</t>
  </si>
  <si>
    <t>% ansiedad moderada-severa</t>
  </si>
  <si>
    <t>3rd and 4th waves</t>
  </si>
  <si>
    <t>Aranda-Reneo I, Pedraz-Marcos A, Pulido-Fuentes M. Management of burnout among the staff of primary care centres in Spain during the pandemic caused by the SARS-CoV-2. Hum Resour Health [Internet]. 2021;19(1). Available from: https://www.scopus.com/inward/record.uri?eid=2-s2.0-85118360025&amp;doi=10.1186%2Fs12960-021-00679-9&amp;partnerID=40&amp;md5=f6e2af4c1c3ff851648fa5d7e317c97f</t>
  </si>
  <si>
    <t>Study</t>
  </si>
  <si>
    <t>Wave</t>
  </si>
  <si>
    <t>Sample</t>
  </si>
  <si>
    <t>Sample with anxiety</t>
  </si>
  <si>
    <t>% anxiety moderate-severe</t>
  </si>
  <si>
    <t>Sample with depression</t>
  </si>
  <si>
    <t>% depression moderate-severe</t>
  </si>
  <si>
    <t>Sample with stress</t>
  </si>
  <si>
    <t>% stress moderate-severe</t>
  </si>
  <si>
    <t>Sample with PTSD</t>
  </si>
  <si>
    <t>% PTSD moderate-severe</t>
  </si>
  <si>
    <t>Sample with burnout</t>
  </si>
  <si>
    <t>% burnout moderate-severe</t>
  </si>
  <si>
    <t>wave1</t>
  </si>
  <si>
    <t>wave2</t>
  </si>
  <si>
    <t>wave3</t>
  </si>
  <si>
    <t>wave4</t>
  </si>
  <si>
    <t>wave5</t>
  </si>
  <si>
    <t>Total sample</t>
  </si>
  <si>
    <t>Sample with Burnout</t>
  </si>
  <si>
    <t>ANXIETY</t>
  </si>
  <si>
    <t>DEPRESSION</t>
  </si>
  <si>
    <t>STRESS</t>
  </si>
  <si>
    <t>PTSD</t>
  </si>
  <si>
    <t>Burnout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</si>
</sst>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i/>
      <sz val="12"/>
      <color rgb="FF212121"/>
      <name val="Segoe UI"/>
      <family val="2"/>
    </font>
    <font>
      <sz val="12"/>
      <color rgb="FF212121"/>
      <name val="Segoe UI"/>
      <family val="2"/>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1">
    <xf numFmtId="0" fontId="0" fillId="0" borderId="0" xfId="0"/>
    <xf numFmtId="0" fontId="0" fillId="0" borderId="0" xfId="0" applyAlignment="1">
      <alignment horizontal="center" vertical="center" wrapText="1"/>
    </xf>
    <xf numFmtId="0" fontId="0" fillId="0" borderId="0" xfId="0" applyAlignment="1">
      <alignment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2" borderId="0" xfId="0" applyFill="1"/>
    <xf numFmtId="0" fontId="0" fillId="3" borderId="0" xfId="0" applyFill="1"/>
    <xf numFmtId="164" fontId="0" fillId="0" borderId="0" xfId="0" applyNumberFormat="1"/>
    <xf numFmtId="16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D13E-CD01-4D06-B624-329A6BBB498E}">
  <dimension ref="A1:E31"/>
  <sheetViews>
    <sheetView zoomScale="70" zoomScaleNormal="70" workbookViewId="0">
      <selection sqref="A1:E1"/>
    </sheetView>
  </sheetViews>
  <sheetFormatPr baseColWidth="10" defaultRowHeight="14.5" x14ac:dyDescent="0.35"/>
  <cols>
    <col min="1" max="1" width="31.1796875" customWidth="1"/>
    <col min="3" max="3" width="27.36328125" customWidth="1"/>
    <col min="4" max="4" width="36.36328125" customWidth="1"/>
    <col min="5" max="5" width="31.453125" customWidth="1"/>
    <col min="7" max="7" width="27" customWidth="1"/>
  </cols>
  <sheetData>
    <row r="1" spans="1:5" x14ac:dyDescent="0.35">
      <c r="A1" t="s">
        <v>74</v>
      </c>
      <c r="B1" t="s">
        <v>75</v>
      </c>
      <c r="C1" t="s">
        <v>76</v>
      </c>
      <c r="D1" t="s">
        <v>77</v>
      </c>
      <c r="E1" t="s">
        <v>78</v>
      </c>
    </row>
    <row r="2" spans="1:5" ht="130.5" x14ac:dyDescent="0.35">
      <c r="A2" s="1" t="s">
        <v>1</v>
      </c>
      <c r="B2" s="1" t="s">
        <v>2</v>
      </c>
      <c r="C2" s="1">
        <v>9138</v>
      </c>
      <c r="D2" s="1">
        <v>2056</v>
      </c>
      <c r="E2">
        <f>(D2*100)/C2</f>
        <v>22.49945283431823</v>
      </c>
    </row>
    <row r="3" spans="1:5" ht="188.5" x14ac:dyDescent="0.35">
      <c r="A3" s="1" t="s">
        <v>3</v>
      </c>
      <c r="B3" s="1" t="s">
        <v>4</v>
      </c>
      <c r="C3" s="1">
        <v>4809</v>
      </c>
      <c r="D3" s="1">
        <v>933</v>
      </c>
      <c r="E3">
        <f>(D3*100)/C3</f>
        <v>19.401122894572676</v>
      </c>
    </row>
    <row r="4" spans="1:5" ht="130.5" x14ac:dyDescent="0.35">
      <c r="A4" s="1" t="s">
        <v>6</v>
      </c>
      <c r="B4" s="1" t="s">
        <v>7</v>
      </c>
      <c r="C4" s="1">
        <v>232</v>
      </c>
      <c r="D4" s="1">
        <v>164</v>
      </c>
      <c r="E4">
        <f t="shared" ref="E4:E26" si="0">(D4*100)/C4</f>
        <v>70.689655172413794</v>
      </c>
    </row>
    <row r="5" spans="1:5" ht="232" x14ac:dyDescent="0.35">
      <c r="A5" s="3" t="s">
        <v>9</v>
      </c>
      <c r="B5" s="1" t="s">
        <v>2</v>
      </c>
      <c r="C5" s="1">
        <v>84</v>
      </c>
      <c r="D5" s="1">
        <v>12</v>
      </c>
      <c r="E5">
        <f t="shared" si="0"/>
        <v>14.285714285714286</v>
      </c>
    </row>
    <row r="6" spans="1:5" ht="101.5" x14ac:dyDescent="0.35">
      <c r="A6" s="1" t="s">
        <v>10</v>
      </c>
      <c r="B6" s="1" t="s">
        <v>7</v>
      </c>
      <c r="C6" s="1">
        <v>1117</v>
      </c>
      <c r="D6" s="1">
        <v>421</v>
      </c>
      <c r="E6">
        <f t="shared" si="0"/>
        <v>37.690241718889887</v>
      </c>
    </row>
    <row r="7" spans="1:5" ht="217.5" x14ac:dyDescent="0.35">
      <c r="A7" s="1" t="s">
        <v>11</v>
      </c>
      <c r="B7" s="1" t="s">
        <v>7</v>
      </c>
      <c r="C7" s="1">
        <v>421</v>
      </c>
      <c r="D7" s="1">
        <v>121</v>
      </c>
      <c r="E7">
        <f t="shared" si="0"/>
        <v>28.741092636579573</v>
      </c>
    </row>
    <row r="8" spans="1:5" ht="101.5" x14ac:dyDescent="0.35">
      <c r="A8" s="1" t="s">
        <v>12</v>
      </c>
      <c r="B8" s="1" t="s">
        <v>7</v>
      </c>
      <c r="C8" s="1">
        <v>973</v>
      </c>
      <c r="D8" s="1">
        <v>434</v>
      </c>
      <c r="E8">
        <f t="shared" si="0"/>
        <v>44.60431654676259</v>
      </c>
    </row>
    <row r="9" spans="1:5" ht="203" x14ac:dyDescent="0.35">
      <c r="A9" s="1" t="s">
        <v>13</v>
      </c>
      <c r="B9" s="1" t="s">
        <v>2</v>
      </c>
      <c r="C9" s="1">
        <v>90</v>
      </c>
      <c r="D9" s="1">
        <v>38</v>
      </c>
      <c r="E9">
        <f t="shared" si="0"/>
        <v>42.222222222222221</v>
      </c>
    </row>
    <row r="10" spans="1:5" ht="217.5" x14ac:dyDescent="0.35">
      <c r="A10" s="1" t="s">
        <v>14</v>
      </c>
      <c r="B10" s="1" t="s">
        <v>7</v>
      </c>
      <c r="C10" s="1">
        <v>395</v>
      </c>
      <c r="D10" s="1">
        <v>124</v>
      </c>
      <c r="E10">
        <f t="shared" si="0"/>
        <v>31.39240506329114</v>
      </c>
    </row>
    <row r="11" spans="1:5" ht="246.5" x14ac:dyDescent="0.35">
      <c r="A11" s="1" t="s">
        <v>15</v>
      </c>
      <c r="B11" s="1" t="s">
        <v>4</v>
      </c>
      <c r="C11" s="1">
        <v>90</v>
      </c>
      <c r="D11" s="1">
        <v>86</v>
      </c>
      <c r="E11">
        <f>(D11*100)/C11</f>
        <v>95.555555555555557</v>
      </c>
    </row>
    <row r="12" spans="1:5" ht="246.5" x14ac:dyDescent="0.35">
      <c r="A12" s="1" t="s">
        <v>15</v>
      </c>
      <c r="B12" s="1" t="s">
        <v>16</v>
      </c>
      <c r="C12" s="1">
        <v>64</v>
      </c>
      <c r="D12" s="1">
        <v>63</v>
      </c>
      <c r="E12">
        <f t="shared" si="0"/>
        <v>98.4375</v>
      </c>
    </row>
    <row r="13" spans="1:5" ht="232" x14ac:dyDescent="0.35">
      <c r="A13" s="1" t="s">
        <v>17</v>
      </c>
      <c r="B13" s="1" t="s">
        <v>2</v>
      </c>
      <c r="C13" s="1">
        <v>482</v>
      </c>
      <c r="D13" s="1">
        <v>193</v>
      </c>
      <c r="E13">
        <f t="shared" si="0"/>
        <v>40.04149377593361</v>
      </c>
    </row>
    <row r="14" spans="1:5" ht="145" x14ac:dyDescent="0.35">
      <c r="A14" s="4" t="s">
        <v>19</v>
      </c>
      <c r="B14" s="1" t="s">
        <v>2</v>
      </c>
      <c r="C14" s="1">
        <v>448</v>
      </c>
      <c r="D14" s="1">
        <v>263</v>
      </c>
      <c r="E14">
        <f t="shared" si="0"/>
        <v>58.705357142857146</v>
      </c>
    </row>
    <row r="15" spans="1:5" ht="159.5" x14ac:dyDescent="0.35">
      <c r="A15" s="1" t="s">
        <v>22</v>
      </c>
      <c r="B15" s="1" t="s">
        <v>23</v>
      </c>
      <c r="C15" s="1">
        <v>328</v>
      </c>
      <c r="D15" s="1">
        <v>94</v>
      </c>
      <c r="E15">
        <f t="shared" si="0"/>
        <v>28.658536585365855</v>
      </c>
    </row>
    <row r="16" spans="1:5" ht="232" x14ac:dyDescent="0.35">
      <c r="A16" s="1" t="s">
        <v>24</v>
      </c>
      <c r="B16" s="1" t="s">
        <v>25</v>
      </c>
      <c r="C16" s="1">
        <v>263</v>
      </c>
      <c r="D16" s="1">
        <v>98</v>
      </c>
      <c r="E16">
        <f t="shared" si="0"/>
        <v>37.262357414448672</v>
      </c>
    </row>
    <row r="17" spans="1:5" ht="145" x14ac:dyDescent="0.35">
      <c r="A17" s="5" t="s">
        <v>27</v>
      </c>
      <c r="B17" s="5" t="s">
        <v>23</v>
      </c>
      <c r="C17" s="1">
        <v>1422</v>
      </c>
      <c r="D17" s="1">
        <v>1128</v>
      </c>
      <c r="E17">
        <f t="shared" si="0"/>
        <v>79.324894514767934</v>
      </c>
    </row>
    <row r="18" spans="1:5" ht="130.5" x14ac:dyDescent="0.35">
      <c r="A18" s="4" t="s">
        <v>30</v>
      </c>
      <c r="B18" s="1" t="s">
        <v>31</v>
      </c>
      <c r="C18" s="6">
        <v>2087</v>
      </c>
      <c r="D18" s="1">
        <v>1080</v>
      </c>
      <c r="E18">
        <f t="shared" si="0"/>
        <v>51.74892189746047</v>
      </c>
    </row>
    <row r="19" spans="1:5" ht="203" x14ac:dyDescent="0.35">
      <c r="A19" s="1" t="s">
        <v>38</v>
      </c>
      <c r="B19" s="1" t="s">
        <v>16</v>
      </c>
      <c r="C19" s="1">
        <v>892</v>
      </c>
      <c r="D19" s="1">
        <v>432</v>
      </c>
      <c r="E19">
        <f t="shared" si="0"/>
        <v>48.430493273542602</v>
      </c>
    </row>
    <row r="20" spans="1:5" ht="217.5" x14ac:dyDescent="0.35">
      <c r="A20" s="1" t="s">
        <v>67</v>
      </c>
      <c r="B20" s="1" t="s">
        <v>68</v>
      </c>
      <c r="C20" s="1">
        <v>135</v>
      </c>
      <c r="D20" s="1">
        <v>80</v>
      </c>
      <c r="E20">
        <f t="shared" si="0"/>
        <v>59.25925925925926</v>
      </c>
    </row>
    <row r="21" spans="1:5" ht="217.5" x14ac:dyDescent="0.35">
      <c r="A21" s="1" t="s">
        <v>43</v>
      </c>
      <c r="B21" s="1" t="s">
        <v>7</v>
      </c>
      <c r="C21" s="1">
        <v>898</v>
      </c>
      <c r="D21" s="1">
        <v>277</v>
      </c>
      <c r="E21">
        <f t="shared" si="0"/>
        <v>30.846325167037861</v>
      </c>
    </row>
    <row r="22" spans="1:5" ht="217.5" x14ac:dyDescent="0.35">
      <c r="A22" s="1" t="s">
        <v>46</v>
      </c>
      <c r="B22" s="1" t="s">
        <v>7</v>
      </c>
      <c r="C22" s="1">
        <v>627</v>
      </c>
      <c r="D22" s="1">
        <v>428</v>
      </c>
      <c r="E22">
        <f t="shared" si="0"/>
        <v>68.261562998405097</v>
      </c>
    </row>
    <row r="23" spans="1:5" ht="217.5" x14ac:dyDescent="0.35">
      <c r="A23" s="1" t="s">
        <v>46</v>
      </c>
      <c r="B23" s="1" t="s">
        <v>4</v>
      </c>
      <c r="C23" s="1">
        <v>655</v>
      </c>
      <c r="D23" s="1">
        <v>324</v>
      </c>
      <c r="E23">
        <f t="shared" si="0"/>
        <v>49.465648854961835</v>
      </c>
    </row>
    <row r="24" spans="1:5" ht="217.5" x14ac:dyDescent="0.35">
      <c r="A24" s="1" t="s">
        <v>47</v>
      </c>
      <c r="B24" s="1" t="s">
        <v>34</v>
      </c>
      <c r="C24" s="1">
        <v>184</v>
      </c>
      <c r="D24" s="1">
        <v>166</v>
      </c>
      <c r="E24">
        <f t="shared" si="0"/>
        <v>90.217391304347828</v>
      </c>
    </row>
    <row r="25" spans="1:5" ht="130.5" x14ac:dyDescent="0.35">
      <c r="A25" s="1" t="s">
        <v>49</v>
      </c>
      <c r="B25" s="1" t="s">
        <v>50</v>
      </c>
      <c r="C25" s="1">
        <v>1710</v>
      </c>
      <c r="D25" s="1">
        <v>673</v>
      </c>
      <c r="E25">
        <f t="shared" si="0"/>
        <v>39.356725146198833</v>
      </c>
    </row>
    <row r="26" spans="1:5" ht="157" x14ac:dyDescent="0.35">
      <c r="A26" s="1" t="s">
        <v>52</v>
      </c>
      <c r="B26" s="1" t="s">
        <v>53</v>
      </c>
      <c r="C26" s="1">
        <v>220</v>
      </c>
      <c r="D26" s="1">
        <v>81</v>
      </c>
      <c r="E26">
        <f t="shared" si="0"/>
        <v>36.81818181818182</v>
      </c>
    </row>
    <row r="30" spans="1:5" x14ac:dyDescent="0.35">
      <c r="C30" t="s">
        <v>0</v>
      </c>
      <c r="D30" t="s">
        <v>70</v>
      </c>
      <c r="E30" t="s">
        <v>71</v>
      </c>
    </row>
    <row r="31" spans="1:5" x14ac:dyDescent="0.35">
      <c r="C31">
        <f>SUM(C2:C26)</f>
        <v>27764</v>
      </c>
      <c r="D31">
        <f>SUM(D2:D26)</f>
        <v>9769</v>
      </c>
      <c r="E31">
        <f>(D31*100)/C31</f>
        <v>35.185852182682609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6D571-178C-44AB-A820-AB85AAF0A14E}">
  <dimension ref="A3:F16"/>
  <sheetViews>
    <sheetView workbookViewId="0">
      <selection activeCell="A6" sqref="A6"/>
    </sheetView>
  </sheetViews>
  <sheetFormatPr baseColWidth="10" defaultRowHeight="14.5" x14ac:dyDescent="0.35"/>
  <cols>
    <col min="1" max="1" width="23.1796875" bestFit="1" customWidth="1"/>
  </cols>
  <sheetData>
    <row r="3" spans="1:6" x14ac:dyDescent="0.35">
      <c r="B3" t="s">
        <v>87</v>
      </c>
      <c r="C3" t="s">
        <v>88</v>
      </c>
      <c r="D3" t="s">
        <v>89</v>
      </c>
      <c r="E3" t="s">
        <v>90</v>
      </c>
      <c r="F3" t="s">
        <v>91</v>
      </c>
    </row>
    <row r="4" spans="1:6" x14ac:dyDescent="0.35">
      <c r="A4" t="s">
        <v>92</v>
      </c>
      <c r="B4">
        <f>SUM(PTSD!C2,PTSD!C4,PTSD!C5,PTSD!C8,PTSD!C9,PTSD!C10,PTSD!C15)</f>
        <v>12833</v>
      </c>
      <c r="C4">
        <f>SUM(PTSD!C3,PTSD!C6,PTSD!C13)</f>
        <v>5083</v>
      </c>
      <c r="D4">
        <f>SUM(PTSD!C7,PTSD!C11,PTSD!C12)</f>
        <v>1575</v>
      </c>
      <c r="E4" t="s">
        <v>69</v>
      </c>
      <c r="F4">
        <f>SUM(PTSD!C14)</f>
        <v>220</v>
      </c>
    </row>
    <row r="5" spans="1:6" x14ac:dyDescent="0.35">
      <c r="A5" t="s">
        <v>83</v>
      </c>
      <c r="B5">
        <f>SUM(PTSD!D15,PTSD!D10,PTSD!D9,PTSD!D8,PTSD!D5,PTSD!D4,PTSD!D2)</f>
        <v>3524</v>
      </c>
      <c r="C5">
        <f>SUM(PTSD!D3,PTSD!D6,PTSD!D13)</f>
        <v>1075</v>
      </c>
      <c r="D5">
        <f>SUM(PTSD!D7,PTSD!D11,PTSD!D12)</f>
        <v>464</v>
      </c>
      <c r="E5" t="s">
        <v>69</v>
      </c>
      <c r="F5">
        <f>SUM(PTSD!D14)</f>
        <v>27</v>
      </c>
    </row>
    <row r="6" spans="1:6" x14ac:dyDescent="0.35">
      <c r="A6" t="s">
        <v>66</v>
      </c>
      <c r="B6">
        <f>(B5*100)/B4</f>
        <v>27.460453518273201</v>
      </c>
      <c r="C6">
        <f>(C5*100)/C4</f>
        <v>21.148927798544168</v>
      </c>
      <c r="D6">
        <f>(D5*100)/D4</f>
        <v>29.460317460317459</v>
      </c>
      <c r="E6" t="s">
        <v>69</v>
      </c>
      <c r="F6">
        <f>(F5*100)/F4</f>
        <v>12.272727272727273</v>
      </c>
    </row>
    <row r="16" spans="1:6" x14ac:dyDescent="0.35">
      <c r="B16" s="9"/>
      <c r="C16" s="9"/>
      <c r="D16" s="9"/>
      <c r="E16" s="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A43-313E-AF49-A5FF-08B3AE7A9A6B}">
  <dimension ref="A3:F6"/>
  <sheetViews>
    <sheetView workbookViewId="0">
      <selection activeCell="A6" sqref="A6"/>
    </sheetView>
  </sheetViews>
  <sheetFormatPr baseColWidth="10" defaultRowHeight="14.5" x14ac:dyDescent="0.35"/>
  <cols>
    <col min="1" max="1" width="23.1796875" bestFit="1" customWidth="1"/>
    <col min="2" max="4" width="11.6328125" bestFit="1" customWidth="1"/>
  </cols>
  <sheetData>
    <row r="3" spans="1:6" x14ac:dyDescent="0.35">
      <c r="B3" t="s">
        <v>87</v>
      </c>
      <c r="C3" t="s">
        <v>88</v>
      </c>
      <c r="D3" t="s">
        <v>89</v>
      </c>
      <c r="E3" t="s">
        <v>90</v>
      </c>
      <c r="F3" t="s">
        <v>91</v>
      </c>
    </row>
    <row r="4" spans="1:6" x14ac:dyDescent="0.35">
      <c r="A4" t="s">
        <v>92</v>
      </c>
      <c r="B4">
        <f>SUM(Burnout!C3,Burnout!C4,Burnout!C6,Burnout!C10,Burnout!C11,Burnout!C12,Burnout!C14)</f>
        <v>4528</v>
      </c>
      <c r="C4">
        <f>SUM(Burnout!C13,Burnout!C7)</f>
        <v>336</v>
      </c>
      <c r="D4">
        <f>SUM(Burnout!C8)</f>
        <v>892</v>
      </c>
      <c r="E4" t="s">
        <v>69</v>
      </c>
      <c r="F4" t="s">
        <v>69</v>
      </c>
    </row>
    <row r="5" spans="1:6" x14ac:dyDescent="0.35">
      <c r="A5" t="s">
        <v>93</v>
      </c>
      <c r="B5">
        <f>SUM(Burnout!D14,Burnout!D12,Burnout!D11,Burnout!D10,Burnout!D6,Burnout!D4,Burnout!D3)</f>
        <v>1950</v>
      </c>
      <c r="C5">
        <f>SUM(Burnout!D7,Burnout!D13)</f>
        <v>39</v>
      </c>
      <c r="D5">
        <f>SUM(Burnout!D8)</f>
        <v>303</v>
      </c>
      <c r="E5" t="s">
        <v>69</v>
      </c>
      <c r="F5" t="s">
        <v>69</v>
      </c>
    </row>
    <row r="6" spans="1:6" x14ac:dyDescent="0.35">
      <c r="A6" t="s">
        <v>66</v>
      </c>
      <c r="B6" s="9">
        <f>(B5*100)/B4</f>
        <v>43.065371024734979</v>
      </c>
      <c r="C6" s="9">
        <f>(C5*100)/C4</f>
        <v>11.607142857142858</v>
      </c>
      <c r="D6" s="9">
        <f>(D5*100)/D4</f>
        <v>33.968609865470853</v>
      </c>
      <c r="E6" t="s">
        <v>69</v>
      </c>
      <c r="F6"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E7DC-6CB4-498C-BFD1-6E51BA000F71}">
  <dimension ref="A1:E32"/>
  <sheetViews>
    <sheetView zoomScaleNormal="100" workbookViewId="0">
      <selection activeCell="E2" sqref="E2"/>
    </sheetView>
  </sheetViews>
  <sheetFormatPr baseColWidth="10" defaultRowHeight="14.5" x14ac:dyDescent="0.35"/>
  <cols>
    <col min="1" max="1" width="36.6328125" customWidth="1"/>
    <col min="3" max="3" width="28.1796875" customWidth="1"/>
    <col min="4" max="4" width="20.7265625" bestFit="1" customWidth="1"/>
    <col min="5" max="5" width="26.90625" bestFit="1" customWidth="1"/>
  </cols>
  <sheetData>
    <row r="1" spans="1:5" x14ac:dyDescent="0.35">
      <c r="A1" t="s">
        <v>74</v>
      </c>
      <c r="B1" t="s">
        <v>75</v>
      </c>
      <c r="C1" t="s">
        <v>76</v>
      </c>
      <c r="D1" t="s">
        <v>79</v>
      </c>
      <c r="E1" t="s">
        <v>80</v>
      </c>
    </row>
    <row r="2" spans="1:5" ht="116" x14ac:dyDescent="0.35">
      <c r="A2" s="1" t="s">
        <v>1</v>
      </c>
      <c r="B2" s="1" t="s">
        <v>2</v>
      </c>
      <c r="C2" s="1">
        <v>9138</v>
      </c>
      <c r="D2" s="1">
        <v>2568</v>
      </c>
      <c r="E2">
        <f>(D2*100)/C2</f>
        <v>28.102429415627054</v>
      </c>
    </row>
    <row r="3" spans="1:5" ht="159.5" x14ac:dyDescent="0.35">
      <c r="A3" s="1" t="s">
        <v>3</v>
      </c>
      <c r="B3" s="1" t="s">
        <v>4</v>
      </c>
      <c r="C3" s="1">
        <v>4809</v>
      </c>
      <c r="D3" s="1">
        <v>1155</v>
      </c>
      <c r="E3">
        <f t="shared" ref="E3:E28" si="0">(D3*100)/C3</f>
        <v>24.017467248908297</v>
      </c>
    </row>
    <row r="4" spans="1:5" ht="203" x14ac:dyDescent="0.35">
      <c r="A4" s="3" t="s">
        <v>9</v>
      </c>
      <c r="B4" s="1" t="s">
        <v>2</v>
      </c>
      <c r="C4" s="1">
        <v>84</v>
      </c>
      <c r="D4">
        <v>6</v>
      </c>
      <c r="E4">
        <f t="shared" si="0"/>
        <v>7.1428571428571432</v>
      </c>
    </row>
    <row r="5" spans="1:5" ht="87" x14ac:dyDescent="0.35">
      <c r="A5" s="1" t="s">
        <v>10</v>
      </c>
      <c r="B5" s="1" t="s">
        <v>7</v>
      </c>
      <c r="C5" s="1">
        <v>1054</v>
      </c>
      <c r="D5" s="1">
        <v>524</v>
      </c>
      <c r="E5">
        <f t="shared" si="0"/>
        <v>49.715370018975335</v>
      </c>
    </row>
    <row r="6" spans="1:5" ht="174" x14ac:dyDescent="0.35">
      <c r="A6" s="1" t="s">
        <v>11</v>
      </c>
      <c r="B6" s="1" t="s">
        <v>7</v>
      </c>
      <c r="C6" s="1">
        <v>421</v>
      </c>
      <c r="D6" s="1">
        <v>71</v>
      </c>
      <c r="E6">
        <f t="shared" si="0"/>
        <v>16.8646080760095</v>
      </c>
    </row>
    <row r="7" spans="1:5" ht="87" x14ac:dyDescent="0.35">
      <c r="A7" s="1" t="s">
        <v>12</v>
      </c>
      <c r="B7" s="1" t="s">
        <v>7</v>
      </c>
      <c r="C7" s="1">
        <v>973</v>
      </c>
      <c r="D7" s="1">
        <v>291</v>
      </c>
      <c r="E7">
        <f t="shared" si="0"/>
        <v>29.907502569373072</v>
      </c>
    </row>
    <row r="8" spans="1:5" ht="174" x14ac:dyDescent="0.35">
      <c r="A8" s="1" t="s">
        <v>13</v>
      </c>
      <c r="B8" s="1" t="s">
        <v>2</v>
      </c>
      <c r="C8" s="1">
        <v>90</v>
      </c>
      <c r="D8" s="1">
        <v>19</v>
      </c>
      <c r="E8">
        <f t="shared" si="0"/>
        <v>21.111111111111111</v>
      </c>
    </row>
    <row r="9" spans="1:5" ht="174" x14ac:dyDescent="0.35">
      <c r="A9" s="1" t="s">
        <v>14</v>
      </c>
      <c r="B9" s="1" t="s">
        <v>7</v>
      </c>
      <c r="C9" s="1">
        <v>395</v>
      </c>
      <c r="D9" s="1">
        <v>48</v>
      </c>
      <c r="E9">
        <f t="shared" si="0"/>
        <v>12.151898734177216</v>
      </c>
    </row>
    <row r="10" spans="1:5" ht="203" x14ac:dyDescent="0.35">
      <c r="A10" s="1" t="s">
        <v>15</v>
      </c>
      <c r="B10" s="1" t="s">
        <v>4</v>
      </c>
      <c r="C10" s="1">
        <v>90</v>
      </c>
      <c r="D10" s="1">
        <v>16</v>
      </c>
      <c r="E10">
        <f t="shared" si="0"/>
        <v>17.777777777777779</v>
      </c>
    </row>
    <row r="11" spans="1:5" ht="203" x14ac:dyDescent="0.35">
      <c r="A11" s="1" t="s">
        <v>17</v>
      </c>
      <c r="B11" s="1" t="s">
        <v>2</v>
      </c>
      <c r="C11" s="1">
        <v>482</v>
      </c>
      <c r="D11" s="1">
        <v>148</v>
      </c>
      <c r="E11">
        <f t="shared" si="0"/>
        <v>30.70539419087137</v>
      </c>
    </row>
    <row r="12" spans="1:5" ht="130.5" x14ac:dyDescent="0.35">
      <c r="A12" s="1" t="s">
        <v>22</v>
      </c>
      <c r="B12" s="1" t="s">
        <v>23</v>
      </c>
      <c r="C12" s="1">
        <v>328</v>
      </c>
      <c r="D12" s="1">
        <v>75</v>
      </c>
      <c r="E12">
        <f t="shared" si="0"/>
        <v>22.865853658536587</v>
      </c>
    </row>
    <row r="13" spans="1:5" ht="188.5" x14ac:dyDescent="0.35">
      <c r="A13" s="1" t="s">
        <v>24</v>
      </c>
      <c r="B13" s="1" t="s">
        <v>34</v>
      </c>
      <c r="C13" s="1">
        <v>243</v>
      </c>
      <c r="D13" s="1">
        <v>74</v>
      </c>
      <c r="E13">
        <f t="shared" si="0"/>
        <v>30.452674897119341</v>
      </c>
    </row>
    <row r="14" spans="1:5" ht="130.5" x14ac:dyDescent="0.35">
      <c r="A14" s="5" t="s">
        <v>27</v>
      </c>
      <c r="B14" s="5" t="s">
        <v>23</v>
      </c>
      <c r="C14" s="1">
        <v>1422</v>
      </c>
      <c r="D14" s="1">
        <v>729</v>
      </c>
      <c r="E14">
        <f t="shared" si="0"/>
        <v>51.265822784810126</v>
      </c>
    </row>
    <row r="15" spans="1:5" ht="188.5" x14ac:dyDescent="0.35">
      <c r="A15" s="4" t="s">
        <v>29</v>
      </c>
      <c r="B15" s="4" t="s">
        <v>7</v>
      </c>
      <c r="C15" s="4">
        <v>686</v>
      </c>
      <c r="D15" s="1">
        <v>172</v>
      </c>
      <c r="E15">
        <f t="shared" si="0"/>
        <v>25.072886297376094</v>
      </c>
    </row>
    <row r="16" spans="1:5" ht="116" x14ac:dyDescent="0.35">
      <c r="A16" s="4" t="s">
        <v>30</v>
      </c>
      <c r="B16" s="1" t="s">
        <v>31</v>
      </c>
      <c r="C16" s="6">
        <v>2071</v>
      </c>
      <c r="D16" s="1">
        <v>799</v>
      </c>
      <c r="E16">
        <f t="shared" si="0"/>
        <v>38.580395943988414</v>
      </c>
    </row>
    <row r="17" spans="1:5" ht="217.5" x14ac:dyDescent="0.35">
      <c r="A17" s="1" t="s">
        <v>35</v>
      </c>
      <c r="B17" s="1" t="s">
        <v>23</v>
      </c>
      <c r="C17" s="1">
        <v>2370</v>
      </c>
      <c r="D17" s="1">
        <v>640</v>
      </c>
      <c r="E17">
        <f t="shared" si="0"/>
        <v>27.004219409282701</v>
      </c>
    </row>
    <row r="18" spans="1:5" ht="188.5" x14ac:dyDescent="0.35">
      <c r="A18" s="1" t="s">
        <v>36</v>
      </c>
      <c r="B18" s="1" t="s">
        <v>23</v>
      </c>
      <c r="C18" s="1">
        <v>663</v>
      </c>
      <c r="D18" s="1">
        <v>189</v>
      </c>
      <c r="E18">
        <f t="shared" si="0"/>
        <v>28.506787330316744</v>
      </c>
    </row>
    <row r="19" spans="1:5" ht="188.5" x14ac:dyDescent="0.35">
      <c r="A19" s="1" t="s">
        <v>36</v>
      </c>
      <c r="B19" s="1" t="s">
        <v>16</v>
      </c>
      <c r="C19" s="1">
        <v>639</v>
      </c>
      <c r="D19" s="1">
        <v>137</v>
      </c>
      <c r="E19">
        <f t="shared" si="0"/>
        <v>21.439749608763695</v>
      </c>
    </row>
    <row r="20" spans="1:5" ht="174" x14ac:dyDescent="0.35">
      <c r="A20" s="1" t="s">
        <v>38</v>
      </c>
      <c r="B20" s="1" t="s">
        <v>16</v>
      </c>
      <c r="C20" s="1">
        <v>892</v>
      </c>
      <c r="D20" s="1">
        <v>174</v>
      </c>
      <c r="E20">
        <f t="shared" si="0"/>
        <v>19.506726457399104</v>
      </c>
    </row>
    <row r="21" spans="1:5" ht="188.5" x14ac:dyDescent="0.35">
      <c r="A21" s="1" t="s">
        <v>67</v>
      </c>
      <c r="B21" s="1" t="s">
        <v>72</v>
      </c>
      <c r="C21" s="1">
        <v>135</v>
      </c>
      <c r="D21" s="1">
        <v>111</v>
      </c>
      <c r="E21">
        <f t="shared" si="0"/>
        <v>82.222222222222229</v>
      </c>
    </row>
    <row r="22" spans="1:5" ht="188.5" x14ac:dyDescent="0.35">
      <c r="A22" s="1" t="s">
        <v>43</v>
      </c>
      <c r="B22" s="1" t="s">
        <v>7</v>
      </c>
      <c r="C22" s="1">
        <v>898</v>
      </c>
      <c r="D22" s="1">
        <v>241</v>
      </c>
      <c r="E22">
        <f t="shared" si="0"/>
        <v>26.837416481069042</v>
      </c>
    </row>
    <row r="23" spans="1:5" ht="188.5" x14ac:dyDescent="0.35">
      <c r="A23" s="1" t="s">
        <v>46</v>
      </c>
      <c r="B23" s="1" t="s">
        <v>7</v>
      </c>
      <c r="C23" s="1">
        <v>627</v>
      </c>
      <c r="D23" s="1">
        <v>311</v>
      </c>
      <c r="E23">
        <f t="shared" si="0"/>
        <v>49.601275917065394</v>
      </c>
    </row>
    <row r="24" spans="1:5" ht="188.5" x14ac:dyDescent="0.35">
      <c r="A24" s="1" t="s">
        <v>46</v>
      </c>
      <c r="B24" s="1" t="s">
        <v>7</v>
      </c>
      <c r="C24" s="1">
        <v>655</v>
      </c>
      <c r="D24" s="1">
        <v>230</v>
      </c>
      <c r="E24">
        <f t="shared" si="0"/>
        <v>35.114503816793892</v>
      </c>
    </row>
    <row r="25" spans="1:5" ht="174" x14ac:dyDescent="0.35">
      <c r="A25" s="1" t="s">
        <v>47</v>
      </c>
      <c r="B25" s="1" t="s">
        <v>34</v>
      </c>
      <c r="C25" s="1">
        <v>184</v>
      </c>
      <c r="D25" s="1">
        <v>24</v>
      </c>
      <c r="E25">
        <f t="shared" si="0"/>
        <v>13.043478260869565</v>
      </c>
    </row>
    <row r="26" spans="1:5" ht="116" x14ac:dyDescent="0.35">
      <c r="A26" s="1" t="s">
        <v>49</v>
      </c>
      <c r="B26" s="1" t="s">
        <v>50</v>
      </c>
      <c r="C26" s="1">
        <v>1710</v>
      </c>
      <c r="D26" s="1">
        <v>521</v>
      </c>
      <c r="E26">
        <f t="shared" si="0"/>
        <v>30.467836257309941</v>
      </c>
    </row>
    <row r="27" spans="1:5" ht="142.5" x14ac:dyDescent="0.35">
      <c r="A27" s="1" t="s">
        <v>52</v>
      </c>
      <c r="B27" s="1" t="s">
        <v>53</v>
      </c>
      <c r="C27" s="1">
        <v>220</v>
      </c>
      <c r="D27" s="1">
        <v>81</v>
      </c>
      <c r="E27">
        <f t="shared" si="0"/>
        <v>36.81818181818182</v>
      </c>
    </row>
    <row r="28" spans="1:5" ht="101.5" x14ac:dyDescent="0.35">
      <c r="A28" s="1" t="s">
        <v>54</v>
      </c>
      <c r="B28" s="1" t="s">
        <v>7</v>
      </c>
      <c r="C28" s="1">
        <v>269</v>
      </c>
      <c r="D28" s="1">
        <v>38</v>
      </c>
      <c r="E28">
        <f t="shared" si="0"/>
        <v>14.12639405204461</v>
      </c>
    </row>
    <row r="32" spans="1:5" x14ac:dyDescent="0.35">
      <c r="C32">
        <f>SUM(C2:C28)</f>
        <v>31548</v>
      </c>
      <c r="D32">
        <f>SUM(D2:D28)</f>
        <v>9392</v>
      </c>
      <c r="E32">
        <f>(D32*100)/C32</f>
        <v>29.770508431596298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B899F-BB51-4647-823C-ADFC875E3C12}">
  <dimension ref="A1:E26"/>
  <sheetViews>
    <sheetView zoomScale="70" zoomScaleNormal="70" workbookViewId="0">
      <selection sqref="A1:F1"/>
    </sheetView>
  </sheetViews>
  <sheetFormatPr baseColWidth="10" defaultRowHeight="14.5" x14ac:dyDescent="0.35"/>
  <cols>
    <col min="1" max="1" width="32.453125" customWidth="1"/>
    <col min="3" max="3" width="24" customWidth="1"/>
    <col min="4" max="4" width="17.54296875" bestFit="1" customWidth="1"/>
  </cols>
  <sheetData>
    <row r="1" spans="1:5" x14ac:dyDescent="0.35">
      <c r="A1" t="s">
        <v>74</v>
      </c>
      <c r="B1" t="s">
        <v>75</v>
      </c>
      <c r="C1" t="s">
        <v>76</v>
      </c>
      <c r="D1" t="s">
        <v>81</v>
      </c>
      <c r="E1" t="s">
        <v>82</v>
      </c>
    </row>
    <row r="2" spans="1:5" ht="101.5" x14ac:dyDescent="0.35">
      <c r="A2" s="2" t="s">
        <v>8</v>
      </c>
      <c r="B2" s="1" t="s">
        <v>7</v>
      </c>
      <c r="C2" s="1">
        <v>141</v>
      </c>
      <c r="D2" s="1">
        <v>102</v>
      </c>
      <c r="E2">
        <f>(D2*100)/C2</f>
        <v>72.340425531914889</v>
      </c>
    </row>
    <row r="3" spans="1:5" ht="188.5" x14ac:dyDescent="0.35">
      <c r="A3" s="1" t="s">
        <v>11</v>
      </c>
      <c r="B3" s="1" t="s">
        <v>7</v>
      </c>
      <c r="C3" s="1">
        <v>421</v>
      </c>
      <c r="D3" s="1">
        <v>132</v>
      </c>
      <c r="E3">
        <f t="shared" ref="E3:E22" si="0">(D3*100)/C3</f>
        <v>31.35391923990499</v>
      </c>
    </row>
    <row r="4" spans="1:5" ht="101.5" x14ac:dyDescent="0.35">
      <c r="A4" s="1" t="s">
        <v>12</v>
      </c>
      <c r="B4" s="1" t="s">
        <v>7</v>
      </c>
      <c r="C4" s="1">
        <v>973</v>
      </c>
      <c r="D4" s="1">
        <v>430</v>
      </c>
      <c r="E4">
        <f t="shared" si="0"/>
        <v>44.193216855087357</v>
      </c>
    </row>
    <row r="5" spans="1:5" ht="188.5" x14ac:dyDescent="0.35">
      <c r="A5" s="1" t="s">
        <v>13</v>
      </c>
      <c r="B5" s="1" t="s">
        <v>2</v>
      </c>
      <c r="C5" s="1">
        <v>90</v>
      </c>
      <c r="D5" s="1">
        <v>29</v>
      </c>
      <c r="E5" s="8">
        <f t="shared" si="0"/>
        <v>32.222222222222221</v>
      </c>
    </row>
    <row r="6" spans="1:5" ht="188.5" x14ac:dyDescent="0.35">
      <c r="A6" s="1" t="s">
        <v>14</v>
      </c>
      <c r="B6" s="1" t="s">
        <v>7</v>
      </c>
      <c r="C6" s="1">
        <v>395</v>
      </c>
      <c r="D6" s="1">
        <v>58</v>
      </c>
      <c r="E6">
        <f t="shared" si="0"/>
        <v>14.683544303797468</v>
      </c>
    </row>
    <row r="7" spans="1:5" ht="217.5" x14ac:dyDescent="0.35">
      <c r="A7" s="1" t="s">
        <v>15</v>
      </c>
      <c r="B7" s="1" t="s">
        <v>4</v>
      </c>
      <c r="C7" s="1">
        <v>90</v>
      </c>
      <c r="D7" s="1">
        <v>70</v>
      </c>
      <c r="E7">
        <f t="shared" si="0"/>
        <v>77.777777777777771</v>
      </c>
    </row>
    <row r="8" spans="1:5" ht="217.5" x14ac:dyDescent="0.35">
      <c r="A8" s="1" t="s">
        <v>15</v>
      </c>
      <c r="B8" s="1" t="s">
        <v>16</v>
      </c>
      <c r="C8" s="1">
        <v>64</v>
      </c>
      <c r="D8" s="1">
        <v>50</v>
      </c>
      <c r="E8">
        <f t="shared" si="0"/>
        <v>78.125</v>
      </c>
    </row>
    <row r="9" spans="1:5" ht="232" x14ac:dyDescent="0.35">
      <c r="A9" s="1" t="s">
        <v>17</v>
      </c>
      <c r="B9" s="1" t="s">
        <v>2</v>
      </c>
      <c r="C9" s="1">
        <v>482</v>
      </c>
      <c r="D9" s="1">
        <v>232</v>
      </c>
      <c r="E9">
        <f t="shared" si="0"/>
        <v>48.132780082987551</v>
      </c>
    </row>
    <row r="10" spans="1:5" ht="101.5" x14ac:dyDescent="0.35">
      <c r="A10" s="4" t="s">
        <v>20</v>
      </c>
      <c r="B10" s="1" t="s">
        <v>7</v>
      </c>
      <c r="C10" s="1">
        <v>1459</v>
      </c>
      <c r="D10" s="1">
        <v>1176</v>
      </c>
      <c r="E10">
        <f t="shared" si="0"/>
        <v>80.603152844413984</v>
      </c>
    </row>
    <row r="11" spans="1:5" ht="174" x14ac:dyDescent="0.35">
      <c r="A11" s="1" t="s">
        <v>21</v>
      </c>
      <c r="B11" s="1" t="s">
        <v>7</v>
      </c>
      <c r="C11" s="1">
        <v>1407</v>
      </c>
      <c r="D11" s="1">
        <v>348</v>
      </c>
      <c r="E11">
        <f t="shared" si="0"/>
        <v>24.733475479744136</v>
      </c>
    </row>
    <row r="12" spans="1:5" ht="130.5" x14ac:dyDescent="0.35">
      <c r="A12" s="5" t="s">
        <v>26</v>
      </c>
      <c r="B12" s="6" t="s">
        <v>2</v>
      </c>
      <c r="C12" s="1">
        <v>214</v>
      </c>
      <c r="D12" s="1">
        <v>110</v>
      </c>
      <c r="E12">
        <f t="shared" si="0"/>
        <v>51.401869158878505</v>
      </c>
    </row>
    <row r="13" spans="1:5" ht="130.5" x14ac:dyDescent="0.35">
      <c r="A13" s="4" t="s">
        <v>30</v>
      </c>
      <c r="B13" s="1" t="s">
        <v>31</v>
      </c>
      <c r="C13" s="6">
        <v>2086</v>
      </c>
      <c r="D13" s="1">
        <v>1260</v>
      </c>
      <c r="E13">
        <f t="shared" si="0"/>
        <v>60.402684563758392</v>
      </c>
    </row>
    <row r="14" spans="1:5" ht="217.5" x14ac:dyDescent="0.35">
      <c r="A14" s="1" t="s">
        <v>32</v>
      </c>
      <c r="B14" s="1" t="s">
        <v>7</v>
      </c>
      <c r="C14" s="1">
        <v>317</v>
      </c>
      <c r="D14" s="1">
        <v>114</v>
      </c>
      <c r="E14">
        <f t="shared" si="0"/>
        <v>35.962145110410091</v>
      </c>
    </row>
    <row r="15" spans="1:5" ht="232" x14ac:dyDescent="0.35">
      <c r="A15" s="1" t="s">
        <v>35</v>
      </c>
      <c r="B15" s="1" t="s">
        <v>23</v>
      </c>
      <c r="C15" s="1">
        <v>2370</v>
      </c>
      <c r="D15" s="1">
        <v>1414</v>
      </c>
      <c r="E15">
        <f t="shared" si="0"/>
        <v>59.662447257383967</v>
      </c>
    </row>
    <row r="16" spans="1:5" ht="203" x14ac:dyDescent="0.35">
      <c r="A16" s="1" t="s">
        <v>36</v>
      </c>
      <c r="B16" s="1" t="s">
        <v>23</v>
      </c>
      <c r="C16" s="1">
        <v>677</v>
      </c>
      <c r="D16" s="1">
        <v>504</v>
      </c>
      <c r="E16">
        <f t="shared" si="0"/>
        <v>74.446085672082717</v>
      </c>
    </row>
    <row r="17" spans="1:5" ht="203" x14ac:dyDescent="0.35">
      <c r="A17" s="1" t="s">
        <v>36</v>
      </c>
      <c r="B17" s="1" t="s">
        <v>16</v>
      </c>
      <c r="C17" s="1">
        <v>645</v>
      </c>
      <c r="D17" s="1">
        <v>364</v>
      </c>
      <c r="E17">
        <f t="shared" si="0"/>
        <v>56.434108527131784</v>
      </c>
    </row>
    <row r="18" spans="1:5" ht="203" x14ac:dyDescent="0.35">
      <c r="A18" s="1" t="s">
        <v>37</v>
      </c>
      <c r="B18" s="1" t="s">
        <v>23</v>
      </c>
      <c r="C18" s="1">
        <v>685</v>
      </c>
      <c r="D18" s="1">
        <v>195</v>
      </c>
      <c r="E18">
        <f t="shared" si="0"/>
        <v>28.467153284671532</v>
      </c>
    </row>
    <row r="19" spans="1:5" ht="203" x14ac:dyDescent="0.35">
      <c r="A19" s="1" t="s">
        <v>43</v>
      </c>
      <c r="B19" s="1" t="s">
        <v>7</v>
      </c>
      <c r="C19" s="1">
        <v>898</v>
      </c>
      <c r="D19" s="1">
        <v>302</v>
      </c>
      <c r="E19">
        <f t="shared" si="0"/>
        <v>33.630289532293986</v>
      </c>
    </row>
    <row r="20" spans="1:5" ht="217.5" x14ac:dyDescent="0.35">
      <c r="A20" s="1" t="s">
        <v>45</v>
      </c>
      <c r="B20" s="1" t="s">
        <v>7</v>
      </c>
      <c r="C20" s="1">
        <v>499</v>
      </c>
      <c r="D20" s="1">
        <v>327</v>
      </c>
      <c r="E20">
        <f t="shared" si="0"/>
        <v>65.531062124248493</v>
      </c>
    </row>
    <row r="21" spans="1:5" ht="203" x14ac:dyDescent="0.35">
      <c r="A21" s="1" t="s">
        <v>47</v>
      </c>
      <c r="B21" s="1" t="s">
        <v>34</v>
      </c>
      <c r="C21" s="1">
        <v>184</v>
      </c>
      <c r="D21" s="1">
        <v>133</v>
      </c>
      <c r="E21">
        <f t="shared" si="0"/>
        <v>72.282608695652172</v>
      </c>
    </row>
    <row r="22" spans="1:5" ht="116" x14ac:dyDescent="0.35">
      <c r="A22" s="1" t="s">
        <v>49</v>
      </c>
      <c r="B22" s="1" t="s">
        <v>50</v>
      </c>
      <c r="C22" s="1">
        <v>1710</v>
      </c>
      <c r="D22" s="1">
        <v>639</v>
      </c>
      <c r="E22">
        <f t="shared" si="0"/>
        <v>37.368421052631582</v>
      </c>
    </row>
    <row r="26" spans="1:5" x14ac:dyDescent="0.35">
      <c r="C26">
        <f>SUM(C2:C22)</f>
        <v>15807</v>
      </c>
      <c r="D26">
        <f>SUM(D2:D22)</f>
        <v>7989</v>
      </c>
      <c r="E26">
        <f>(D26*100)/C26</f>
        <v>50.540899601442398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FA11D-3437-4BD6-86C2-E87F5A1938A5}">
  <dimension ref="A1:E18"/>
  <sheetViews>
    <sheetView zoomScale="70" zoomScaleNormal="70" workbookViewId="0">
      <selection sqref="A1:E1"/>
    </sheetView>
  </sheetViews>
  <sheetFormatPr baseColWidth="10" defaultRowHeight="14.5" x14ac:dyDescent="0.35"/>
  <cols>
    <col min="1" max="1" width="39.453125" customWidth="1"/>
    <col min="4" max="4" width="27.453125" customWidth="1"/>
    <col min="9" max="9" width="34.6328125" customWidth="1"/>
  </cols>
  <sheetData>
    <row r="1" spans="1:5" x14ac:dyDescent="0.35">
      <c r="A1" t="s">
        <v>74</v>
      </c>
      <c r="B1" t="s">
        <v>75</v>
      </c>
      <c r="C1" t="s">
        <v>76</v>
      </c>
      <c r="D1" t="s">
        <v>83</v>
      </c>
      <c r="E1" t="s">
        <v>84</v>
      </c>
    </row>
    <row r="2" spans="1:5" ht="101.5" x14ac:dyDescent="0.35">
      <c r="A2" s="1" t="s">
        <v>1</v>
      </c>
      <c r="B2" s="1" t="s">
        <v>2</v>
      </c>
      <c r="C2" s="1">
        <v>9138</v>
      </c>
      <c r="D2" s="1">
        <v>2029</v>
      </c>
      <c r="E2">
        <f>(D2*100)/C2</f>
        <v>22.203983366163275</v>
      </c>
    </row>
    <row r="3" spans="1:5" ht="145" x14ac:dyDescent="0.35">
      <c r="A3" s="1" t="s">
        <v>3</v>
      </c>
      <c r="B3" s="1" t="s">
        <v>4</v>
      </c>
      <c r="C3" s="1">
        <v>4809</v>
      </c>
      <c r="D3" s="1">
        <v>1010</v>
      </c>
      <c r="E3">
        <f t="shared" ref="E3:E15" si="0">(D3*100)/C3</f>
        <v>21.00228737783323</v>
      </c>
    </row>
    <row r="4" spans="1:5" ht="101.5" x14ac:dyDescent="0.35">
      <c r="A4" s="1" t="s">
        <v>6</v>
      </c>
      <c r="B4" s="1" t="s">
        <v>7</v>
      </c>
      <c r="C4" s="1">
        <v>232</v>
      </c>
      <c r="D4" s="1">
        <v>80</v>
      </c>
      <c r="E4">
        <f t="shared" si="0"/>
        <v>34.482758620689658</v>
      </c>
    </row>
    <row r="5" spans="1:5" ht="87" x14ac:dyDescent="0.35">
      <c r="A5" s="1" t="s">
        <v>12</v>
      </c>
      <c r="B5" s="1" t="s">
        <v>7</v>
      </c>
      <c r="C5" s="1">
        <v>973</v>
      </c>
      <c r="D5" s="1">
        <v>108</v>
      </c>
      <c r="E5">
        <f t="shared" si="0"/>
        <v>11.099691675231243</v>
      </c>
    </row>
    <row r="6" spans="1:5" ht="188.5" x14ac:dyDescent="0.35">
      <c r="A6" s="1" t="s">
        <v>15</v>
      </c>
      <c r="B6" s="1" t="s">
        <v>4</v>
      </c>
      <c r="C6" s="1">
        <v>90</v>
      </c>
      <c r="D6" s="1">
        <v>22</v>
      </c>
      <c r="E6">
        <f t="shared" si="0"/>
        <v>24.444444444444443</v>
      </c>
    </row>
    <row r="7" spans="1:5" ht="188.5" x14ac:dyDescent="0.35">
      <c r="A7" s="1" t="s">
        <v>15</v>
      </c>
      <c r="B7" s="1" t="s">
        <v>16</v>
      </c>
      <c r="C7" s="1">
        <v>64</v>
      </c>
      <c r="D7" s="1">
        <v>17</v>
      </c>
      <c r="E7">
        <f t="shared" si="0"/>
        <v>26.5625</v>
      </c>
    </row>
    <row r="8" spans="1:5" ht="188.5" x14ac:dyDescent="0.35">
      <c r="A8" s="1" t="s">
        <v>17</v>
      </c>
      <c r="B8" s="1" t="s">
        <v>2</v>
      </c>
      <c r="C8" s="1">
        <v>482</v>
      </c>
      <c r="D8" s="1">
        <v>194</v>
      </c>
      <c r="E8">
        <f t="shared" si="0"/>
        <v>40.248962655601659</v>
      </c>
    </row>
    <row r="9" spans="1:5" ht="116" x14ac:dyDescent="0.35">
      <c r="A9" s="5" t="s">
        <v>27</v>
      </c>
      <c r="B9" s="6" t="s">
        <v>7</v>
      </c>
      <c r="C9" s="1">
        <v>1422</v>
      </c>
      <c r="D9" s="1">
        <v>805</v>
      </c>
      <c r="E9">
        <f t="shared" si="0"/>
        <v>56.61040787623066</v>
      </c>
    </row>
    <row r="10" spans="1:5" ht="188.5" x14ac:dyDescent="0.35">
      <c r="A10" s="1" t="s">
        <v>32</v>
      </c>
      <c r="B10" s="1" t="s">
        <v>7</v>
      </c>
      <c r="C10" s="1">
        <v>317</v>
      </c>
      <c r="D10" s="1">
        <v>98</v>
      </c>
      <c r="E10">
        <f t="shared" si="0"/>
        <v>30.914826498422713</v>
      </c>
    </row>
    <row r="11" spans="1:5" ht="188.5" x14ac:dyDescent="0.35">
      <c r="A11" s="1" t="s">
        <v>36</v>
      </c>
      <c r="B11" s="1" t="s">
        <v>16</v>
      </c>
      <c r="C11" s="1">
        <v>619</v>
      </c>
      <c r="D11" s="1">
        <v>321</v>
      </c>
      <c r="E11">
        <f t="shared" si="0"/>
        <v>51.857835218093697</v>
      </c>
    </row>
    <row r="12" spans="1:5" ht="159.5" x14ac:dyDescent="0.35">
      <c r="A12" s="1" t="s">
        <v>38</v>
      </c>
      <c r="B12" s="1" t="s">
        <v>16</v>
      </c>
      <c r="C12" s="1">
        <v>892</v>
      </c>
      <c r="D12" s="1">
        <v>126</v>
      </c>
      <c r="E12">
        <f t="shared" si="0"/>
        <v>14.125560538116591</v>
      </c>
    </row>
    <row r="13" spans="1:5" ht="174" x14ac:dyDescent="0.35">
      <c r="A13" s="1" t="s">
        <v>47</v>
      </c>
      <c r="B13" s="1" t="s">
        <v>34</v>
      </c>
      <c r="C13" s="1">
        <v>184</v>
      </c>
      <c r="D13" s="1">
        <v>43</v>
      </c>
      <c r="E13">
        <f t="shared" si="0"/>
        <v>23.369565217391305</v>
      </c>
    </row>
    <row r="14" spans="1:5" ht="125" x14ac:dyDescent="0.35">
      <c r="A14" s="1" t="s">
        <v>52</v>
      </c>
      <c r="B14" s="1" t="s">
        <v>53</v>
      </c>
      <c r="C14" s="1">
        <v>220</v>
      </c>
      <c r="D14" s="1">
        <v>27</v>
      </c>
      <c r="E14">
        <f>(D14*100)/C14</f>
        <v>12.272727272727273</v>
      </c>
    </row>
    <row r="15" spans="1:5" ht="87" x14ac:dyDescent="0.35">
      <c r="A15" s="1" t="s">
        <v>54</v>
      </c>
      <c r="B15" s="1" t="s">
        <v>7</v>
      </c>
      <c r="C15" s="1">
        <v>269</v>
      </c>
      <c r="D15" s="1">
        <v>210</v>
      </c>
      <c r="E15">
        <f t="shared" si="0"/>
        <v>78.066914498141259</v>
      </c>
    </row>
    <row r="18" spans="3:5" x14ac:dyDescent="0.35">
      <c r="C18">
        <f>SUM(C2:C15)</f>
        <v>19711</v>
      </c>
      <c r="D18">
        <f>SUM(D2:D15)</f>
        <v>5090</v>
      </c>
      <c r="E18">
        <f>(D18*100)/C18</f>
        <v>25.82314443711633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9968-2E5B-4E3B-9400-78EFD4C80DE5}">
  <dimension ref="A1:E17"/>
  <sheetViews>
    <sheetView zoomScale="70" zoomScaleNormal="70" workbookViewId="0">
      <selection activeCell="E2" sqref="E2"/>
    </sheetView>
  </sheetViews>
  <sheetFormatPr baseColWidth="10" defaultRowHeight="14.5" x14ac:dyDescent="0.35"/>
  <cols>
    <col min="1" max="1" width="41" customWidth="1"/>
    <col min="4" max="4" width="21.453125" customWidth="1"/>
    <col min="5" max="5" width="24.453125" bestFit="1" customWidth="1"/>
  </cols>
  <sheetData>
    <row r="1" spans="1:5" x14ac:dyDescent="0.35">
      <c r="A1" t="s">
        <v>74</v>
      </c>
      <c r="B1" t="s">
        <v>75</v>
      </c>
      <c r="C1" t="s">
        <v>76</v>
      </c>
      <c r="D1" t="s">
        <v>85</v>
      </c>
      <c r="E1" t="s">
        <v>86</v>
      </c>
    </row>
    <row r="2" spans="1:5" ht="159.5" x14ac:dyDescent="0.35">
      <c r="A2" s="1" t="s">
        <v>73</v>
      </c>
      <c r="B2" s="1" t="s">
        <v>5</v>
      </c>
      <c r="C2" s="1">
        <v>252</v>
      </c>
      <c r="D2" s="1">
        <v>199</v>
      </c>
      <c r="E2">
        <f>(D2*100)/C2</f>
        <v>78.968253968253961</v>
      </c>
    </row>
    <row r="3" spans="1:5" ht="72.5" x14ac:dyDescent="0.35">
      <c r="A3" s="1" t="s">
        <v>12</v>
      </c>
      <c r="B3" s="1" t="s">
        <v>7</v>
      </c>
      <c r="C3" s="1">
        <v>973</v>
      </c>
      <c r="D3" s="1">
        <v>342</v>
      </c>
      <c r="E3">
        <f t="shared" ref="E3:E14" si="0">(D3*100)/C3</f>
        <v>35.149023638232272</v>
      </c>
    </row>
    <row r="4" spans="1:5" ht="188.5" x14ac:dyDescent="0.35">
      <c r="A4" s="1" t="s">
        <v>18</v>
      </c>
      <c r="B4" s="1" t="s">
        <v>2</v>
      </c>
      <c r="C4" s="1">
        <v>129</v>
      </c>
      <c r="D4" s="1">
        <v>7</v>
      </c>
      <c r="E4">
        <f>(D4*100)/C4</f>
        <v>5.4263565891472867</v>
      </c>
    </row>
    <row r="5" spans="1:5" ht="174" x14ac:dyDescent="0.35">
      <c r="A5" s="1" t="s">
        <v>24</v>
      </c>
      <c r="B5" s="1" t="s">
        <v>25</v>
      </c>
      <c r="C5" s="1">
        <v>243</v>
      </c>
      <c r="D5" s="1">
        <v>61</v>
      </c>
      <c r="E5">
        <f t="shared" si="0"/>
        <v>25.102880658436213</v>
      </c>
    </row>
    <row r="6" spans="1:5" ht="101.5" x14ac:dyDescent="0.35">
      <c r="A6" s="4" t="s">
        <v>28</v>
      </c>
      <c r="B6" s="1" t="s">
        <v>7</v>
      </c>
      <c r="C6" s="1">
        <v>1015</v>
      </c>
      <c r="D6" s="1">
        <v>407</v>
      </c>
      <c r="E6">
        <f t="shared" si="0"/>
        <v>40.098522167487687</v>
      </c>
    </row>
    <row r="7" spans="1:5" ht="159.5" x14ac:dyDescent="0.35">
      <c r="A7" s="1" t="s">
        <v>33</v>
      </c>
      <c r="B7" s="1" t="s">
        <v>34</v>
      </c>
      <c r="C7" s="1">
        <v>296</v>
      </c>
      <c r="D7" s="1">
        <v>19</v>
      </c>
      <c r="E7">
        <f t="shared" si="0"/>
        <v>6.4189189189189193</v>
      </c>
    </row>
    <row r="8" spans="1:5" ht="159.5" x14ac:dyDescent="0.35">
      <c r="A8" s="1" t="s">
        <v>38</v>
      </c>
      <c r="B8" s="1" t="s">
        <v>16</v>
      </c>
      <c r="C8" s="1">
        <v>892</v>
      </c>
      <c r="D8" s="1">
        <v>303</v>
      </c>
      <c r="E8">
        <f t="shared" si="0"/>
        <v>33.968609865470853</v>
      </c>
    </row>
    <row r="9" spans="1:5" ht="145" x14ac:dyDescent="0.35">
      <c r="A9" s="1" t="s">
        <v>39</v>
      </c>
      <c r="B9" s="1" t="s">
        <v>40</v>
      </c>
      <c r="C9" s="1">
        <v>150</v>
      </c>
      <c r="D9" s="1">
        <v>74</v>
      </c>
      <c r="E9">
        <f t="shared" si="0"/>
        <v>49.333333333333336</v>
      </c>
    </row>
    <row r="10" spans="1:5" ht="87" x14ac:dyDescent="0.35">
      <c r="A10" s="1" t="s">
        <v>41</v>
      </c>
      <c r="B10" s="1" t="s">
        <v>7</v>
      </c>
      <c r="C10" s="1">
        <v>537</v>
      </c>
      <c r="D10" s="1">
        <v>447</v>
      </c>
      <c r="E10">
        <f t="shared" si="0"/>
        <v>83.240223463687144</v>
      </c>
    </row>
    <row r="11" spans="1:5" ht="174" x14ac:dyDescent="0.35">
      <c r="A11" s="1" t="s">
        <v>42</v>
      </c>
      <c r="B11" s="1" t="s">
        <v>7</v>
      </c>
      <c r="C11" s="1">
        <v>694</v>
      </c>
      <c r="D11" s="1">
        <v>30</v>
      </c>
      <c r="E11">
        <f t="shared" si="0"/>
        <v>4.3227665706051877</v>
      </c>
    </row>
    <row r="12" spans="1:5" ht="188.5" x14ac:dyDescent="0.35">
      <c r="A12" s="1" t="s">
        <v>44</v>
      </c>
      <c r="B12" s="1" t="s">
        <v>7</v>
      </c>
      <c r="C12" s="1">
        <v>506</v>
      </c>
      <c r="D12" s="1">
        <v>425</v>
      </c>
      <c r="E12">
        <f t="shared" si="0"/>
        <v>83.992094861660078</v>
      </c>
    </row>
    <row r="13" spans="1:5" ht="145" x14ac:dyDescent="0.35">
      <c r="A13" s="1" t="s">
        <v>48</v>
      </c>
      <c r="B13" s="1" t="s">
        <v>34</v>
      </c>
      <c r="C13" s="1">
        <v>40</v>
      </c>
      <c r="D13" s="1">
        <v>20</v>
      </c>
      <c r="E13">
        <f t="shared" si="0"/>
        <v>50</v>
      </c>
    </row>
    <row r="14" spans="1:5" ht="159.5" x14ac:dyDescent="0.35">
      <c r="A14" s="1" t="s">
        <v>51</v>
      </c>
      <c r="B14" s="1" t="s">
        <v>7</v>
      </c>
      <c r="C14" s="1">
        <v>674</v>
      </c>
      <c r="D14" s="1">
        <v>292</v>
      </c>
      <c r="E14">
        <f t="shared" si="0"/>
        <v>43.323442136498514</v>
      </c>
    </row>
    <row r="17" spans="3:5" x14ac:dyDescent="0.35">
      <c r="C17">
        <f>SUM(C2:C14)</f>
        <v>6401</v>
      </c>
      <c r="D17">
        <f>SUM(D2:D14)</f>
        <v>2626</v>
      </c>
      <c r="E17">
        <f>(D17*100)/C17</f>
        <v>41.024839868770506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8CAA8-D5F1-4DC0-BA3A-72D8895632CD}">
  <dimension ref="A1:B24"/>
  <sheetViews>
    <sheetView tabSelected="1" topLeftCell="B1" workbookViewId="0">
      <selection activeCell="B1" sqref="B1"/>
    </sheetView>
  </sheetViews>
  <sheetFormatPr baseColWidth="10" defaultRowHeight="14.5" x14ac:dyDescent="0.35"/>
  <cols>
    <col min="1" max="1" width="11.36328125" customWidth="1"/>
  </cols>
  <sheetData>
    <row r="1" spans="1:2" x14ac:dyDescent="0.35">
      <c r="B1" t="s">
        <v>94</v>
      </c>
    </row>
    <row r="2" spans="1:2" x14ac:dyDescent="0.35">
      <c r="A2" t="s">
        <v>55</v>
      </c>
      <c r="B2">
        <f>SUM(Anxiety!C2:C26)</f>
        <v>27764</v>
      </c>
    </row>
    <row r="3" spans="1:2" x14ac:dyDescent="0.35">
      <c r="A3" t="s">
        <v>60</v>
      </c>
      <c r="B3">
        <f>SUM(Anxiety!D2:D26)</f>
        <v>9769</v>
      </c>
    </row>
    <row r="4" spans="1:2" x14ac:dyDescent="0.35">
      <c r="A4" s="7" t="s">
        <v>57</v>
      </c>
      <c r="B4" s="7">
        <f>(B3*100)/B2</f>
        <v>35.185852182682609</v>
      </c>
    </row>
    <row r="6" spans="1:2" x14ac:dyDescent="0.35">
      <c r="B6" t="s">
        <v>95</v>
      </c>
    </row>
    <row r="7" spans="1:2" x14ac:dyDescent="0.35">
      <c r="A7" t="s">
        <v>55</v>
      </c>
      <c r="B7">
        <f>SUM(Depression!C2:C28)</f>
        <v>31548</v>
      </c>
    </row>
    <row r="8" spans="1:2" x14ac:dyDescent="0.35">
      <c r="A8" t="s">
        <v>59</v>
      </c>
      <c r="B8">
        <f>SUM(Depression!D2:D28)</f>
        <v>9392</v>
      </c>
    </row>
    <row r="9" spans="1:2" x14ac:dyDescent="0.35">
      <c r="A9" s="7" t="s">
        <v>58</v>
      </c>
      <c r="B9" s="7">
        <f>(B8*100)/B7</f>
        <v>29.770508431596298</v>
      </c>
    </row>
    <row r="11" spans="1:2" x14ac:dyDescent="0.35">
      <c r="B11" t="s">
        <v>96</v>
      </c>
    </row>
    <row r="12" spans="1:2" x14ac:dyDescent="0.35">
      <c r="A12" t="s">
        <v>55</v>
      </c>
      <c r="B12">
        <f>SUM(Stress!C2:C22)</f>
        <v>15807</v>
      </c>
    </row>
    <row r="13" spans="1:2" x14ac:dyDescent="0.35">
      <c r="A13" t="s">
        <v>61</v>
      </c>
      <c r="B13">
        <f>SUM(Stress!D2:D22)</f>
        <v>7989</v>
      </c>
    </row>
    <row r="14" spans="1:2" x14ac:dyDescent="0.35">
      <c r="A14" s="7" t="s">
        <v>62</v>
      </c>
      <c r="B14" s="7">
        <f>(B13*100)/B12</f>
        <v>50.540899601442398</v>
      </c>
    </row>
    <row r="16" spans="1:2" x14ac:dyDescent="0.35">
      <c r="B16" t="s">
        <v>97</v>
      </c>
    </row>
    <row r="17" spans="1:2" x14ac:dyDescent="0.35">
      <c r="A17" t="s">
        <v>55</v>
      </c>
      <c r="B17">
        <f>SUM(PTSD!C2:C15)</f>
        <v>19711</v>
      </c>
    </row>
    <row r="18" spans="1:2" x14ac:dyDescent="0.35">
      <c r="A18" t="s">
        <v>56</v>
      </c>
      <c r="B18">
        <f>SUM(PTSD!D2:D15)</f>
        <v>5090</v>
      </c>
    </row>
    <row r="19" spans="1:2" x14ac:dyDescent="0.35">
      <c r="A19" s="7" t="s">
        <v>63</v>
      </c>
      <c r="B19" s="7">
        <f>(B18*100)/B17</f>
        <v>25.82314443711633</v>
      </c>
    </row>
    <row r="21" spans="1:2" x14ac:dyDescent="0.35">
      <c r="B21" t="s">
        <v>98</v>
      </c>
    </row>
    <row r="22" spans="1:2" x14ac:dyDescent="0.35">
      <c r="A22" t="s">
        <v>55</v>
      </c>
      <c r="B22">
        <f>SUM(Burnout!C2:C14)</f>
        <v>6401</v>
      </c>
    </row>
    <row r="23" spans="1:2" x14ac:dyDescent="0.35">
      <c r="A23" t="s">
        <v>64</v>
      </c>
      <c r="B23">
        <f>SUM(Burnout!D2:D14)</f>
        <v>2626</v>
      </c>
    </row>
    <row r="24" spans="1:2" x14ac:dyDescent="0.35">
      <c r="A24" s="7" t="s">
        <v>65</v>
      </c>
      <c r="B24" s="7">
        <f>(B23*100)/B22</f>
        <v>41.024839868770506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9E18-52E6-4C34-94A9-825EBD3F36E3}">
  <dimension ref="A3:F10"/>
  <sheetViews>
    <sheetView workbookViewId="0">
      <selection activeCell="A4" sqref="A4:A5"/>
    </sheetView>
  </sheetViews>
  <sheetFormatPr baseColWidth="10" defaultRowHeight="14.5" x14ac:dyDescent="0.35"/>
  <cols>
    <col min="1" max="1" width="32.1796875" customWidth="1"/>
    <col min="2" max="6" width="11.6328125" bestFit="1" customWidth="1"/>
  </cols>
  <sheetData>
    <row r="3" spans="1:6" x14ac:dyDescent="0.35">
      <c r="B3" t="s">
        <v>87</v>
      </c>
      <c r="C3" t="s">
        <v>88</v>
      </c>
      <c r="D3" t="s">
        <v>89</v>
      </c>
      <c r="E3" t="s">
        <v>90</v>
      </c>
      <c r="F3" t="s">
        <v>91</v>
      </c>
    </row>
    <row r="4" spans="1:6" x14ac:dyDescent="0.35">
      <c r="A4" t="s">
        <v>92</v>
      </c>
      <c r="B4">
        <f>SUM(Anxiety!C2,Anxiety!C4,Anxiety!C5,Anxiety!C6,Anxiety!C7,Anxiety!C8,Anxiety!C9,Anxiety!C10,Anxiety!C13,Anxiety!C14,Anxiety!C15,Anxiety!C17,Anxiety!C21,Anxiety!C22)</f>
        <v>16655</v>
      </c>
      <c r="C4">
        <f>SUM(Anxiety!C24,Anxiety!C23,Anxiety!C11,Anxiety!C3)</f>
        <v>5738</v>
      </c>
      <c r="D4">
        <f>SUM(Anxiety!C12,Anxiety!C19)</f>
        <v>956</v>
      </c>
      <c r="E4">
        <f>SUM(Anxiety!C25)</f>
        <v>1710</v>
      </c>
      <c r="F4">
        <f>SUM(Anxiety!C26)</f>
        <v>220</v>
      </c>
    </row>
    <row r="5" spans="1:6" x14ac:dyDescent="0.35">
      <c r="A5" t="s">
        <v>77</v>
      </c>
      <c r="B5">
        <f>SUM(Anxiety!D2,Anxiety!D4,Anxiety!D5,Anxiety!D6,Anxiety!D7,Anxiety!D8,Anxiety!D9,Anxiety!D10,Anxiety!D13,Anxiety!D14,Anxiety!D15,Anxiety!D17,Anxiety!D21,Anxiety!D22)</f>
        <v>5753</v>
      </c>
      <c r="C5">
        <f>SUM(Anxiety!D3,Anxiety!D11,Anxiety!D23,Anxiety!D24)</f>
        <v>1509</v>
      </c>
      <c r="D5">
        <f>SUM(Anxiety!D12,Anxiety!D19)</f>
        <v>495</v>
      </c>
      <c r="E5">
        <f>SUM(Anxiety!D25)</f>
        <v>673</v>
      </c>
      <c r="F5">
        <f>SUM(Anxiety!D26)</f>
        <v>81</v>
      </c>
    </row>
    <row r="6" spans="1:6" x14ac:dyDescent="0.35">
      <c r="A6" t="s">
        <v>66</v>
      </c>
      <c r="B6" s="9">
        <f t="shared" ref="B6:F6" si="0">(B5*100)/B4</f>
        <v>34.542179525667969</v>
      </c>
      <c r="C6" s="9">
        <f t="shared" si="0"/>
        <v>26.298361798536074</v>
      </c>
      <c r="D6" s="9">
        <f t="shared" si="0"/>
        <v>51.778242677824267</v>
      </c>
      <c r="E6" s="9">
        <f t="shared" si="0"/>
        <v>39.356725146198833</v>
      </c>
      <c r="F6" s="9">
        <f t="shared" si="0"/>
        <v>36.81818181818182</v>
      </c>
    </row>
    <row r="7" spans="1:6" x14ac:dyDescent="0.35">
      <c r="B7" s="9"/>
      <c r="C7" s="9"/>
      <c r="D7" s="9"/>
      <c r="E7" s="9"/>
      <c r="F7" s="9"/>
    </row>
    <row r="8" spans="1:6" x14ac:dyDescent="0.35">
      <c r="B8" s="9"/>
      <c r="C8" s="9"/>
      <c r="D8" s="9"/>
      <c r="E8" s="9"/>
      <c r="F8" s="9"/>
    </row>
    <row r="9" spans="1:6" x14ac:dyDescent="0.35">
      <c r="B9" s="9"/>
      <c r="C9" s="9"/>
      <c r="D9" s="9"/>
      <c r="E9" s="9"/>
      <c r="F9" s="9"/>
    </row>
    <row r="10" spans="1:6" x14ac:dyDescent="0.35">
      <c r="B10" s="9"/>
      <c r="C10" s="9"/>
      <c r="D10" s="9"/>
      <c r="E10" s="9"/>
      <c r="F10"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3A92B-11DE-4D16-81EA-3218A4A85A7A}">
  <dimension ref="A3:F6"/>
  <sheetViews>
    <sheetView workbookViewId="0">
      <selection activeCell="A4" sqref="A4:A5"/>
    </sheetView>
  </sheetViews>
  <sheetFormatPr baseColWidth="10" defaultRowHeight="14.5" x14ac:dyDescent="0.35"/>
  <cols>
    <col min="1" max="1" width="23.1796875" bestFit="1" customWidth="1"/>
    <col min="2" max="6" width="18.81640625" bestFit="1" customWidth="1"/>
  </cols>
  <sheetData>
    <row r="3" spans="1:6" x14ac:dyDescent="0.35">
      <c r="B3" t="s">
        <v>87</v>
      </c>
      <c r="C3" t="s">
        <v>88</v>
      </c>
      <c r="D3" t="s">
        <v>89</v>
      </c>
      <c r="E3" t="s">
        <v>90</v>
      </c>
      <c r="F3" t="s">
        <v>91</v>
      </c>
    </row>
    <row r="4" spans="1:6" x14ac:dyDescent="0.35">
      <c r="A4" t="s">
        <v>92</v>
      </c>
      <c r="B4">
        <f>SUM(Depression!C2,Depression!C4,Depression!C5,Depression!C6,Depression!C7,Depression!C8,Depression!C9,Depression!C11,Depression!C12,Depression!C14,Depression!C15,Depression!C17,Depression!C18,Depression!C22,Depression!C23,Depression!C24,Depression!C28)</f>
        <v>20555</v>
      </c>
      <c r="C4">
        <f>SUM(Depression!C3,Depression!C10,Depression!C13,Depression!C25)</f>
        <v>5326</v>
      </c>
      <c r="D4">
        <f>SUM(Depression!C19,Depression!C20)</f>
        <v>1531</v>
      </c>
      <c r="E4">
        <f>SUM(Depression!C26)</f>
        <v>1710</v>
      </c>
      <c r="F4">
        <f>SUM(Depression!C27)</f>
        <v>220</v>
      </c>
    </row>
    <row r="5" spans="1:6" x14ac:dyDescent="0.35">
      <c r="A5" t="s">
        <v>79</v>
      </c>
      <c r="B5">
        <f>SUM(Depression!D2,Depression!D4,Depression!D5,Depression!D6,Depression!D7,Depression!D8,Depression!D9,Depression!D11,Depression!D12,Depression!D14,Depression!D15,Depression!D17,Depression!D18,Depression!D22,Depression!D23,Depression!D24,Depression!D28)</f>
        <v>6300</v>
      </c>
      <c r="C5">
        <f>SUM(Depression!D3,Depression!D10,Depression!D13,Depression!D25)</f>
        <v>1269</v>
      </c>
      <c r="D5">
        <f>SUM(Depression!D19,Depression!D20)</f>
        <v>311</v>
      </c>
      <c r="E5">
        <f>SUM(Depression!D26)</f>
        <v>521</v>
      </c>
      <c r="F5">
        <f>SUM(Depression!D27)</f>
        <v>81</v>
      </c>
    </row>
    <row r="6" spans="1:6" x14ac:dyDescent="0.35">
      <c r="A6" t="s">
        <v>66</v>
      </c>
      <c r="B6" s="9">
        <f t="shared" ref="B6:F6" si="0">(B5*100)/B4</f>
        <v>30.649477012892241</v>
      </c>
      <c r="C6" s="9">
        <f t="shared" si="0"/>
        <v>23.826511453248216</v>
      </c>
      <c r="D6" s="9">
        <f t="shared" si="0"/>
        <v>20.31352057478772</v>
      </c>
      <c r="E6" s="9">
        <f t="shared" si="0"/>
        <v>30.467836257309941</v>
      </c>
      <c r="F6" s="9">
        <f t="shared" si="0"/>
        <v>36.81818181818182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414C-4963-E641-A0CD-9D298D455F40}">
  <dimension ref="A3:F6"/>
  <sheetViews>
    <sheetView workbookViewId="0">
      <selection activeCell="A6" sqref="A6"/>
    </sheetView>
  </sheetViews>
  <sheetFormatPr baseColWidth="10" defaultRowHeight="14.5" x14ac:dyDescent="0.35"/>
  <cols>
    <col min="1" max="1" width="23.1796875" bestFit="1" customWidth="1"/>
    <col min="2" max="5" width="12.6328125" bestFit="1" customWidth="1"/>
  </cols>
  <sheetData>
    <row r="3" spans="1:6" x14ac:dyDescent="0.35">
      <c r="B3" t="s">
        <v>87</v>
      </c>
      <c r="C3" t="s">
        <v>88</v>
      </c>
      <c r="D3" t="s">
        <v>89</v>
      </c>
      <c r="E3" t="s">
        <v>90</v>
      </c>
      <c r="F3" t="s">
        <v>91</v>
      </c>
    </row>
    <row r="4" spans="1:6" x14ac:dyDescent="0.35">
      <c r="A4" t="s">
        <v>92</v>
      </c>
      <c r="B4">
        <f>SUM(Stress!C2,Stress!C3,Stress!C4,Stress!C5,Stress!C6,Stress!C9,Stress!C10,Stress!C11,Stress!C12,Stress!C14,Stress!C15,Stress!C16,Stress!C18,Stress!C19,Stress!C20)</f>
        <v>11028</v>
      </c>
      <c r="C4">
        <f>SUM(Stress!C7,Stress!C21)</f>
        <v>274</v>
      </c>
      <c r="D4">
        <f>SUM(Stress!C8,Stress!C17)</f>
        <v>709</v>
      </c>
      <c r="E4">
        <f>Stress!C22</f>
        <v>1710</v>
      </c>
      <c r="F4" t="s">
        <v>69</v>
      </c>
    </row>
    <row r="5" spans="1:6" x14ac:dyDescent="0.35">
      <c r="A5" t="s">
        <v>81</v>
      </c>
      <c r="B5">
        <f>SUM(Stress!D2,Stress!D3,Stress!D4,Stress!D5,Stress!D6,Stress!D9,Stress!D10,Stress!D11,Stress!D12,Stress!D14,Stress!D15,Stress!D16,Stress!D18,Stress!D19,Stress!D20)</f>
        <v>5473</v>
      </c>
      <c r="C5">
        <f>SUM(Stress!D21,Stress!D7)</f>
        <v>203</v>
      </c>
      <c r="D5">
        <f>SUM(Stress!D8,Stress!D17)</f>
        <v>414</v>
      </c>
      <c r="E5">
        <f>Stress!D22</f>
        <v>639</v>
      </c>
      <c r="F5" t="s">
        <v>69</v>
      </c>
    </row>
    <row r="6" spans="1:6" x14ac:dyDescent="0.35">
      <c r="A6" t="s">
        <v>66</v>
      </c>
      <c r="B6" s="10">
        <f>(B5*100)/B4</f>
        <v>49.628219078708739</v>
      </c>
      <c r="C6" s="10">
        <f>(C5*100)/C4</f>
        <v>74.087591240875909</v>
      </c>
      <c r="D6" s="10">
        <f>(D5*100)/D4</f>
        <v>58.392101551480962</v>
      </c>
      <c r="E6" s="10">
        <f>(E5*100)/E4</f>
        <v>37.368421052631582</v>
      </c>
      <c r="F6" t="s">
        <v>69</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Anxiety</vt:lpstr>
      <vt:lpstr>Depression</vt:lpstr>
      <vt:lpstr>Stress</vt:lpstr>
      <vt:lpstr>PTSD</vt:lpstr>
      <vt:lpstr>Burnout</vt:lpstr>
      <vt:lpstr>Total</vt:lpstr>
      <vt:lpstr>Anxiety by waves</vt:lpstr>
      <vt:lpstr>Depression by waves</vt:lpstr>
      <vt:lpstr>Stress by waves</vt:lpstr>
      <vt:lpstr>PTSD by waves</vt:lpstr>
      <vt:lpstr>Burnout by waves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ijaen</dc:creator>
  <cp:lastModifiedBy>Diana Castilla</cp:lastModifiedBy>
  <dcterms:created xsi:type="dcterms:W3CDTF">2022-09-22T12:56:22Z</dcterms:created>
  <dcterms:modified xsi:type="dcterms:W3CDTF">2023-06-06T16:18:00Z</dcterms:modified>
</cp:coreProperties>
</file>