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Projekte\Mörtel &amp; Putz\Brennexperimente\eigenes Paper\Tabellen\"/>
    </mc:Choice>
  </mc:AlternateContent>
  <bookViews>
    <workbookView xWindow="1905" yWindow="465" windowWidth="24645" windowHeight="1386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Z7" i="1" l="1"/>
  <c r="FA7" i="1" l="1"/>
  <c r="FU7" i="1"/>
  <c r="EW7" i="1"/>
  <c r="EZ6" i="1" l="1"/>
  <c r="FK7" i="1"/>
  <c r="EZ8" i="1"/>
  <c r="EZ9" i="1"/>
  <c r="EZ10" i="1"/>
  <c r="EZ11" i="1"/>
  <c r="EZ12" i="1"/>
  <c r="EZ13" i="1"/>
  <c r="EZ14" i="1"/>
  <c r="EZ15" i="1"/>
  <c r="EW6" i="1"/>
  <c r="EX6" i="1" s="1"/>
  <c r="EX7" i="1"/>
  <c r="EW8" i="1"/>
  <c r="EX8" i="1" s="1"/>
  <c r="EW9" i="1"/>
  <c r="EX9" i="1" s="1"/>
  <c r="EW10" i="1"/>
  <c r="EX10" i="1" s="1"/>
  <c r="EW11" i="1"/>
  <c r="EX11" i="1" s="1"/>
  <c r="EW12" i="1"/>
  <c r="EW13" i="1"/>
  <c r="EX13" i="1" s="1"/>
  <c r="EW14" i="1"/>
  <c r="EX14" i="1" s="1"/>
  <c r="EW15" i="1"/>
  <c r="EX15" i="1" s="1"/>
  <c r="EX12" i="1"/>
  <c r="FU13" i="1" l="1"/>
  <c r="FA13" i="1"/>
  <c r="FJ9" i="1"/>
  <c r="FU9" i="1"/>
  <c r="FA9" i="1"/>
  <c r="FV12" i="1"/>
  <c r="FU12" i="1"/>
  <c r="FA12" i="1"/>
  <c r="FU8" i="1"/>
  <c r="FA8" i="1"/>
  <c r="FU15" i="1"/>
  <c r="FA15" i="1"/>
  <c r="FU11" i="1"/>
  <c r="FA11" i="1"/>
  <c r="FU14" i="1"/>
  <c r="FH14" i="1"/>
  <c r="FA14" i="1"/>
  <c r="FU10" i="1"/>
  <c r="FA10" i="1"/>
  <c r="FT6" i="1"/>
  <c r="FU6" i="1"/>
  <c r="FV6" i="1"/>
  <c r="FM6" i="1"/>
  <c r="FA6" i="1"/>
  <c r="FK14" i="1"/>
  <c r="FT14" i="1"/>
  <c r="FV10" i="1"/>
  <c r="FJ10" i="1"/>
  <c r="FV13" i="1"/>
  <c r="FT13" i="1"/>
  <c r="FT8" i="1"/>
  <c r="FI8" i="1"/>
  <c r="FK10" i="1"/>
  <c r="FN15" i="1"/>
  <c r="FT15" i="1"/>
  <c r="FK11" i="1"/>
  <c r="FV11" i="1"/>
  <c r="FI11" i="1"/>
  <c r="FN11" i="1"/>
  <c r="FB13" i="1" a="1"/>
  <c r="FB13" i="1" s="1"/>
  <c r="FC13" i="1"/>
  <c r="FD13" i="1"/>
  <c r="FE13" i="1"/>
  <c r="FF13" i="1"/>
  <c r="FG13" i="1"/>
  <c r="FH13" i="1"/>
  <c r="FI13" i="1"/>
  <c r="FJ13" i="1"/>
  <c r="FK13" i="1"/>
  <c r="FM14" i="1"/>
  <c r="FN14" i="1"/>
  <c r="FO15" i="1"/>
  <c r="FP15" i="1"/>
  <c r="FQ15" i="1"/>
  <c r="FR15" i="1"/>
  <c r="FS15" i="1"/>
  <c r="FV15" i="1"/>
  <c r="FB12" i="1" a="1"/>
  <c r="FB12" i="1" s="1"/>
  <c r="FC12" i="1"/>
  <c r="FD12" i="1"/>
  <c r="FE12" i="1"/>
  <c r="FF12" i="1"/>
  <c r="FH12" i="1"/>
  <c r="FI12" i="1"/>
  <c r="FJ12" i="1"/>
  <c r="FK12" i="1"/>
  <c r="FL13" i="1"/>
  <c r="FM13" i="1"/>
  <c r="FN13" i="1"/>
  <c r="FO14" i="1"/>
  <c r="FP14" i="1"/>
  <c r="FQ14" i="1"/>
  <c r="FR14" i="1"/>
  <c r="FS14" i="1"/>
  <c r="FV14" i="1"/>
  <c r="FB15" i="1" a="1"/>
  <c r="FB15" i="1" s="1"/>
  <c r="FC15" i="1"/>
  <c r="FD15" i="1"/>
  <c r="FE15" i="1"/>
  <c r="FF15" i="1"/>
  <c r="FG15" i="1"/>
  <c r="FH15" i="1"/>
  <c r="FI15" i="1"/>
  <c r="FJ15" i="1"/>
  <c r="FK15" i="1"/>
  <c r="FM12" i="1"/>
  <c r="FN12" i="1"/>
  <c r="FO13" i="1"/>
  <c r="FP13" i="1"/>
  <c r="FQ13" i="1"/>
  <c r="FR13" i="1"/>
  <c r="FS13" i="1"/>
  <c r="FB14" i="1" a="1"/>
  <c r="FB14" i="1" s="1"/>
  <c r="FC14" i="1"/>
  <c r="FD14" i="1"/>
  <c r="FE14" i="1"/>
  <c r="FF14" i="1"/>
  <c r="FG14" i="1"/>
  <c r="FI14" i="1"/>
  <c r="FJ14" i="1"/>
  <c r="FL15" i="1"/>
  <c r="FM15" i="1"/>
  <c r="FO12" i="1"/>
  <c r="FP12" i="1"/>
  <c r="FQ12" i="1"/>
  <c r="FR12" i="1"/>
  <c r="FS12" i="1"/>
  <c r="FB9" i="1" a="1"/>
  <c r="FB9" i="1" s="1"/>
  <c r="FC7" i="1"/>
  <c r="FP7" i="1"/>
  <c r="FG10" i="1"/>
  <c r="FS9" i="1"/>
  <c r="FD9" i="1"/>
  <c r="FG6" i="1"/>
  <c r="FL11" i="1"/>
  <c r="FN7" i="1"/>
  <c r="FQ9" i="1"/>
  <c r="FT11" i="1"/>
  <c r="FE11" i="1"/>
  <c r="FI10" i="1"/>
  <c r="FL7" i="1"/>
  <c r="FO9" i="1"/>
  <c r="FR11" i="1"/>
  <c r="FT7" i="1"/>
  <c r="FC11" i="1"/>
  <c r="FE7" i="1"/>
  <c r="FI6" i="1"/>
  <c r="FM9" i="1"/>
  <c r="FP11" i="1"/>
  <c r="FR7" i="1"/>
  <c r="FV9" i="1"/>
  <c r="FB11" i="1" a="1"/>
  <c r="FB11" i="1" s="1"/>
  <c r="FB8" i="1" a="1"/>
  <c r="FB8" i="1" s="1"/>
  <c r="FC10" i="1"/>
  <c r="FC6" i="1"/>
  <c r="FD8" i="1"/>
  <c r="FE10" i="1"/>
  <c r="FF11" i="1"/>
  <c r="FF7" i="1"/>
  <c r="FG9" i="1"/>
  <c r="FH11" i="1"/>
  <c r="FH7" i="1"/>
  <c r="FI9" i="1"/>
  <c r="FJ11" i="1"/>
  <c r="FJ7" i="1"/>
  <c r="FK9" i="1"/>
  <c r="FL10" i="1"/>
  <c r="FL6" i="1"/>
  <c r="FM8" i="1"/>
  <c r="FN10" i="1"/>
  <c r="FN6" i="1"/>
  <c r="FO8" i="1"/>
  <c r="FP10" i="1"/>
  <c r="FP6" i="1"/>
  <c r="FQ8" i="1"/>
  <c r="FR10" i="1"/>
  <c r="FR6" i="1"/>
  <c r="FS8" i="1"/>
  <c r="FT10" i="1"/>
  <c r="FV8" i="1"/>
  <c r="FE6" i="1"/>
  <c r="FK6" i="1"/>
  <c r="FB10" i="1" a="1"/>
  <c r="FB10" i="1" s="1"/>
  <c r="FB7" i="1" a="1"/>
  <c r="FB7" i="1" s="1"/>
  <c r="FC9" i="1"/>
  <c r="FD11" i="1"/>
  <c r="FD7" i="1"/>
  <c r="FE9" i="1"/>
  <c r="FF10" i="1"/>
  <c r="FF6" i="1"/>
  <c r="FG8" i="1"/>
  <c r="FH10" i="1"/>
  <c r="FH6" i="1"/>
  <c r="FJ6" i="1"/>
  <c r="FK8" i="1"/>
  <c r="FL9" i="1"/>
  <c r="FM11" i="1"/>
  <c r="FM7" i="1"/>
  <c r="FN9" i="1"/>
  <c r="FO11" i="1"/>
  <c r="FO7" i="1"/>
  <c r="FP9" i="1"/>
  <c r="FQ11" i="1"/>
  <c r="FQ7" i="1"/>
  <c r="FR9" i="1"/>
  <c r="FS11" i="1"/>
  <c r="FS7" i="1"/>
  <c r="FT9" i="1"/>
  <c r="FV7" i="1"/>
  <c r="FF8" i="1"/>
  <c r="FH8" i="1"/>
  <c r="FJ8" i="1"/>
  <c r="FB6" i="1" a="1"/>
  <c r="FB6" i="1" s="1"/>
  <c r="FC8" i="1"/>
  <c r="FD10" i="1"/>
  <c r="FD6" i="1"/>
  <c r="FE8" i="1"/>
  <c r="FF9" i="1"/>
  <c r="FG11" i="1"/>
  <c r="FG7" i="1"/>
  <c r="FH9" i="1"/>
  <c r="FI7" i="1"/>
  <c r="FL8" i="1"/>
  <c r="FM10" i="1"/>
  <c r="FN8" i="1"/>
  <c r="FO10" i="1"/>
  <c r="FO6" i="1"/>
  <c r="FP8" i="1"/>
  <c r="FQ10" i="1"/>
  <c r="FQ6" i="1"/>
  <c r="FR8" i="1"/>
  <c r="FS10" i="1"/>
  <c r="FS6" i="1"/>
  <c r="EZ39" i="1"/>
  <c r="EZ40" i="1"/>
  <c r="EZ41" i="1"/>
  <c r="EZ42" i="1"/>
  <c r="EZ43" i="1"/>
  <c r="EZ44" i="1"/>
  <c r="EZ45" i="1"/>
  <c r="EZ46" i="1"/>
  <c r="EZ47" i="1"/>
  <c r="EZ48" i="1"/>
  <c r="EW39" i="1"/>
  <c r="EX39" i="1" s="1"/>
  <c r="EW40" i="1"/>
  <c r="EX40" i="1" s="1"/>
  <c r="EW41" i="1"/>
  <c r="EX41" i="1" s="1"/>
  <c r="EW42" i="1"/>
  <c r="EX42" i="1" s="1"/>
  <c r="EW43" i="1"/>
  <c r="EX43" i="1" s="1"/>
  <c r="EW44" i="1"/>
  <c r="EX44" i="1" s="1"/>
  <c r="EW45" i="1"/>
  <c r="EX45" i="1" s="1"/>
  <c r="EW46" i="1"/>
  <c r="EX46" i="1" s="1"/>
  <c r="EW47" i="1"/>
  <c r="EX47" i="1" s="1"/>
  <c r="EW48" i="1"/>
  <c r="EX48" i="1" s="1"/>
  <c r="FR46" i="1" l="1"/>
  <c r="FM46" i="1"/>
  <c r="FA46" i="1"/>
  <c r="FV45" i="1"/>
  <c r="FM45" i="1"/>
  <c r="FA45" i="1"/>
  <c r="FU48" i="1"/>
  <c r="FM48" i="1"/>
  <c r="FA48" i="1"/>
  <c r="FU44" i="1"/>
  <c r="FM44" i="1"/>
  <c r="FA44" i="1"/>
  <c r="FB40" i="1" a="1"/>
  <c r="FB40" i="1" s="1"/>
  <c r="FM40" i="1"/>
  <c r="FA40" i="1"/>
  <c r="FC42" i="1"/>
  <c r="FM42" i="1"/>
  <c r="FA42" i="1"/>
  <c r="FB41" i="1" a="1"/>
  <c r="FB41" i="1" s="1"/>
  <c r="FM41" i="1"/>
  <c r="FA41" i="1"/>
  <c r="FS47" i="1"/>
  <c r="FM47" i="1"/>
  <c r="FA47" i="1"/>
  <c r="FC43" i="1"/>
  <c r="FM43" i="1"/>
  <c r="FA43" i="1"/>
  <c r="FC39" i="1"/>
  <c r="FM39" i="1"/>
  <c r="FA39" i="1"/>
  <c r="FQ48" i="1"/>
  <c r="FE48" i="1"/>
  <c r="FV48" i="1"/>
  <c r="FI48" i="1"/>
  <c r="FC41" i="1"/>
  <c r="FG46" i="1"/>
  <c r="FK46" i="1"/>
  <c r="FO46" i="1"/>
  <c r="FS46" i="1"/>
  <c r="FB44" i="1" a="1"/>
  <c r="FB44" i="1" s="1"/>
  <c r="FE44" i="1"/>
  <c r="FI44" i="1"/>
  <c r="FN48" i="1"/>
  <c r="FQ44" i="1"/>
  <c r="FV44" i="1"/>
  <c r="FC45" i="1"/>
  <c r="FF45" i="1"/>
  <c r="FJ45" i="1"/>
  <c r="FN44" i="1"/>
  <c r="FR45" i="1"/>
  <c r="FB46" i="1" a="1"/>
  <c r="FB46" i="1" s="1"/>
  <c r="FC48" i="1"/>
  <c r="FC44" i="1"/>
  <c r="FC40" i="1"/>
  <c r="FD46" i="1"/>
  <c r="FE47" i="1"/>
  <c r="FF48" i="1"/>
  <c r="FF44" i="1"/>
  <c r="FG45" i="1"/>
  <c r="FH46" i="1"/>
  <c r="FI47" i="1"/>
  <c r="FJ48" i="1"/>
  <c r="FJ44" i="1"/>
  <c r="FK45" i="1"/>
  <c r="FL46" i="1"/>
  <c r="FN47" i="1"/>
  <c r="FO45" i="1"/>
  <c r="FP46" i="1"/>
  <c r="FQ47" i="1"/>
  <c r="FR48" i="1"/>
  <c r="FR44" i="1"/>
  <c r="FS45" i="1"/>
  <c r="FT45" i="1"/>
  <c r="FU46" i="1"/>
  <c r="FV47" i="1"/>
  <c r="FB39" i="1" a="1"/>
  <c r="FB39" i="1" s="1"/>
  <c r="FD47" i="1"/>
  <c r="FH47" i="1"/>
  <c r="FT47" i="1"/>
  <c r="FU47" i="1"/>
  <c r="FB43" i="1" a="1"/>
  <c r="FB43" i="1" s="1"/>
  <c r="FC47" i="1"/>
  <c r="FD45" i="1"/>
  <c r="FE46" i="1"/>
  <c r="FF47" i="1"/>
  <c r="FG48" i="1"/>
  <c r="FG44" i="1"/>
  <c r="FH45" i="1"/>
  <c r="FI46" i="1"/>
  <c r="FJ47" i="1"/>
  <c r="FK48" i="1"/>
  <c r="FK44" i="1"/>
  <c r="FL45" i="1"/>
  <c r="FN46" i="1"/>
  <c r="FO48" i="1"/>
  <c r="FO44" i="1"/>
  <c r="FP45" i="1"/>
  <c r="FQ46" i="1"/>
  <c r="FR47" i="1"/>
  <c r="FS48" i="1"/>
  <c r="FS44" i="1"/>
  <c r="FT44" i="1"/>
  <c r="FU45" i="1"/>
  <c r="FV46" i="1"/>
  <c r="FB47" i="1" a="1"/>
  <c r="FB47" i="1" s="1"/>
  <c r="FL47" i="1"/>
  <c r="FP47" i="1"/>
  <c r="FB48" i="1" a="1"/>
  <c r="FB48" i="1" s="1"/>
  <c r="FB45" i="1" a="1"/>
  <c r="FB45" i="1" s="1"/>
  <c r="FB42" i="1" a="1"/>
  <c r="FB42" i="1" s="1"/>
  <c r="FC46" i="1"/>
  <c r="FD48" i="1"/>
  <c r="FD44" i="1"/>
  <c r="FE45" i="1"/>
  <c r="FF46" i="1"/>
  <c r="FG47" i="1"/>
  <c r="FH48" i="1"/>
  <c r="FH44" i="1"/>
  <c r="FI45" i="1"/>
  <c r="FJ46" i="1"/>
  <c r="FK47" i="1"/>
  <c r="FL48" i="1"/>
  <c r="FL44" i="1"/>
  <c r="FN45" i="1"/>
  <c r="FO47" i="1"/>
  <c r="FP48" i="1"/>
  <c r="FP44" i="1"/>
  <c r="FQ45" i="1"/>
  <c r="FT48" i="1"/>
  <c r="FV39" i="1"/>
  <c r="FV40" i="1"/>
  <c r="FV41" i="1"/>
  <c r="FV42" i="1"/>
  <c r="FV43" i="1"/>
  <c r="FU39" i="1"/>
  <c r="FU40" i="1"/>
  <c r="FU41" i="1"/>
  <c r="FU42" i="1"/>
  <c r="FU43" i="1"/>
  <c r="FT39" i="1"/>
  <c r="FT40" i="1"/>
  <c r="FT41" i="1"/>
  <c r="FT42" i="1"/>
  <c r="FT43" i="1"/>
  <c r="FS39" i="1"/>
  <c r="FS40" i="1"/>
  <c r="FS41" i="1"/>
  <c r="FS42" i="1"/>
  <c r="FS43" i="1"/>
  <c r="FR39" i="1"/>
  <c r="FR40" i="1"/>
  <c r="FR41" i="1"/>
  <c r="FR42" i="1"/>
  <c r="FR43" i="1"/>
  <c r="FQ39" i="1"/>
  <c r="FQ40" i="1"/>
  <c r="FQ41" i="1"/>
  <c r="FQ42" i="1"/>
  <c r="FQ43" i="1"/>
  <c r="FP39" i="1"/>
  <c r="FP40" i="1"/>
  <c r="FP41" i="1"/>
  <c r="FP42" i="1"/>
  <c r="FP43" i="1"/>
  <c r="FO39" i="1"/>
  <c r="FO40" i="1"/>
  <c r="FO41" i="1"/>
  <c r="FO42" i="1"/>
  <c r="FO43" i="1"/>
  <c r="FJ39" i="1"/>
  <c r="FN39" i="1"/>
  <c r="FN40" i="1"/>
  <c r="FN41" i="1"/>
  <c r="FN42" i="1"/>
  <c r="FN43" i="1"/>
  <c r="FL39" i="1"/>
  <c r="FL40" i="1"/>
  <c r="FL41" i="1"/>
  <c r="FL42" i="1"/>
  <c r="FL43" i="1"/>
  <c r="FK39" i="1"/>
  <c r="FK40" i="1"/>
  <c r="FK41" i="1"/>
  <c r="FK42" i="1"/>
  <c r="FK43" i="1"/>
  <c r="FJ40" i="1"/>
  <c r="FJ41" i="1"/>
  <c r="FJ42" i="1"/>
  <c r="FJ43" i="1"/>
  <c r="FI39" i="1"/>
  <c r="FI40" i="1"/>
  <c r="FI41" i="1"/>
  <c r="FI42" i="1"/>
  <c r="FI43" i="1"/>
  <c r="FH39" i="1"/>
  <c r="FH40" i="1"/>
  <c r="FH41" i="1"/>
  <c r="FH42" i="1"/>
  <c r="FH43" i="1"/>
  <c r="FG39" i="1"/>
  <c r="FG40" i="1"/>
  <c r="FG41" i="1"/>
  <c r="FG42" i="1"/>
  <c r="FG43" i="1"/>
  <c r="FF39" i="1"/>
  <c r="FF40" i="1"/>
  <c r="FF41" i="1"/>
  <c r="FF42" i="1"/>
  <c r="FF43" i="1"/>
  <c r="FE39" i="1"/>
  <c r="FE40" i="1"/>
  <c r="FE41" i="1"/>
  <c r="FE42" i="1"/>
  <c r="FE43" i="1"/>
  <c r="FD39" i="1"/>
  <c r="FD40" i="1"/>
  <c r="FD41" i="1"/>
  <c r="FD42" i="1"/>
  <c r="FD43" i="1"/>
  <c r="EZ26" i="1" l="1"/>
  <c r="EW26" i="1"/>
  <c r="EX26" i="1" s="1"/>
  <c r="EZ25" i="1"/>
  <c r="EW25" i="1"/>
  <c r="EX25" i="1" s="1"/>
  <c r="EZ24" i="1"/>
  <c r="EW24" i="1"/>
  <c r="EX24" i="1" s="1"/>
  <c r="EZ23" i="1"/>
  <c r="EW23" i="1"/>
  <c r="EX23" i="1" s="1"/>
  <c r="EZ22" i="1"/>
  <c r="EW22" i="1"/>
  <c r="EX22" i="1" s="1"/>
  <c r="EZ21" i="1"/>
  <c r="EW21" i="1"/>
  <c r="EX21" i="1" s="1"/>
  <c r="EZ20" i="1"/>
  <c r="EW20" i="1"/>
  <c r="EX20" i="1" s="1"/>
  <c r="EZ19" i="1"/>
  <c r="EW19" i="1"/>
  <c r="EX19" i="1" s="1"/>
  <c r="EZ18" i="1"/>
  <c r="EW18" i="1"/>
  <c r="EX18" i="1" s="1"/>
  <c r="EZ17" i="1"/>
  <c r="EW17" i="1"/>
  <c r="EX17" i="1" s="1"/>
  <c r="EZ37" i="1"/>
  <c r="FA37" i="1" s="1"/>
  <c r="EW37" i="1"/>
  <c r="EX37" i="1" s="1"/>
  <c r="EZ36" i="1"/>
  <c r="FA36" i="1" s="1"/>
  <c r="EW36" i="1"/>
  <c r="EX36" i="1" s="1"/>
  <c r="EZ35" i="1"/>
  <c r="FA35" i="1" s="1"/>
  <c r="EW35" i="1"/>
  <c r="EX35" i="1" s="1"/>
  <c r="EZ34" i="1"/>
  <c r="FA34" i="1" s="1"/>
  <c r="EW34" i="1"/>
  <c r="EX34" i="1" s="1"/>
  <c r="EZ33" i="1"/>
  <c r="FA33" i="1" s="1"/>
  <c r="EW33" i="1"/>
  <c r="EX33" i="1" s="1"/>
  <c r="EZ32" i="1"/>
  <c r="FA32" i="1" s="1"/>
  <c r="EW32" i="1"/>
  <c r="EX32" i="1" s="1"/>
  <c r="EZ31" i="1"/>
  <c r="FA31" i="1" s="1"/>
  <c r="EW31" i="1"/>
  <c r="EX31" i="1" s="1"/>
  <c r="EZ30" i="1"/>
  <c r="FA30" i="1" s="1"/>
  <c r="EW30" i="1"/>
  <c r="EX30" i="1" s="1"/>
  <c r="EZ29" i="1"/>
  <c r="FA29" i="1" s="1"/>
  <c r="EW29" i="1"/>
  <c r="EX29" i="1" s="1"/>
  <c r="EZ28" i="1"/>
  <c r="FA28" i="1" s="1"/>
  <c r="EW28" i="1"/>
  <c r="EX28" i="1" s="1"/>
  <c r="E28" i="1"/>
  <c r="FO17" i="1" l="1"/>
  <c r="FU17" i="1"/>
  <c r="FA17" i="1"/>
  <c r="FO19" i="1"/>
  <c r="FU19" i="1"/>
  <c r="FA19" i="1"/>
  <c r="FO21" i="1"/>
  <c r="FU21" i="1"/>
  <c r="FA21" i="1"/>
  <c r="FO23" i="1"/>
  <c r="FU23" i="1"/>
  <c r="FA23" i="1"/>
  <c r="FO25" i="1"/>
  <c r="FU25" i="1"/>
  <c r="FA25" i="1"/>
  <c r="FO18" i="1"/>
  <c r="FU18" i="1"/>
  <c r="FA18" i="1"/>
  <c r="FO20" i="1"/>
  <c r="FU20" i="1"/>
  <c r="FA20" i="1"/>
  <c r="FO22" i="1"/>
  <c r="FU22" i="1"/>
  <c r="FA22" i="1"/>
  <c r="FO24" i="1"/>
  <c r="FU24" i="1"/>
  <c r="FA24" i="1"/>
  <c r="FO26" i="1"/>
  <c r="FU26" i="1"/>
  <c r="FA26" i="1"/>
  <c r="FS28" i="1"/>
  <c r="FV28" i="1"/>
  <c r="FR28" i="1"/>
  <c r="FO28" i="1"/>
  <c r="FV30" i="1"/>
  <c r="FR30" i="1"/>
  <c r="FS30" i="1"/>
  <c r="FO30" i="1"/>
  <c r="FS32" i="1"/>
  <c r="FO32" i="1"/>
  <c r="FR32" i="1"/>
  <c r="FV32" i="1"/>
  <c r="FV34" i="1"/>
  <c r="FR34" i="1"/>
  <c r="FS34" i="1"/>
  <c r="FO34" i="1"/>
  <c r="FS36" i="1"/>
  <c r="FO36" i="1"/>
  <c r="FV36" i="1"/>
  <c r="FR36" i="1"/>
  <c r="FV29" i="1"/>
  <c r="FR29" i="1"/>
  <c r="FS29" i="1"/>
  <c r="FO29" i="1"/>
  <c r="FO31" i="1"/>
  <c r="FV31" i="1"/>
  <c r="FR31" i="1"/>
  <c r="FS31" i="1"/>
  <c r="FV33" i="1"/>
  <c r="FR33" i="1"/>
  <c r="FS33" i="1"/>
  <c r="FO33" i="1"/>
  <c r="FO35" i="1"/>
  <c r="FV35" i="1"/>
  <c r="FR35" i="1"/>
  <c r="FS35" i="1"/>
  <c r="FV37" i="1"/>
  <c r="FR37" i="1"/>
  <c r="FS37" i="1"/>
  <c r="FO37" i="1"/>
  <c r="FM28" i="1"/>
  <c r="FJ28" i="1"/>
  <c r="FI28" i="1"/>
  <c r="FG28" i="1"/>
  <c r="FG30" i="1"/>
  <c r="FM30" i="1"/>
  <c r="FJ30" i="1"/>
  <c r="FI30" i="1"/>
  <c r="FM32" i="1"/>
  <c r="FJ32" i="1"/>
  <c r="FI32" i="1"/>
  <c r="FG32" i="1"/>
  <c r="FM34" i="1"/>
  <c r="FJ34" i="1"/>
  <c r="FI34" i="1"/>
  <c r="FG34" i="1"/>
  <c r="FM36" i="1"/>
  <c r="FJ36" i="1"/>
  <c r="FI36" i="1"/>
  <c r="FG36" i="1"/>
  <c r="FG17" i="1"/>
  <c r="FM17" i="1"/>
  <c r="FJ17" i="1"/>
  <c r="FI17" i="1"/>
  <c r="FM19" i="1"/>
  <c r="FJ19" i="1"/>
  <c r="FI19" i="1"/>
  <c r="FG19" i="1"/>
  <c r="FM21" i="1"/>
  <c r="FJ21" i="1"/>
  <c r="FI21" i="1"/>
  <c r="FG21" i="1"/>
  <c r="FM23" i="1"/>
  <c r="FJ23" i="1"/>
  <c r="FI23" i="1"/>
  <c r="FG23" i="1"/>
  <c r="FS25" i="1"/>
  <c r="FM25" i="1"/>
  <c r="FJ25" i="1"/>
  <c r="FI25" i="1"/>
  <c r="FG25" i="1"/>
  <c r="FI29" i="1"/>
  <c r="FG29" i="1"/>
  <c r="FM29" i="1"/>
  <c r="FJ29" i="1"/>
  <c r="FI31" i="1"/>
  <c r="FM31" i="1"/>
  <c r="FJ31" i="1"/>
  <c r="FG31" i="1"/>
  <c r="FM33" i="1"/>
  <c r="FJ33" i="1"/>
  <c r="FI33" i="1"/>
  <c r="FG33" i="1"/>
  <c r="FM35" i="1"/>
  <c r="FI35" i="1"/>
  <c r="FG35" i="1"/>
  <c r="FJ35" i="1"/>
  <c r="FI37" i="1"/>
  <c r="FG37" i="1"/>
  <c r="FM37" i="1"/>
  <c r="FJ37" i="1"/>
  <c r="FM18" i="1"/>
  <c r="FI18" i="1"/>
  <c r="FJ18" i="1"/>
  <c r="FG18" i="1"/>
  <c r="FM20" i="1"/>
  <c r="FJ20" i="1"/>
  <c r="FI20" i="1"/>
  <c r="FG20" i="1"/>
  <c r="FG22" i="1"/>
  <c r="FJ22" i="1"/>
  <c r="FI22" i="1"/>
  <c r="FM22" i="1"/>
  <c r="FG24" i="1"/>
  <c r="FM24" i="1"/>
  <c r="FJ24" i="1"/>
  <c r="FI24" i="1"/>
  <c r="FJ26" i="1"/>
  <c r="FM26" i="1"/>
  <c r="FG26" i="1"/>
  <c r="FI26" i="1"/>
  <c r="FH28" i="1"/>
  <c r="FT28" i="1"/>
  <c r="FF28" i="1"/>
  <c r="FQ32" i="1"/>
  <c r="FT32" i="1"/>
  <c r="FF32" i="1"/>
  <c r="FH36" i="1"/>
  <c r="FT36" i="1"/>
  <c r="FQ30" i="1"/>
  <c r="FT30" i="1"/>
  <c r="FH34" i="1"/>
  <c r="FT34" i="1"/>
  <c r="FH17" i="1"/>
  <c r="FT17" i="1"/>
  <c r="FT19" i="1"/>
  <c r="FF19" i="1"/>
  <c r="FH21" i="1"/>
  <c r="FT21" i="1"/>
  <c r="FB23" i="1" a="1"/>
  <c r="FB23" i="1" s="1"/>
  <c r="FT23" i="1"/>
  <c r="FH29" i="1"/>
  <c r="FT29" i="1"/>
  <c r="FH31" i="1"/>
  <c r="FT31" i="1"/>
  <c r="FT33" i="1"/>
  <c r="FH35" i="1"/>
  <c r="FT35" i="1"/>
  <c r="FQ37" i="1"/>
  <c r="FT37" i="1"/>
  <c r="FK18" i="1"/>
  <c r="FT18" i="1"/>
  <c r="FH20" i="1"/>
  <c r="FT20" i="1"/>
  <c r="FT22" i="1"/>
  <c r="FS24" i="1"/>
  <c r="FT24" i="1"/>
  <c r="FS26" i="1"/>
  <c r="FT26" i="1"/>
  <c r="FK21" i="1"/>
  <c r="FB34" i="1" a="1"/>
  <c r="FB34" i="1" s="1"/>
  <c r="FB20" i="1" a="1"/>
  <c r="FB20" i="1" s="1"/>
  <c r="FQ17" i="1"/>
  <c r="FL31" i="1"/>
  <c r="FU28" i="1"/>
  <c r="FB36" i="1" a="1"/>
  <c r="FB36" i="1" s="1"/>
  <c r="FB17" i="1" a="1"/>
  <c r="FB17" i="1" s="1"/>
  <c r="FK24" i="1"/>
  <c r="FH22" i="1"/>
  <c r="FF29" i="1"/>
  <c r="FP31" i="1"/>
  <c r="FB22" i="1" a="1"/>
  <c r="FB22" i="1" s="1"/>
  <c r="FB25" i="1" a="1"/>
  <c r="FB25" i="1" s="1"/>
  <c r="FD22" i="1"/>
  <c r="FQ36" i="1"/>
  <c r="FD19" i="1"/>
  <c r="FK22" i="1"/>
  <c r="FB32" i="1" a="1"/>
  <c r="FB32" i="1" s="1"/>
  <c r="FL28" i="1"/>
  <c r="FC29" i="1"/>
  <c r="FK19" i="1"/>
  <c r="FQ21" i="1"/>
  <c r="FK32" i="1"/>
  <c r="FQ19" i="1"/>
  <c r="FU31" i="1"/>
  <c r="FE32" i="1"/>
  <c r="FK34" i="1"/>
  <c r="FD35" i="1"/>
  <c r="FK36" i="1"/>
  <c r="FK17" i="1"/>
  <c r="FB18" i="1" a="1"/>
  <c r="FB18" i="1" s="1"/>
  <c r="FB19" i="1" a="1"/>
  <c r="FB19" i="1" s="1"/>
  <c r="FH19" i="1"/>
  <c r="FK20" i="1"/>
  <c r="FB21" i="1" a="1"/>
  <c r="FB21" i="1" s="1"/>
  <c r="FQ22" i="1"/>
  <c r="FB24" i="1" a="1"/>
  <c r="FB24" i="1" s="1"/>
  <c r="FN28" i="1"/>
  <c r="FL29" i="1"/>
  <c r="FU29" i="1"/>
  <c r="FK30" i="1"/>
  <c r="FP30" i="1"/>
  <c r="FC31" i="1"/>
  <c r="FF31" i="1"/>
  <c r="FC32" i="1"/>
  <c r="FE33" i="1"/>
  <c r="FH18" i="1"/>
  <c r="FH25" i="1"/>
  <c r="FP28" i="1"/>
  <c r="FN29" i="1"/>
  <c r="FB30" i="1" a="1"/>
  <c r="FB30" i="1" s="1"/>
  <c r="FL30" i="1"/>
  <c r="FF30" i="1"/>
  <c r="FC30" i="1"/>
  <c r="FU30" i="1"/>
  <c r="FC28" i="1"/>
  <c r="FP29" i="1"/>
  <c r="FN30" i="1"/>
  <c r="FH30" i="1"/>
  <c r="FN31" i="1"/>
  <c r="FQ35" i="1"/>
  <c r="FD36" i="1"/>
  <c r="FD17" i="1"/>
  <c r="FD21" i="1"/>
  <c r="FH24" i="1"/>
  <c r="FK25" i="1"/>
  <c r="FD28" i="1"/>
  <c r="FE28" i="1"/>
  <c r="FQ28" i="1"/>
  <c r="FD29" i="1"/>
  <c r="FE29" i="1"/>
  <c r="FQ29" i="1"/>
  <c r="FD31" i="1"/>
  <c r="FE31" i="1"/>
  <c r="FQ31" i="1"/>
  <c r="FD33" i="1"/>
  <c r="FF34" i="1"/>
  <c r="FN34" i="1"/>
  <c r="FC34" i="1"/>
  <c r="FU34" i="1"/>
  <c r="FP34" i="1"/>
  <c r="FL34" i="1"/>
  <c r="FE34" i="1"/>
  <c r="FK35" i="1"/>
  <c r="FB37" i="1" a="1"/>
  <c r="FB37" i="1" s="1"/>
  <c r="FS18" i="1"/>
  <c r="FF18" i="1"/>
  <c r="FN18" i="1"/>
  <c r="FC18" i="1"/>
  <c r="FV18" i="1"/>
  <c r="FP18" i="1"/>
  <c r="FL18" i="1"/>
  <c r="FE18" i="1"/>
  <c r="FR18" i="1"/>
  <c r="FS20" i="1"/>
  <c r="FF20" i="1"/>
  <c r="FN20" i="1"/>
  <c r="FC20" i="1"/>
  <c r="FV20" i="1"/>
  <c r="FP20" i="1"/>
  <c r="FL20" i="1"/>
  <c r="FE20" i="1"/>
  <c r="FR20" i="1"/>
  <c r="FS23" i="1"/>
  <c r="FF23" i="1"/>
  <c r="FN23" i="1"/>
  <c r="FC23" i="1"/>
  <c r="FR23" i="1"/>
  <c r="FQ23" i="1"/>
  <c r="FE23" i="1"/>
  <c r="FD23" i="1"/>
  <c r="FV23" i="1"/>
  <c r="FP23" i="1"/>
  <c r="FL23" i="1"/>
  <c r="FH23" i="1"/>
  <c r="FU35" i="1"/>
  <c r="FP35" i="1"/>
  <c r="FL35" i="1"/>
  <c r="FF35" i="1"/>
  <c r="FN35" i="1"/>
  <c r="FC35" i="1"/>
  <c r="FE35" i="1"/>
  <c r="FD37" i="1"/>
  <c r="FU37" i="1"/>
  <c r="FP37" i="1"/>
  <c r="FL37" i="1"/>
  <c r="FF37" i="1"/>
  <c r="FN37" i="1"/>
  <c r="FC37" i="1"/>
  <c r="FE37" i="1"/>
  <c r="FU33" i="1"/>
  <c r="FP33" i="1"/>
  <c r="FF33" i="1"/>
  <c r="FN33" i="1"/>
  <c r="FC33" i="1"/>
  <c r="FK33" i="1"/>
  <c r="FQ33" i="1"/>
  <c r="FB28" i="1" a="1"/>
  <c r="FB28" i="1" s="1"/>
  <c r="FK28" i="1"/>
  <c r="FB29" i="1" a="1"/>
  <c r="FB29" i="1" s="1"/>
  <c r="FK29" i="1"/>
  <c r="FD30" i="1"/>
  <c r="FE30" i="1"/>
  <c r="FB31" i="1" a="1"/>
  <c r="FB31" i="1" s="1"/>
  <c r="FK31" i="1"/>
  <c r="FU32" i="1"/>
  <c r="FP32" i="1"/>
  <c r="FL32" i="1"/>
  <c r="FD32" i="1"/>
  <c r="FN32" i="1"/>
  <c r="FH32" i="1"/>
  <c r="FB33" i="1" a="1"/>
  <c r="FB33" i="1" s="1"/>
  <c r="FL33" i="1"/>
  <c r="FH33" i="1"/>
  <c r="FD34" i="1"/>
  <c r="FQ34" i="1"/>
  <c r="FB35" i="1" a="1"/>
  <c r="FB35" i="1" s="1"/>
  <c r="FF36" i="1"/>
  <c r="FN36" i="1"/>
  <c r="FC36" i="1"/>
  <c r="FU36" i="1"/>
  <c r="FP36" i="1"/>
  <c r="FL36" i="1"/>
  <c r="FE36" i="1"/>
  <c r="FK37" i="1"/>
  <c r="FH37" i="1"/>
  <c r="FS17" i="1"/>
  <c r="FF17" i="1"/>
  <c r="FN17" i="1"/>
  <c r="FC17" i="1"/>
  <c r="FV17" i="1"/>
  <c r="FP17" i="1"/>
  <c r="FL17" i="1"/>
  <c r="FE17" i="1"/>
  <c r="FR17" i="1"/>
  <c r="FD18" i="1"/>
  <c r="FQ18" i="1"/>
  <c r="FS19" i="1"/>
  <c r="FN19" i="1"/>
  <c r="FC19" i="1"/>
  <c r="FV19" i="1"/>
  <c r="FP19" i="1"/>
  <c r="FL19" i="1"/>
  <c r="FE19" i="1"/>
  <c r="FR19" i="1"/>
  <c r="FD20" i="1"/>
  <c r="FQ20" i="1"/>
  <c r="FS21" i="1"/>
  <c r="FF21" i="1"/>
  <c r="FN21" i="1"/>
  <c r="FC21" i="1"/>
  <c r="FV21" i="1"/>
  <c r="FP21" i="1"/>
  <c r="FL21" i="1"/>
  <c r="FE21" i="1"/>
  <c r="FR21" i="1"/>
  <c r="FS22" i="1"/>
  <c r="FF22" i="1"/>
  <c r="FN22" i="1"/>
  <c r="FC22" i="1"/>
  <c r="FV22" i="1"/>
  <c r="FP22" i="1"/>
  <c r="FL22" i="1"/>
  <c r="FE22" i="1"/>
  <c r="FR22" i="1"/>
  <c r="FK23" i="1"/>
  <c r="FB26" i="1" a="1"/>
  <c r="FB26" i="1" s="1"/>
  <c r="FK26" i="1"/>
  <c r="FH26" i="1"/>
  <c r="FL24" i="1"/>
  <c r="FP24" i="1"/>
  <c r="FV24" i="1"/>
  <c r="FL25" i="1"/>
  <c r="FP25" i="1"/>
  <c r="FV25" i="1"/>
  <c r="FL26" i="1"/>
  <c r="FP26" i="1"/>
  <c r="FV26" i="1"/>
  <c r="FD24" i="1"/>
  <c r="FE24" i="1"/>
  <c r="FQ24" i="1"/>
  <c r="FR24" i="1"/>
  <c r="FD25" i="1"/>
  <c r="FE25" i="1"/>
  <c r="FQ25" i="1"/>
  <c r="FR25" i="1"/>
  <c r="FD26" i="1"/>
  <c r="FE26" i="1"/>
  <c r="FQ26" i="1"/>
  <c r="FR26" i="1"/>
  <c r="FC24" i="1"/>
  <c r="FN24" i="1"/>
  <c r="FF24" i="1"/>
  <c r="FC25" i="1"/>
  <c r="FN25" i="1"/>
  <c r="FF25" i="1"/>
  <c r="FC26" i="1"/>
  <c r="FN26" i="1"/>
  <c r="FF26" i="1"/>
</calcChain>
</file>

<file path=xl/sharedStrings.xml><?xml version="1.0" encoding="utf-8"?>
<sst xmlns="http://schemas.openxmlformats.org/spreadsheetml/2006/main" count="583" uniqueCount="193">
  <si>
    <t>Location</t>
  </si>
  <si>
    <t>UC</t>
  </si>
  <si>
    <t>Sediment [g]</t>
  </si>
  <si>
    <t>Ahmuellerella octoradiata</t>
  </si>
  <si>
    <t>A. regularis</t>
  </si>
  <si>
    <t>Amphizygus brooksii</t>
  </si>
  <si>
    <t>Axopodorhabdus albianus</t>
  </si>
  <si>
    <t>Biscutum constans</t>
  </si>
  <si>
    <t>B. coronum</t>
  </si>
  <si>
    <t>B. hattneri</t>
  </si>
  <si>
    <t>B. magnum</t>
  </si>
  <si>
    <t>B. melaniae</t>
  </si>
  <si>
    <t>Braarudosphaera bigelowii</t>
  </si>
  <si>
    <t>Broinsonia enormis</t>
  </si>
  <si>
    <t>B. furtiva</t>
  </si>
  <si>
    <t>B. matalosa</t>
  </si>
  <si>
    <t>B. parca constricta</t>
  </si>
  <si>
    <t>B. parca expansa</t>
  </si>
  <si>
    <t>B. parca parca</t>
  </si>
  <si>
    <t>B. signata</t>
  </si>
  <si>
    <t>Bukrylithus ambiguus</t>
  </si>
  <si>
    <t>Calciosolenia fossilis</t>
  </si>
  <si>
    <t>C. huberi</t>
  </si>
  <si>
    <t>C. ovalis</t>
  </si>
  <si>
    <t>C. litterarius</t>
  </si>
  <si>
    <t>C. synquadriperforatus</t>
  </si>
  <si>
    <t>C. trabalis</t>
  </si>
  <si>
    <t>Corolitthion exiguum</t>
  </si>
  <si>
    <t>C. kennedyi</t>
  </si>
  <si>
    <t>C. madagaskarensis</t>
  </si>
  <si>
    <t>C. signum</t>
  </si>
  <si>
    <t>Cretarhabdus conicus</t>
  </si>
  <si>
    <t>Cribrosphaerella ehrenbergii</t>
  </si>
  <si>
    <t>Cyclagelosphaera margerelii</t>
  </si>
  <si>
    <t>C. sculptus</t>
  </si>
  <si>
    <t>C. serratus</t>
  </si>
  <si>
    <t>Discorhabdus ignotus</t>
  </si>
  <si>
    <t>Eiffellithus eximius</t>
  </si>
  <si>
    <t>E. gorkae</t>
  </si>
  <si>
    <t>E. turriseiffelii</t>
  </si>
  <si>
    <t>Eprolithus floralis</t>
  </si>
  <si>
    <t>Flabellites oblongus</t>
  </si>
  <si>
    <t>Gartnerago nanum</t>
  </si>
  <si>
    <t>G. praeobliquum</t>
  </si>
  <si>
    <t>G. segmentatum</t>
  </si>
  <si>
    <t>G. theta</t>
  </si>
  <si>
    <t>Grantarhabdus coronadventis</t>
  </si>
  <si>
    <t>Haquis circumradiatus</t>
  </si>
  <si>
    <t>Helenea chiastia</t>
  </si>
  <si>
    <t>Helicolithus anceps</t>
  </si>
  <si>
    <t>H. compactus</t>
  </si>
  <si>
    <t>H. trabeculatus</t>
  </si>
  <si>
    <t>Kamptnerius magnificus</t>
  </si>
  <si>
    <t>Lithastrinus grillii</t>
  </si>
  <si>
    <t>L. septenarius</t>
  </si>
  <si>
    <t>Lithraphidites acutus</t>
  </si>
  <si>
    <t>L. carniolensis</t>
  </si>
  <si>
    <t>Loxolithus armilla</t>
  </si>
  <si>
    <t>Lucianorhabdus arcuatus</t>
  </si>
  <si>
    <t>L. cayeuxii</t>
  </si>
  <si>
    <t>L. maleformis</t>
  </si>
  <si>
    <t>L. quadrifidus</t>
  </si>
  <si>
    <t>Manivitella pemmatoidea</t>
  </si>
  <si>
    <t>Markalius inversus</t>
  </si>
  <si>
    <t>Microrhabdulus belgicus</t>
  </si>
  <si>
    <t>M. decoratus</t>
  </si>
  <si>
    <t>M. undosus</t>
  </si>
  <si>
    <t>Micula concava</t>
  </si>
  <si>
    <t>M. cubiformis</t>
  </si>
  <si>
    <t>M. staurophora</t>
  </si>
  <si>
    <t>M. swastica</t>
  </si>
  <si>
    <t>Misceomarginatus pleniporus</t>
  </si>
  <si>
    <t>Orastrum campanensis</t>
  </si>
  <si>
    <t>Placozygus fibuliformis</t>
  </si>
  <si>
    <t>Prediscosphaera columnata</t>
  </si>
  <si>
    <t>P. cretacea</t>
  </si>
  <si>
    <t>P. grandis</t>
  </si>
  <si>
    <t>P. spinosa</t>
  </si>
  <si>
    <t>P. ponticula</t>
  </si>
  <si>
    <t>Quadrum eneabrachium</t>
  </si>
  <si>
    <t>Q. eptabrachium</t>
  </si>
  <si>
    <t>Q. octobrachium</t>
  </si>
  <si>
    <t>Reinhardtites anthophorus</t>
  </si>
  <si>
    <t>R. levis</t>
  </si>
  <si>
    <t>Retecapsa angustiforata</t>
  </si>
  <si>
    <t>R. crenulata</t>
  </si>
  <si>
    <t>R. ficula</t>
  </si>
  <si>
    <t>R. surirella</t>
  </si>
  <si>
    <t>Rhagodiscus achylostaurion</t>
  </si>
  <si>
    <t>R. angustus</t>
  </si>
  <si>
    <t>R. asper</t>
  </si>
  <si>
    <t>R. reniformis</t>
  </si>
  <si>
    <t>R. splendens</t>
  </si>
  <si>
    <t>Rotellapilus crenulatus</t>
  </si>
  <si>
    <t>Seribiscutum primitivum</t>
  </si>
  <si>
    <t>Sollasites horticus</t>
  </si>
  <si>
    <t>S. ellipticus</t>
  </si>
  <si>
    <t>S. flavus</t>
  </si>
  <si>
    <t>S. imbricatus</t>
  </si>
  <si>
    <t>S. laffittei</t>
  </si>
  <si>
    <t>Stoverius achylosus</t>
  </si>
  <si>
    <t>Tegumentum stradneri</t>
  </si>
  <si>
    <t>Tranolithus gabalus</t>
  </si>
  <si>
    <t>T. minimus</t>
  </si>
  <si>
    <t>T. orionatus</t>
  </si>
  <si>
    <t>Tetrapodorhabus decorus</t>
  </si>
  <si>
    <t>Watznaueria barnesiae</t>
  </si>
  <si>
    <t>W. biporta</t>
  </si>
  <si>
    <t>W. fossacincta</t>
  </si>
  <si>
    <t>W. ovata</t>
  </si>
  <si>
    <t>Zeugrhabdotus acanthus</t>
  </si>
  <si>
    <t>Z. bicrescenticus</t>
  </si>
  <si>
    <t>Z. biperforatus</t>
  </si>
  <si>
    <t>Z. blowii</t>
  </si>
  <si>
    <t>Z. clarus</t>
  </si>
  <si>
    <t>Z. diplogrammus</t>
  </si>
  <si>
    <t>Z. embergeri</t>
  </si>
  <si>
    <t>Z. erectus</t>
  </si>
  <si>
    <t>Z. howei</t>
  </si>
  <si>
    <t>Z. noeliae</t>
  </si>
  <si>
    <t>Z. scutula</t>
  </si>
  <si>
    <t>Unidentifiable</t>
  </si>
  <si>
    <t>Fields of View</t>
  </si>
  <si>
    <t>Diversity (only counting)</t>
  </si>
  <si>
    <t>Preservation</t>
  </si>
  <si>
    <t>Number Coccocliths</t>
  </si>
  <si>
    <t>Shannon Index</t>
  </si>
  <si>
    <t>Arkhangelskiellaceae [%]</t>
  </si>
  <si>
    <t>Wunstorf</t>
  </si>
  <si>
    <t>P</t>
  </si>
  <si>
    <t>Höver</t>
  </si>
  <si>
    <t>14b</t>
  </si>
  <si>
    <t>Counting Data</t>
  </si>
  <si>
    <t>Lägerdorf</t>
  </si>
  <si>
    <t>15d</t>
  </si>
  <si>
    <t>11c</t>
  </si>
  <si>
    <t>Calcareous nannofossils</t>
  </si>
  <si>
    <r>
      <rPr>
        <i/>
        <sz val="12"/>
        <color theme="1"/>
        <rFont val="Times New Roman"/>
        <family val="1"/>
      </rPr>
      <t>Biscutum</t>
    </r>
    <r>
      <rPr>
        <sz val="12"/>
        <color theme="1"/>
        <rFont val="Times New Roman"/>
        <family val="1"/>
      </rPr>
      <t xml:space="preserve"> spp. [%]</t>
    </r>
  </si>
  <si>
    <r>
      <rPr>
        <i/>
        <sz val="12"/>
        <color theme="1"/>
        <rFont val="Times New Roman"/>
        <family val="1"/>
      </rPr>
      <t xml:space="preserve">Prediscosphaera </t>
    </r>
    <r>
      <rPr>
        <sz val="12"/>
        <color theme="1"/>
        <rFont val="Times New Roman"/>
        <family val="1"/>
      </rPr>
      <t>spp. [%]</t>
    </r>
  </si>
  <si>
    <r>
      <rPr>
        <i/>
        <sz val="12"/>
        <color theme="1"/>
        <rFont val="Times New Roman"/>
        <family val="1"/>
      </rPr>
      <t>Cribrosphaerella ehrenbergii</t>
    </r>
    <r>
      <rPr>
        <sz val="12"/>
        <color theme="1"/>
        <rFont val="Times New Roman"/>
        <family val="1"/>
      </rPr>
      <t xml:space="preserve"> [%]</t>
    </r>
  </si>
  <si>
    <r>
      <rPr>
        <i/>
        <sz val="12"/>
        <color theme="1"/>
        <rFont val="Times New Roman"/>
        <family val="1"/>
      </rPr>
      <t xml:space="preserve">Zeugrhabdotus </t>
    </r>
    <r>
      <rPr>
        <sz val="12"/>
        <color theme="1"/>
        <rFont val="Times New Roman"/>
        <family val="1"/>
      </rPr>
      <t>spp. [%]</t>
    </r>
  </si>
  <si>
    <r>
      <rPr>
        <i/>
        <sz val="12"/>
        <color theme="1"/>
        <rFont val="Times New Roman"/>
        <family val="1"/>
      </rPr>
      <t>Tranolithus orionatus</t>
    </r>
    <r>
      <rPr>
        <sz val="12"/>
        <color theme="1"/>
        <rFont val="Times New Roman"/>
        <family val="1"/>
      </rPr>
      <t xml:space="preserve"> [%]</t>
    </r>
  </si>
  <si>
    <r>
      <rPr>
        <i/>
        <sz val="12"/>
        <color theme="1"/>
        <rFont val="Times New Roman"/>
        <family val="1"/>
      </rPr>
      <t>Eiffellithus</t>
    </r>
    <r>
      <rPr>
        <sz val="12"/>
        <color theme="1"/>
        <rFont val="Times New Roman"/>
        <family val="1"/>
      </rPr>
      <t xml:space="preserve"> spp. [%]</t>
    </r>
  </si>
  <si>
    <r>
      <rPr>
        <i/>
        <sz val="12"/>
        <color theme="1"/>
        <rFont val="Times New Roman"/>
        <family val="1"/>
      </rPr>
      <t>Watznaueria</t>
    </r>
    <r>
      <rPr>
        <sz val="12"/>
        <color theme="1"/>
        <rFont val="Times New Roman"/>
        <family val="1"/>
      </rPr>
      <t xml:space="preserve"> spp. [%]</t>
    </r>
  </si>
  <si>
    <r>
      <rPr>
        <i/>
        <sz val="12"/>
        <color theme="1"/>
        <rFont val="Times New Roman"/>
        <family val="1"/>
      </rPr>
      <t>Helicolithus</t>
    </r>
    <r>
      <rPr>
        <sz val="12"/>
        <color theme="1"/>
        <rFont val="Times New Roman"/>
        <family val="1"/>
      </rPr>
      <t xml:space="preserve"> spp. [%]</t>
    </r>
  </si>
  <si>
    <r>
      <rPr>
        <i/>
        <sz val="12"/>
        <color theme="1"/>
        <rFont val="Times New Roman"/>
        <family val="1"/>
      </rPr>
      <t>Rhagodiscus</t>
    </r>
    <r>
      <rPr>
        <sz val="12"/>
        <color theme="1"/>
        <rFont val="Times New Roman"/>
        <family val="1"/>
      </rPr>
      <t xml:space="preserve"> spp. [%]</t>
    </r>
  </si>
  <si>
    <r>
      <rPr>
        <i/>
        <sz val="12"/>
        <color theme="1"/>
        <rFont val="Times New Roman"/>
        <family val="1"/>
      </rPr>
      <t>Micula</t>
    </r>
    <r>
      <rPr>
        <sz val="12"/>
        <color theme="1"/>
        <rFont val="Times New Roman"/>
        <family val="1"/>
      </rPr>
      <t xml:space="preserve"> spp. [%]</t>
    </r>
  </si>
  <si>
    <r>
      <rPr>
        <i/>
        <sz val="12"/>
        <color theme="1"/>
        <rFont val="Times New Roman"/>
        <family val="1"/>
      </rPr>
      <t>Calculites</t>
    </r>
    <r>
      <rPr>
        <sz val="12"/>
        <color theme="1"/>
        <rFont val="Times New Roman"/>
        <family val="1"/>
      </rPr>
      <t xml:space="preserve"> spp. [%]</t>
    </r>
  </si>
  <si>
    <r>
      <rPr>
        <i/>
        <sz val="12"/>
        <color theme="1"/>
        <rFont val="Times New Roman"/>
        <family val="1"/>
      </rPr>
      <t>Lucianorhabdus</t>
    </r>
    <r>
      <rPr>
        <sz val="12"/>
        <color theme="1"/>
        <rFont val="Times New Roman"/>
        <family val="1"/>
      </rPr>
      <t xml:space="preserve"> spp. [%]</t>
    </r>
  </si>
  <si>
    <r>
      <rPr>
        <i/>
        <sz val="12"/>
        <color theme="1"/>
        <rFont val="Times New Roman"/>
        <family val="1"/>
      </rPr>
      <t>Eprolithus</t>
    </r>
    <r>
      <rPr>
        <sz val="12"/>
        <color theme="1"/>
        <rFont val="Times New Roman"/>
        <family val="1"/>
      </rPr>
      <t xml:space="preserve"> spp. [%]</t>
    </r>
  </si>
  <si>
    <r>
      <rPr>
        <i/>
        <sz val="12"/>
        <color theme="1"/>
        <rFont val="Times New Roman"/>
        <family val="1"/>
      </rPr>
      <t>Microrhabdulus decoratus</t>
    </r>
    <r>
      <rPr>
        <sz val="12"/>
        <color theme="1"/>
        <rFont val="Times New Roman"/>
        <family val="1"/>
      </rPr>
      <t xml:space="preserve"> [%]</t>
    </r>
  </si>
  <si>
    <r>
      <rPr>
        <i/>
        <sz val="12"/>
        <color theme="1"/>
        <rFont val="Times New Roman"/>
        <family val="1"/>
      </rPr>
      <t>Reinhardtites</t>
    </r>
    <r>
      <rPr>
        <sz val="12"/>
        <color theme="1"/>
        <rFont val="Times New Roman"/>
        <family val="1"/>
      </rPr>
      <t xml:space="preserve"> spp. [%]</t>
    </r>
  </si>
  <si>
    <r>
      <rPr>
        <i/>
        <sz val="12"/>
        <color theme="1"/>
        <rFont val="Times New Roman"/>
        <family val="1"/>
      </rPr>
      <t>Chiastozygus</t>
    </r>
    <r>
      <rPr>
        <sz val="12"/>
        <color theme="1"/>
        <rFont val="Times New Roman"/>
        <family val="1"/>
      </rPr>
      <t xml:space="preserve"> spp. [%]</t>
    </r>
  </si>
  <si>
    <r>
      <rPr>
        <i/>
        <sz val="12"/>
        <color theme="1"/>
        <rFont val="Times New Roman"/>
        <family val="1"/>
      </rPr>
      <t>Staurolithites</t>
    </r>
    <r>
      <rPr>
        <sz val="12"/>
        <color theme="1"/>
        <rFont val="Times New Roman"/>
        <family val="1"/>
      </rPr>
      <t xml:space="preserve"> spp. [%]</t>
    </r>
  </si>
  <si>
    <t>initial sample</t>
  </si>
  <si>
    <t>Castrop-Rauxel</t>
  </si>
  <si>
    <t>Chiastozygus amphipons</t>
  </si>
  <si>
    <t>C. bifarius</t>
  </si>
  <si>
    <r>
      <t xml:space="preserve">C. </t>
    </r>
    <r>
      <rPr>
        <sz val="12"/>
        <color theme="1"/>
        <rFont val="Times New Roman"/>
        <family val="1"/>
      </rPr>
      <t>sp.</t>
    </r>
  </si>
  <si>
    <r>
      <t xml:space="preserve">E. </t>
    </r>
    <r>
      <rPr>
        <sz val="12"/>
        <color theme="1"/>
        <rFont val="Times New Roman"/>
        <family val="1"/>
      </rPr>
      <t>sp.</t>
    </r>
  </si>
  <si>
    <r>
      <t xml:space="preserve">G. </t>
    </r>
    <r>
      <rPr>
        <sz val="12"/>
        <color theme="1"/>
        <rFont val="Times New Roman"/>
        <family val="1"/>
      </rPr>
      <t>sp.</t>
    </r>
  </si>
  <si>
    <r>
      <t xml:space="preserve">L. </t>
    </r>
    <r>
      <rPr>
        <sz val="12"/>
        <color theme="1"/>
        <rFont val="Times New Roman"/>
        <family val="1"/>
      </rPr>
      <t>sp.</t>
    </r>
  </si>
  <si>
    <r>
      <t xml:space="preserve">P. </t>
    </r>
    <r>
      <rPr>
        <sz val="12"/>
        <color theme="1"/>
        <rFont val="Times New Roman"/>
        <family val="1"/>
      </rPr>
      <t>sp.</t>
    </r>
  </si>
  <si>
    <r>
      <t xml:space="preserve">R. </t>
    </r>
    <r>
      <rPr>
        <sz val="12"/>
        <color theme="1"/>
        <rFont val="Times New Roman"/>
        <family val="1"/>
      </rPr>
      <t>sp.</t>
    </r>
  </si>
  <si>
    <t>S. minutus</t>
  </si>
  <si>
    <t>S. mutterlosei</t>
  </si>
  <si>
    <r>
      <t xml:space="preserve">S. </t>
    </r>
    <r>
      <rPr>
        <sz val="12"/>
        <color theme="1"/>
        <rFont val="Times New Roman"/>
        <family val="1"/>
      </rPr>
      <t>sp.</t>
    </r>
  </si>
  <si>
    <r>
      <t xml:space="preserve">T. </t>
    </r>
    <r>
      <rPr>
        <sz val="12"/>
        <color theme="1"/>
        <rFont val="Times New Roman"/>
        <family val="1"/>
      </rPr>
      <t>sp.</t>
    </r>
  </si>
  <si>
    <r>
      <t xml:space="preserve">W. </t>
    </r>
    <r>
      <rPr>
        <sz val="12"/>
        <color theme="1"/>
        <rFont val="Times New Roman"/>
        <family val="1"/>
      </rPr>
      <t>sp.</t>
    </r>
  </si>
  <si>
    <t>Z. fissus</t>
  </si>
  <si>
    <r>
      <t xml:space="preserve">Z. </t>
    </r>
    <r>
      <rPr>
        <sz val="12"/>
        <color theme="1"/>
        <rFont val="Times New Roman"/>
        <family val="1"/>
      </rPr>
      <t>sp.</t>
    </r>
  </si>
  <si>
    <t>Z. sigmoides</t>
  </si>
  <si>
    <t>Z. simplex</t>
  </si>
  <si>
    <t>T. stemmerikii</t>
  </si>
  <si>
    <t>P. stoveri</t>
  </si>
  <si>
    <t>good</t>
  </si>
  <si>
    <t>good-moderate</t>
  </si>
  <si>
    <t>poor</t>
  </si>
  <si>
    <t>moderate-poor</t>
  </si>
  <si>
    <t>moderate</t>
  </si>
  <si>
    <t>Arkhangelskiella cymbiformis</t>
  </si>
  <si>
    <t>Radiolithus planus</t>
  </si>
  <si>
    <t>Staurolithites crux</t>
  </si>
  <si>
    <t>CaCO₃ [wt %]</t>
  </si>
  <si>
    <t>Cylindralitus biarcus</t>
  </si>
  <si>
    <t>Coccoliths [10⁷ sp./g sediment]</t>
  </si>
  <si>
    <t>Temperature [°C]</t>
  </si>
  <si>
    <t>3-4</t>
  </si>
  <si>
    <t>Calculites obscurus</t>
  </si>
  <si>
    <t>Diversity (with 2 traverses)</t>
  </si>
  <si>
    <t>Kamptneriaceae [%]</t>
  </si>
  <si>
    <t>Cretarhabdaceae [%]</t>
  </si>
  <si>
    <t>Towards a better understanding of historic mortar production - burning experiments on calcareous nannofossils, Archaeological and Anthropological Sciences, Janina Falkenberg1*, Joerg Mutterlose1, 1Institute of Geology, Mineralogy and Geophysics, Ruhr-Universität Bochum, Universitätsstraße 150, D-44801 Bochum, Germany, *corresponding author, janina.falkenberg@rub.de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</si>
</sst>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2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5" xfId="0" applyFont="1" applyBorder="1" applyAlignment="1">
      <alignment horizontal="center" textRotation="90"/>
    </xf>
    <xf numFmtId="0" fontId="1" fillId="0" borderId="4" xfId="0" applyFont="1" applyBorder="1" applyAlignment="1">
      <alignment horizontal="center" textRotation="90"/>
    </xf>
    <xf numFmtId="0" fontId="2" fillId="0" borderId="2" xfId="0" applyFont="1" applyBorder="1" applyAlignment="1">
      <alignment horizontal="center" textRotation="90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Fill="1"/>
    <xf numFmtId="0" fontId="2" fillId="0" borderId="10" xfId="0" applyFont="1" applyBorder="1"/>
    <xf numFmtId="0" fontId="2" fillId="0" borderId="3" xfId="0" applyFont="1" applyBorder="1"/>
    <xf numFmtId="0" fontId="2" fillId="0" borderId="11" xfId="0" applyFont="1" applyBorder="1"/>
    <xf numFmtId="0" fontId="2" fillId="0" borderId="5" xfId="0" applyFont="1" applyBorder="1" applyAlignment="1">
      <alignment horizontal="center" textRotation="90"/>
    </xf>
    <xf numFmtId="0" fontId="2" fillId="0" borderId="5" xfId="0" applyFont="1" applyBorder="1" applyAlignment="1">
      <alignment textRotation="90"/>
    </xf>
    <xf numFmtId="0" fontId="2" fillId="0" borderId="8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2" fontId="2" fillId="0" borderId="7" xfId="0" applyNumberFormat="1" applyFont="1" applyFill="1" applyBorder="1" applyAlignment="1">
      <alignment horizontal="center"/>
    </xf>
    <xf numFmtId="164" fontId="2" fillId="0" borderId="8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/>
    </xf>
    <xf numFmtId="2" fontId="2" fillId="2" borderId="9" xfId="0" applyNumberFormat="1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center"/>
    </xf>
    <xf numFmtId="164" fontId="2" fillId="2" borderId="9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4" fontId="2" fillId="0" borderId="9" xfId="0" applyNumberFormat="1" applyFont="1" applyFill="1" applyBorder="1" applyAlignment="1">
      <alignment horizontal="center"/>
    </xf>
    <xf numFmtId="164" fontId="2" fillId="3" borderId="9" xfId="0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/>
    </xf>
    <xf numFmtId="164" fontId="2" fillId="0" borderId="10" xfId="0" applyNumberFormat="1" applyFont="1" applyFill="1" applyBorder="1" applyAlignment="1">
      <alignment horizontal="center"/>
    </xf>
    <xf numFmtId="164" fontId="2" fillId="0" borderId="13" xfId="0" applyNumberFormat="1" applyFont="1" applyFill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2" fontId="2" fillId="2" borderId="5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2" borderId="6" xfId="0" applyNumberFormat="1" applyFont="1" applyFill="1" applyBorder="1" applyAlignment="1">
      <alignment horizontal="center"/>
    </xf>
    <xf numFmtId="2" fontId="2" fillId="0" borderId="6" xfId="0" applyNumberFormat="1" applyFont="1" applyFill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2" fillId="0" borderId="7" xfId="0" applyFont="1" applyBorder="1" applyAlignment="1">
      <alignment horizontal="center" textRotation="90"/>
    </xf>
    <xf numFmtId="164" fontId="2" fillId="2" borderId="12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49" fontId="2" fillId="0" borderId="7" xfId="0" applyNumberFormat="1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2" fillId="2" borderId="5" xfId="0" applyNumberFormat="1" applyFont="1" applyFill="1" applyBorder="1" applyAlignment="1">
      <alignment horizontal="center"/>
    </xf>
    <xf numFmtId="0" fontId="2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V48"/>
  <sheetViews>
    <sheetView tabSelected="1" workbookViewId="0">
      <selection sqref="A1:BP1"/>
    </sheetView>
  </sheetViews>
  <sheetFormatPr baseColWidth="10" defaultColWidth="10.875" defaultRowHeight="15.75" x14ac:dyDescent="0.25"/>
  <cols>
    <col min="1" max="1" width="13" style="4" bestFit="1" customWidth="1"/>
    <col min="2" max="2" width="12.75" style="4" bestFit="1" customWidth="1"/>
    <col min="3" max="3" width="4.125" style="4" bestFit="1" customWidth="1"/>
    <col min="4" max="4" width="16.625" style="4" bestFit="1" customWidth="1"/>
    <col min="5" max="5" width="11.375" style="4" bestFit="1" customWidth="1"/>
    <col min="6" max="9" width="4.5" style="4" bestFit="1" customWidth="1"/>
    <col min="10" max="10" width="4.375" style="4" bestFit="1" customWidth="1"/>
    <col min="11" max="24" width="4.5" style="4" bestFit="1" customWidth="1"/>
    <col min="25" max="26" width="4.375" style="4" customWidth="1"/>
    <col min="27" max="28" width="4.5" style="4" bestFit="1" customWidth="1"/>
    <col min="29" max="30" width="4.375" style="4" customWidth="1"/>
    <col min="31" max="34" width="4.5" style="4" bestFit="1" customWidth="1"/>
    <col min="35" max="35" width="4.375" style="4" customWidth="1"/>
    <col min="36" max="36" width="4.375" style="4" bestFit="1" customWidth="1"/>
    <col min="37" max="37" width="4.375" style="4" customWidth="1"/>
    <col min="38" max="41" width="4.5" style="4" bestFit="1" customWidth="1"/>
    <col min="42" max="42" width="4.375" style="4" bestFit="1" customWidth="1"/>
    <col min="43" max="43" width="4.5" style="4" bestFit="1" customWidth="1"/>
    <col min="44" max="45" width="4.375" style="4" bestFit="1" customWidth="1"/>
    <col min="46" max="49" width="4.5" style="4" bestFit="1" customWidth="1"/>
    <col min="50" max="50" width="4.375" style="4" customWidth="1"/>
    <col min="51" max="52" width="4.5" style="4" bestFit="1" customWidth="1"/>
    <col min="53" max="53" width="4.375" style="4" bestFit="1" customWidth="1"/>
    <col min="54" max="54" width="4.5" style="4" bestFit="1" customWidth="1"/>
    <col min="55" max="55" width="4.375" style="4" customWidth="1"/>
    <col min="56" max="57" width="4.5" style="4" bestFit="1" customWidth="1"/>
    <col min="58" max="58" width="4.375" style="4" customWidth="1"/>
    <col min="59" max="59" width="4.375" style="4" bestFit="1" customWidth="1"/>
    <col min="60" max="66" width="4.5" style="4" bestFit="1" customWidth="1"/>
    <col min="67" max="67" width="4.375" style="4" bestFit="1" customWidth="1"/>
    <col min="68" max="69" width="4.375" style="4" customWidth="1"/>
    <col min="70" max="74" width="4.5" style="4" bestFit="1" customWidth="1"/>
    <col min="75" max="76" width="4.375" style="4" bestFit="1" customWidth="1"/>
    <col min="77" max="77" width="4.375" style="4" customWidth="1"/>
    <col min="78" max="79" width="4.5" style="4" bestFit="1" customWidth="1"/>
    <col min="80" max="81" width="4.375" style="4" bestFit="1" customWidth="1"/>
    <col min="82" max="84" width="4.5" style="4" bestFit="1" customWidth="1"/>
    <col min="85" max="85" width="4.375" style="4" bestFit="1" customWidth="1"/>
    <col min="86" max="89" width="4.5" style="4" bestFit="1" customWidth="1"/>
    <col min="90" max="90" width="4.375" style="4" bestFit="1" customWidth="1"/>
    <col min="91" max="91" width="4.5" style="4" bestFit="1" customWidth="1"/>
    <col min="92" max="92" width="4.5" style="4" customWidth="1"/>
    <col min="93" max="93" width="4.375" style="4" bestFit="1" customWidth="1"/>
    <col min="94" max="94" width="4.5" style="4" bestFit="1" customWidth="1"/>
    <col min="95" max="95" width="4.375" style="4" customWidth="1"/>
    <col min="96" max="96" width="4.5" style="4" bestFit="1" customWidth="1"/>
    <col min="97" max="97" width="4.375" style="4" customWidth="1"/>
    <col min="98" max="99" width="4.5" style="4" bestFit="1" customWidth="1"/>
    <col min="100" max="100" width="4.375" style="4" bestFit="1" customWidth="1"/>
    <col min="101" max="108" width="4.5" style="4" bestFit="1" customWidth="1"/>
    <col min="109" max="109" width="4.375" style="4" bestFit="1" customWidth="1"/>
    <col min="110" max="110" width="4.5" style="4" bestFit="1" customWidth="1"/>
    <col min="111" max="111" width="4.5" style="4" customWidth="1"/>
    <col min="112" max="112" width="4.5" style="4" bestFit="1" customWidth="1"/>
    <col min="113" max="113" width="4.375" style="4" customWidth="1"/>
    <col min="114" max="116" width="4.5" style="4" bestFit="1" customWidth="1"/>
    <col min="117" max="118" width="4.375" style="4" bestFit="1" customWidth="1"/>
    <col min="119" max="121" width="4.375" style="4" customWidth="1"/>
    <col min="122" max="123" width="4.5" style="4" bestFit="1" customWidth="1"/>
    <col min="124" max="124" width="4.375" style="4" bestFit="1" customWidth="1"/>
    <col min="125" max="128" width="4.5" style="4" bestFit="1" customWidth="1"/>
    <col min="129" max="129" width="4.5" style="4" customWidth="1"/>
    <col min="130" max="130" width="4.375" style="4" customWidth="1"/>
    <col min="131" max="134" width="4.5" style="4" bestFit="1" customWidth="1"/>
    <col min="135" max="135" width="4.375" style="4" bestFit="1" customWidth="1"/>
    <col min="136" max="137" width="4.5" style="4" bestFit="1" customWidth="1"/>
    <col min="138" max="139" width="4.375" style="4" bestFit="1" customWidth="1"/>
    <col min="140" max="143" width="4.5" style="4" bestFit="1" customWidth="1"/>
    <col min="144" max="144" width="4.5" style="4" customWidth="1"/>
    <col min="145" max="147" width="4.5" style="4" bestFit="1" customWidth="1"/>
    <col min="148" max="149" width="4.5" style="4" customWidth="1"/>
    <col min="150" max="150" width="4.5" style="4" bestFit="1" customWidth="1"/>
    <col min="151" max="151" width="4.375" style="4" customWidth="1"/>
    <col min="152" max="152" width="4.5" style="4" bestFit="1" customWidth="1"/>
    <col min="153" max="154" width="4" style="4" bestFit="1" customWidth="1"/>
    <col min="155" max="155" width="12.625" style="4" bestFit="1" customWidth="1"/>
    <col min="156" max="156" width="4.125" style="4" bestFit="1" customWidth="1"/>
    <col min="157" max="157" width="6.375" style="4" bestFit="1" customWidth="1"/>
    <col min="158" max="160" width="4.375" style="4" bestFit="1" customWidth="1"/>
    <col min="161" max="161" width="5.375" style="4" bestFit="1" customWidth="1"/>
    <col min="162" max="162" width="4.375" style="4" bestFit="1" customWidth="1"/>
    <col min="163" max="163" width="3.375" style="4" customWidth="1"/>
    <col min="164" max="165" width="3.375" style="4" bestFit="1" customWidth="1"/>
    <col min="166" max="166" width="3.375" style="4" customWidth="1"/>
    <col min="167" max="169" width="4.375" style="4" bestFit="1" customWidth="1"/>
    <col min="170" max="170" width="3.375" style="4" bestFit="1" customWidth="1"/>
    <col min="171" max="171" width="4.375" style="4" bestFit="1" customWidth="1"/>
    <col min="172" max="173" width="3.375" style="4" bestFit="1" customWidth="1"/>
    <col min="174" max="175" width="4.375" style="4" bestFit="1" customWidth="1"/>
    <col min="176" max="176" width="3.375" style="4" bestFit="1" customWidth="1"/>
    <col min="177" max="178" width="4.375" style="4" bestFit="1" customWidth="1"/>
    <col min="179" max="16384" width="10.875" style="4"/>
  </cols>
  <sheetData>
    <row r="1" spans="1:178" ht="15.75" customHeight="1" x14ac:dyDescent="0.25">
      <c r="A1" s="71" t="s">
        <v>192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</row>
    <row r="3" spans="1:178" x14ac:dyDescent="0.25">
      <c r="A3" s="4" t="s">
        <v>132</v>
      </c>
    </row>
    <row r="4" spans="1:178" x14ac:dyDescent="0.25">
      <c r="A4" s="11"/>
      <c r="B4" s="9"/>
      <c r="C4" s="9"/>
      <c r="D4" s="9"/>
      <c r="E4" s="10"/>
      <c r="F4" s="9" t="s">
        <v>136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10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10"/>
    </row>
    <row r="5" spans="1:178" ht="169.5" x14ac:dyDescent="0.25">
      <c r="A5" s="5" t="s">
        <v>0</v>
      </c>
      <c r="B5" s="5" t="s">
        <v>183</v>
      </c>
      <c r="C5" s="6" t="s">
        <v>1</v>
      </c>
      <c r="D5" s="7" t="s">
        <v>186</v>
      </c>
      <c r="E5" s="7" t="s">
        <v>2</v>
      </c>
      <c r="F5" s="1" t="s">
        <v>3</v>
      </c>
      <c r="G5" s="1" t="s">
        <v>4</v>
      </c>
      <c r="H5" s="1" t="s">
        <v>5</v>
      </c>
      <c r="I5" s="2" t="s">
        <v>180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10</v>
      </c>
      <c r="O5" s="2" t="s">
        <v>11</v>
      </c>
      <c r="P5" s="2" t="s">
        <v>12</v>
      </c>
      <c r="Q5" s="2" t="s">
        <v>13</v>
      </c>
      <c r="R5" s="2" t="s">
        <v>14</v>
      </c>
      <c r="S5" s="2" t="s">
        <v>15</v>
      </c>
      <c r="T5" s="2" t="s">
        <v>16</v>
      </c>
      <c r="U5" s="2" t="s">
        <v>17</v>
      </c>
      <c r="V5" s="2" t="s">
        <v>18</v>
      </c>
      <c r="W5" s="2" t="s">
        <v>19</v>
      </c>
      <c r="X5" s="2" t="s">
        <v>20</v>
      </c>
      <c r="Y5" s="2" t="s">
        <v>21</v>
      </c>
      <c r="Z5" s="2" t="s">
        <v>22</v>
      </c>
      <c r="AA5" s="2" t="s">
        <v>188</v>
      </c>
      <c r="AB5" s="2" t="s">
        <v>23</v>
      </c>
      <c r="AC5" s="2" t="s">
        <v>158</v>
      </c>
      <c r="AD5" s="2" t="s">
        <v>156</v>
      </c>
      <c r="AE5" s="2" t="s">
        <v>157</v>
      </c>
      <c r="AF5" s="2" t="s">
        <v>24</v>
      </c>
      <c r="AG5" s="2" t="s">
        <v>25</v>
      </c>
      <c r="AH5" s="2" t="s">
        <v>26</v>
      </c>
      <c r="AI5" s="2" t="s">
        <v>158</v>
      </c>
      <c r="AJ5" s="2" t="s">
        <v>27</v>
      </c>
      <c r="AK5" s="2" t="s">
        <v>28</v>
      </c>
      <c r="AL5" s="2" t="s">
        <v>29</v>
      </c>
      <c r="AM5" s="2" t="s">
        <v>30</v>
      </c>
      <c r="AN5" s="2" t="s">
        <v>31</v>
      </c>
      <c r="AO5" s="2" t="s">
        <v>32</v>
      </c>
      <c r="AP5" s="2" t="s">
        <v>33</v>
      </c>
      <c r="AQ5" s="2" t="s">
        <v>184</v>
      </c>
      <c r="AR5" s="2" t="s">
        <v>34</v>
      </c>
      <c r="AS5" s="2" t="s">
        <v>35</v>
      </c>
      <c r="AT5" s="2" t="s">
        <v>36</v>
      </c>
      <c r="AU5" s="2" t="s">
        <v>37</v>
      </c>
      <c r="AV5" s="2" t="s">
        <v>38</v>
      </c>
      <c r="AW5" s="1" t="s">
        <v>39</v>
      </c>
      <c r="AX5" s="2" t="s">
        <v>159</v>
      </c>
      <c r="AY5" s="2" t="s">
        <v>40</v>
      </c>
      <c r="AZ5" s="2" t="s">
        <v>159</v>
      </c>
      <c r="BA5" s="2" t="s">
        <v>41</v>
      </c>
      <c r="BB5" s="2" t="s">
        <v>42</v>
      </c>
      <c r="BC5" s="2" t="s">
        <v>43</v>
      </c>
      <c r="BD5" s="2" t="s">
        <v>44</v>
      </c>
      <c r="BE5" s="2" t="s">
        <v>45</v>
      </c>
      <c r="BF5" s="2" t="s">
        <v>160</v>
      </c>
      <c r="BG5" s="2" t="s">
        <v>46</v>
      </c>
      <c r="BH5" s="2" t="s">
        <v>47</v>
      </c>
      <c r="BI5" s="2" t="s">
        <v>48</v>
      </c>
      <c r="BJ5" s="2" t="s">
        <v>49</v>
      </c>
      <c r="BK5" s="2" t="s">
        <v>50</v>
      </c>
      <c r="BL5" s="2" t="s">
        <v>51</v>
      </c>
      <c r="BM5" s="2" t="s">
        <v>52</v>
      </c>
      <c r="BN5" s="2" t="s">
        <v>53</v>
      </c>
      <c r="BO5" s="1" t="s">
        <v>54</v>
      </c>
      <c r="BP5" s="2" t="s">
        <v>161</v>
      </c>
      <c r="BQ5" s="2" t="s">
        <v>55</v>
      </c>
      <c r="BR5" s="2" t="s">
        <v>56</v>
      </c>
      <c r="BS5" s="2" t="s">
        <v>57</v>
      </c>
      <c r="BT5" s="2" t="s">
        <v>58</v>
      </c>
      <c r="BU5" s="2" t="s">
        <v>59</v>
      </c>
      <c r="BV5" s="2" t="s">
        <v>60</v>
      </c>
      <c r="BW5" s="1" t="s">
        <v>61</v>
      </c>
      <c r="BX5" s="1" t="s">
        <v>62</v>
      </c>
      <c r="BY5" s="2" t="s">
        <v>63</v>
      </c>
      <c r="BZ5" s="2" t="s">
        <v>64</v>
      </c>
      <c r="CA5" s="2" t="s">
        <v>65</v>
      </c>
      <c r="CB5" s="2" t="s">
        <v>66</v>
      </c>
      <c r="CC5" s="2" t="s">
        <v>67</v>
      </c>
      <c r="CD5" s="2" t="s">
        <v>68</v>
      </c>
      <c r="CE5" s="2" t="s">
        <v>69</v>
      </c>
      <c r="CF5" s="1" t="s">
        <v>70</v>
      </c>
      <c r="CG5" s="2" t="s">
        <v>71</v>
      </c>
      <c r="CH5" s="2" t="s">
        <v>72</v>
      </c>
      <c r="CI5" s="2" t="s">
        <v>73</v>
      </c>
      <c r="CJ5" s="2" t="s">
        <v>74</v>
      </c>
      <c r="CK5" s="2" t="s">
        <v>75</v>
      </c>
      <c r="CL5" s="2" t="s">
        <v>76</v>
      </c>
      <c r="CM5" s="2" t="s">
        <v>77</v>
      </c>
      <c r="CN5" s="2" t="s">
        <v>174</v>
      </c>
      <c r="CO5" s="2" t="s">
        <v>78</v>
      </c>
      <c r="CP5" s="2" t="s">
        <v>162</v>
      </c>
      <c r="CQ5" s="2" t="s">
        <v>79</v>
      </c>
      <c r="CR5" s="2" t="s">
        <v>80</v>
      </c>
      <c r="CS5" s="2" t="s">
        <v>81</v>
      </c>
      <c r="CT5" s="2" t="s">
        <v>181</v>
      </c>
      <c r="CU5" s="2" t="s">
        <v>82</v>
      </c>
      <c r="CV5" s="2" t="s">
        <v>83</v>
      </c>
      <c r="CW5" s="2" t="s">
        <v>84</v>
      </c>
      <c r="CX5" s="1" t="s">
        <v>85</v>
      </c>
      <c r="CY5" s="2" t="s">
        <v>86</v>
      </c>
      <c r="CZ5" s="2" t="s">
        <v>87</v>
      </c>
      <c r="DA5" s="2" t="s">
        <v>163</v>
      </c>
      <c r="DB5" s="2" t="s">
        <v>88</v>
      </c>
      <c r="DC5" s="2" t="s">
        <v>89</v>
      </c>
      <c r="DD5" s="2" t="s">
        <v>90</v>
      </c>
      <c r="DE5" s="1" t="s">
        <v>91</v>
      </c>
      <c r="DF5" s="2" t="s">
        <v>92</v>
      </c>
      <c r="DG5" s="2" t="s">
        <v>163</v>
      </c>
      <c r="DH5" s="2" t="s">
        <v>93</v>
      </c>
      <c r="DI5" s="2" t="s">
        <v>94</v>
      </c>
      <c r="DJ5" s="2" t="s">
        <v>95</v>
      </c>
      <c r="DK5" s="2" t="s">
        <v>182</v>
      </c>
      <c r="DL5" s="2" t="s">
        <v>96</v>
      </c>
      <c r="DM5" s="2" t="s">
        <v>97</v>
      </c>
      <c r="DN5" s="2" t="s">
        <v>98</v>
      </c>
      <c r="DO5" s="2" t="s">
        <v>99</v>
      </c>
      <c r="DP5" s="2" t="s">
        <v>164</v>
      </c>
      <c r="DQ5" s="2" t="s">
        <v>165</v>
      </c>
      <c r="DR5" s="2" t="s">
        <v>166</v>
      </c>
      <c r="DS5" s="2" t="s">
        <v>100</v>
      </c>
      <c r="DT5" s="2" t="s">
        <v>101</v>
      </c>
      <c r="DU5" s="2" t="s">
        <v>105</v>
      </c>
      <c r="DV5" s="2" t="s">
        <v>102</v>
      </c>
      <c r="DW5" s="2" t="s">
        <v>103</v>
      </c>
      <c r="DX5" s="2" t="s">
        <v>104</v>
      </c>
      <c r="DY5" s="2" t="s">
        <v>173</v>
      </c>
      <c r="DZ5" s="2" t="s">
        <v>167</v>
      </c>
      <c r="EA5" s="2" t="s">
        <v>106</v>
      </c>
      <c r="EB5" s="2" t="s">
        <v>107</v>
      </c>
      <c r="EC5" s="2" t="s">
        <v>108</v>
      </c>
      <c r="ED5" s="2" t="s">
        <v>109</v>
      </c>
      <c r="EE5" s="2" t="s">
        <v>168</v>
      </c>
      <c r="EF5" s="2" t="s">
        <v>110</v>
      </c>
      <c r="EG5" s="2" t="s">
        <v>111</v>
      </c>
      <c r="EH5" s="2" t="s">
        <v>112</v>
      </c>
      <c r="EI5" s="2" t="s">
        <v>113</v>
      </c>
      <c r="EJ5" s="2" t="s">
        <v>114</v>
      </c>
      <c r="EK5" s="2" t="s">
        <v>115</v>
      </c>
      <c r="EL5" s="2" t="s">
        <v>116</v>
      </c>
      <c r="EM5" s="2" t="s">
        <v>117</v>
      </c>
      <c r="EN5" s="2" t="s">
        <v>169</v>
      </c>
      <c r="EO5" s="2" t="s">
        <v>118</v>
      </c>
      <c r="EP5" s="2" t="s">
        <v>119</v>
      </c>
      <c r="EQ5" s="1" t="s">
        <v>120</v>
      </c>
      <c r="ER5" s="1" t="s">
        <v>171</v>
      </c>
      <c r="ES5" s="1" t="s">
        <v>172</v>
      </c>
      <c r="ET5" s="1" t="s">
        <v>170</v>
      </c>
      <c r="EU5" s="3" t="s">
        <v>121</v>
      </c>
      <c r="EV5" s="3" t="s">
        <v>122</v>
      </c>
      <c r="EW5" s="3" t="s">
        <v>123</v>
      </c>
      <c r="EX5" s="3" t="s">
        <v>189</v>
      </c>
      <c r="EY5" s="3" t="s">
        <v>124</v>
      </c>
      <c r="EZ5" s="3" t="s">
        <v>125</v>
      </c>
      <c r="FA5" s="64" t="s">
        <v>185</v>
      </c>
      <c r="FB5" s="3" t="s">
        <v>126</v>
      </c>
      <c r="FC5" s="3" t="s">
        <v>143</v>
      </c>
      <c r="FD5" s="3" t="s">
        <v>137</v>
      </c>
      <c r="FE5" s="3" t="s">
        <v>138</v>
      </c>
      <c r="FF5" s="3" t="s">
        <v>191</v>
      </c>
      <c r="FG5" s="3" t="s">
        <v>139</v>
      </c>
      <c r="FH5" s="3" t="s">
        <v>127</v>
      </c>
      <c r="FI5" s="3" t="s">
        <v>190</v>
      </c>
      <c r="FJ5" s="3" t="s">
        <v>151</v>
      </c>
      <c r="FK5" s="3" t="s">
        <v>140</v>
      </c>
      <c r="FL5" s="3" t="s">
        <v>141</v>
      </c>
      <c r="FM5" s="3" t="s">
        <v>152</v>
      </c>
      <c r="FN5" s="3" t="s">
        <v>153</v>
      </c>
      <c r="FO5" s="3" t="s">
        <v>142</v>
      </c>
      <c r="FP5" s="3" t="s">
        <v>144</v>
      </c>
      <c r="FQ5" s="3" t="s">
        <v>145</v>
      </c>
      <c r="FR5" s="3" t="s">
        <v>147</v>
      </c>
      <c r="FS5" s="3" t="s">
        <v>148</v>
      </c>
      <c r="FT5" s="13" t="s">
        <v>150</v>
      </c>
      <c r="FU5" s="12" t="s">
        <v>149</v>
      </c>
      <c r="FV5" s="3" t="s">
        <v>146</v>
      </c>
    </row>
    <row r="6" spans="1:178" s="8" customFormat="1" x14ac:dyDescent="0.25">
      <c r="A6" s="15" t="s">
        <v>133</v>
      </c>
      <c r="B6" s="15">
        <v>88</v>
      </c>
      <c r="C6" s="15" t="s">
        <v>134</v>
      </c>
      <c r="D6" s="15" t="s">
        <v>154</v>
      </c>
      <c r="E6" s="15">
        <v>2.1899999999999999E-2</v>
      </c>
      <c r="F6" s="14">
        <v>2</v>
      </c>
      <c r="G6" s="15">
        <v>1</v>
      </c>
      <c r="H6" s="14"/>
      <c r="I6" s="15">
        <v>1</v>
      </c>
      <c r="J6" s="14"/>
      <c r="K6" s="15">
        <v>10</v>
      </c>
      <c r="L6" s="14" t="s">
        <v>129</v>
      </c>
      <c r="M6" s="15"/>
      <c r="N6" s="14">
        <v>1</v>
      </c>
      <c r="O6" s="15">
        <v>1</v>
      </c>
      <c r="P6" s="14">
        <v>1</v>
      </c>
      <c r="Q6" s="15"/>
      <c r="R6" s="14"/>
      <c r="S6" s="15"/>
      <c r="T6" s="14">
        <v>2</v>
      </c>
      <c r="U6" s="15">
        <v>3</v>
      </c>
      <c r="V6" s="14" t="s">
        <v>129</v>
      </c>
      <c r="W6" s="15"/>
      <c r="X6" s="15"/>
      <c r="Y6" s="14"/>
      <c r="Z6" s="15"/>
      <c r="AA6" s="14">
        <v>31</v>
      </c>
      <c r="AB6" s="15">
        <v>7</v>
      </c>
      <c r="AC6" s="14"/>
      <c r="AD6" s="15"/>
      <c r="AE6" s="14"/>
      <c r="AF6" s="15"/>
      <c r="AG6" s="15"/>
      <c r="AH6" s="14"/>
      <c r="AI6" s="15"/>
      <c r="AJ6" s="14"/>
      <c r="AK6" s="15"/>
      <c r="AL6" s="14"/>
      <c r="AM6" s="15"/>
      <c r="AN6" s="14">
        <v>7</v>
      </c>
      <c r="AO6" s="15">
        <v>1</v>
      </c>
      <c r="AP6" s="14">
        <v>2</v>
      </c>
      <c r="AQ6" s="15"/>
      <c r="AR6" s="15"/>
      <c r="AS6" s="14"/>
      <c r="AT6" s="15"/>
      <c r="AU6" s="14">
        <v>1</v>
      </c>
      <c r="AV6" s="15">
        <v>1</v>
      </c>
      <c r="AW6" s="15">
        <v>2</v>
      </c>
      <c r="AX6" s="14">
        <v>3</v>
      </c>
      <c r="AY6" s="15"/>
      <c r="AZ6" s="15"/>
      <c r="BA6" s="14"/>
      <c r="BB6" s="15"/>
      <c r="BC6" s="14"/>
      <c r="BD6" s="15">
        <v>3</v>
      </c>
      <c r="BE6" s="14"/>
      <c r="BF6" s="15"/>
      <c r="BG6" s="14"/>
      <c r="BH6" s="15"/>
      <c r="BI6" s="15"/>
      <c r="BJ6" s="14">
        <v>1</v>
      </c>
      <c r="BK6" s="15"/>
      <c r="BL6" s="14"/>
      <c r="BM6" s="15">
        <v>6</v>
      </c>
      <c r="BN6" s="14"/>
      <c r="BO6" s="15"/>
      <c r="BP6" s="14"/>
      <c r="BQ6" s="15"/>
      <c r="BR6" s="14">
        <v>1</v>
      </c>
      <c r="BS6" s="15"/>
      <c r="BT6" s="14"/>
      <c r="BU6" s="15">
        <v>14</v>
      </c>
      <c r="BV6" s="14">
        <v>2</v>
      </c>
      <c r="BW6" s="15"/>
      <c r="BX6" s="14"/>
      <c r="BY6" s="15"/>
      <c r="BZ6" s="14"/>
      <c r="CA6" s="15">
        <v>1</v>
      </c>
      <c r="CB6" s="14"/>
      <c r="CC6" s="15" t="s">
        <v>129</v>
      </c>
      <c r="CD6" s="14">
        <v>5</v>
      </c>
      <c r="CE6" s="15">
        <v>71</v>
      </c>
      <c r="CF6" s="14">
        <v>2</v>
      </c>
      <c r="CG6" s="15" t="s">
        <v>129</v>
      </c>
      <c r="CH6" s="15" t="s">
        <v>129</v>
      </c>
      <c r="CI6" s="14"/>
      <c r="CJ6" s="15"/>
      <c r="CK6" s="14">
        <v>57</v>
      </c>
      <c r="CL6" s="15">
        <v>1</v>
      </c>
      <c r="CM6" s="14">
        <v>4</v>
      </c>
      <c r="CN6" s="15"/>
      <c r="CO6" s="14"/>
      <c r="CP6" s="15">
        <v>1</v>
      </c>
      <c r="CQ6" s="14"/>
      <c r="CR6" s="15"/>
      <c r="CS6" s="14"/>
      <c r="CT6" s="15"/>
      <c r="CU6" s="15">
        <v>1</v>
      </c>
      <c r="CV6" s="14">
        <v>9</v>
      </c>
      <c r="CW6" s="15">
        <v>2</v>
      </c>
      <c r="CX6" s="14">
        <v>4</v>
      </c>
      <c r="CY6" s="15"/>
      <c r="CZ6" s="15">
        <v>8</v>
      </c>
      <c r="DA6" s="14">
        <v>11</v>
      </c>
      <c r="DB6" s="15"/>
      <c r="DC6" s="14"/>
      <c r="DD6" s="15"/>
      <c r="DE6" s="14"/>
      <c r="DF6" s="15"/>
      <c r="DG6" s="14"/>
      <c r="DH6" s="15"/>
      <c r="DI6" s="15"/>
      <c r="DJ6" s="14"/>
      <c r="DK6" s="15" t="s">
        <v>129</v>
      </c>
      <c r="DL6" s="15"/>
      <c r="DM6" s="14">
        <v>1</v>
      </c>
      <c r="DN6" s="15"/>
      <c r="DO6" s="15">
        <v>1</v>
      </c>
      <c r="DP6" s="15"/>
      <c r="DQ6" s="14"/>
      <c r="DR6" s="15"/>
      <c r="DS6" s="14"/>
      <c r="DT6" s="15"/>
      <c r="DU6" s="15" t="s">
        <v>129</v>
      </c>
      <c r="DV6" s="14"/>
      <c r="DW6" s="15"/>
      <c r="DX6" s="14">
        <v>12</v>
      </c>
      <c r="DY6" s="15" t="s">
        <v>129</v>
      </c>
      <c r="DZ6" s="14"/>
      <c r="EA6" s="15">
        <v>32</v>
      </c>
      <c r="EB6" s="14">
        <v>1</v>
      </c>
      <c r="EC6" s="15">
        <v>6</v>
      </c>
      <c r="ED6" s="15"/>
      <c r="EE6" s="15"/>
      <c r="EF6" s="14"/>
      <c r="EG6" s="15">
        <v>4</v>
      </c>
      <c r="EH6" s="14" t="s">
        <v>129</v>
      </c>
      <c r="EI6" s="15"/>
      <c r="EJ6" s="14"/>
      <c r="EK6" s="15"/>
      <c r="EL6" s="14" t="s">
        <v>129</v>
      </c>
      <c r="EM6" s="14"/>
      <c r="EN6" s="15"/>
      <c r="EO6" s="15" t="s">
        <v>129</v>
      </c>
      <c r="EP6" s="14"/>
      <c r="EQ6" s="15"/>
      <c r="ER6" s="15" t="s">
        <v>129</v>
      </c>
      <c r="ES6" s="14"/>
      <c r="ET6" s="15"/>
      <c r="EU6" s="14">
        <v>8</v>
      </c>
      <c r="EV6" s="15">
        <v>20</v>
      </c>
      <c r="EW6" s="14">
        <f t="shared" ref="EW6:EW15" si="0">COUNTIF(F6:ET6, "&gt;0")</f>
        <v>45</v>
      </c>
      <c r="EX6" s="15">
        <f t="shared" ref="EX6:EX15" si="1">COUNTIF(F6:ET6, "P") +EW6</f>
        <v>57</v>
      </c>
      <c r="EY6" s="14" t="s">
        <v>176</v>
      </c>
      <c r="EZ6" s="55">
        <f t="shared" ref="EZ6:EZ15" si="2">SUM(F6:EU6)</f>
        <v>346</v>
      </c>
      <c r="FA6" s="32">
        <f t="shared" ref="FA6:FA15" si="3">((EZ6*500)/(EV6*E6*0.000201*2))/(10^7)</f>
        <v>98.253027101933256</v>
      </c>
      <c r="FB6" s="59">
        <f t="array" ref="FB6">-SUMPRODUCT(IFERROR(G6:ET6/(EZ6-EU6),0),IFERROR(LN(G6:ET6/(EZ6-EU6)),0))</f>
        <v>2.8457730351096187</v>
      </c>
      <c r="FC6" s="33">
        <f t="shared" ref="FC6:FC15" si="4">(SUM(EA6:EE6)/EZ6)*100</f>
        <v>11.271676300578035</v>
      </c>
      <c r="FD6" s="34">
        <f t="shared" ref="FD6:FD15" si="5">(SUM(K6:O6)/EZ6)*100</f>
        <v>3.4682080924855487</v>
      </c>
      <c r="FE6" s="33">
        <f t="shared" ref="FE6:FE15" si="6">(SUM(CJ6:CP6)/EZ6)*100</f>
        <v>18.20809248554913</v>
      </c>
      <c r="FF6" s="34">
        <f t="shared" ref="FF6:FF15" si="7">((SUM(CW6:DA6)+AN6)/EZ6)*100</f>
        <v>9.2485549132947966</v>
      </c>
      <c r="FG6" s="33">
        <f t="shared" ref="FG6:FG11" si="8">(AO6/EZ6)*100</f>
        <v>0.28901734104046239</v>
      </c>
      <c r="FH6" s="34">
        <f t="shared" ref="FH6:FH15" si="9">((SUM(Q6:W6)+SUM(I6:I6))/EZ6)*100</f>
        <v>1.7341040462427744</v>
      </c>
      <c r="FI6" s="33">
        <f>(SUM(BB6:BF6)+BM6)/EZ6*100</f>
        <v>2.601156069364162</v>
      </c>
      <c r="FJ6" s="34">
        <f>(CU6+CV6)/EZ6*100</f>
        <v>2.8901734104046244</v>
      </c>
      <c r="FK6" s="33">
        <f t="shared" ref="FK6:FK15" si="10">(SUM(EF6:ET6)/EZ6)*100</f>
        <v>1.1560693641618496</v>
      </c>
      <c r="FL6" s="34">
        <f t="shared" ref="FL6:FL11" si="11">DX6/EZ6*100</f>
        <v>3.4682080924855487</v>
      </c>
      <c r="FM6" s="33">
        <f>(SUM(AD6:AI6)/EZ6)*100</f>
        <v>0</v>
      </c>
      <c r="FN6" s="34">
        <f t="shared" ref="FN6:FN15" si="12">(SUM(DK6:DR6)/EZ6)*100</f>
        <v>0.57803468208092479</v>
      </c>
      <c r="FO6" s="33">
        <f t="shared" ref="FO6:FO15" si="13">(SUM(AU6:AX6)/EZ6)*100</f>
        <v>2.0231213872832372</v>
      </c>
      <c r="FP6" s="34">
        <f t="shared" ref="FP6:FP15" si="14">(SUM(BJ6:BL6)/EZ6)*100</f>
        <v>0.28901734104046239</v>
      </c>
      <c r="FQ6" s="33">
        <f t="shared" ref="FQ6:FQ15" si="15">(SUM(DB6:DF6)/EZ6)*100</f>
        <v>0</v>
      </c>
      <c r="FR6" s="34">
        <f t="shared" ref="FR6:FR15" si="16">(SUM(AA6:AB6)/EZ6)*100</f>
        <v>10.982658959537572</v>
      </c>
      <c r="FS6" s="33">
        <f t="shared" ref="FS6:FS15" si="17">(SUM(BT6:BW6)/EZ6)*100</f>
        <v>4.6242774566473983</v>
      </c>
      <c r="FT6" s="34">
        <f t="shared" ref="FT6:FT11" si="18">(CA6/EZ6)*100</f>
        <v>0.28901734104046239</v>
      </c>
      <c r="FU6" s="40">
        <f t="shared" ref="FU6:FU15" si="19">(SUM(AY6:AZ6)/EZ6)*100</f>
        <v>0</v>
      </c>
      <c r="FV6" s="34">
        <f t="shared" ref="FV6:FV15" si="20">(SUM(CC6:CF6)/EZ6)*100</f>
        <v>22.543352601156069</v>
      </c>
    </row>
    <row r="7" spans="1:178" s="8" customFormat="1" x14ac:dyDescent="0.25">
      <c r="A7" s="17" t="s">
        <v>133</v>
      </c>
      <c r="B7" s="17">
        <v>88</v>
      </c>
      <c r="C7" s="17" t="s">
        <v>134</v>
      </c>
      <c r="D7" s="17">
        <v>100</v>
      </c>
      <c r="E7" s="17">
        <v>2.23E-2</v>
      </c>
      <c r="F7" s="16">
        <v>1</v>
      </c>
      <c r="G7" s="17"/>
      <c r="H7" s="16"/>
      <c r="I7" s="17">
        <v>4</v>
      </c>
      <c r="J7" s="16"/>
      <c r="K7" s="17">
        <v>14</v>
      </c>
      <c r="L7" s="16">
        <v>1</v>
      </c>
      <c r="M7" s="17">
        <v>1</v>
      </c>
      <c r="N7" s="16">
        <v>2</v>
      </c>
      <c r="O7" s="17">
        <v>1</v>
      </c>
      <c r="P7" s="16" t="s">
        <v>129</v>
      </c>
      <c r="Q7" s="17"/>
      <c r="R7" s="16"/>
      <c r="S7" s="17"/>
      <c r="T7" s="16">
        <v>4</v>
      </c>
      <c r="U7" s="17">
        <v>4</v>
      </c>
      <c r="V7" s="16">
        <v>1</v>
      </c>
      <c r="W7" s="17"/>
      <c r="X7" s="17"/>
      <c r="Y7" s="16"/>
      <c r="Z7" s="17"/>
      <c r="AA7" s="16">
        <v>34</v>
      </c>
      <c r="AB7" s="17">
        <v>6</v>
      </c>
      <c r="AC7" s="16"/>
      <c r="AD7" s="17"/>
      <c r="AE7" s="16"/>
      <c r="AF7" s="17">
        <v>1</v>
      </c>
      <c r="AG7" s="17"/>
      <c r="AH7" s="16"/>
      <c r="AI7" s="17"/>
      <c r="AJ7" s="16"/>
      <c r="AK7" s="17"/>
      <c r="AL7" s="16"/>
      <c r="AM7" s="17"/>
      <c r="AN7" s="16">
        <v>3</v>
      </c>
      <c r="AO7" s="17">
        <v>3</v>
      </c>
      <c r="AP7" s="16">
        <v>1</v>
      </c>
      <c r="AQ7" s="17"/>
      <c r="AR7" s="17"/>
      <c r="AS7" s="16"/>
      <c r="AT7" s="17"/>
      <c r="AU7" s="16">
        <v>1</v>
      </c>
      <c r="AV7" s="17">
        <v>1</v>
      </c>
      <c r="AW7" s="17" t="s">
        <v>129</v>
      </c>
      <c r="AX7" s="16">
        <v>4</v>
      </c>
      <c r="AY7" s="17"/>
      <c r="AZ7" s="17"/>
      <c r="BA7" s="16"/>
      <c r="BB7" s="17"/>
      <c r="BC7" s="16"/>
      <c r="BD7" s="17">
        <v>1</v>
      </c>
      <c r="BE7" s="16"/>
      <c r="BF7" s="17"/>
      <c r="BG7" s="16"/>
      <c r="BH7" s="17"/>
      <c r="BI7" s="17"/>
      <c r="BJ7" s="16"/>
      <c r="BK7" s="17"/>
      <c r="BL7" s="16"/>
      <c r="BM7" s="17">
        <v>4</v>
      </c>
      <c r="BN7" s="16"/>
      <c r="BO7" s="17"/>
      <c r="BP7" s="16"/>
      <c r="BQ7" s="17"/>
      <c r="BR7" s="16">
        <v>2</v>
      </c>
      <c r="BS7" s="17"/>
      <c r="BT7" s="16" t="s">
        <v>129</v>
      </c>
      <c r="BU7" s="17">
        <v>18</v>
      </c>
      <c r="BV7" s="16">
        <v>2</v>
      </c>
      <c r="BW7" s="17"/>
      <c r="BX7" s="16" t="s">
        <v>129</v>
      </c>
      <c r="BY7" s="17"/>
      <c r="BZ7" s="16"/>
      <c r="CA7" s="17">
        <v>3</v>
      </c>
      <c r="CB7" s="16"/>
      <c r="CC7" s="17" t="s">
        <v>129</v>
      </c>
      <c r="CD7" s="16">
        <v>21</v>
      </c>
      <c r="CE7" s="17">
        <v>53</v>
      </c>
      <c r="CF7" s="16">
        <v>2</v>
      </c>
      <c r="CG7" s="17">
        <v>2</v>
      </c>
      <c r="CH7" s="17"/>
      <c r="CI7" s="16">
        <v>1</v>
      </c>
      <c r="CJ7" s="17"/>
      <c r="CK7" s="16">
        <v>62</v>
      </c>
      <c r="CL7" s="17">
        <v>2</v>
      </c>
      <c r="CM7" s="16">
        <v>6</v>
      </c>
      <c r="CN7" s="17"/>
      <c r="CO7" s="16"/>
      <c r="CP7" s="17">
        <v>5</v>
      </c>
      <c r="CQ7" s="16"/>
      <c r="CR7" s="17"/>
      <c r="CS7" s="16"/>
      <c r="CT7" s="17"/>
      <c r="CU7" s="17">
        <v>1</v>
      </c>
      <c r="CV7" s="16">
        <v>13</v>
      </c>
      <c r="CW7" s="17" t="s">
        <v>129</v>
      </c>
      <c r="CX7" s="16">
        <v>1</v>
      </c>
      <c r="CY7" s="17"/>
      <c r="CZ7" s="17">
        <v>7</v>
      </c>
      <c r="DA7" s="16">
        <v>5</v>
      </c>
      <c r="DB7" s="17"/>
      <c r="DC7" s="16"/>
      <c r="DD7" s="17"/>
      <c r="DE7" s="16"/>
      <c r="DF7" s="17"/>
      <c r="DG7" s="16"/>
      <c r="DH7" s="17"/>
      <c r="DI7" s="17"/>
      <c r="DJ7" s="16"/>
      <c r="DK7" s="17">
        <v>2</v>
      </c>
      <c r="DL7" s="17"/>
      <c r="DM7" s="16"/>
      <c r="DN7" s="17"/>
      <c r="DO7" s="17" t="s">
        <v>129</v>
      </c>
      <c r="DP7" s="17"/>
      <c r="DQ7" s="16"/>
      <c r="DR7" s="17"/>
      <c r="DS7" s="16"/>
      <c r="DT7" s="17"/>
      <c r="DU7" s="17" t="s">
        <v>129</v>
      </c>
      <c r="DV7" s="16"/>
      <c r="DW7" s="17"/>
      <c r="DX7" s="16">
        <v>6</v>
      </c>
      <c r="DY7" s="17"/>
      <c r="DZ7" s="16"/>
      <c r="EA7" s="17">
        <v>25</v>
      </c>
      <c r="EB7" s="16">
        <v>1</v>
      </c>
      <c r="EC7" s="17">
        <v>2</v>
      </c>
      <c r="ED7" s="17">
        <v>1</v>
      </c>
      <c r="EE7" s="17"/>
      <c r="EF7" s="16"/>
      <c r="EG7" s="17">
        <v>3</v>
      </c>
      <c r="EH7" s="16" t="s">
        <v>129</v>
      </c>
      <c r="EI7" s="17"/>
      <c r="EJ7" s="16"/>
      <c r="EK7" s="17"/>
      <c r="EL7" s="16"/>
      <c r="EM7" s="16"/>
      <c r="EN7" s="17" t="s">
        <v>129</v>
      </c>
      <c r="EO7" s="17"/>
      <c r="EP7" s="16"/>
      <c r="EQ7" s="17"/>
      <c r="ER7" s="17"/>
      <c r="ES7" s="16">
        <v>1</v>
      </c>
      <c r="ET7" s="17"/>
      <c r="EU7" s="16">
        <v>2</v>
      </c>
      <c r="EV7" s="17">
        <v>22</v>
      </c>
      <c r="EW7" s="16">
        <f t="shared" si="0"/>
        <v>47</v>
      </c>
      <c r="EX7" s="17">
        <f t="shared" si="1"/>
        <v>57</v>
      </c>
      <c r="EY7" s="16" t="s">
        <v>176</v>
      </c>
      <c r="EZ7" s="56">
        <f t="shared" si="2"/>
        <v>341</v>
      </c>
      <c r="FA7" s="35">
        <f t="shared" si="3"/>
        <v>86.451152310197884</v>
      </c>
      <c r="FB7" s="60">
        <f t="array" ref="FB7">-SUMPRODUCT(IFERROR(G7:ET7/(EZ7-EU7),0),IFERROR(LN(G7:ET7/(EZ7-EU7)),0))</f>
        <v>2.9566143429490723</v>
      </c>
      <c r="FC7" s="36">
        <f t="shared" si="4"/>
        <v>8.5043988269794717</v>
      </c>
      <c r="FD7" s="37">
        <f t="shared" si="5"/>
        <v>5.5718475073313778</v>
      </c>
      <c r="FE7" s="36">
        <f t="shared" si="6"/>
        <v>21.994134897360702</v>
      </c>
      <c r="FF7" s="37">
        <f t="shared" si="7"/>
        <v>4.6920821114369504</v>
      </c>
      <c r="FG7" s="36">
        <f t="shared" si="8"/>
        <v>0.87976539589442826</v>
      </c>
      <c r="FH7" s="37">
        <f t="shared" si="9"/>
        <v>3.8123167155425222</v>
      </c>
      <c r="FI7" s="36">
        <f>(SUM(BB7:BF7)+BM7)/EZ7*100</f>
        <v>1.466275659824047</v>
      </c>
      <c r="FJ7" s="37">
        <f>(CU7+CV7)/EZ7*100</f>
        <v>4.1055718475073313</v>
      </c>
      <c r="FK7" s="36">
        <f t="shared" si="10"/>
        <v>1.1730205278592376</v>
      </c>
      <c r="FL7" s="37">
        <f t="shared" si="11"/>
        <v>1.7595307917888565</v>
      </c>
      <c r="FM7" s="36">
        <f t="shared" ref="FM7:FM15" si="21">(SUM(AE7:AI7)/EZ7)*100</f>
        <v>0.2932551319648094</v>
      </c>
      <c r="FN7" s="37">
        <f t="shared" si="12"/>
        <v>0.5865102639296188</v>
      </c>
      <c r="FO7" s="36">
        <f t="shared" si="13"/>
        <v>1.7595307917888565</v>
      </c>
      <c r="FP7" s="37">
        <f t="shared" si="14"/>
        <v>0</v>
      </c>
      <c r="FQ7" s="36">
        <f t="shared" si="15"/>
        <v>0</v>
      </c>
      <c r="FR7" s="37">
        <f t="shared" si="16"/>
        <v>11.730205278592376</v>
      </c>
      <c r="FS7" s="36">
        <f t="shared" si="17"/>
        <v>5.8651026392961878</v>
      </c>
      <c r="FT7" s="65">
        <f t="shared" si="18"/>
        <v>0.87976539589442826</v>
      </c>
      <c r="FU7" s="37">
        <f t="shared" si="19"/>
        <v>0</v>
      </c>
      <c r="FV7" s="66">
        <f t="shared" si="20"/>
        <v>22.287390029325511</v>
      </c>
    </row>
    <row r="8" spans="1:178" x14ac:dyDescent="0.25">
      <c r="A8" s="21" t="s">
        <v>133</v>
      </c>
      <c r="B8" s="21">
        <v>88</v>
      </c>
      <c r="C8" s="21" t="s">
        <v>134</v>
      </c>
      <c r="D8" s="19">
        <v>300</v>
      </c>
      <c r="E8" s="19">
        <v>2.3400000000000001E-2</v>
      </c>
      <c r="F8" s="18"/>
      <c r="G8" s="19">
        <v>1</v>
      </c>
      <c r="H8" s="18"/>
      <c r="I8" s="19">
        <v>1</v>
      </c>
      <c r="J8" s="18"/>
      <c r="K8" s="19">
        <v>10</v>
      </c>
      <c r="L8" s="18">
        <v>1</v>
      </c>
      <c r="M8" s="19"/>
      <c r="N8" s="18">
        <v>2</v>
      </c>
      <c r="O8" s="19" t="s">
        <v>129</v>
      </c>
      <c r="P8" s="18" t="s">
        <v>129</v>
      </c>
      <c r="Q8" s="19" t="s">
        <v>129</v>
      </c>
      <c r="R8" s="18"/>
      <c r="S8" s="19"/>
      <c r="T8" s="18">
        <v>1</v>
      </c>
      <c r="U8" s="19">
        <v>2</v>
      </c>
      <c r="V8" s="18"/>
      <c r="W8" s="19"/>
      <c r="X8" s="19"/>
      <c r="Y8" s="18"/>
      <c r="Z8" s="19"/>
      <c r="AA8" s="18">
        <v>42</v>
      </c>
      <c r="AB8" s="19">
        <v>4</v>
      </c>
      <c r="AC8" s="18"/>
      <c r="AD8" s="19"/>
      <c r="AE8" s="18"/>
      <c r="AF8" s="19">
        <v>1</v>
      </c>
      <c r="AG8" s="19"/>
      <c r="AH8" s="18"/>
      <c r="AI8" s="19"/>
      <c r="AJ8" s="18"/>
      <c r="AK8" s="19"/>
      <c r="AL8" s="18"/>
      <c r="AM8" s="19"/>
      <c r="AN8" s="18">
        <v>1</v>
      </c>
      <c r="AO8" s="19">
        <v>3</v>
      </c>
      <c r="AP8" s="18"/>
      <c r="AQ8" s="19" t="s">
        <v>129</v>
      </c>
      <c r="AR8" s="19" t="s">
        <v>129</v>
      </c>
      <c r="AS8" s="18"/>
      <c r="AT8" s="19"/>
      <c r="AU8" s="18">
        <v>3</v>
      </c>
      <c r="AV8" s="19">
        <v>1</v>
      </c>
      <c r="AW8" s="19"/>
      <c r="AX8" s="18">
        <v>4</v>
      </c>
      <c r="AY8" s="19"/>
      <c r="AZ8" s="19"/>
      <c r="BA8" s="18">
        <v>1</v>
      </c>
      <c r="BB8" s="19"/>
      <c r="BC8" s="18"/>
      <c r="BD8" s="19"/>
      <c r="BE8" s="18"/>
      <c r="BF8" s="19"/>
      <c r="BG8" s="18" t="s">
        <v>129</v>
      </c>
      <c r="BH8" s="19"/>
      <c r="BI8" s="19"/>
      <c r="BJ8" s="18"/>
      <c r="BK8" s="19"/>
      <c r="BL8" s="18"/>
      <c r="BM8" s="19" t="s">
        <v>129</v>
      </c>
      <c r="BN8" s="18"/>
      <c r="BO8" s="19"/>
      <c r="BP8" s="18"/>
      <c r="BQ8" s="19"/>
      <c r="BR8" s="18">
        <v>2</v>
      </c>
      <c r="BS8" s="19"/>
      <c r="BT8" s="18"/>
      <c r="BU8" s="19">
        <v>18</v>
      </c>
      <c r="BV8" s="18">
        <v>2</v>
      </c>
      <c r="BW8" s="19"/>
      <c r="BX8" s="18"/>
      <c r="BY8" s="19"/>
      <c r="BZ8" s="18"/>
      <c r="CA8" s="19">
        <v>1</v>
      </c>
      <c r="CB8" s="18"/>
      <c r="CC8" s="19" t="s">
        <v>129</v>
      </c>
      <c r="CD8" s="18">
        <v>9</v>
      </c>
      <c r="CE8" s="19">
        <v>57</v>
      </c>
      <c r="CF8" s="18">
        <v>2</v>
      </c>
      <c r="CG8" s="19">
        <v>2</v>
      </c>
      <c r="CH8" s="19">
        <v>3</v>
      </c>
      <c r="CI8" s="18" t="s">
        <v>129</v>
      </c>
      <c r="CJ8" s="19"/>
      <c r="CK8" s="18">
        <v>56</v>
      </c>
      <c r="CL8" s="19" t="s">
        <v>129</v>
      </c>
      <c r="CM8" s="18">
        <v>5</v>
      </c>
      <c r="CN8" s="19">
        <v>1</v>
      </c>
      <c r="CO8" s="18"/>
      <c r="CP8" s="19">
        <v>5</v>
      </c>
      <c r="CQ8" s="18"/>
      <c r="CR8" s="19"/>
      <c r="CS8" s="18"/>
      <c r="CT8" s="19"/>
      <c r="CU8" s="19">
        <v>1</v>
      </c>
      <c r="CV8" s="18">
        <v>3</v>
      </c>
      <c r="CW8" s="19">
        <v>3</v>
      </c>
      <c r="CX8" s="18">
        <v>8</v>
      </c>
      <c r="CY8" s="19"/>
      <c r="CZ8" s="19">
        <v>6</v>
      </c>
      <c r="DA8" s="18">
        <v>6</v>
      </c>
      <c r="DB8" s="19"/>
      <c r="DC8" s="18"/>
      <c r="DD8" s="19"/>
      <c r="DE8" s="18"/>
      <c r="DF8" s="19"/>
      <c r="DG8" s="18"/>
      <c r="DH8" s="19"/>
      <c r="DI8" s="19" t="s">
        <v>129</v>
      </c>
      <c r="DJ8" s="18"/>
      <c r="DK8" s="19" t="s">
        <v>129</v>
      </c>
      <c r="DL8" s="19"/>
      <c r="DM8" s="18"/>
      <c r="DN8" s="19"/>
      <c r="DO8" s="19" t="s">
        <v>129</v>
      </c>
      <c r="DP8" s="19"/>
      <c r="DQ8" s="18"/>
      <c r="DR8" s="19"/>
      <c r="DS8" s="18"/>
      <c r="DT8" s="19"/>
      <c r="DU8" s="19">
        <v>1</v>
      </c>
      <c r="DV8" s="18"/>
      <c r="DW8" s="19"/>
      <c r="DX8" s="18">
        <v>8</v>
      </c>
      <c r="DY8" s="19"/>
      <c r="DZ8" s="18"/>
      <c r="EA8" s="19">
        <v>34</v>
      </c>
      <c r="EB8" s="18"/>
      <c r="EC8" s="19">
        <v>1</v>
      </c>
      <c r="ED8" s="19">
        <v>1</v>
      </c>
      <c r="EE8" s="19"/>
      <c r="EF8" s="18"/>
      <c r="EG8" s="19">
        <v>5</v>
      </c>
      <c r="EH8" s="18">
        <v>1</v>
      </c>
      <c r="EI8" s="19"/>
      <c r="EJ8" s="18"/>
      <c r="EK8" s="19"/>
      <c r="EL8" s="18"/>
      <c r="EM8" s="18"/>
      <c r="EN8" s="19" t="s">
        <v>129</v>
      </c>
      <c r="EO8" s="19" t="s">
        <v>129</v>
      </c>
      <c r="EP8" s="18"/>
      <c r="EQ8" s="19"/>
      <c r="ER8" s="19"/>
      <c r="ES8" s="18"/>
      <c r="ET8" s="19"/>
      <c r="EU8" s="18">
        <v>4</v>
      </c>
      <c r="EV8" s="19">
        <v>22</v>
      </c>
      <c r="EW8" s="20">
        <f t="shared" si="0"/>
        <v>42</v>
      </c>
      <c r="EX8" s="21">
        <f t="shared" si="1"/>
        <v>57</v>
      </c>
      <c r="EY8" s="18" t="s">
        <v>176</v>
      </c>
      <c r="EZ8" s="57">
        <f t="shared" si="2"/>
        <v>323</v>
      </c>
      <c r="FA8" s="39">
        <f t="shared" si="3"/>
        <v>78.038324306981011</v>
      </c>
      <c r="FB8" s="61">
        <f t="array" ref="FB8">-SUMPRODUCT(IFERROR(G8:ET8/(EZ8-EU8),0),IFERROR(LN(G8:ET8/(EZ8-EU8)),0))</f>
        <v>2.8110198962315169</v>
      </c>
      <c r="FC8" s="40">
        <f t="shared" si="4"/>
        <v>11.145510835913312</v>
      </c>
      <c r="FD8" s="41">
        <f t="shared" si="5"/>
        <v>4.0247678018575854</v>
      </c>
      <c r="FE8" s="40">
        <f t="shared" si="6"/>
        <v>20.743034055727556</v>
      </c>
      <c r="FF8" s="41">
        <f t="shared" si="7"/>
        <v>7.4303405572755414</v>
      </c>
      <c r="FG8" s="40">
        <f t="shared" si="8"/>
        <v>0.92879256965944268</v>
      </c>
      <c r="FH8" s="41">
        <f t="shared" si="9"/>
        <v>1.2383900928792571</v>
      </c>
      <c r="FI8" s="40">
        <f>(SUM(BB8:BF8)/EZ8*100)</f>
        <v>0</v>
      </c>
      <c r="FJ8" s="41">
        <f>(CU8+CV8)/EZ8*100</f>
        <v>1.2383900928792571</v>
      </c>
      <c r="FK8" s="40">
        <f t="shared" si="10"/>
        <v>1.8575851393188854</v>
      </c>
      <c r="FL8" s="41">
        <f t="shared" si="11"/>
        <v>2.4767801857585141</v>
      </c>
      <c r="FM8" s="40">
        <f t="shared" si="21"/>
        <v>0.30959752321981426</v>
      </c>
      <c r="FN8" s="41">
        <f t="shared" si="12"/>
        <v>0</v>
      </c>
      <c r="FO8" s="40">
        <f t="shared" si="13"/>
        <v>2.4767801857585141</v>
      </c>
      <c r="FP8" s="41">
        <f t="shared" si="14"/>
        <v>0</v>
      </c>
      <c r="FQ8" s="40">
        <f t="shared" si="15"/>
        <v>0</v>
      </c>
      <c r="FR8" s="41">
        <f t="shared" si="16"/>
        <v>14.241486068111456</v>
      </c>
      <c r="FS8" s="40">
        <f t="shared" si="17"/>
        <v>6.1919504643962853</v>
      </c>
      <c r="FT8" s="41">
        <f t="shared" si="18"/>
        <v>0.30959752321981426</v>
      </c>
      <c r="FU8" s="40">
        <f t="shared" si="19"/>
        <v>0</v>
      </c>
      <c r="FV8" s="41">
        <f t="shared" si="20"/>
        <v>21.052631578947366</v>
      </c>
    </row>
    <row r="9" spans="1:178" x14ac:dyDescent="0.25">
      <c r="A9" s="17" t="s">
        <v>133</v>
      </c>
      <c r="B9" s="17">
        <v>88</v>
      </c>
      <c r="C9" s="17" t="s">
        <v>134</v>
      </c>
      <c r="D9" s="17">
        <v>500</v>
      </c>
      <c r="E9" s="17">
        <v>2.1700000000000001E-2</v>
      </c>
      <c r="F9" s="16" t="s">
        <v>129</v>
      </c>
      <c r="G9" s="17"/>
      <c r="H9" s="16"/>
      <c r="I9" s="17">
        <v>1</v>
      </c>
      <c r="J9" s="16"/>
      <c r="K9" s="17">
        <v>10</v>
      </c>
      <c r="L9" s="16">
        <v>1</v>
      </c>
      <c r="M9" s="17"/>
      <c r="N9" s="16"/>
      <c r="O9" s="17" t="s">
        <v>129</v>
      </c>
      <c r="P9" s="16">
        <v>1</v>
      </c>
      <c r="Q9" s="17">
        <v>1</v>
      </c>
      <c r="R9" s="16"/>
      <c r="S9" s="17"/>
      <c r="T9" s="16">
        <v>4</v>
      </c>
      <c r="U9" s="17">
        <v>3</v>
      </c>
      <c r="V9" s="16" t="s">
        <v>129</v>
      </c>
      <c r="W9" s="17"/>
      <c r="X9" s="17"/>
      <c r="Y9" s="16"/>
      <c r="Z9" s="17"/>
      <c r="AA9" s="16">
        <v>25</v>
      </c>
      <c r="AB9" s="17" t="s">
        <v>129</v>
      </c>
      <c r="AC9" s="16"/>
      <c r="AD9" s="17"/>
      <c r="AE9" s="16"/>
      <c r="AF9" s="17">
        <v>2</v>
      </c>
      <c r="AG9" s="17"/>
      <c r="AH9" s="16"/>
      <c r="AI9" s="17"/>
      <c r="AJ9" s="16"/>
      <c r="AK9" s="17"/>
      <c r="AL9" s="16"/>
      <c r="AM9" s="17"/>
      <c r="AN9" s="16">
        <v>1</v>
      </c>
      <c r="AO9" s="17">
        <v>3</v>
      </c>
      <c r="AP9" s="16"/>
      <c r="AQ9" s="17"/>
      <c r="AR9" s="17"/>
      <c r="AS9" s="16"/>
      <c r="AT9" s="17">
        <v>1</v>
      </c>
      <c r="AU9" s="16">
        <v>3</v>
      </c>
      <c r="AV9" s="17">
        <v>2</v>
      </c>
      <c r="AW9" s="17">
        <v>4</v>
      </c>
      <c r="AX9" s="16">
        <v>5</v>
      </c>
      <c r="AY9" s="17"/>
      <c r="AZ9" s="17"/>
      <c r="BA9" s="16"/>
      <c r="BB9" s="17"/>
      <c r="BC9" s="16"/>
      <c r="BD9" s="17">
        <v>1</v>
      </c>
      <c r="BE9" s="16"/>
      <c r="BF9" s="17"/>
      <c r="BG9" s="16"/>
      <c r="BH9" s="17"/>
      <c r="BI9" s="17"/>
      <c r="BJ9" s="16">
        <v>1</v>
      </c>
      <c r="BK9" s="17"/>
      <c r="BL9" s="16"/>
      <c r="BM9" s="17">
        <v>2</v>
      </c>
      <c r="BN9" s="16"/>
      <c r="BO9" s="17"/>
      <c r="BP9" s="16"/>
      <c r="BQ9" s="17"/>
      <c r="BR9" s="16">
        <v>4</v>
      </c>
      <c r="BS9" s="17"/>
      <c r="BT9" s="16"/>
      <c r="BU9" s="17">
        <v>22</v>
      </c>
      <c r="BV9" s="16">
        <v>2</v>
      </c>
      <c r="BW9" s="17"/>
      <c r="BX9" s="16"/>
      <c r="BY9" s="17"/>
      <c r="BZ9" s="16"/>
      <c r="CA9" s="17">
        <v>5</v>
      </c>
      <c r="CB9" s="16"/>
      <c r="CC9" s="17" t="s">
        <v>129</v>
      </c>
      <c r="CD9" s="16">
        <v>9</v>
      </c>
      <c r="CE9" s="17">
        <v>89</v>
      </c>
      <c r="CF9" s="16">
        <v>2</v>
      </c>
      <c r="CG9" s="17" t="s">
        <v>129</v>
      </c>
      <c r="CH9" s="17">
        <v>2</v>
      </c>
      <c r="CI9" s="16"/>
      <c r="CJ9" s="17"/>
      <c r="CK9" s="16">
        <v>63</v>
      </c>
      <c r="CL9" s="17"/>
      <c r="CM9" s="16">
        <v>7</v>
      </c>
      <c r="CN9" s="17">
        <v>1</v>
      </c>
      <c r="CO9" s="16"/>
      <c r="CP9" s="17">
        <v>2</v>
      </c>
      <c r="CQ9" s="16"/>
      <c r="CR9" s="17"/>
      <c r="CS9" s="16"/>
      <c r="CT9" s="17"/>
      <c r="CU9" s="17">
        <v>1</v>
      </c>
      <c r="CV9" s="16">
        <v>8</v>
      </c>
      <c r="CW9" s="17"/>
      <c r="CX9" s="16">
        <v>1</v>
      </c>
      <c r="CY9" s="17" t="s">
        <v>129</v>
      </c>
      <c r="CZ9" s="17">
        <v>7</v>
      </c>
      <c r="DA9" s="16">
        <v>12</v>
      </c>
      <c r="DB9" s="17"/>
      <c r="DC9" s="16"/>
      <c r="DD9" s="17"/>
      <c r="DE9" s="16"/>
      <c r="DF9" s="17"/>
      <c r="DG9" s="16"/>
      <c r="DH9" s="17"/>
      <c r="DI9" s="17"/>
      <c r="DJ9" s="16"/>
      <c r="DK9" s="17"/>
      <c r="DL9" s="17"/>
      <c r="DM9" s="16"/>
      <c r="DN9" s="17"/>
      <c r="DO9" s="17">
        <v>1</v>
      </c>
      <c r="DP9" s="17"/>
      <c r="DQ9" s="16"/>
      <c r="DR9" s="17"/>
      <c r="DS9" s="16"/>
      <c r="DT9" s="17"/>
      <c r="DU9" s="17">
        <v>2</v>
      </c>
      <c r="DV9" s="16"/>
      <c r="DW9" s="17"/>
      <c r="DX9" s="16">
        <v>6</v>
      </c>
      <c r="DY9" s="17"/>
      <c r="DZ9" s="16"/>
      <c r="EA9" s="17">
        <v>14</v>
      </c>
      <c r="EB9" s="16" t="s">
        <v>129</v>
      </c>
      <c r="EC9" s="17">
        <v>3</v>
      </c>
      <c r="ED9" s="17">
        <v>1</v>
      </c>
      <c r="EE9" s="17"/>
      <c r="EF9" s="16"/>
      <c r="EG9" s="17">
        <v>1</v>
      </c>
      <c r="EH9" s="16"/>
      <c r="EI9" s="17"/>
      <c r="EJ9" s="16"/>
      <c r="EK9" s="17"/>
      <c r="EL9" s="16"/>
      <c r="EM9" s="16"/>
      <c r="EN9" s="17"/>
      <c r="EO9" s="17"/>
      <c r="EP9" s="16"/>
      <c r="EQ9" s="17"/>
      <c r="ER9" s="17"/>
      <c r="ES9" s="16"/>
      <c r="ET9" s="17"/>
      <c r="EU9" s="16">
        <v>4</v>
      </c>
      <c r="EV9" s="17">
        <v>27</v>
      </c>
      <c r="EW9" s="16">
        <f t="shared" si="0"/>
        <v>43</v>
      </c>
      <c r="EX9" s="17">
        <f t="shared" si="1"/>
        <v>51</v>
      </c>
      <c r="EY9" s="16" t="s">
        <v>176</v>
      </c>
      <c r="EZ9" s="56">
        <f t="shared" si="2"/>
        <v>340</v>
      </c>
      <c r="FA9" s="35">
        <f t="shared" si="3"/>
        <v>72.177090312221111</v>
      </c>
      <c r="FB9" s="60">
        <f t="array" ref="FB9">-SUMPRODUCT(IFERROR(G9:ET9/(EZ9-EU9),0),IFERROR(LN(G9:ET9/(EZ9-EU9)),0))</f>
        <v>2.751099392556096</v>
      </c>
      <c r="FC9" s="36">
        <f t="shared" si="4"/>
        <v>5.2941176470588234</v>
      </c>
      <c r="FD9" s="37">
        <f t="shared" si="5"/>
        <v>3.2352941176470593</v>
      </c>
      <c r="FE9" s="36">
        <f t="shared" si="6"/>
        <v>21.470588235294116</v>
      </c>
      <c r="FF9" s="37">
        <f t="shared" si="7"/>
        <v>6.1764705882352944</v>
      </c>
      <c r="FG9" s="36">
        <f t="shared" si="8"/>
        <v>0.88235294117647056</v>
      </c>
      <c r="FH9" s="37">
        <f t="shared" si="9"/>
        <v>2.6470588235294117</v>
      </c>
      <c r="FI9" s="36">
        <f>(SUM(BB9:BF9)+BM9)/EZ9*100</f>
        <v>0.88235294117647056</v>
      </c>
      <c r="FJ9" s="37">
        <f>(CU9+CV9)/EZ9*100</f>
        <v>2.6470588235294117</v>
      </c>
      <c r="FK9" s="36">
        <f t="shared" si="10"/>
        <v>0.29411764705882354</v>
      </c>
      <c r="FL9" s="37">
        <f t="shared" si="11"/>
        <v>1.7647058823529411</v>
      </c>
      <c r="FM9" s="36">
        <f t="shared" si="21"/>
        <v>0.58823529411764708</v>
      </c>
      <c r="FN9" s="37">
        <f t="shared" si="12"/>
        <v>0.29411764705882354</v>
      </c>
      <c r="FO9" s="36">
        <f t="shared" si="13"/>
        <v>4.117647058823529</v>
      </c>
      <c r="FP9" s="37">
        <f t="shared" si="14"/>
        <v>0.29411764705882354</v>
      </c>
      <c r="FQ9" s="36">
        <f t="shared" si="15"/>
        <v>0</v>
      </c>
      <c r="FR9" s="37">
        <f t="shared" si="16"/>
        <v>7.3529411764705888</v>
      </c>
      <c r="FS9" s="36">
        <f t="shared" si="17"/>
        <v>7.0588235294117645</v>
      </c>
      <c r="FT9" s="37">
        <f t="shared" si="18"/>
        <v>1.4705882352941175</v>
      </c>
      <c r="FU9" s="36">
        <f t="shared" si="19"/>
        <v>0</v>
      </c>
      <c r="FV9" s="37">
        <f t="shared" si="20"/>
        <v>29.411764705882355</v>
      </c>
    </row>
    <row r="10" spans="1:178" x14ac:dyDescent="0.25">
      <c r="A10" s="21" t="s">
        <v>133</v>
      </c>
      <c r="B10" s="21">
        <v>88</v>
      </c>
      <c r="C10" s="21" t="s">
        <v>134</v>
      </c>
      <c r="D10" s="19">
        <v>600</v>
      </c>
      <c r="E10" s="19">
        <v>2.4500000000000001E-2</v>
      </c>
      <c r="F10" s="18" t="s">
        <v>129</v>
      </c>
      <c r="G10" s="19"/>
      <c r="H10" s="18"/>
      <c r="I10" s="19">
        <v>3</v>
      </c>
      <c r="J10" s="18"/>
      <c r="K10" s="19">
        <v>5</v>
      </c>
      <c r="L10" s="18"/>
      <c r="M10" s="19"/>
      <c r="N10" s="18">
        <v>1</v>
      </c>
      <c r="O10" s="19" t="s">
        <v>129</v>
      </c>
      <c r="P10" s="18" t="s">
        <v>129</v>
      </c>
      <c r="Q10" s="19" t="s">
        <v>129</v>
      </c>
      <c r="R10" s="18"/>
      <c r="S10" s="19"/>
      <c r="T10" s="18">
        <v>3</v>
      </c>
      <c r="U10" s="19">
        <v>2</v>
      </c>
      <c r="V10" s="18" t="s">
        <v>129</v>
      </c>
      <c r="W10" s="19"/>
      <c r="X10" s="19"/>
      <c r="Y10" s="18"/>
      <c r="Z10" s="19"/>
      <c r="AA10" s="18">
        <v>24</v>
      </c>
      <c r="AB10" s="19">
        <v>9</v>
      </c>
      <c r="AC10" s="18"/>
      <c r="AD10" s="19"/>
      <c r="AE10" s="18">
        <v>1</v>
      </c>
      <c r="AF10" s="19"/>
      <c r="AG10" s="19"/>
      <c r="AH10" s="18"/>
      <c r="AI10" s="19"/>
      <c r="AJ10" s="18"/>
      <c r="AK10" s="19"/>
      <c r="AL10" s="18"/>
      <c r="AM10" s="19"/>
      <c r="AN10" s="18">
        <v>3</v>
      </c>
      <c r="AO10" s="19">
        <v>4</v>
      </c>
      <c r="AP10" s="18"/>
      <c r="AQ10" s="19"/>
      <c r="AR10" s="19"/>
      <c r="AS10" s="18"/>
      <c r="AT10" s="19"/>
      <c r="AU10" s="18" t="s">
        <v>129</v>
      </c>
      <c r="AV10" s="19">
        <v>1</v>
      </c>
      <c r="AW10" s="19">
        <v>3</v>
      </c>
      <c r="AX10" s="18">
        <v>4</v>
      </c>
      <c r="AY10" s="19"/>
      <c r="AZ10" s="19"/>
      <c r="BA10" s="18"/>
      <c r="BB10" s="19"/>
      <c r="BC10" s="18"/>
      <c r="BD10" s="19">
        <v>1</v>
      </c>
      <c r="BE10" s="18"/>
      <c r="BF10" s="19"/>
      <c r="BG10" s="18"/>
      <c r="BH10" s="19"/>
      <c r="BI10" s="19"/>
      <c r="BJ10" s="18"/>
      <c r="BK10" s="19"/>
      <c r="BL10" s="18"/>
      <c r="BM10" s="19">
        <v>3</v>
      </c>
      <c r="BN10" s="18"/>
      <c r="BO10" s="19"/>
      <c r="BP10" s="18"/>
      <c r="BQ10" s="19"/>
      <c r="BR10" s="18" t="s">
        <v>129</v>
      </c>
      <c r="BS10" s="19"/>
      <c r="BT10" s="18"/>
      <c r="BU10" s="19">
        <v>32</v>
      </c>
      <c r="BV10" s="18">
        <v>4</v>
      </c>
      <c r="BW10" s="19"/>
      <c r="BX10" s="18"/>
      <c r="BY10" s="19"/>
      <c r="BZ10" s="18"/>
      <c r="CA10" s="19">
        <v>2</v>
      </c>
      <c r="CB10" s="18" t="s">
        <v>129</v>
      </c>
      <c r="CC10" s="19">
        <v>1</v>
      </c>
      <c r="CD10" s="18">
        <v>6</v>
      </c>
      <c r="CE10" s="19">
        <v>117</v>
      </c>
      <c r="CF10" s="18">
        <v>2</v>
      </c>
      <c r="CG10" s="19">
        <v>1</v>
      </c>
      <c r="CH10" s="19"/>
      <c r="CI10" s="18"/>
      <c r="CJ10" s="19"/>
      <c r="CK10" s="18">
        <v>57</v>
      </c>
      <c r="CL10" s="19">
        <v>2</v>
      </c>
      <c r="CM10" s="18">
        <v>3</v>
      </c>
      <c r="CN10" s="19"/>
      <c r="CO10" s="18"/>
      <c r="CP10" s="19">
        <v>1</v>
      </c>
      <c r="CQ10" s="18"/>
      <c r="CR10" s="19"/>
      <c r="CS10" s="18"/>
      <c r="CT10" s="19"/>
      <c r="CU10" s="19" t="s">
        <v>129</v>
      </c>
      <c r="CV10" s="18">
        <v>5</v>
      </c>
      <c r="CW10" s="19"/>
      <c r="CX10" s="18" t="s">
        <v>129</v>
      </c>
      <c r="CY10" s="19"/>
      <c r="CZ10" s="19">
        <v>5</v>
      </c>
      <c r="DA10" s="18">
        <v>6</v>
      </c>
      <c r="DB10" s="19"/>
      <c r="DC10" s="18"/>
      <c r="DD10" s="19"/>
      <c r="DE10" s="18"/>
      <c r="DF10" s="19"/>
      <c r="DG10" s="18"/>
      <c r="DH10" s="19"/>
      <c r="DI10" s="19"/>
      <c r="DJ10" s="18"/>
      <c r="DK10" s="19">
        <v>1</v>
      </c>
      <c r="DL10" s="19"/>
      <c r="DM10" s="18"/>
      <c r="DN10" s="19"/>
      <c r="DO10" s="19" t="s">
        <v>129</v>
      </c>
      <c r="DP10" s="19"/>
      <c r="DQ10" s="18"/>
      <c r="DR10" s="19"/>
      <c r="DS10" s="18"/>
      <c r="DT10" s="19"/>
      <c r="DU10" s="19">
        <v>1</v>
      </c>
      <c r="DV10" s="18"/>
      <c r="DW10" s="19"/>
      <c r="DX10" s="18">
        <v>6</v>
      </c>
      <c r="DY10" s="19"/>
      <c r="DZ10" s="18"/>
      <c r="EA10" s="19">
        <v>19</v>
      </c>
      <c r="EB10" s="18" t="s">
        <v>129</v>
      </c>
      <c r="EC10" s="19">
        <v>4</v>
      </c>
      <c r="ED10" s="19"/>
      <c r="EE10" s="19"/>
      <c r="EF10" s="18"/>
      <c r="EG10" s="19">
        <v>3</v>
      </c>
      <c r="EH10" s="18" t="s">
        <v>129</v>
      </c>
      <c r="EI10" s="19"/>
      <c r="EJ10" s="18"/>
      <c r="EK10" s="19"/>
      <c r="EL10" s="18"/>
      <c r="EM10" s="18"/>
      <c r="EN10" s="19"/>
      <c r="EO10" s="19" t="s">
        <v>129</v>
      </c>
      <c r="EP10" s="18"/>
      <c r="EQ10" s="19"/>
      <c r="ER10" s="19"/>
      <c r="ES10" s="18"/>
      <c r="ET10" s="19"/>
      <c r="EU10" s="18">
        <v>6</v>
      </c>
      <c r="EV10" s="19">
        <v>25</v>
      </c>
      <c r="EW10" s="20">
        <f t="shared" si="0"/>
        <v>36</v>
      </c>
      <c r="EX10" s="21">
        <f t="shared" si="1"/>
        <v>50</v>
      </c>
      <c r="EY10" s="18" t="s">
        <v>179</v>
      </c>
      <c r="EZ10" s="57">
        <f t="shared" si="2"/>
        <v>351</v>
      </c>
      <c r="FA10" s="39">
        <f t="shared" si="3"/>
        <v>71.276271702710929</v>
      </c>
      <c r="FB10" s="61">
        <f t="array" ref="FB10">-SUMPRODUCT(IFERROR(G10:ET10/(EZ10-EU10),0),IFERROR(LN(G10:ET10/(EZ10-EU10)),0))</f>
        <v>2.4878503310224271</v>
      </c>
      <c r="FC10" s="40">
        <f t="shared" si="4"/>
        <v>6.5527065527065522</v>
      </c>
      <c r="FD10" s="41">
        <f t="shared" si="5"/>
        <v>1.7094017094017095</v>
      </c>
      <c r="FE10" s="40">
        <f t="shared" si="6"/>
        <v>17.948717948717949</v>
      </c>
      <c r="FF10" s="41">
        <f t="shared" si="7"/>
        <v>3.9886039886039883</v>
      </c>
      <c r="FG10" s="40">
        <f t="shared" si="8"/>
        <v>1.1396011396011396</v>
      </c>
      <c r="FH10" s="41">
        <f t="shared" si="9"/>
        <v>2.2792022792022792</v>
      </c>
      <c r="FI10" s="40">
        <f>(SUM(BB10:BF10)+BM10)/EZ10*100</f>
        <v>1.1396011396011396</v>
      </c>
      <c r="FJ10" s="41">
        <f>(CV10)/EZ10*100</f>
        <v>1.4245014245014245</v>
      </c>
      <c r="FK10" s="40">
        <f t="shared" si="10"/>
        <v>0.85470085470085477</v>
      </c>
      <c r="FL10" s="41">
        <f t="shared" si="11"/>
        <v>1.7094017094017095</v>
      </c>
      <c r="FM10" s="40">
        <f t="shared" si="21"/>
        <v>0.28490028490028491</v>
      </c>
      <c r="FN10" s="41">
        <f t="shared" si="12"/>
        <v>0.28490028490028491</v>
      </c>
      <c r="FO10" s="40">
        <f t="shared" si="13"/>
        <v>2.2792022792022792</v>
      </c>
      <c r="FP10" s="41">
        <f t="shared" si="14"/>
        <v>0</v>
      </c>
      <c r="FQ10" s="40">
        <f t="shared" si="15"/>
        <v>0</v>
      </c>
      <c r="FR10" s="41">
        <f t="shared" si="16"/>
        <v>9.4017094017094021</v>
      </c>
      <c r="FS10" s="40">
        <f t="shared" si="17"/>
        <v>10.256410256410255</v>
      </c>
      <c r="FT10" s="41">
        <f t="shared" si="18"/>
        <v>0.56980056980056981</v>
      </c>
      <c r="FU10" s="40">
        <f t="shared" si="19"/>
        <v>0</v>
      </c>
      <c r="FV10" s="41">
        <f t="shared" si="20"/>
        <v>35.897435897435898</v>
      </c>
    </row>
    <row r="11" spans="1:178" x14ac:dyDescent="0.25">
      <c r="A11" s="17" t="s">
        <v>133</v>
      </c>
      <c r="B11" s="17">
        <v>88</v>
      </c>
      <c r="C11" s="17" t="s">
        <v>134</v>
      </c>
      <c r="D11" s="17">
        <v>700</v>
      </c>
      <c r="E11" s="17">
        <v>2.4199999999999999E-2</v>
      </c>
      <c r="F11" s="16"/>
      <c r="G11" s="17"/>
      <c r="H11" s="16"/>
      <c r="I11" s="17">
        <v>2</v>
      </c>
      <c r="J11" s="16"/>
      <c r="K11" s="17">
        <v>3</v>
      </c>
      <c r="L11" s="16"/>
      <c r="M11" s="17"/>
      <c r="N11" s="16"/>
      <c r="O11" s="17">
        <v>1</v>
      </c>
      <c r="P11" s="16" t="s">
        <v>129</v>
      </c>
      <c r="Q11" s="17"/>
      <c r="R11" s="16"/>
      <c r="S11" s="17"/>
      <c r="T11" s="16" t="s">
        <v>129</v>
      </c>
      <c r="U11" s="17" t="s">
        <v>129</v>
      </c>
      <c r="V11" s="16" t="s">
        <v>129</v>
      </c>
      <c r="W11" s="17"/>
      <c r="X11" s="17"/>
      <c r="Y11" s="16"/>
      <c r="Z11" s="17"/>
      <c r="AA11" s="16">
        <v>27</v>
      </c>
      <c r="AB11" s="17">
        <v>3</v>
      </c>
      <c r="AC11" s="16"/>
      <c r="AD11" s="17"/>
      <c r="AE11" s="16"/>
      <c r="AF11" s="17">
        <v>1</v>
      </c>
      <c r="AG11" s="17"/>
      <c r="AH11" s="16"/>
      <c r="AI11" s="17"/>
      <c r="AJ11" s="16"/>
      <c r="AK11" s="17"/>
      <c r="AL11" s="16"/>
      <c r="AM11" s="17"/>
      <c r="AN11" s="16">
        <v>4</v>
      </c>
      <c r="AO11" s="17">
        <v>1</v>
      </c>
      <c r="AP11" s="16"/>
      <c r="AQ11" s="17"/>
      <c r="AR11" s="17"/>
      <c r="AS11" s="16"/>
      <c r="AT11" s="17"/>
      <c r="AU11" s="16"/>
      <c r="AV11" s="17" t="s">
        <v>129</v>
      </c>
      <c r="AW11" s="17">
        <v>2</v>
      </c>
      <c r="AX11" s="16">
        <v>3</v>
      </c>
      <c r="AY11" s="17"/>
      <c r="AZ11" s="17"/>
      <c r="BA11" s="16"/>
      <c r="BB11" s="17"/>
      <c r="BC11" s="16"/>
      <c r="BD11" s="17">
        <v>1</v>
      </c>
      <c r="BE11" s="16"/>
      <c r="BF11" s="17"/>
      <c r="BG11" s="16"/>
      <c r="BH11" s="17"/>
      <c r="BI11" s="17"/>
      <c r="BJ11" s="16"/>
      <c r="BK11" s="17"/>
      <c r="BL11" s="16"/>
      <c r="BM11" s="17" t="s">
        <v>129</v>
      </c>
      <c r="BN11" s="16"/>
      <c r="BO11" s="17"/>
      <c r="BP11" s="16"/>
      <c r="BQ11" s="17"/>
      <c r="BR11" s="16">
        <v>1</v>
      </c>
      <c r="BS11" s="17"/>
      <c r="BT11" s="16"/>
      <c r="BU11" s="17">
        <v>25</v>
      </c>
      <c r="BV11" s="16">
        <v>4</v>
      </c>
      <c r="BW11" s="17"/>
      <c r="BX11" s="16"/>
      <c r="BY11" s="17"/>
      <c r="BZ11" s="16"/>
      <c r="CA11" s="17">
        <v>1</v>
      </c>
      <c r="CB11" s="16"/>
      <c r="CC11" s="17" t="s">
        <v>129</v>
      </c>
      <c r="CD11" s="16">
        <v>10</v>
      </c>
      <c r="CE11" s="17">
        <v>134</v>
      </c>
      <c r="CF11" s="16">
        <v>2</v>
      </c>
      <c r="CG11" s="17" t="s">
        <v>129</v>
      </c>
      <c r="CH11" s="17" t="s">
        <v>129</v>
      </c>
      <c r="CI11" s="16"/>
      <c r="CJ11" s="17"/>
      <c r="CK11" s="16">
        <v>38</v>
      </c>
      <c r="CL11" s="17">
        <v>1</v>
      </c>
      <c r="CM11" s="16">
        <v>1</v>
      </c>
      <c r="CN11" s="17"/>
      <c r="CO11" s="16"/>
      <c r="CP11" s="17">
        <v>1</v>
      </c>
      <c r="CQ11" s="16"/>
      <c r="CR11" s="17"/>
      <c r="CS11" s="16"/>
      <c r="CT11" s="17"/>
      <c r="CU11" s="17"/>
      <c r="CV11" s="16">
        <v>6</v>
      </c>
      <c r="CW11" s="17">
        <v>2</v>
      </c>
      <c r="CX11" s="16">
        <v>2</v>
      </c>
      <c r="CY11" s="17"/>
      <c r="CZ11" s="17">
        <v>4</v>
      </c>
      <c r="DA11" s="16">
        <v>13</v>
      </c>
      <c r="DB11" s="17"/>
      <c r="DC11" s="16"/>
      <c r="DD11" s="17"/>
      <c r="DE11" s="16"/>
      <c r="DF11" s="17"/>
      <c r="DG11" s="16"/>
      <c r="DH11" s="17"/>
      <c r="DI11" s="17"/>
      <c r="DJ11" s="16"/>
      <c r="DK11" s="17">
        <v>1</v>
      </c>
      <c r="DL11" s="17"/>
      <c r="DM11" s="16"/>
      <c r="DN11" s="17"/>
      <c r="DO11" s="17" t="s">
        <v>129</v>
      </c>
      <c r="DP11" s="17"/>
      <c r="DQ11" s="16"/>
      <c r="DR11" s="17"/>
      <c r="DS11" s="16"/>
      <c r="DT11" s="17"/>
      <c r="DU11" s="17"/>
      <c r="DV11" s="16"/>
      <c r="DW11" s="17"/>
      <c r="DX11" s="16">
        <v>3</v>
      </c>
      <c r="DY11" s="17"/>
      <c r="DZ11" s="16"/>
      <c r="EA11" s="17">
        <v>7</v>
      </c>
      <c r="EB11" s="16"/>
      <c r="EC11" s="17"/>
      <c r="ED11" s="17"/>
      <c r="EE11" s="17"/>
      <c r="EF11" s="16"/>
      <c r="EG11" s="17" t="s">
        <v>129</v>
      </c>
      <c r="EH11" s="16"/>
      <c r="EI11" s="17"/>
      <c r="EJ11" s="16"/>
      <c r="EK11" s="17"/>
      <c r="EL11" s="16"/>
      <c r="EM11" s="16"/>
      <c r="EN11" s="17"/>
      <c r="EO11" s="17"/>
      <c r="EP11" s="16"/>
      <c r="EQ11" s="17"/>
      <c r="ER11" s="17"/>
      <c r="ES11" s="16"/>
      <c r="ET11" s="17"/>
      <c r="EU11" s="16">
        <v>8</v>
      </c>
      <c r="EV11" s="17">
        <v>41</v>
      </c>
      <c r="EW11" s="16">
        <f t="shared" si="0"/>
        <v>30</v>
      </c>
      <c r="EX11" s="17">
        <f t="shared" si="1"/>
        <v>41</v>
      </c>
      <c r="EY11" s="16" t="s">
        <v>178</v>
      </c>
      <c r="EZ11" s="56">
        <f t="shared" si="2"/>
        <v>312</v>
      </c>
      <c r="FA11" s="35">
        <f t="shared" si="3"/>
        <v>39.111036231862258</v>
      </c>
      <c r="FB11" s="60">
        <f t="array" ref="FB11">-SUMPRODUCT(IFERROR(G11:ET11/(EZ11-EU11),0),IFERROR(LN(G11:ET11/(EZ11-EU11)),0))</f>
        <v>2.159492272769385</v>
      </c>
      <c r="FC11" s="36">
        <f t="shared" si="4"/>
        <v>2.2435897435897436</v>
      </c>
      <c r="FD11" s="37">
        <f t="shared" si="5"/>
        <v>1.2820512820512819</v>
      </c>
      <c r="FE11" s="36">
        <f t="shared" si="6"/>
        <v>13.141025641025642</v>
      </c>
      <c r="FF11" s="37">
        <f t="shared" si="7"/>
        <v>8.0128205128205128</v>
      </c>
      <c r="FG11" s="36">
        <f t="shared" si="8"/>
        <v>0.32051282051282048</v>
      </c>
      <c r="FH11" s="37">
        <f t="shared" si="9"/>
        <v>0.64102564102564097</v>
      </c>
      <c r="FI11" s="36">
        <f>(SUM(BB11:BF11)/EZ11*100)</f>
        <v>0.32051282051282048</v>
      </c>
      <c r="FJ11" s="37">
        <f>(CU11+CV11)/EZ11*100</f>
        <v>1.9230769230769231</v>
      </c>
      <c r="FK11" s="36">
        <f t="shared" si="10"/>
        <v>0</v>
      </c>
      <c r="FL11" s="37">
        <f t="shared" si="11"/>
        <v>0.96153846153846156</v>
      </c>
      <c r="FM11" s="36">
        <f t="shared" si="21"/>
        <v>0.32051282051282048</v>
      </c>
      <c r="FN11" s="37">
        <f t="shared" si="12"/>
        <v>0.32051282051282048</v>
      </c>
      <c r="FO11" s="36">
        <f t="shared" si="13"/>
        <v>1.6025641025641024</v>
      </c>
      <c r="FP11" s="37">
        <f t="shared" si="14"/>
        <v>0</v>
      </c>
      <c r="FQ11" s="36">
        <f t="shared" si="15"/>
        <v>0</v>
      </c>
      <c r="FR11" s="37">
        <f t="shared" si="16"/>
        <v>9.6153846153846168</v>
      </c>
      <c r="FS11" s="36">
        <f t="shared" si="17"/>
        <v>9.2948717948717956</v>
      </c>
      <c r="FT11" s="37">
        <f t="shared" si="18"/>
        <v>0.32051282051282048</v>
      </c>
      <c r="FU11" s="36">
        <f t="shared" si="19"/>
        <v>0</v>
      </c>
      <c r="FV11" s="37">
        <f t="shared" si="20"/>
        <v>46.794871794871796</v>
      </c>
    </row>
    <row r="12" spans="1:178" x14ac:dyDescent="0.25">
      <c r="A12" s="21" t="s">
        <v>133</v>
      </c>
      <c r="B12" s="21">
        <v>88</v>
      </c>
      <c r="C12" s="21" t="s">
        <v>134</v>
      </c>
      <c r="D12" s="19">
        <v>750</v>
      </c>
      <c r="E12" s="19">
        <v>2.46E-2</v>
      </c>
      <c r="F12" s="18"/>
      <c r="G12" s="19"/>
      <c r="H12" s="18"/>
      <c r="I12" s="19" t="s">
        <v>129</v>
      </c>
      <c r="J12" s="18"/>
      <c r="K12" s="19">
        <v>1</v>
      </c>
      <c r="L12" s="18"/>
      <c r="M12" s="19"/>
      <c r="N12" s="18">
        <v>1</v>
      </c>
      <c r="O12" s="19"/>
      <c r="P12" s="18" t="s">
        <v>129</v>
      </c>
      <c r="Q12" s="19"/>
      <c r="R12" s="18"/>
      <c r="S12" s="19"/>
      <c r="T12" s="18" t="s">
        <v>129</v>
      </c>
      <c r="U12" s="19"/>
      <c r="V12" s="18"/>
      <c r="W12" s="19" t="s">
        <v>129</v>
      </c>
      <c r="X12" s="19"/>
      <c r="Y12" s="18"/>
      <c r="Z12" s="19"/>
      <c r="AA12" s="18">
        <v>45</v>
      </c>
      <c r="AB12" s="19">
        <v>9</v>
      </c>
      <c r="AC12" s="18"/>
      <c r="AD12" s="19"/>
      <c r="AE12" s="18"/>
      <c r="AF12" s="19"/>
      <c r="AG12" s="19"/>
      <c r="AH12" s="18"/>
      <c r="AI12" s="19"/>
      <c r="AJ12" s="18"/>
      <c r="AK12" s="19"/>
      <c r="AL12" s="18"/>
      <c r="AM12" s="19"/>
      <c r="AN12" s="18">
        <v>1</v>
      </c>
      <c r="AO12" s="19" t="s">
        <v>129</v>
      </c>
      <c r="AP12" s="18"/>
      <c r="AQ12" s="19"/>
      <c r="AR12" s="19"/>
      <c r="AS12" s="18"/>
      <c r="AT12" s="19"/>
      <c r="AU12" s="18" t="s">
        <v>129</v>
      </c>
      <c r="AV12" s="19"/>
      <c r="AW12" s="19">
        <v>1</v>
      </c>
      <c r="AX12" s="18">
        <v>4</v>
      </c>
      <c r="AY12" s="19"/>
      <c r="AZ12" s="19"/>
      <c r="BA12" s="18"/>
      <c r="BB12" s="19"/>
      <c r="BC12" s="18"/>
      <c r="BD12" s="19">
        <v>1</v>
      </c>
      <c r="BE12" s="18"/>
      <c r="BF12" s="19"/>
      <c r="BG12" s="18"/>
      <c r="BH12" s="19"/>
      <c r="BI12" s="19"/>
      <c r="BJ12" s="18">
        <v>2</v>
      </c>
      <c r="BK12" s="19"/>
      <c r="BL12" s="18"/>
      <c r="BM12" s="19"/>
      <c r="BN12" s="18"/>
      <c r="BO12" s="19"/>
      <c r="BP12" s="18"/>
      <c r="BQ12" s="19"/>
      <c r="BR12" s="18"/>
      <c r="BS12" s="19"/>
      <c r="BT12" s="18"/>
      <c r="BU12" s="19">
        <v>42</v>
      </c>
      <c r="BV12" s="18">
        <v>3</v>
      </c>
      <c r="BW12" s="19"/>
      <c r="BX12" s="18"/>
      <c r="BY12" s="19"/>
      <c r="BZ12" s="18"/>
      <c r="CA12" s="19" t="s">
        <v>129</v>
      </c>
      <c r="CB12" s="18"/>
      <c r="CC12" s="19"/>
      <c r="CD12" s="18">
        <v>6</v>
      </c>
      <c r="CE12" s="19">
        <v>169</v>
      </c>
      <c r="CF12" s="18">
        <v>1</v>
      </c>
      <c r="CG12" s="19"/>
      <c r="CH12" s="19">
        <v>1</v>
      </c>
      <c r="CI12" s="18"/>
      <c r="CJ12" s="19"/>
      <c r="CK12" s="18">
        <v>8</v>
      </c>
      <c r="CL12" s="19"/>
      <c r="CM12" s="18"/>
      <c r="CN12" s="19"/>
      <c r="CO12" s="18"/>
      <c r="CP12" s="19">
        <v>4</v>
      </c>
      <c r="CQ12" s="18"/>
      <c r="CR12" s="19"/>
      <c r="CS12" s="18"/>
      <c r="CT12" s="19"/>
      <c r="CU12" s="19"/>
      <c r="CV12" s="18">
        <v>3</v>
      </c>
      <c r="CW12" s="19">
        <v>1</v>
      </c>
      <c r="CX12" s="18">
        <v>1</v>
      </c>
      <c r="CY12" s="19"/>
      <c r="CZ12" s="19">
        <v>3</v>
      </c>
      <c r="DA12" s="18">
        <v>7</v>
      </c>
      <c r="DB12" s="19"/>
      <c r="DC12" s="18"/>
      <c r="DD12" s="19"/>
      <c r="DE12" s="18"/>
      <c r="DF12" s="19"/>
      <c r="DG12" s="18"/>
      <c r="DH12" s="19"/>
      <c r="DI12" s="19"/>
      <c r="DJ12" s="18"/>
      <c r="DK12" s="19"/>
      <c r="DL12" s="19"/>
      <c r="DM12" s="18"/>
      <c r="DN12" s="19"/>
      <c r="DO12" s="19"/>
      <c r="DP12" s="19"/>
      <c r="DQ12" s="18"/>
      <c r="DR12" s="19"/>
      <c r="DS12" s="18"/>
      <c r="DT12" s="19"/>
      <c r="DU12" s="19"/>
      <c r="DV12" s="18"/>
      <c r="DW12" s="19"/>
      <c r="DX12" s="18" t="s">
        <v>129</v>
      </c>
      <c r="DY12" s="19"/>
      <c r="DZ12" s="18"/>
      <c r="EA12" s="19" t="s">
        <v>129</v>
      </c>
      <c r="EB12" s="18"/>
      <c r="EC12" s="19"/>
      <c r="ED12" s="19"/>
      <c r="EE12" s="19"/>
      <c r="EF12" s="18"/>
      <c r="EG12" s="19" t="s">
        <v>129</v>
      </c>
      <c r="EH12" s="18"/>
      <c r="EI12" s="19"/>
      <c r="EJ12" s="18"/>
      <c r="EK12" s="19"/>
      <c r="EL12" s="18"/>
      <c r="EM12" s="18"/>
      <c r="EN12" s="19"/>
      <c r="EO12" s="19"/>
      <c r="EP12" s="18"/>
      <c r="EQ12" s="19"/>
      <c r="ER12" s="19"/>
      <c r="ES12" s="18"/>
      <c r="ET12" s="19"/>
      <c r="EU12" s="18">
        <v>6</v>
      </c>
      <c r="EV12" s="19">
        <v>52</v>
      </c>
      <c r="EW12" s="20">
        <f t="shared" si="0"/>
        <v>22</v>
      </c>
      <c r="EX12" s="21">
        <f t="shared" si="1"/>
        <v>32</v>
      </c>
      <c r="EY12" s="18" t="s">
        <v>177</v>
      </c>
      <c r="EZ12" s="57">
        <f t="shared" si="2"/>
        <v>320</v>
      </c>
      <c r="FA12" s="39">
        <f t="shared" si="3"/>
        <v>31.113973596682001</v>
      </c>
      <c r="FB12" s="61">
        <f t="array" ref="FB12">-SUMPRODUCT(IFERROR(G12:ET12/(EZ12-EU12),0),IFERROR(LN(G12:ET12/(EZ12-EU12)),0))</f>
        <v>1.6781144506666055</v>
      </c>
      <c r="FC12" s="40">
        <f t="shared" si="4"/>
        <v>0</v>
      </c>
      <c r="FD12" s="41">
        <f t="shared" si="5"/>
        <v>0.625</v>
      </c>
      <c r="FE12" s="40">
        <f t="shared" si="6"/>
        <v>3.75</v>
      </c>
      <c r="FF12" s="41">
        <f t="shared" si="7"/>
        <v>4.0625</v>
      </c>
      <c r="FG12" s="40">
        <v>0</v>
      </c>
      <c r="FH12" s="41">
        <f t="shared" si="9"/>
        <v>0</v>
      </c>
      <c r="FI12" s="40">
        <f>(SUM(BB12:BF12)+BM12)/EZ12*100</f>
        <v>0.3125</v>
      </c>
      <c r="FJ12" s="41">
        <f>(CU12+CV12)/EZ12*100</f>
        <v>0.9375</v>
      </c>
      <c r="FK12" s="40">
        <f t="shared" si="10"/>
        <v>0</v>
      </c>
      <c r="FL12" s="41">
        <v>0</v>
      </c>
      <c r="FM12" s="40">
        <f t="shared" si="21"/>
        <v>0</v>
      </c>
      <c r="FN12" s="41">
        <f t="shared" si="12"/>
        <v>0</v>
      </c>
      <c r="FO12" s="40">
        <f t="shared" si="13"/>
        <v>1.5625</v>
      </c>
      <c r="FP12" s="41">
        <f t="shared" si="14"/>
        <v>0.625</v>
      </c>
      <c r="FQ12" s="40">
        <f t="shared" si="15"/>
        <v>0</v>
      </c>
      <c r="FR12" s="41">
        <f t="shared" si="16"/>
        <v>16.875</v>
      </c>
      <c r="FS12" s="40">
        <f t="shared" si="17"/>
        <v>14.0625</v>
      </c>
      <c r="FT12" s="42">
        <v>0</v>
      </c>
      <c r="FU12" s="40">
        <f t="shared" si="19"/>
        <v>0</v>
      </c>
      <c r="FV12" s="41">
        <f t="shared" si="20"/>
        <v>55.000000000000007</v>
      </c>
    </row>
    <row r="13" spans="1:178" x14ac:dyDescent="0.25">
      <c r="A13" s="17" t="s">
        <v>133</v>
      </c>
      <c r="B13" s="17">
        <v>88</v>
      </c>
      <c r="C13" s="17" t="s">
        <v>134</v>
      </c>
      <c r="D13" s="17">
        <v>800</v>
      </c>
      <c r="E13" s="17">
        <v>2.6800000000000001E-2</v>
      </c>
      <c r="F13" s="16"/>
      <c r="G13" s="17"/>
      <c r="H13" s="16"/>
      <c r="I13" s="17">
        <v>1</v>
      </c>
      <c r="J13" s="16"/>
      <c r="K13" s="17"/>
      <c r="L13" s="16"/>
      <c r="M13" s="17"/>
      <c r="N13" s="16"/>
      <c r="O13" s="17"/>
      <c r="P13" s="16"/>
      <c r="Q13" s="17" t="s">
        <v>129</v>
      </c>
      <c r="R13" s="16"/>
      <c r="S13" s="17"/>
      <c r="T13" s="16">
        <v>2</v>
      </c>
      <c r="U13" s="17" t="s">
        <v>129</v>
      </c>
      <c r="V13" s="16"/>
      <c r="W13" s="17"/>
      <c r="X13" s="17"/>
      <c r="Y13" s="16"/>
      <c r="Z13" s="17"/>
      <c r="AA13" s="16">
        <v>62</v>
      </c>
      <c r="AB13" s="17">
        <v>3</v>
      </c>
      <c r="AC13" s="16"/>
      <c r="AD13" s="17"/>
      <c r="AE13" s="16"/>
      <c r="AF13" s="17"/>
      <c r="AG13" s="17"/>
      <c r="AH13" s="16"/>
      <c r="AI13" s="17"/>
      <c r="AJ13" s="16"/>
      <c r="AK13" s="17"/>
      <c r="AL13" s="16"/>
      <c r="AM13" s="17"/>
      <c r="AN13" s="16">
        <v>2</v>
      </c>
      <c r="AO13" s="17">
        <v>1</v>
      </c>
      <c r="AP13" s="16"/>
      <c r="AQ13" s="17"/>
      <c r="AR13" s="17"/>
      <c r="AS13" s="16"/>
      <c r="AT13" s="17"/>
      <c r="AU13" s="16">
        <v>2</v>
      </c>
      <c r="AV13" s="17"/>
      <c r="AW13" s="17"/>
      <c r="AX13" s="16">
        <v>2</v>
      </c>
      <c r="AY13" s="17"/>
      <c r="AZ13" s="17"/>
      <c r="BA13" s="16"/>
      <c r="BB13" s="17"/>
      <c r="BC13" s="16"/>
      <c r="BD13" s="17"/>
      <c r="BE13" s="16"/>
      <c r="BF13" s="17"/>
      <c r="BG13" s="16"/>
      <c r="BH13" s="17"/>
      <c r="BI13" s="17"/>
      <c r="BJ13" s="16"/>
      <c r="BK13" s="17"/>
      <c r="BL13" s="16"/>
      <c r="BM13" s="17"/>
      <c r="BN13" s="16"/>
      <c r="BO13" s="17"/>
      <c r="BP13" s="16"/>
      <c r="BQ13" s="17"/>
      <c r="BR13" s="16"/>
      <c r="BS13" s="17"/>
      <c r="BT13" s="16"/>
      <c r="BU13" s="17">
        <v>43</v>
      </c>
      <c r="BV13" s="16">
        <v>3</v>
      </c>
      <c r="BW13" s="17"/>
      <c r="BX13" s="16"/>
      <c r="BY13" s="17"/>
      <c r="BZ13" s="16"/>
      <c r="CA13" s="17">
        <v>1</v>
      </c>
      <c r="CB13" s="16"/>
      <c r="CC13" s="17"/>
      <c r="CD13" s="16">
        <v>11</v>
      </c>
      <c r="CE13" s="17">
        <v>141</v>
      </c>
      <c r="CF13" s="16">
        <v>1</v>
      </c>
      <c r="CG13" s="17"/>
      <c r="CH13" s="17">
        <v>1</v>
      </c>
      <c r="CI13" s="16"/>
      <c r="CJ13" s="17"/>
      <c r="CK13" s="16">
        <v>3</v>
      </c>
      <c r="CL13" s="17"/>
      <c r="CM13" s="16"/>
      <c r="CN13" s="17"/>
      <c r="CO13" s="16"/>
      <c r="CP13" s="17">
        <v>15</v>
      </c>
      <c r="CQ13" s="16"/>
      <c r="CR13" s="17"/>
      <c r="CS13" s="16"/>
      <c r="CT13" s="17"/>
      <c r="CU13" s="17"/>
      <c r="CV13" s="16">
        <v>1</v>
      </c>
      <c r="CW13" s="17">
        <v>1</v>
      </c>
      <c r="CX13" s="16"/>
      <c r="CY13" s="17"/>
      <c r="CZ13" s="17">
        <v>2</v>
      </c>
      <c r="DA13" s="16">
        <v>11</v>
      </c>
      <c r="DB13" s="17"/>
      <c r="DC13" s="16"/>
      <c r="DD13" s="17"/>
      <c r="DE13" s="16"/>
      <c r="DF13" s="17"/>
      <c r="DG13" s="16"/>
      <c r="DH13" s="17"/>
      <c r="DI13" s="17"/>
      <c r="DJ13" s="16"/>
      <c r="DK13" s="17"/>
      <c r="DL13" s="17"/>
      <c r="DM13" s="16"/>
      <c r="DN13" s="17"/>
      <c r="DO13" s="17"/>
      <c r="DP13" s="17"/>
      <c r="DQ13" s="16"/>
      <c r="DR13" s="17"/>
      <c r="DS13" s="16"/>
      <c r="DT13" s="17"/>
      <c r="DU13" s="17"/>
      <c r="DV13" s="16"/>
      <c r="DW13" s="17"/>
      <c r="DX13" s="16">
        <v>1</v>
      </c>
      <c r="DY13" s="17"/>
      <c r="DZ13" s="16"/>
      <c r="EA13" s="17">
        <v>3</v>
      </c>
      <c r="EB13" s="16"/>
      <c r="EC13" s="17"/>
      <c r="ED13" s="17"/>
      <c r="EE13" s="17"/>
      <c r="EF13" s="16"/>
      <c r="EG13" s="17" t="s">
        <v>129</v>
      </c>
      <c r="EH13" s="16"/>
      <c r="EI13" s="17"/>
      <c r="EJ13" s="16"/>
      <c r="EK13" s="17"/>
      <c r="EL13" s="16"/>
      <c r="EM13" s="16"/>
      <c r="EN13" s="17"/>
      <c r="EO13" s="17"/>
      <c r="EP13" s="16"/>
      <c r="EQ13" s="17"/>
      <c r="ER13" s="17"/>
      <c r="ES13" s="16"/>
      <c r="ET13" s="17"/>
      <c r="EU13" s="16">
        <v>8</v>
      </c>
      <c r="EV13" s="17">
        <v>80</v>
      </c>
      <c r="EW13" s="16">
        <f t="shared" si="0"/>
        <v>23</v>
      </c>
      <c r="EX13" s="17">
        <f t="shared" si="1"/>
        <v>26</v>
      </c>
      <c r="EY13" s="16" t="s">
        <v>177</v>
      </c>
      <c r="EZ13" s="56">
        <f t="shared" si="2"/>
        <v>321</v>
      </c>
      <c r="FA13" s="35">
        <f t="shared" si="3"/>
        <v>18.621909111160612</v>
      </c>
      <c r="FB13" s="60">
        <f t="array" ref="FB13">-SUMPRODUCT(IFERROR(G13:ET13/(EZ13-EU13),0),IFERROR(LN(G13:ET13/(EZ13-EU13)),0))</f>
        <v>1.8200742778287968</v>
      </c>
      <c r="FC13" s="36">
        <f t="shared" si="4"/>
        <v>0.93457943925233633</v>
      </c>
      <c r="FD13" s="37">
        <f t="shared" si="5"/>
        <v>0</v>
      </c>
      <c r="FE13" s="36">
        <f t="shared" si="6"/>
        <v>5.6074766355140184</v>
      </c>
      <c r="FF13" s="37">
        <f t="shared" si="7"/>
        <v>4.9844236760124607</v>
      </c>
      <c r="FG13" s="36">
        <f>(AO13/EZ13)*100</f>
        <v>0.3115264797507788</v>
      </c>
      <c r="FH13" s="37">
        <f t="shared" si="9"/>
        <v>0.93457943925233633</v>
      </c>
      <c r="FI13" s="36">
        <f>(SUM(BB13:BF13)+BM13)/EZ13*100</f>
        <v>0</v>
      </c>
      <c r="FJ13" s="37">
        <f>(CU13+CV13)/EZ13*100</f>
        <v>0.3115264797507788</v>
      </c>
      <c r="FK13" s="36">
        <f t="shared" si="10"/>
        <v>0</v>
      </c>
      <c r="FL13" s="37">
        <f>DX13/EZ13*100</f>
        <v>0.3115264797507788</v>
      </c>
      <c r="FM13" s="36">
        <f t="shared" si="21"/>
        <v>0</v>
      </c>
      <c r="FN13" s="37">
        <f t="shared" si="12"/>
        <v>0</v>
      </c>
      <c r="FO13" s="36">
        <f t="shared" si="13"/>
        <v>1.2461059190031152</v>
      </c>
      <c r="FP13" s="37">
        <f t="shared" si="14"/>
        <v>0</v>
      </c>
      <c r="FQ13" s="36">
        <f t="shared" si="15"/>
        <v>0</v>
      </c>
      <c r="FR13" s="37">
        <f t="shared" si="16"/>
        <v>20.249221183800621</v>
      </c>
      <c r="FS13" s="36">
        <f t="shared" si="17"/>
        <v>14.330218068535824</v>
      </c>
      <c r="FT13" s="37">
        <f>(CA13/EZ13)*100</f>
        <v>0.3115264797507788</v>
      </c>
      <c r="FU13" s="36">
        <f t="shared" si="19"/>
        <v>0</v>
      </c>
      <c r="FV13" s="37">
        <f t="shared" si="20"/>
        <v>47.663551401869157</v>
      </c>
    </row>
    <row r="14" spans="1:178" x14ac:dyDescent="0.25">
      <c r="A14" s="21" t="s">
        <v>133</v>
      </c>
      <c r="B14" s="21">
        <v>88</v>
      </c>
      <c r="C14" s="21" t="s">
        <v>134</v>
      </c>
      <c r="D14" s="19">
        <v>850</v>
      </c>
      <c r="E14" s="19">
        <v>2.8400000000000002E-2</v>
      </c>
      <c r="F14" s="18"/>
      <c r="G14" s="19"/>
      <c r="H14" s="18"/>
      <c r="I14" s="19">
        <v>1</v>
      </c>
      <c r="J14" s="18"/>
      <c r="K14" s="19"/>
      <c r="L14" s="18"/>
      <c r="M14" s="19"/>
      <c r="N14" s="18"/>
      <c r="O14" s="19">
        <v>1</v>
      </c>
      <c r="P14" s="18"/>
      <c r="Q14" s="19" t="s">
        <v>129</v>
      </c>
      <c r="R14" s="18"/>
      <c r="S14" s="19"/>
      <c r="T14" s="18">
        <v>1</v>
      </c>
      <c r="U14" s="19"/>
      <c r="V14" s="18"/>
      <c r="W14" s="19"/>
      <c r="X14" s="19"/>
      <c r="Y14" s="18"/>
      <c r="Z14" s="19"/>
      <c r="AA14" s="18">
        <v>84</v>
      </c>
      <c r="AB14" s="19">
        <v>3</v>
      </c>
      <c r="AC14" s="18"/>
      <c r="AD14" s="19"/>
      <c r="AE14" s="18"/>
      <c r="AF14" s="19"/>
      <c r="AG14" s="19"/>
      <c r="AH14" s="18"/>
      <c r="AI14" s="19"/>
      <c r="AJ14" s="18"/>
      <c r="AK14" s="19"/>
      <c r="AL14" s="18"/>
      <c r="AM14" s="19"/>
      <c r="AN14" s="18"/>
      <c r="AO14" s="19"/>
      <c r="AP14" s="18"/>
      <c r="AQ14" s="19"/>
      <c r="AR14" s="19"/>
      <c r="AS14" s="18"/>
      <c r="AT14" s="19"/>
      <c r="AU14" s="18"/>
      <c r="AV14" s="19"/>
      <c r="AW14" s="19"/>
      <c r="AX14" s="18">
        <v>2</v>
      </c>
      <c r="AY14" s="19"/>
      <c r="AZ14" s="19"/>
      <c r="BA14" s="18"/>
      <c r="BB14" s="19"/>
      <c r="BC14" s="18"/>
      <c r="BD14" s="19"/>
      <c r="BE14" s="18"/>
      <c r="BF14" s="19"/>
      <c r="BG14" s="18"/>
      <c r="BH14" s="19"/>
      <c r="BI14" s="19"/>
      <c r="BJ14" s="18"/>
      <c r="BK14" s="19"/>
      <c r="BL14" s="18"/>
      <c r="BM14" s="19"/>
      <c r="BN14" s="18"/>
      <c r="BO14" s="19"/>
      <c r="BP14" s="18"/>
      <c r="BQ14" s="19"/>
      <c r="BR14" s="18"/>
      <c r="BS14" s="19"/>
      <c r="BT14" s="18"/>
      <c r="BU14" s="19">
        <v>49</v>
      </c>
      <c r="BV14" s="18">
        <v>1</v>
      </c>
      <c r="BW14" s="19"/>
      <c r="BX14" s="18"/>
      <c r="BY14" s="19"/>
      <c r="BZ14" s="18"/>
      <c r="CA14" s="19"/>
      <c r="CB14" s="18"/>
      <c r="CC14" s="19"/>
      <c r="CD14" s="18">
        <v>3</v>
      </c>
      <c r="CE14" s="19">
        <v>161</v>
      </c>
      <c r="CF14" s="18">
        <v>2</v>
      </c>
      <c r="CG14" s="19"/>
      <c r="CH14" s="19">
        <v>1</v>
      </c>
      <c r="CI14" s="18"/>
      <c r="CJ14" s="19"/>
      <c r="CK14" s="18"/>
      <c r="CL14" s="19"/>
      <c r="CM14" s="18"/>
      <c r="CN14" s="19"/>
      <c r="CO14" s="18"/>
      <c r="CP14" s="19">
        <v>3</v>
      </c>
      <c r="CQ14" s="18"/>
      <c r="CR14" s="19"/>
      <c r="CS14" s="18"/>
      <c r="CT14" s="19"/>
      <c r="CU14" s="19"/>
      <c r="CV14" s="18">
        <v>3</v>
      </c>
      <c r="CW14" s="19"/>
      <c r="CX14" s="18"/>
      <c r="CY14" s="19"/>
      <c r="CZ14" s="19">
        <v>1</v>
      </c>
      <c r="DA14" s="18">
        <v>1</v>
      </c>
      <c r="DB14" s="19"/>
      <c r="DC14" s="18"/>
      <c r="DD14" s="19"/>
      <c r="DE14" s="18"/>
      <c r="DF14" s="19"/>
      <c r="DG14" s="18"/>
      <c r="DH14" s="19"/>
      <c r="DI14" s="19"/>
      <c r="DJ14" s="18"/>
      <c r="DK14" s="19"/>
      <c r="DL14" s="19"/>
      <c r="DM14" s="18"/>
      <c r="DN14" s="19"/>
      <c r="DO14" s="19"/>
      <c r="DP14" s="19"/>
      <c r="DQ14" s="18"/>
      <c r="DR14" s="19"/>
      <c r="DS14" s="18"/>
      <c r="DT14" s="19"/>
      <c r="DU14" s="19"/>
      <c r="DV14" s="18"/>
      <c r="DW14" s="19"/>
      <c r="DX14" s="18" t="s">
        <v>129</v>
      </c>
      <c r="DY14" s="19"/>
      <c r="DZ14" s="18"/>
      <c r="EA14" s="19"/>
      <c r="EB14" s="18"/>
      <c r="EC14" s="19"/>
      <c r="ED14" s="19"/>
      <c r="EE14" s="19"/>
      <c r="EF14" s="18"/>
      <c r="EG14" s="19" t="s">
        <v>129</v>
      </c>
      <c r="EH14" s="18"/>
      <c r="EI14" s="19"/>
      <c r="EJ14" s="18"/>
      <c r="EK14" s="19"/>
      <c r="EL14" s="18"/>
      <c r="EM14" s="18"/>
      <c r="EN14" s="19"/>
      <c r="EO14" s="19"/>
      <c r="EP14" s="18"/>
      <c r="EQ14" s="19"/>
      <c r="ER14" s="19"/>
      <c r="ES14" s="18"/>
      <c r="ET14" s="19"/>
      <c r="EU14" s="18">
        <v>9</v>
      </c>
      <c r="EV14" s="19">
        <v>60</v>
      </c>
      <c r="EW14" s="20">
        <f t="shared" si="0"/>
        <v>16</v>
      </c>
      <c r="EX14" s="21">
        <f t="shared" si="1"/>
        <v>19</v>
      </c>
      <c r="EY14" s="18" t="s">
        <v>177</v>
      </c>
      <c r="EZ14" s="57">
        <f t="shared" si="2"/>
        <v>326</v>
      </c>
      <c r="FA14" s="39">
        <f t="shared" si="3"/>
        <v>23.795342536145561</v>
      </c>
      <c r="FB14" s="61">
        <f t="array" ref="FB14">-SUMPRODUCT(IFERROR(G14:ET14/(EZ14-EU14),0),IFERROR(LN(G14:ET14/(EZ14-EU14)),0))</f>
        <v>1.3521199295270765</v>
      </c>
      <c r="FC14" s="40">
        <f t="shared" si="4"/>
        <v>0</v>
      </c>
      <c r="FD14" s="41">
        <f t="shared" si="5"/>
        <v>0.30674846625766872</v>
      </c>
      <c r="FE14" s="40">
        <f t="shared" si="6"/>
        <v>0.92024539877300615</v>
      </c>
      <c r="FF14" s="41">
        <f t="shared" si="7"/>
        <v>0.61349693251533743</v>
      </c>
      <c r="FG14" s="40">
        <f>(AO14/EZ14)*100</f>
        <v>0</v>
      </c>
      <c r="FH14" s="41">
        <f t="shared" si="9"/>
        <v>0.61349693251533743</v>
      </c>
      <c r="FI14" s="40">
        <f>(SUM(BB14:BF14)+BM14)/EZ14*100</f>
        <v>0</v>
      </c>
      <c r="FJ14" s="41">
        <f>(CU14+CV14)/EZ14*100</f>
        <v>0.92024539877300615</v>
      </c>
      <c r="FK14" s="40">
        <f t="shared" si="10"/>
        <v>0</v>
      </c>
      <c r="FL14" s="41">
        <v>0</v>
      </c>
      <c r="FM14" s="40">
        <f t="shared" si="21"/>
        <v>0</v>
      </c>
      <c r="FN14" s="41">
        <f t="shared" si="12"/>
        <v>0</v>
      </c>
      <c r="FO14" s="40">
        <f t="shared" si="13"/>
        <v>0.61349693251533743</v>
      </c>
      <c r="FP14" s="41">
        <f t="shared" si="14"/>
        <v>0</v>
      </c>
      <c r="FQ14" s="40">
        <f t="shared" si="15"/>
        <v>0</v>
      </c>
      <c r="FR14" s="41">
        <f t="shared" si="16"/>
        <v>26.687116564417181</v>
      </c>
      <c r="FS14" s="40">
        <f t="shared" si="17"/>
        <v>15.337423312883436</v>
      </c>
      <c r="FT14" s="42">
        <f>(CA14/EZ14)*100</f>
        <v>0</v>
      </c>
      <c r="FU14" s="40">
        <f t="shared" si="19"/>
        <v>0</v>
      </c>
      <c r="FV14" s="41">
        <f t="shared" si="20"/>
        <v>50.920245398772998</v>
      </c>
    </row>
    <row r="15" spans="1:178" x14ac:dyDescent="0.25">
      <c r="A15" s="27" t="s">
        <v>133</v>
      </c>
      <c r="B15" s="27">
        <v>88</v>
      </c>
      <c r="C15" s="27" t="s">
        <v>134</v>
      </c>
      <c r="D15" s="27">
        <v>900</v>
      </c>
      <c r="E15" s="27">
        <v>2.8500000000000001E-2</v>
      </c>
      <c r="F15" s="16"/>
      <c r="G15" s="17"/>
      <c r="H15" s="16"/>
      <c r="I15" s="17"/>
      <c r="J15" s="16"/>
      <c r="K15" s="17"/>
      <c r="L15" s="16"/>
      <c r="M15" s="17"/>
      <c r="N15" s="16"/>
      <c r="O15" s="17"/>
      <c r="P15" s="16"/>
      <c r="Q15" s="17"/>
      <c r="R15" s="16"/>
      <c r="S15" s="17"/>
      <c r="T15" s="16"/>
      <c r="U15" s="17"/>
      <c r="V15" s="16"/>
      <c r="W15" s="17"/>
      <c r="X15" s="17"/>
      <c r="Y15" s="16"/>
      <c r="Z15" s="17"/>
      <c r="AA15" s="16">
        <v>7</v>
      </c>
      <c r="AB15" s="17"/>
      <c r="AC15" s="16"/>
      <c r="AD15" s="17"/>
      <c r="AE15" s="16"/>
      <c r="AF15" s="17"/>
      <c r="AG15" s="17"/>
      <c r="AH15" s="16"/>
      <c r="AI15" s="17"/>
      <c r="AJ15" s="16"/>
      <c r="AK15" s="17"/>
      <c r="AL15" s="16"/>
      <c r="AM15" s="17"/>
      <c r="AN15" s="16"/>
      <c r="AO15" s="17"/>
      <c r="AP15" s="16"/>
      <c r="AQ15" s="27"/>
      <c r="AR15" s="17"/>
      <c r="AS15" s="16"/>
      <c r="AT15" s="17"/>
      <c r="AU15" s="16"/>
      <c r="AV15" s="17"/>
      <c r="AW15" s="17"/>
      <c r="AX15" s="16" t="s">
        <v>129</v>
      </c>
      <c r="AY15" s="17"/>
      <c r="AZ15" s="17"/>
      <c r="BA15" s="16"/>
      <c r="BB15" s="17"/>
      <c r="BC15" s="16"/>
      <c r="BD15" s="17"/>
      <c r="BE15" s="16"/>
      <c r="BF15" s="17"/>
      <c r="BG15" s="16"/>
      <c r="BH15" s="17"/>
      <c r="BI15" s="27"/>
      <c r="BJ15" s="16"/>
      <c r="BK15" s="17"/>
      <c r="BL15" s="16"/>
      <c r="BM15" s="17"/>
      <c r="BN15" s="16"/>
      <c r="BO15" s="17"/>
      <c r="BP15" s="16"/>
      <c r="BQ15" s="17"/>
      <c r="BR15" s="16"/>
      <c r="BS15" s="17"/>
      <c r="BT15" s="16"/>
      <c r="BU15" s="17"/>
      <c r="BV15" s="16"/>
      <c r="BW15" s="17"/>
      <c r="BX15" s="16"/>
      <c r="BY15" s="17"/>
      <c r="BZ15" s="16"/>
      <c r="CA15" s="17"/>
      <c r="CB15" s="16"/>
      <c r="CC15" s="17"/>
      <c r="CD15" s="16"/>
      <c r="CE15" s="17">
        <v>4</v>
      </c>
      <c r="CF15" s="16"/>
      <c r="CG15" s="17"/>
      <c r="CH15" s="17"/>
      <c r="CI15" s="16"/>
      <c r="CJ15" s="17"/>
      <c r="CK15" s="16"/>
      <c r="CL15" s="17"/>
      <c r="CM15" s="16"/>
      <c r="CN15" s="17"/>
      <c r="CO15" s="16"/>
      <c r="CP15" s="17"/>
      <c r="CQ15" s="16"/>
      <c r="CR15" s="17"/>
      <c r="CS15" s="16"/>
      <c r="CT15" s="27"/>
      <c r="CU15" s="17"/>
      <c r="CV15" s="16"/>
      <c r="CW15" s="17"/>
      <c r="CX15" s="16"/>
      <c r="CY15" s="17"/>
      <c r="CZ15" s="17"/>
      <c r="DA15" s="16"/>
      <c r="DB15" s="17"/>
      <c r="DC15" s="16"/>
      <c r="DD15" s="17"/>
      <c r="DE15" s="16"/>
      <c r="DF15" s="17"/>
      <c r="DG15" s="16"/>
      <c r="DH15" s="17"/>
      <c r="DI15" s="17"/>
      <c r="DJ15" s="16"/>
      <c r="DK15" s="27"/>
      <c r="DL15" s="17"/>
      <c r="DM15" s="16"/>
      <c r="DN15" s="27"/>
      <c r="DO15" s="17"/>
      <c r="DP15" s="17"/>
      <c r="DQ15" s="16"/>
      <c r="DR15" s="17"/>
      <c r="DS15" s="16"/>
      <c r="DT15" s="17"/>
      <c r="DU15" s="17"/>
      <c r="DV15" s="16"/>
      <c r="DW15" s="17"/>
      <c r="DX15" s="16"/>
      <c r="DY15" s="17"/>
      <c r="DZ15" s="16"/>
      <c r="EA15" s="17"/>
      <c r="EB15" s="16"/>
      <c r="EC15" s="27"/>
      <c r="ED15" s="17"/>
      <c r="EE15" s="17" t="s">
        <v>129</v>
      </c>
      <c r="EF15" s="16"/>
      <c r="EG15" s="17"/>
      <c r="EH15" s="16"/>
      <c r="EI15" s="17"/>
      <c r="EJ15" s="16"/>
      <c r="EK15" s="17"/>
      <c r="EL15" s="16"/>
      <c r="EM15" s="16"/>
      <c r="EN15" s="17"/>
      <c r="EO15" s="17"/>
      <c r="EP15" s="16"/>
      <c r="EQ15" s="27"/>
      <c r="ER15" s="17"/>
      <c r="ES15" s="16"/>
      <c r="ET15" s="17"/>
      <c r="EU15" s="16">
        <v>1</v>
      </c>
      <c r="EV15" s="17">
        <v>150</v>
      </c>
      <c r="EW15" s="16">
        <f t="shared" si="0"/>
        <v>2</v>
      </c>
      <c r="EX15" s="17">
        <f t="shared" si="1"/>
        <v>4</v>
      </c>
      <c r="EY15" s="16" t="s">
        <v>177</v>
      </c>
      <c r="EZ15" s="56">
        <f t="shared" si="2"/>
        <v>12</v>
      </c>
      <c r="FA15" s="53">
        <f t="shared" si="3"/>
        <v>0.3491315353059265</v>
      </c>
      <c r="FB15" s="60">
        <f t="array" ref="FB15">-SUMPRODUCT(IFERROR(G15:ET15/(EZ15-EU15),0),IFERROR(LN(G15:ET15/(EZ15-EU15)),0))</f>
        <v>0.65548177390139273</v>
      </c>
      <c r="FC15" s="36">
        <f t="shared" si="4"/>
        <v>0</v>
      </c>
      <c r="FD15" s="37">
        <f t="shared" si="5"/>
        <v>0</v>
      </c>
      <c r="FE15" s="36">
        <f t="shared" si="6"/>
        <v>0</v>
      </c>
      <c r="FF15" s="37">
        <f t="shared" si="7"/>
        <v>0</v>
      </c>
      <c r="FG15" s="36">
        <f>(AO15/EZ15)*100</f>
        <v>0</v>
      </c>
      <c r="FH15" s="37">
        <f t="shared" si="9"/>
        <v>0</v>
      </c>
      <c r="FI15" s="36">
        <f>(SUM(BB15:BF15)+BM15)/EZ15*100</f>
        <v>0</v>
      </c>
      <c r="FJ15" s="37">
        <f>(CU15+CV15)/EZ15*100</f>
        <v>0</v>
      </c>
      <c r="FK15" s="36">
        <f t="shared" si="10"/>
        <v>0</v>
      </c>
      <c r="FL15" s="37">
        <f>DX15/EZ15*100</f>
        <v>0</v>
      </c>
      <c r="FM15" s="36">
        <f t="shared" si="21"/>
        <v>0</v>
      </c>
      <c r="FN15" s="37">
        <f t="shared" si="12"/>
        <v>0</v>
      </c>
      <c r="FO15" s="36">
        <f t="shared" si="13"/>
        <v>0</v>
      </c>
      <c r="FP15" s="37">
        <f t="shared" si="14"/>
        <v>0</v>
      </c>
      <c r="FQ15" s="36">
        <f t="shared" si="15"/>
        <v>0</v>
      </c>
      <c r="FR15" s="37">
        <f t="shared" si="16"/>
        <v>58.333333333333336</v>
      </c>
      <c r="FS15" s="36">
        <f t="shared" si="17"/>
        <v>0</v>
      </c>
      <c r="FT15" s="37">
        <f>(CA15/EZ15)*100</f>
        <v>0</v>
      </c>
      <c r="FU15" s="48">
        <f t="shared" si="19"/>
        <v>0</v>
      </c>
      <c r="FV15" s="37">
        <f t="shared" si="20"/>
        <v>33.333333333333329</v>
      </c>
    </row>
    <row r="16" spans="1:178" x14ac:dyDescent="0.25">
      <c r="A16" s="29"/>
      <c r="B16" s="18"/>
      <c r="C16" s="18"/>
      <c r="D16" s="18"/>
      <c r="E16" s="18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3"/>
      <c r="EX16" s="23"/>
      <c r="EY16" s="22"/>
      <c r="EZ16" s="23"/>
      <c r="FA16" s="38"/>
      <c r="FB16" s="43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0"/>
      <c r="FV16" s="45"/>
    </row>
    <row r="17" spans="1:178" s="8" customFormat="1" x14ac:dyDescent="0.25">
      <c r="A17" s="15" t="s">
        <v>130</v>
      </c>
      <c r="B17" s="15">
        <v>83</v>
      </c>
      <c r="C17" s="15" t="s">
        <v>131</v>
      </c>
      <c r="D17" s="15" t="s">
        <v>154</v>
      </c>
      <c r="E17" s="15">
        <v>2.1999999999999999E-2</v>
      </c>
      <c r="F17" s="20">
        <v>2</v>
      </c>
      <c r="G17" s="21"/>
      <c r="H17" s="20" t="s">
        <v>129</v>
      </c>
      <c r="I17" s="21">
        <v>1</v>
      </c>
      <c r="J17" s="20"/>
      <c r="K17" s="21">
        <v>8</v>
      </c>
      <c r="L17" s="20">
        <v>1</v>
      </c>
      <c r="M17" s="21"/>
      <c r="N17" s="20">
        <v>2</v>
      </c>
      <c r="O17" s="21"/>
      <c r="P17" s="20"/>
      <c r="Q17" s="21" t="s">
        <v>129</v>
      </c>
      <c r="R17" s="20"/>
      <c r="S17" s="21"/>
      <c r="T17" s="20" t="s">
        <v>129</v>
      </c>
      <c r="U17" s="21">
        <v>3</v>
      </c>
      <c r="V17" s="20">
        <v>1</v>
      </c>
      <c r="W17" s="21">
        <v>1</v>
      </c>
      <c r="X17" s="21"/>
      <c r="Y17" s="20"/>
      <c r="Z17" s="21"/>
      <c r="AA17" s="20">
        <v>27</v>
      </c>
      <c r="AB17" s="21">
        <v>7</v>
      </c>
      <c r="AC17" s="20"/>
      <c r="AD17" s="21"/>
      <c r="AE17" s="20">
        <v>1</v>
      </c>
      <c r="AF17" s="21">
        <v>4</v>
      </c>
      <c r="AG17" s="21"/>
      <c r="AH17" s="20">
        <v>4</v>
      </c>
      <c r="AI17" s="21"/>
      <c r="AJ17" s="20"/>
      <c r="AK17" s="21"/>
      <c r="AL17" s="20"/>
      <c r="AM17" s="21"/>
      <c r="AN17" s="20"/>
      <c r="AO17" s="21">
        <v>8</v>
      </c>
      <c r="AP17" s="20" t="s">
        <v>129</v>
      </c>
      <c r="AQ17" s="15">
        <v>2</v>
      </c>
      <c r="AR17" s="21"/>
      <c r="AS17" s="20" t="s">
        <v>129</v>
      </c>
      <c r="AT17" s="21" t="s">
        <v>129</v>
      </c>
      <c r="AU17" s="20">
        <v>4</v>
      </c>
      <c r="AV17" s="21">
        <v>5</v>
      </c>
      <c r="AW17" s="21">
        <v>3</v>
      </c>
      <c r="AX17" s="20"/>
      <c r="AY17" s="21">
        <v>1</v>
      </c>
      <c r="AZ17" s="21"/>
      <c r="BA17" s="20"/>
      <c r="BB17" s="21"/>
      <c r="BC17" s="20"/>
      <c r="BD17" s="21">
        <v>12</v>
      </c>
      <c r="BE17" s="20"/>
      <c r="BF17" s="21"/>
      <c r="BG17" s="20"/>
      <c r="BH17" s="21"/>
      <c r="BI17" s="15"/>
      <c r="BJ17" s="20">
        <v>4</v>
      </c>
      <c r="BK17" s="21"/>
      <c r="BL17" s="20" t="s">
        <v>129</v>
      </c>
      <c r="BM17" s="21">
        <v>6</v>
      </c>
      <c r="BN17" s="20"/>
      <c r="BO17" s="21"/>
      <c r="BP17" s="20"/>
      <c r="BQ17" s="21"/>
      <c r="BR17" s="20">
        <v>1</v>
      </c>
      <c r="BS17" s="21"/>
      <c r="BT17" s="20">
        <v>1</v>
      </c>
      <c r="BU17" s="21">
        <v>32</v>
      </c>
      <c r="BV17" s="20">
        <v>5</v>
      </c>
      <c r="BW17" s="21"/>
      <c r="BX17" s="20"/>
      <c r="BY17" s="21"/>
      <c r="BZ17" s="20" t="s">
        <v>129</v>
      </c>
      <c r="CA17" s="21">
        <v>8</v>
      </c>
      <c r="CB17" s="20"/>
      <c r="CC17" s="21"/>
      <c r="CD17" s="20">
        <v>2</v>
      </c>
      <c r="CE17" s="21">
        <v>15</v>
      </c>
      <c r="CF17" s="20">
        <v>1</v>
      </c>
      <c r="CG17" s="21"/>
      <c r="CH17" s="21"/>
      <c r="CI17" s="20" t="s">
        <v>129</v>
      </c>
      <c r="CJ17" s="21"/>
      <c r="CK17" s="20">
        <v>24</v>
      </c>
      <c r="CL17" s="21"/>
      <c r="CM17" s="20">
        <v>3</v>
      </c>
      <c r="CN17" s="21"/>
      <c r="CO17" s="20"/>
      <c r="CP17" s="21">
        <v>2</v>
      </c>
      <c r="CQ17" s="20"/>
      <c r="CR17" s="21"/>
      <c r="CS17" s="20"/>
      <c r="CT17" s="15"/>
      <c r="CU17" s="21">
        <v>5</v>
      </c>
      <c r="CV17" s="20"/>
      <c r="CW17" s="21" t="s">
        <v>129</v>
      </c>
      <c r="CX17" s="20">
        <v>3</v>
      </c>
      <c r="CY17" s="21"/>
      <c r="CZ17" s="21" t="s">
        <v>129</v>
      </c>
      <c r="DA17" s="20"/>
      <c r="DB17" s="21"/>
      <c r="DC17" s="20"/>
      <c r="DD17" s="21"/>
      <c r="DE17" s="20"/>
      <c r="DF17" s="21"/>
      <c r="DG17" s="20"/>
      <c r="DH17" s="21"/>
      <c r="DI17" s="21"/>
      <c r="DJ17" s="20">
        <v>1</v>
      </c>
      <c r="DK17" s="15">
        <v>1</v>
      </c>
      <c r="DL17" s="21"/>
      <c r="DM17" s="20"/>
      <c r="DN17" s="15" t="s">
        <v>129</v>
      </c>
      <c r="DO17" s="21" t="s">
        <v>129</v>
      </c>
      <c r="DP17" s="21"/>
      <c r="DQ17" s="20"/>
      <c r="DR17" s="21"/>
      <c r="DS17" s="20"/>
      <c r="DT17" s="21"/>
      <c r="DU17" s="21"/>
      <c r="DV17" s="20"/>
      <c r="DW17" s="21"/>
      <c r="DX17" s="20">
        <v>33</v>
      </c>
      <c r="DY17" s="21"/>
      <c r="DZ17" s="20"/>
      <c r="EA17" s="21">
        <v>64</v>
      </c>
      <c r="EB17" s="20">
        <v>1</v>
      </c>
      <c r="EC17" s="15">
        <v>4</v>
      </c>
      <c r="ED17" s="21"/>
      <c r="EE17" s="21"/>
      <c r="EF17" s="20"/>
      <c r="EG17" s="21">
        <v>6</v>
      </c>
      <c r="EH17" s="20"/>
      <c r="EI17" s="21"/>
      <c r="EJ17" s="20"/>
      <c r="EK17" s="21"/>
      <c r="EL17" s="20"/>
      <c r="EM17" s="20">
        <v>1</v>
      </c>
      <c r="EN17" s="21"/>
      <c r="EO17" s="21" t="s">
        <v>129</v>
      </c>
      <c r="EP17" s="20"/>
      <c r="EQ17" s="15"/>
      <c r="ER17" s="21"/>
      <c r="ES17" s="20"/>
      <c r="ET17" s="21">
        <v>6</v>
      </c>
      <c r="EU17" s="20">
        <v>8</v>
      </c>
      <c r="EV17" s="21">
        <v>60</v>
      </c>
      <c r="EW17" s="20">
        <f t="shared" ref="EW17:EW26" si="22">COUNTIF(F17:ET17, "&gt;0")</f>
        <v>44</v>
      </c>
      <c r="EX17" s="21">
        <f t="shared" ref="EX17:EX26" si="23">COUNTIF(F17:ET17, "P") +EW17</f>
        <v>58</v>
      </c>
      <c r="EY17" s="20" t="s">
        <v>175</v>
      </c>
      <c r="EZ17" s="57">
        <f t="shared" ref="EZ17:EZ26" si="24">SUM(F17:EU17)</f>
        <v>334</v>
      </c>
      <c r="FA17" s="32">
        <f t="shared" ref="FA17:FA26" si="25">((EZ17*500)/(EV17*E17*0.000201*2))/(10^7)</f>
        <v>31.471430725162072</v>
      </c>
      <c r="FB17" s="61">
        <f t="array" ref="FB17">-SUMPRODUCT(IFERROR(G17:ET17/(EZ17-EU17),0),IFERROR(LN(G17:ET17/(EZ17-EU17)),0))</f>
        <v>3.0074288232458231</v>
      </c>
      <c r="FC17" s="40">
        <f t="shared" ref="FC17:FC26" si="26">(SUM(EA17:EE17)/EZ17)*100</f>
        <v>20.658682634730539</v>
      </c>
      <c r="FD17" s="41">
        <f t="shared" ref="FD17:FD26" si="27">(SUM(K17:O17)/EZ17)*100</f>
        <v>3.293413173652695</v>
      </c>
      <c r="FE17" s="40">
        <f t="shared" ref="FE17:FE26" si="28">(SUM(CJ17:CP17)/EZ17)*100</f>
        <v>8.682634730538922</v>
      </c>
      <c r="FF17" s="41">
        <f>((SUM(CW17:DA17)+AN17)/EZ17)*100</f>
        <v>0.89820359281437123</v>
      </c>
      <c r="FG17" s="40">
        <f t="shared" ref="FG17:FG26" si="29">(AO17/EZ17)*100</f>
        <v>2.3952095808383236</v>
      </c>
      <c r="FH17" s="41">
        <f t="shared" ref="FH17:FH26" si="30">((SUM(Q17:W17)+SUM(I17:I17))/EZ17)*100</f>
        <v>1.7964071856287425</v>
      </c>
      <c r="FI17" s="40">
        <f t="shared" ref="FI17:FI26" si="31">(SUM(BB17:BF17)+BM17)/EZ17*100</f>
        <v>5.3892215568862278</v>
      </c>
      <c r="FJ17" s="41">
        <f t="shared" ref="FJ17:FJ26" si="32">(CU17+CV17)/EZ17*100</f>
        <v>1.4970059880239521</v>
      </c>
      <c r="FK17" s="40">
        <f t="shared" ref="FK17:FK26" si="33">(SUM(EF17:ET17)/EZ17)*100</f>
        <v>3.8922155688622757</v>
      </c>
      <c r="FL17" s="41">
        <f t="shared" ref="FL17:FL26" si="34">DX17/EZ17*100</f>
        <v>9.8802395209580833</v>
      </c>
      <c r="FM17" s="40">
        <f t="shared" ref="FM17:FM26" si="35">(SUM(AE17:AI17)/EZ17)*100</f>
        <v>2.6946107784431139</v>
      </c>
      <c r="FN17" s="41">
        <f t="shared" ref="FN17:FN26" si="36">(SUM(DK17:DR17)/EZ17)*100</f>
        <v>0.29940119760479045</v>
      </c>
      <c r="FO17" s="40">
        <f t="shared" ref="FO17:FO26" si="37">(SUM(AU17:AX17)/EZ17)*100</f>
        <v>3.5928143712574849</v>
      </c>
      <c r="FP17" s="41">
        <f t="shared" ref="FP17:FP26" si="38">(SUM(BJ17:BL17)/EZ17)*100</f>
        <v>1.1976047904191618</v>
      </c>
      <c r="FQ17" s="40">
        <f t="shared" ref="FQ17:FQ26" si="39">(SUM(DB17:DF17)/EZ17)*100</f>
        <v>0</v>
      </c>
      <c r="FR17" s="41">
        <f t="shared" ref="FR17:FR26" si="40">(SUM(AA17:AB17)/EZ17)*100</f>
        <v>10.179640718562874</v>
      </c>
      <c r="FS17" s="40">
        <f t="shared" ref="FS17:FS26" si="41">(SUM(BT17:BW17)/EZ17)*100</f>
        <v>11.377245508982035</v>
      </c>
      <c r="FT17" s="41">
        <f t="shared" ref="FT17:FT24" si="42">(CA17/EZ17)*100</f>
        <v>2.3952095808383236</v>
      </c>
      <c r="FU17" s="34">
        <f t="shared" ref="FU17:FU26" si="43">(SUM(AY17:AZ17)/EZ17)*100</f>
        <v>0.29940119760479045</v>
      </c>
      <c r="FV17" s="34">
        <f t="shared" ref="FV17:FV26" si="44">(SUM(CC17:CF17)/EZ17)*100</f>
        <v>5.3892215568862278</v>
      </c>
    </row>
    <row r="18" spans="1:178" x14ac:dyDescent="0.25">
      <c r="A18" s="17" t="s">
        <v>130</v>
      </c>
      <c r="B18" s="17">
        <v>83</v>
      </c>
      <c r="C18" s="17" t="s">
        <v>131</v>
      </c>
      <c r="D18" s="17">
        <v>100</v>
      </c>
      <c r="E18" s="17">
        <v>2.0199999999999999E-2</v>
      </c>
      <c r="F18" s="16"/>
      <c r="G18" s="17"/>
      <c r="H18" s="16"/>
      <c r="I18" s="17">
        <v>1</v>
      </c>
      <c r="J18" s="16"/>
      <c r="K18" s="17">
        <v>23</v>
      </c>
      <c r="L18" s="16"/>
      <c r="M18" s="17"/>
      <c r="N18" s="16">
        <v>1</v>
      </c>
      <c r="O18" s="17"/>
      <c r="P18" s="16"/>
      <c r="Q18" s="17">
        <v>1</v>
      </c>
      <c r="R18" s="16"/>
      <c r="S18" s="17"/>
      <c r="T18" s="16" t="s">
        <v>129</v>
      </c>
      <c r="U18" s="17">
        <v>1</v>
      </c>
      <c r="V18" s="16"/>
      <c r="W18" s="17">
        <v>1</v>
      </c>
      <c r="X18" s="17">
        <v>3</v>
      </c>
      <c r="Y18" s="16"/>
      <c r="Z18" s="17"/>
      <c r="AA18" s="16">
        <v>23</v>
      </c>
      <c r="AB18" s="17">
        <v>2</v>
      </c>
      <c r="AC18" s="16"/>
      <c r="AD18" s="17"/>
      <c r="AE18" s="16"/>
      <c r="AF18" s="17">
        <v>2</v>
      </c>
      <c r="AG18" s="17">
        <v>3</v>
      </c>
      <c r="AH18" s="16">
        <v>1</v>
      </c>
      <c r="AI18" s="17"/>
      <c r="AJ18" s="16"/>
      <c r="AK18" s="17"/>
      <c r="AL18" s="16"/>
      <c r="AM18" s="17">
        <v>2</v>
      </c>
      <c r="AN18" s="16"/>
      <c r="AO18" s="17">
        <v>10</v>
      </c>
      <c r="AP18" s="16"/>
      <c r="AQ18" s="17">
        <v>1</v>
      </c>
      <c r="AR18" s="17"/>
      <c r="AS18" s="16"/>
      <c r="AT18" s="17"/>
      <c r="AU18" s="16">
        <v>10</v>
      </c>
      <c r="AV18" s="17">
        <v>5</v>
      </c>
      <c r="AW18" s="17"/>
      <c r="AX18" s="16"/>
      <c r="AY18" s="17"/>
      <c r="AZ18" s="17">
        <v>2</v>
      </c>
      <c r="BA18" s="16"/>
      <c r="BB18" s="17"/>
      <c r="BC18" s="16"/>
      <c r="BD18" s="17">
        <v>4</v>
      </c>
      <c r="BE18" s="16"/>
      <c r="BF18" s="17"/>
      <c r="BG18" s="16"/>
      <c r="BH18" s="17"/>
      <c r="BI18" s="17"/>
      <c r="BJ18" s="16">
        <v>4</v>
      </c>
      <c r="BK18" s="17">
        <v>1</v>
      </c>
      <c r="BL18" s="16" t="s">
        <v>129</v>
      </c>
      <c r="BM18" s="17">
        <v>3</v>
      </c>
      <c r="BN18" s="16"/>
      <c r="BO18" s="17"/>
      <c r="BP18" s="16"/>
      <c r="BQ18" s="17"/>
      <c r="BR18" s="16" t="s">
        <v>129</v>
      </c>
      <c r="BS18" s="17"/>
      <c r="BT18" s="16" t="s">
        <v>129</v>
      </c>
      <c r="BU18" s="17">
        <v>16</v>
      </c>
      <c r="BV18" s="16">
        <v>6</v>
      </c>
      <c r="BW18" s="17"/>
      <c r="BX18" s="16"/>
      <c r="BY18" s="17"/>
      <c r="BZ18" s="16">
        <v>1</v>
      </c>
      <c r="CA18" s="17">
        <v>23</v>
      </c>
      <c r="CB18" s="16"/>
      <c r="CC18" s="17"/>
      <c r="CD18" s="16">
        <v>2</v>
      </c>
      <c r="CE18" s="17">
        <v>16</v>
      </c>
      <c r="CF18" s="16">
        <v>1</v>
      </c>
      <c r="CG18" s="17"/>
      <c r="CH18" s="17">
        <v>1</v>
      </c>
      <c r="CI18" s="16" t="s">
        <v>129</v>
      </c>
      <c r="CJ18" s="17"/>
      <c r="CK18" s="16">
        <v>38</v>
      </c>
      <c r="CL18" s="17"/>
      <c r="CM18" s="16">
        <v>4</v>
      </c>
      <c r="CN18" s="17"/>
      <c r="CO18" s="16"/>
      <c r="CP18" s="17">
        <v>1</v>
      </c>
      <c r="CQ18" s="16"/>
      <c r="CR18" s="17"/>
      <c r="CS18" s="16"/>
      <c r="CT18" s="17"/>
      <c r="CU18" s="17">
        <v>6</v>
      </c>
      <c r="CV18" s="16"/>
      <c r="CW18" s="17">
        <v>1</v>
      </c>
      <c r="CX18" s="16">
        <v>3</v>
      </c>
      <c r="CY18" s="17">
        <v>1</v>
      </c>
      <c r="CZ18" s="17">
        <v>2</v>
      </c>
      <c r="DA18" s="16">
        <v>3</v>
      </c>
      <c r="DB18" s="17"/>
      <c r="DC18" s="16"/>
      <c r="DD18" s="17"/>
      <c r="DE18" s="16"/>
      <c r="DF18" s="17"/>
      <c r="DG18" s="16"/>
      <c r="DH18" s="17"/>
      <c r="DI18" s="17"/>
      <c r="DJ18" s="16"/>
      <c r="DK18" s="17">
        <v>1</v>
      </c>
      <c r="DL18" s="17"/>
      <c r="DM18" s="16"/>
      <c r="DN18" s="17" t="s">
        <v>129</v>
      </c>
      <c r="DO18" s="17" t="s">
        <v>129</v>
      </c>
      <c r="DP18" s="17"/>
      <c r="DQ18" s="16"/>
      <c r="DR18" s="17">
        <v>1</v>
      </c>
      <c r="DS18" s="16"/>
      <c r="DT18" s="17" t="s">
        <v>129</v>
      </c>
      <c r="DU18" s="17"/>
      <c r="DV18" s="16"/>
      <c r="DW18" s="17"/>
      <c r="DX18" s="16">
        <v>29</v>
      </c>
      <c r="DY18" s="17"/>
      <c r="DZ18" s="16"/>
      <c r="EA18" s="17">
        <v>67</v>
      </c>
      <c r="EB18" s="16">
        <v>1</v>
      </c>
      <c r="EC18" s="17">
        <v>4</v>
      </c>
      <c r="ED18" s="17" t="s">
        <v>129</v>
      </c>
      <c r="EE18" s="17"/>
      <c r="EF18" s="16"/>
      <c r="EG18" s="17">
        <v>7</v>
      </c>
      <c r="EH18" s="16"/>
      <c r="EI18" s="17"/>
      <c r="EJ18" s="16"/>
      <c r="EK18" s="17"/>
      <c r="EL18" s="16"/>
      <c r="EM18" s="16"/>
      <c r="EN18" s="17"/>
      <c r="EO18" s="17"/>
      <c r="EP18" s="16"/>
      <c r="EQ18" s="17"/>
      <c r="ER18" s="17"/>
      <c r="ES18" s="16"/>
      <c r="ET18" s="17">
        <v>2</v>
      </c>
      <c r="EU18" s="16">
        <v>3</v>
      </c>
      <c r="EV18" s="17">
        <v>60</v>
      </c>
      <c r="EW18" s="16">
        <f t="shared" si="22"/>
        <v>47</v>
      </c>
      <c r="EX18" s="17">
        <f t="shared" si="23"/>
        <v>56</v>
      </c>
      <c r="EY18" s="16" t="s">
        <v>175</v>
      </c>
      <c r="EZ18" s="56">
        <f t="shared" si="24"/>
        <v>344</v>
      </c>
      <c r="FA18" s="35">
        <f t="shared" si="25"/>
        <v>35.302037666453209</v>
      </c>
      <c r="FB18" s="60">
        <f t="array" ref="FB18">-SUMPRODUCT(IFERROR(G18:ET18/(EZ18-EU18),0),IFERROR(LN(G18:ET18/(EZ18-EU18)),0))</f>
        <v>3.0158955876027416</v>
      </c>
      <c r="FC18" s="36">
        <f t="shared" si="26"/>
        <v>20.930232558139537</v>
      </c>
      <c r="FD18" s="37">
        <f t="shared" si="27"/>
        <v>6.9767441860465116</v>
      </c>
      <c r="FE18" s="36">
        <f t="shared" si="28"/>
        <v>12.5</v>
      </c>
      <c r="FF18" s="37">
        <f>((SUM(CW18:DA18)+AN18)/EZ18)*100</f>
        <v>2.9069767441860463</v>
      </c>
      <c r="FG18" s="36">
        <f t="shared" si="29"/>
        <v>2.9069767441860463</v>
      </c>
      <c r="FH18" s="37">
        <f t="shared" si="30"/>
        <v>1.1627906976744187</v>
      </c>
      <c r="FI18" s="36">
        <f t="shared" si="31"/>
        <v>2.0348837209302326</v>
      </c>
      <c r="FJ18" s="37">
        <f t="shared" si="32"/>
        <v>1.7441860465116279</v>
      </c>
      <c r="FK18" s="36">
        <f t="shared" si="33"/>
        <v>2.6162790697674421</v>
      </c>
      <c r="FL18" s="37">
        <f t="shared" si="34"/>
        <v>8.4302325581395348</v>
      </c>
      <c r="FM18" s="36">
        <f t="shared" si="35"/>
        <v>1.7441860465116279</v>
      </c>
      <c r="FN18" s="37">
        <f t="shared" si="36"/>
        <v>0.58139534883720934</v>
      </c>
      <c r="FO18" s="36">
        <f t="shared" si="37"/>
        <v>4.3604651162790695</v>
      </c>
      <c r="FP18" s="37">
        <f t="shared" si="38"/>
        <v>1.4534883720930232</v>
      </c>
      <c r="FQ18" s="36">
        <f t="shared" si="39"/>
        <v>0</v>
      </c>
      <c r="FR18" s="37">
        <f t="shared" si="40"/>
        <v>7.2674418604651168</v>
      </c>
      <c r="FS18" s="36">
        <f t="shared" si="41"/>
        <v>6.395348837209303</v>
      </c>
      <c r="FT18" s="37">
        <f t="shared" si="42"/>
        <v>6.6860465116279064</v>
      </c>
      <c r="FU18" s="36">
        <f t="shared" si="43"/>
        <v>0.58139534883720934</v>
      </c>
      <c r="FV18" s="37">
        <f t="shared" si="44"/>
        <v>5.5232558139534884</v>
      </c>
    </row>
    <row r="19" spans="1:178" x14ac:dyDescent="0.25">
      <c r="A19" s="19" t="s">
        <v>130</v>
      </c>
      <c r="B19" s="19">
        <v>83</v>
      </c>
      <c r="C19" s="19" t="s">
        <v>131</v>
      </c>
      <c r="D19" s="19">
        <v>300</v>
      </c>
      <c r="E19" s="19">
        <v>2.3400000000000001E-2</v>
      </c>
      <c r="F19" s="18" t="s">
        <v>129</v>
      </c>
      <c r="G19" s="19">
        <v>1</v>
      </c>
      <c r="H19" s="18"/>
      <c r="I19" s="19">
        <v>4</v>
      </c>
      <c r="J19" s="18"/>
      <c r="K19" s="19">
        <v>28</v>
      </c>
      <c r="L19" s="18"/>
      <c r="M19" s="19"/>
      <c r="N19" s="18"/>
      <c r="O19" s="19"/>
      <c r="P19" s="18"/>
      <c r="Q19" s="19">
        <v>1</v>
      </c>
      <c r="R19" s="18" t="s">
        <v>129</v>
      </c>
      <c r="S19" s="19">
        <v>1</v>
      </c>
      <c r="T19" s="18" t="s">
        <v>129</v>
      </c>
      <c r="U19" s="19">
        <v>4</v>
      </c>
      <c r="V19" s="18">
        <v>1</v>
      </c>
      <c r="W19" s="19" t="s">
        <v>129</v>
      </c>
      <c r="X19" s="19"/>
      <c r="Y19" s="18"/>
      <c r="Z19" s="19"/>
      <c r="AA19" s="18">
        <v>22</v>
      </c>
      <c r="AB19" s="19">
        <v>12</v>
      </c>
      <c r="AC19" s="18"/>
      <c r="AD19" s="19"/>
      <c r="AE19" s="18">
        <v>1</v>
      </c>
      <c r="AF19" s="19">
        <v>2</v>
      </c>
      <c r="AG19" s="19">
        <v>4</v>
      </c>
      <c r="AH19" s="18">
        <v>1</v>
      </c>
      <c r="AI19" s="19"/>
      <c r="AJ19" s="18"/>
      <c r="AK19" s="19"/>
      <c r="AL19" s="18"/>
      <c r="AM19" s="19">
        <v>1</v>
      </c>
      <c r="AN19" s="18" t="s">
        <v>129</v>
      </c>
      <c r="AO19" s="19">
        <v>8</v>
      </c>
      <c r="AP19" s="18"/>
      <c r="AQ19" s="19" t="s">
        <v>129</v>
      </c>
      <c r="AR19" s="19"/>
      <c r="AS19" s="18"/>
      <c r="AT19" s="19">
        <v>1</v>
      </c>
      <c r="AU19" s="18">
        <v>8</v>
      </c>
      <c r="AV19" s="19">
        <v>2</v>
      </c>
      <c r="AW19" s="19">
        <v>1</v>
      </c>
      <c r="AX19" s="18"/>
      <c r="AY19" s="19"/>
      <c r="AZ19" s="19"/>
      <c r="BA19" s="18"/>
      <c r="BB19" s="19"/>
      <c r="BC19" s="18"/>
      <c r="BD19" s="19">
        <v>6</v>
      </c>
      <c r="BE19" s="18"/>
      <c r="BF19" s="19"/>
      <c r="BG19" s="18"/>
      <c r="BH19" s="19"/>
      <c r="BI19" s="19"/>
      <c r="BJ19" s="18">
        <v>2</v>
      </c>
      <c r="BK19" s="19" t="s">
        <v>129</v>
      </c>
      <c r="BL19" s="18">
        <v>1</v>
      </c>
      <c r="BM19" s="19">
        <v>4</v>
      </c>
      <c r="BN19" s="18"/>
      <c r="BO19" s="19"/>
      <c r="BP19" s="18"/>
      <c r="BQ19" s="19"/>
      <c r="BR19" s="18">
        <v>1</v>
      </c>
      <c r="BS19" s="19"/>
      <c r="BT19" s="18"/>
      <c r="BU19" s="19">
        <v>11</v>
      </c>
      <c r="BV19" s="18">
        <v>6</v>
      </c>
      <c r="BW19" s="19" t="s">
        <v>129</v>
      </c>
      <c r="BX19" s="18"/>
      <c r="BY19" s="19" t="s">
        <v>129</v>
      </c>
      <c r="BZ19" s="18">
        <v>2</v>
      </c>
      <c r="CA19" s="19">
        <v>16</v>
      </c>
      <c r="CB19" s="18"/>
      <c r="CC19" s="19"/>
      <c r="CD19" s="18">
        <v>2</v>
      </c>
      <c r="CE19" s="19">
        <v>8</v>
      </c>
      <c r="CF19" s="18" t="s">
        <v>129</v>
      </c>
      <c r="CG19" s="19"/>
      <c r="CH19" s="19"/>
      <c r="CI19" s="18">
        <v>1</v>
      </c>
      <c r="CJ19" s="19"/>
      <c r="CK19" s="18">
        <v>46</v>
      </c>
      <c r="CL19" s="19"/>
      <c r="CM19" s="18">
        <v>5</v>
      </c>
      <c r="CN19" s="19"/>
      <c r="CO19" s="18"/>
      <c r="CP19" s="19"/>
      <c r="CQ19" s="18"/>
      <c r="CR19" s="19"/>
      <c r="CS19" s="18"/>
      <c r="CT19" s="19"/>
      <c r="CU19" s="19">
        <v>5</v>
      </c>
      <c r="CV19" s="18"/>
      <c r="CW19" s="19">
        <v>1</v>
      </c>
      <c r="CX19" s="18" t="s">
        <v>129</v>
      </c>
      <c r="CY19" s="19">
        <v>3</v>
      </c>
      <c r="CZ19" s="19">
        <v>1</v>
      </c>
      <c r="DA19" s="18">
        <v>3</v>
      </c>
      <c r="DB19" s="19"/>
      <c r="DC19" s="18"/>
      <c r="DD19" s="19"/>
      <c r="DE19" s="18"/>
      <c r="DF19" s="19"/>
      <c r="DG19" s="18"/>
      <c r="DH19" s="19"/>
      <c r="DI19" s="19"/>
      <c r="DJ19" s="18"/>
      <c r="DK19" s="19">
        <v>1</v>
      </c>
      <c r="DL19" s="19"/>
      <c r="DM19" s="18"/>
      <c r="DN19" s="19"/>
      <c r="DO19" s="19"/>
      <c r="DP19" s="19"/>
      <c r="DQ19" s="18"/>
      <c r="DR19" s="19">
        <v>1</v>
      </c>
      <c r="DS19" s="18"/>
      <c r="DT19" s="19"/>
      <c r="DU19" s="19">
        <v>1</v>
      </c>
      <c r="DV19" s="18"/>
      <c r="DW19" s="19" t="s">
        <v>129</v>
      </c>
      <c r="DX19" s="18">
        <v>41</v>
      </c>
      <c r="DY19" s="19"/>
      <c r="DZ19" s="18"/>
      <c r="EA19" s="19">
        <v>57</v>
      </c>
      <c r="EB19" s="18">
        <v>2</v>
      </c>
      <c r="EC19" s="19">
        <v>8</v>
      </c>
      <c r="ED19" s="19"/>
      <c r="EE19" s="19"/>
      <c r="EF19" s="18"/>
      <c r="EG19" s="19">
        <v>10</v>
      </c>
      <c r="EH19" s="18"/>
      <c r="EI19" s="19"/>
      <c r="EJ19" s="18"/>
      <c r="EK19" s="19"/>
      <c r="EL19" s="18"/>
      <c r="EM19" s="18"/>
      <c r="EN19" s="19"/>
      <c r="EO19" s="19"/>
      <c r="EP19" s="18"/>
      <c r="EQ19" s="19"/>
      <c r="ER19" s="19"/>
      <c r="ES19" s="18"/>
      <c r="ET19" s="19">
        <v>3</v>
      </c>
      <c r="EU19" s="18">
        <v>4</v>
      </c>
      <c r="EV19" s="19">
        <v>33</v>
      </c>
      <c r="EW19" s="18">
        <f t="shared" si="22"/>
        <v>47</v>
      </c>
      <c r="EX19" s="19">
        <f t="shared" si="23"/>
        <v>59</v>
      </c>
      <c r="EY19" s="18" t="s">
        <v>175</v>
      </c>
      <c r="EZ19" s="30">
        <f t="shared" si="24"/>
        <v>355</v>
      </c>
      <c r="FA19" s="39">
        <f t="shared" si="25"/>
        <v>57.179783547942748</v>
      </c>
      <c r="FB19" s="62">
        <f t="array" ref="FB19">-SUMPRODUCT(IFERROR(G19:ET19/(EZ19-EU19),0),IFERROR(LN(G19:ET19/(EZ19-EU19)),0))</f>
        <v>3.045290074137573</v>
      </c>
      <c r="FC19" s="46">
        <f t="shared" si="26"/>
        <v>18.87323943661972</v>
      </c>
      <c r="FD19" s="47">
        <f t="shared" si="27"/>
        <v>7.887323943661972</v>
      </c>
      <c r="FE19" s="46">
        <f t="shared" si="28"/>
        <v>14.366197183098592</v>
      </c>
      <c r="FF19" s="47">
        <f>((SUM(CW19:DA19))/EZ19)*100</f>
        <v>2.2535211267605635</v>
      </c>
      <c r="FG19" s="40">
        <f t="shared" si="29"/>
        <v>2.2535211267605635</v>
      </c>
      <c r="FH19" s="47">
        <f t="shared" si="30"/>
        <v>3.0985915492957745</v>
      </c>
      <c r="FI19" s="40">
        <f t="shared" si="31"/>
        <v>2.8169014084507045</v>
      </c>
      <c r="FJ19" s="41">
        <f t="shared" si="32"/>
        <v>1.4084507042253522</v>
      </c>
      <c r="FK19" s="46">
        <f t="shared" si="33"/>
        <v>3.6619718309859155</v>
      </c>
      <c r="FL19" s="47">
        <f t="shared" si="34"/>
        <v>11.549295774647888</v>
      </c>
      <c r="FM19" s="40">
        <f t="shared" si="35"/>
        <v>2.2535211267605635</v>
      </c>
      <c r="FN19" s="47">
        <f t="shared" si="36"/>
        <v>0.56338028169014087</v>
      </c>
      <c r="FO19" s="40">
        <f t="shared" si="37"/>
        <v>3.0985915492957745</v>
      </c>
      <c r="FP19" s="47">
        <f t="shared" si="38"/>
        <v>0.84507042253521114</v>
      </c>
      <c r="FQ19" s="46">
        <f t="shared" si="39"/>
        <v>0</v>
      </c>
      <c r="FR19" s="47">
        <f t="shared" si="40"/>
        <v>9.577464788732394</v>
      </c>
      <c r="FS19" s="46">
        <f t="shared" si="41"/>
        <v>4.788732394366197</v>
      </c>
      <c r="FT19" s="41">
        <f t="shared" si="42"/>
        <v>4.507042253521127</v>
      </c>
      <c r="FU19" s="40">
        <f t="shared" si="43"/>
        <v>0</v>
      </c>
      <c r="FV19" s="47">
        <f t="shared" si="44"/>
        <v>2.8169014084507045</v>
      </c>
    </row>
    <row r="20" spans="1:178" x14ac:dyDescent="0.25">
      <c r="A20" s="17" t="s">
        <v>130</v>
      </c>
      <c r="B20" s="17">
        <v>83</v>
      </c>
      <c r="C20" s="17" t="s">
        <v>131</v>
      </c>
      <c r="D20" s="17">
        <v>500</v>
      </c>
      <c r="E20" s="17">
        <v>2.23E-2</v>
      </c>
      <c r="F20" s="16"/>
      <c r="G20" s="17"/>
      <c r="H20" s="16"/>
      <c r="I20" s="17">
        <v>2</v>
      </c>
      <c r="J20" s="16"/>
      <c r="K20" s="17">
        <v>18</v>
      </c>
      <c r="L20" s="16"/>
      <c r="M20" s="17" t="s">
        <v>129</v>
      </c>
      <c r="N20" s="16">
        <v>1</v>
      </c>
      <c r="O20" s="17"/>
      <c r="P20" s="16"/>
      <c r="Q20" s="17" t="s">
        <v>129</v>
      </c>
      <c r="R20" s="16"/>
      <c r="S20" s="17"/>
      <c r="T20" s="16">
        <v>2</v>
      </c>
      <c r="U20" s="17">
        <v>1</v>
      </c>
      <c r="V20" s="16">
        <v>1</v>
      </c>
      <c r="W20" s="17" t="s">
        <v>129</v>
      </c>
      <c r="X20" s="17"/>
      <c r="Y20" s="16"/>
      <c r="Z20" s="17"/>
      <c r="AA20" s="16">
        <v>40</v>
      </c>
      <c r="AB20" s="17">
        <v>14</v>
      </c>
      <c r="AC20" s="16"/>
      <c r="AD20" s="17"/>
      <c r="AE20" s="16"/>
      <c r="AF20" s="17">
        <v>2</v>
      </c>
      <c r="AG20" s="17" t="s">
        <v>129</v>
      </c>
      <c r="AH20" s="16">
        <v>2</v>
      </c>
      <c r="AI20" s="17"/>
      <c r="AJ20" s="16"/>
      <c r="AK20" s="17"/>
      <c r="AL20" s="16"/>
      <c r="AM20" s="17">
        <v>2</v>
      </c>
      <c r="AN20" s="16"/>
      <c r="AO20" s="17">
        <v>4</v>
      </c>
      <c r="AP20" s="16"/>
      <c r="AQ20" s="17"/>
      <c r="AR20" s="17"/>
      <c r="AS20" s="16"/>
      <c r="AT20" s="17">
        <v>1</v>
      </c>
      <c r="AU20" s="16">
        <v>11</v>
      </c>
      <c r="AV20" s="17">
        <v>6</v>
      </c>
      <c r="AW20" s="17"/>
      <c r="AX20" s="16"/>
      <c r="AY20" s="17"/>
      <c r="AZ20" s="17">
        <v>5</v>
      </c>
      <c r="BA20" s="16"/>
      <c r="BB20" s="17"/>
      <c r="BC20" s="16"/>
      <c r="BD20" s="17">
        <v>2</v>
      </c>
      <c r="BE20" s="16"/>
      <c r="BF20" s="17"/>
      <c r="BG20" s="16"/>
      <c r="BH20" s="17"/>
      <c r="BI20" s="17"/>
      <c r="BJ20" s="16">
        <v>1</v>
      </c>
      <c r="BK20" s="17"/>
      <c r="BL20" s="16" t="s">
        <v>129</v>
      </c>
      <c r="BM20" s="17">
        <v>4</v>
      </c>
      <c r="BN20" s="16"/>
      <c r="BO20" s="17"/>
      <c r="BP20" s="16"/>
      <c r="BQ20" s="17"/>
      <c r="BR20" s="16">
        <v>1</v>
      </c>
      <c r="BS20" s="17"/>
      <c r="BT20" s="16" t="s">
        <v>129</v>
      </c>
      <c r="BU20" s="17">
        <v>24</v>
      </c>
      <c r="BV20" s="16">
        <v>3</v>
      </c>
      <c r="BW20" s="17"/>
      <c r="BX20" s="16"/>
      <c r="BY20" s="17"/>
      <c r="BZ20" s="16"/>
      <c r="CA20" s="17">
        <v>14</v>
      </c>
      <c r="CB20" s="16"/>
      <c r="CC20" s="17"/>
      <c r="CD20" s="16">
        <v>2</v>
      </c>
      <c r="CE20" s="17">
        <v>10</v>
      </c>
      <c r="CF20" s="16">
        <v>2</v>
      </c>
      <c r="CG20" s="17"/>
      <c r="CH20" s="17"/>
      <c r="CI20" s="16">
        <v>1</v>
      </c>
      <c r="CJ20" s="17"/>
      <c r="CK20" s="16">
        <v>40</v>
      </c>
      <c r="CL20" s="17"/>
      <c r="CM20" s="16">
        <v>4</v>
      </c>
      <c r="CN20" s="17"/>
      <c r="CO20" s="16"/>
      <c r="CP20" s="17">
        <v>1</v>
      </c>
      <c r="CQ20" s="16"/>
      <c r="CR20" s="17"/>
      <c r="CS20" s="16"/>
      <c r="CT20" s="17"/>
      <c r="CU20" s="17">
        <v>4</v>
      </c>
      <c r="CV20" s="16"/>
      <c r="CW20" s="17"/>
      <c r="CX20" s="16">
        <v>2</v>
      </c>
      <c r="CY20" s="17"/>
      <c r="CZ20" s="17">
        <v>2</v>
      </c>
      <c r="DA20" s="16">
        <v>2</v>
      </c>
      <c r="DB20" s="17"/>
      <c r="DC20" s="16"/>
      <c r="DD20" s="17"/>
      <c r="DE20" s="16"/>
      <c r="DF20" s="17"/>
      <c r="DG20" s="16"/>
      <c r="DH20" s="17">
        <v>1</v>
      </c>
      <c r="DI20" s="17"/>
      <c r="DJ20" s="16"/>
      <c r="DK20" s="17"/>
      <c r="DL20" s="17"/>
      <c r="DM20" s="16"/>
      <c r="DN20" s="17"/>
      <c r="DO20" s="17">
        <v>1</v>
      </c>
      <c r="DP20" s="17"/>
      <c r="DQ20" s="16"/>
      <c r="DR20" s="17"/>
      <c r="DS20" s="16"/>
      <c r="DT20" s="17"/>
      <c r="DU20" s="17"/>
      <c r="DV20" s="16"/>
      <c r="DW20" s="17" t="s">
        <v>129</v>
      </c>
      <c r="DX20" s="16">
        <v>36</v>
      </c>
      <c r="DY20" s="17"/>
      <c r="DZ20" s="16"/>
      <c r="EA20" s="17">
        <v>35</v>
      </c>
      <c r="EB20" s="16">
        <v>1</v>
      </c>
      <c r="EC20" s="17">
        <v>2</v>
      </c>
      <c r="ED20" s="17">
        <v>1</v>
      </c>
      <c r="EE20" s="17"/>
      <c r="EF20" s="16" t="s">
        <v>129</v>
      </c>
      <c r="EG20" s="17">
        <v>8</v>
      </c>
      <c r="EH20" s="16"/>
      <c r="EI20" s="17"/>
      <c r="EJ20" s="16"/>
      <c r="EK20" s="17"/>
      <c r="EL20" s="16">
        <v>1</v>
      </c>
      <c r="EM20" s="16"/>
      <c r="EN20" s="17"/>
      <c r="EO20" s="17"/>
      <c r="EP20" s="16"/>
      <c r="EQ20" s="17"/>
      <c r="ER20" s="17"/>
      <c r="ES20" s="16"/>
      <c r="ET20" s="17"/>
      <c r="EU20" s="16">
        <v>4</v>
      </c>
      <c r="EV20" s="17">
        <v>63</v>
      </c>
      <c r="EW20" s="16">
        <f t="shared" si="22"/>
        <v>43</v>
      </c>
      <c r="EX20" s="17">
        <f t="shared" si="23"/>
        <v>51</v>
      </c>
      <c r="EY20" s="16" t="s">
        <v>176</v>
      </c>
      <c r="EZ20" s="56">
        <f t="shared" si="24"/>
        <v>321</v>
      </c>
      <c r="FA20" s="35">
        <f t="shared" si="25"/>
        <v>28.418658363106523</v>
      </c>
      <c r="FB20" s="60">
        <f t="array" ref="FB20">-SUMPRODUCT(IFERROR(G20:ET20/(EZ20-EU20),0),IFERROR(LN(G20:ET20/(EZ20-EU20)),0))</f>
        <v>2.9901450997938919</v>
      </c>
      <c r="FC20" s="36">
        <f t="shared" si="26"/>
        <v>12.149532710280374</v>
      </c>
      <c r="FD20" s="37">
        <f t="shared" si="27"/>
        <v>5.9190031152647977</v>
      </c>
      <c r="FE20" s="36">
        <f t="shared" si="28"/>
        <v>14.018691588785046</v>
      </c>
      <c r="FF20" s="37">
        <f t="shared" ref="FF20:FF26" si="45">((SUM(CW20:DA20)+AN20)/EZ20)*100</f>
        <v>1.8691588785046727</v>
      </c>
      <c r="FG20" s="36">
        <f t="shared" si="29"/>
        <v>1.2461059190031152</v>
      </c>
      <c r="FH20" s="37">
        <f t="shared" si="30"/>
        <v>1.8691588785046727</v>
      </c>
      <c r="FI20" s="36">
        <f t="shared" si="31"/>
        <v>1.8691588785046727</v>
      </c>
      <c r="FJ20" s="37">
        <f t="shared" si="32"/>
        <v>1.2461059190031152</v>
      </c>
      <c r="FK20" s="36">
        <f t="shared" si="33"/>
        <v>2.8037383177570092</v>
      </c>
      <c r="FL20" s="37">
        <f t="shared" si="34"/>
        <v>11.214953271028037</v>
      </c>
      <c r="FM20" s="36">
        <f t="shared" si="35"/>
        <v>1.2461059190031152</v>
      </c>
      <c r="FN20" s="37">
        <f t="shared" si="36"/>
        <v>0.3115264797507788</v>
      </c>
      <c r="FO20" s="36">
        <f t="shared" si="37"/>
        <v>5.29595015576324</v>
      </c>
      <c r="FP20" s="37">
        <f t="shared" si="38"/>
        <v>0.3115264797507788</v>
      </c>
      <c r="FQ20" s="36">
        <f t="shared" si="39"/>
        <v>0</v>
      </c>
      <c r="FR20" s="37">
        <f t="shared" si="40"/>
        <v>16.822429906542055</v>
      </c>
      <c r="FS20" s="36">
        <f t="shared" si="41"/>
        <v>8.4112149532710276</v>
      </c>
      <c r="FT20" s="37">
        <f t="shared" si="42"/>
        <v>4.361370716510903</v>
      </c>
      <c r="FU20" s="36">
        <f t="shared" si="43"/>
        <v>1.557632398753894</v>
      </c>
      <c r="FV20" s="37">
        <f t="shared" si="44"/>
        <v>4.361370716510903</v>
      </c>
    </row>
    <row r="21" spans="1:178" x14ac:dyDescent="0.25">
      <c r="A21" s="19" t="s">
        <v>130</v>
      </c>
      <c r="B21" s="19">
        <v>83</v>
      </c>
      <c r="C21" s="19" t="s">
        <v>131</v>
      </c>
      <c r="D21" s="19">
        <v>600</v>
      </c>
      <c r="E21" s="19">
        <v>2.41E-2</v>
      </c>
      <c r="F21" s="18">
        <v>1</v>
      </c>
      <c r="G21" s="19"/>
      <c r="H21" s="18"/>
      <c r="I21" s="19">
        <v>1</v>
      </c>
      <c r="J21" s="18"/>
      <c r="K21" s="19">
        <v>10</v>
      </c>
      <c r="L21" s="18"/>
      <c r="M21" s="19"/>
      <c r="N21" s="18">
        <v>1</v>
      </c>
      <c r="O21" s="19">
        <v>1</v>
      </c>
      <c r="P21" s="18"/>
      <c r="Q21" s="19">
        <v>1</v>
      </c>
      <c r="R21" s="18"/>
      <c r="S21" s="19"/>
      <c r="T21" s="18" t="s">
        <v>129</v>
      </c>
      <c r="U21" s="19">
        <v>3</v>
      </c>
      <c r="V21" s="18">
        <v>1</v>
      </c>
      <c r="W21" s="19">
        <v>1</v>
      </c>
      <c r="X21" s="19"/>
      <c r="Y21" s="18"/>
      <c r="Z21" s="19"/>
      <c r="AA21" s="18">
        <v>54</v>
      </c>
      <c r="AB21" s="19">
        <v>8</v>
      </c>
      <c r="AC21" s="18"/>
      <c r="AD21" s="19"/>
      <c r="AE21" s="18"/>
      <c r="AF21" s="19">
        <v>1</v>
      </c>
      <c r="AG21" s="19" t="s">
        <v>129</v>
      </c>
      <c r="AH21" s="18"/>
      <c r="AI21" s="19"/>
      <c r="AJ21" s="18"/>
      <c r="AK21" s="19"/>
      <c r="AL21" s="18"/>
      <c r="AM21" s="19"/>
      <c r="AN21" s="18"/>
      <c r="AO21" s="19">
        <v>5</v>
      </c>
      <c r="AP21" s="18"/>
      <c r="AQ21" s="19"/>
      <c r="AR21" s="19"/>
      <c r="AS21" s="18"/>
      <c r="AT21" s="19">
        <v>1</v>
      </c>
      <c r="AU21" s="18">
        <v>8</v>
      </c>
      <c r="AV21" s="19">
        <v>5</v>
      </c>
      <c r="AW21" s="19"/>
      <c r="AX21" s="18"/>
      <c r="AY21" s="19"/>
      <c r="AZ21" s="19">
        <v>3</v>
      </c>
      <c r="BA21" s="18"/>
      <c r="BB21" s="19"/>
      <c r="BC21" s="18"/>
      <c r="BD21" s="19">
        <v>5</v>
      </c>
      <c r="BE21" s="18"/>
      <c r="BF21" s="19"/>
      <c r="BG21" s="18"/>
      <c r="BH21" s="19"/>
      <c r="BI21" s="19"/>
      <c r="BJ21" s="18" t="s">
        <v>129</v>
      </c>
      <c r="BK21" s="19"/>
      <c r="BL21" s="18"/>
      <c r="BM21" s="19">
        <v>5</v>
      </c>
      <c r="BN21" s="18">
        <v>1</v>
      </c>
      <c r="BO21" s="19"/>
      <c r="BP21" s="18"/>
      <c r="BQ21" s="19"/>
      <c r="BR21" s="18">
        <v>1</v>
      </c>
      <c r="BS21" s="19"/>
      <c r="BT21" s="18"/>
      <c r="BU21" s="19">
        <v>17</v>
      </c>
      <c r="BV21" s="18">
        <v>10</v>
      </c>
      <c r="BW21" s="19"/>
      <c r="BX21" s="18"/>
      <c r="BY21" s="19"/>
      <c r="BZ21" s="18"/>
      <c r="CA21" s="19">
        <v>4</v>
      </c>
      <c r="CB21" s="18"/>
      <c r="CC21" s="19"/>
      <c r="CD21" s="18">
        <v>4</v>
      </c>
      <c r="CE21" s="19">
        <v>16</v>
      </c>
      <c r="CF21" s="18" t="s">
        <v>129</v>
      </c>
      <c r="CG21" s="19"/>
      <c r="CH21" s="19"/>
      <c r="CI21" s="18"/>
      <c r="CJ21" s="19"/>
      <c r="CK21" s="18">
        <v>32</v>
      </c>
      <c r="CL21" s="19"/>
      <c r="CM21" s="18">
        <v>4</v>
      </c>
      <c r="CN21" s="19"/>
      <c r="CO21" s="18"/>
      <c r="CP21" s="19">
        <v>9</v>
      </c>
      <c r="CQ21" s="18"/>
      <c r="CR21" s="19"/>
      <c r="CS21" s="18"/>
      <c r="CT21" s="19"/>
      <c r="CU21" s="19">
        <v>7</v>
      </c>
      <c r="CV21" s="18"/>
      <c r="CW21" s="19">
        <v>1</v>
      </c>
      <c r="CX21" s="18">
        <v>2</v>
      </c>
      <c r="CY21" s="19"/>
      <c r="CZ21" s="19">
        <v>2</v>
      </c>
      <c r="DA21" s="18">
        <v>9</v>
      </c>
      <c r="DB21" s="19"/>
      <c r="DC21" s="18"/>
      <c r="DD21" s="19"/>
      <c r="DE21" s="18"/>
      <c r="DF21" s="19"/>
      <c r="DG21" s="18"/>
      <c r="DH21" s="19"/>
      <c r="DI21" s="19"/>
      <c r="DJ21" s="18"/>
      <c r="DK21" s="19"/>
      <c r="DL21" s="19"/>
      <c r="DM21" s="18"/>
      <c r="DN21" s="19"/>
      <c r="DO21" s="19"/>
      <c r="DP21" s="19"/>
      <c r="DQ21" s="18"/>
      <c r="DR21" s="19"/>
      <c r="DS21" s="18"/>
      <c r="DT21" s="19"/>
      <c r="DU21" s="19">
        <v>2</v>
      </c>
      <c r="DV21" s="18" t="s">
        <v>129</v>
      </c>
      <c r="DW21" s="19">
        <v>1</v>
      </c>
      <c r="DX21" s="18">
        <v>23</v>
      </c>
      <c r="DY21" s="19"/>
      <c r="DZ21" s="18"/>
      <c r="EA21" s="19">
        <v>38</v>
      </c>
      <c r="EB21" s="18"/>
      <c r="EC21" s="19">
        <v>1</v>
      </c>
      <c r="ED21" s="19"/>
      <c r="EE21" s="19"/>
      <c r="EF21" s="18"/>
      <c r="EG21" s="19">
        <v>4</v>
      </c>
      <c r="EH21" s="18"/>
      <c r="EI21" s="19"/>
      <c r="EJ21" s="18"/>
      <c r="EK21" s="19" t="s">
        <v>129</v>
      </c>
      <c r="EL21" s="18" t="s">
        <v>129</v>
      </c>
      <c r="EM21" s="18"/>
      <c r="EN21" s="19"/>
      <c r="EO21" s="19">
        <v>1</v>
      </c>
      <c r="EP21" s="18"/>
      <c r="EQ21" s="19"/>
      <c r="ER21" s="19"/>
      <c r="ES21" s="18"/>
      <c r="ET21" s="19">
        <v>2</v>
      </c>
      <c r="EU21" s="18">
        <v>8</v>
      </c>
      <c r="EV21" s="19">
        <v>91</v>
      </c>
      <c r="EW21" s="18">
        <f t="shared" si="22"/>
        <v>42</v>
      </c>
      <c r="EX21" s="19">
        <f t="shared" si="23"/>
        <v>49</v>
      </c>
      <c r="EY21" s="18" t="s">
        <v>179</v>
      </c>
      <c r="EZ21" s="30">
        <f t="shared" si="24"/>
        <v>314</v>
      </c>
      <c r="FA21" s="39">
        <f t="shared" si="25"/>
        <v>17.808000715042269</v>
      </c>
      <c r="FB21" s="62">
        <f t="array" ref="FB21">-SUMPRODUCT(IFERROR(G21:ET21/(EZ21-EU21),0),IFERROR(LN(G21:ET21/(EZ21-EU21)),0))</f>
        <v>2.998410398971775</v>
      </c>
      <c r="FC21" s="46">
        <f t="shared" si="26"/>
        <v>12.420382165605096</v>
      </c>
      <c r="FD21" s="47">
        <f t="shared" si="27"/>
        <v>3.8216560509554141</v>
      </c>
      <c r="FE21" s="46">
        <f t="shared" si="28"/>
        <v>14.331210191082802</v>
      </c>
      <c r="FF21" s="47">
        <f t="shared" si="45"/>
        <v>4.4585987261146496</v>
      </c>
      <c r="FG21" s="40">
        <f t="shared" si="29"/>
        <v>1.5923566878980893</v>
      </c>
      <c r="FH21" s="47">
        <f t="shared" si="30"/>
        <v>2.2292993630573248</v>
      </c>
      <c r="FI21" s="40">
        <f t="shared" si="31"/>
        <v>3.1847133757961785</v>
      </c>
      <c r="FJ21" s="41">
        <f t="shared" si="32"/>
        <v>2.2292993630573248</v>
      </c>
      <c r="FK21" s="46">
        <f t="shared" si="33"/>
        <v>2.2292993630573248</v>
      </c>
      <c r="FL21" s="47">
        <f t="shared" si="34"/>
        <v>7.3248407643312099</v>
      </c>
      <c r="FM21" s="40">
        <f t="shared" si="35"/>
        <v>0.31847133757961787</v>
      </c>
      <c r="FN21" s="47">
        <f t="shared" si="36"/>
        <v>0</v>
      </c>
      <c r="FO21" s="40">
        <f t="shared" si="37"/>
        <v>4.1401273885350314</v>
      </c>
      <c r="FP21" s="47">
        <f t="shared" si="38"/>
        <v>0</v>
      </c>
      <c r="FQ21" s="46">
        <f t="shared" si="39"/>
        <v>0</v>
      </c>
      <c r="FR21" s="47">
        <f t="shared" si="40"/>
        <v>19.745222929936308</v>
      </c>
      <c r="FS21" s="46">
        <f t="shared" si="41"/>
        <v>8.598726114649681</v>
      </c>
      <c r="FT21" s="41">
        <f t="shared" si="42"/>
        <v>1.2738853503184715</v>
      </c>
      <c r="FU21" s="40">
        <f t="shared" si="43"/>
        <v>0.95541401273885351</v>
      </c>
      <c r="FV21" s="47">
        <f t="shared" si="44"/>
        <v>6.369426751592357</v>
      </c>
    </row>
    <row r="22" spans="1:178" s="8" customFormat="1" x14ac:dyDescent="0.25">
      <c r="A22" s="17" t="s">
        <v>130</v>
      </c>
      <c r="B22" s="17">
        <v>83</v>
      </c>
      <c r="C22" s="17" t="s">
        <v>131</v>
      </c>
      <c r="D22" s="17">
        <v>700</v>
      </c>
      <c r="E22" s="17">
        <v>2.4199999999999999E-2</v>
      </c>
      <c r="F22" s="16"/>
      <c r="G22" s="17"/>
      <c r="H22" s="16"/>
      <c r="I22" s="17">
        <v>3</v>
      </c>
      <c r="J22" s="16"/>
      <c r="K22" s="17">
        <v>13</v>
      </c>
      <c r="L22" s="16"/>
      <c r="M22" s="17"/>
      <c r="N22" s="16"/>
      <c r="O22" s="17"/>
      <c r="P22" s="16"/>
      <c r="Q22" s="17"/>
      <c r="R22" s="16"/>
      <c r="S22" s="17"/>
      <c r="T22" s="16" t="s">
        <v>129</v>
      </c>
      <c r="U22" s="17">
        <v>2</v>
      </c>
      <c r="V22" s="16">
        <v>1</v>
      </c>
      <c r="W22" s="17">
        <v>2</v>
      </c>
      <c r="X22" s="17"/>
      <c r="Y22" s="16"/>
      <c r="Z22" s="17">
        <v>1</v>
      </c>
      <c r="AA22" s="16">
        <v>53</v>
      </c>
      <c r="AB22" s="17">
        <v>6</v>
      </c>
      <c r="AC22" s="16"/>
      <c r="AD22" s="17"/>
      <c r="AE22" s="16"/>
      <c r="AF22" s="17"/>
      <c r="AG22" s="17"/>
      <c r="AH22" s="16"/>
      <c r="AI22" s="17"/>
      <c r="AJ22" s="16"/>
      <c r="AK22" s="17"/>
      <c r="AL22" s="16"/>
      <c r="AM22" s="17"/>
      <c r="AN22" s="16">
        <v>1</v>
      </c>
      <c r="AO22" s="17">
        <v>1</v>
      </c>
      <c r="AP22" s="16"/>
      <c r="AQ22" s="17"/>
      <c r="AR22" s="17"/>
      <c r="AS22" s="16"/>
      <c r="AT22" s="17"/>
      <c r="AU22" s="16">
        <v>6</v>
      </c>
      <c r="AV22" s="17">
        <v>1</v>
      </c>
      <c r="AW22" s="17"/>
      <c r="AX22" s="16"/>
      <c r="AY22" s="17"/>
      <c r="AZ22" s="17">
        <v>1</v>
      </c>
      <c r="BA22" s="16"/>
      <c r="BB22" s="17"/>
      <c r="BC22" s="16"/>
      <c r="BD22" s="17">
        <v>2</v>
      </c>
      <c r="BE22" s="16"/>
      <c r="BF22" s="17"/>
      <c r="BG22" s="16"/>
      <c r="BH22" s="17">
        <v>1</v>
      </c>
      <c r="BI22" s="17"/>
      <c r="BJ22" s="16"/>
      <c r="BK22" s="17"/>
      <c r="BL22" s="16"/>
      <c r="BM22" s="17">
        <v>1</v>
      </c>
      <c r="BN22" s="16"/>
      <c r="BO22" s="17"/>
      <c r="BP22" s="16"/>
      <c r="BQ22" s="17"/>
      <c r="BR22" s="16"/>
      <c r="BS22" s="17">
        <v>1</v>
      </c>
      <c r="BT22" s="16"/>
      <c r="BU22" s="17">
        <v>61</v>
      </c>
      <c r="BV22" s="16">
        <v>7</v>
      </c>
      <c r="BW22" s="17"/>
      <c r="BX22" s="16"/>
      <c r="BY22" s="17"/>
      <c r="BZ22" s="16">
        <v>1</v>
      </c>
      <c r="CA22" s="17">
        <v>10</v>
      </c>
      <c r="CB22" s="16"/>
      <c r="CC22" s="17"/>
      <c r="CD22" s="16">
        <v>3</v>
      </c>
      <c r="CE22" s="17">
        <v>43</v>
      </c>
      <c r="CF22" s="16">
        <v>1</v>
      </c>
      <c r="CG22" s="17"/>
      <c r="CH22" s="17"/>
      <c r="CI22" s="16"/>
      <c r="CJ22" s="17"/>
      <c r="CK22" s="16">
        <v>13</v>
      </c>
      <c r="CL22" s="17"/>
      <c r="CM22" s="16">
        <v>1</v>
      </c>
      <c r="CN22" s="17"/>
      <c r="CO22" s="16"/>
      <c r="CP22" s="17">
        <v>4</v>
      </c>
      <c r="CQ22" s="16"/>
      <c r="CR22" s="17"/>
      <c r="CS22" s="16"/>
      <c r="CT22" s="17"/>
      <c r="CU22" s="17">
        <v>1</v>
      </c>
      <c r="CV22" s="16"/>
      <c r="CW22" s="17"/>
      <c r="CX22" s="16" t="s">
        <v>129</v>
      </c>
      <c r="CY22" s="17"/>
      <c r="CZ22" s="17">
        <v>4</v>
      </c>
      <c r="DA22" s="16">
        <v>9</v>
      </c>
      <c r="DB22" s="17"/>
      <c r="DC22" s="16"/>
      <c r="DD22" s="17"/>
      <c r="DE22" s="16"/>
      <c r="DF22" s="17"/>
      <c r="DG22" s="16"/>
      <c r="DH22" s="17"/>
      <c r="DI22" s="17"/>
      <c r="DJ22" s="16"/>
      <c r="DK22" s="17"/>
      <c r="DL22" s="17"/>
      <c r="DM22" s="16"/>
      <c r="DN22" s="17"/>
      <c r="DO22" s="17"/>
      <c r="DP22" s="17"/>
      <c r="DQ22" s="16"/>
      <c r="DR22" s="17"/>
      <c r="DS22" s="16"/>
      <c r="DT22" s="17"/>
      <c r="DU22" s="17"/>
      <c r="DV22" s="16"/>
      <c r="DW22" s="17"/>
      <c r="DX22" s="16">
        <v>14</v>
      </c>
      <c r="DY22" s="17"/>
      <c r="DZ22" s="16"/>
      <c r="EA22" s="17">
        <v>35</v>
      </c>
      <c r="EB22" s="16"/>
      <c r="EC22" s="17">
        <v>3</v>
      </c>
      <c r="ED22" s="17"/>
      <c r="EE22" s="17"/>
      <c r="EF22" s="16"/>
      <c r="EG22" s="17">
        <v>1</v>
      </c>
      <c r="EH22" s="16"/>
      <c r="EI22" s="17"/>
      <c r="EJ22" s="16"/>
      <c r="EK22" s="17"/>
      <c r="EL22" s="16"/>
      <c r="EM22" s="16"/>
      <c r="EN22" s="17"/>
      <c r="EO22" s="17"/>
      <c r="EP22" s="16"/>
      <c r="EQ22" s="17"/>
      <c r="ER22" s="17"/>
      <c r="ES22" s="16"/>
      <c r="ET22" s="17"/>
      <c r="EU22" s="16">
        <v>8</v>
      </c>
      <c r="EV22" s="17">
        <v>155</v>
      </c>
      <c r="EW22" s="16">
        <f t="shared" si="22"/>
        <v>34</v>
      </c>
      <c r="EX22" s="17">
        <f t="shared" si="23"/>
        <v>36</v>
      </c>
      <c r="EY22" s="16" t="s">
        <v>178</v>
      </c>
      <c r="EZ22" s="56">
        <f t="shared" si="24"/>
        <v>315</v>
      </c>
      <c r="FA22" s="35">
        <f t="shared" si="25"/>
        <v>10.444975867131948</v>
      </c>
      <c r="FB22" s="60">
        <f t="array" ref="FB22">-SUMPRODUCT(IFERROR(G22:ET22/(EZ22-EU22),0),IFERROR(LN(G22:ET22/(EZ22-EU22)),0))</f>
        <v>2.6191827458320751</v>
      </c>
      <c r="FC22" s="36">
        <f t="shared" si="26"/>
        <v>12.063492063492063</v>
      </c>
      <c r="FD22" s="37">
        <f t="shared" si="27"/>
        <v>4.1269841269841265</v>
      </c>
      <c r="FE22" s="36">
        <f t="shared" si="28"/>
        <v>5.7142857142857144</v>
      </c>
      <c r="FF22" s="37">
        <f t="shared" si="45"/>
        <v>4.4444444444444446</v>
      </c>
      <c r="FG22" s="36">
        <f t="shared" si="29"/>
        <v>0.31746031746031744</v>
      </c>
      <c r="FH22" s="37">
        <f t="shared" si="30"/>
        <v>2.5396825396825395</v>
      </c>
      <c r="FI22" s="36">
        <f t="shared" si="31"/>
        <v>0.95238095238095244</v>
      </c>
      <c r="FJ22" s="37">
        <f t="shared" si="32"/>
        <v>0.31746031746031744</v>
      </c>
      <c r="FK22" s="36">
        <f t="shared" si="33"/>
        <v>0.31746031746031744</v>
      </c>
      <c r="FL22" s="37">
        <f t="shared" si="34"/>
        <v>4.4444444444444446</v>
      </c>
      <c r="FM22" s="36">
        <f t="shared" si="35"/>
        <v>0</v>
      </c>
      <c r="FN22" s="37">
        <f t="shared" si="36"/>
        <v>0</v>
      </c>
      <c r="FO22" s="36">
        <f t="shared" si="37"/>
        <v>2.2222222222222223</v>
      </c>
      <c r="FP22" s="37">
        <f t="shared" si="38"/>
        <v>0</v>
      </c>
      <c r="FQ22" s="36">
        <f t="shared" si="39"/>
        <v>0</v>
      </c>
      <c r="FR22" s="37">
        <f t="shared" si="40"/>
        <v>18.730158730158731</v>
      </c>
      <c r="FS22" s="36">
        <f t="shared" si="41"/>
        <v>21.587301587301589</v>
      </c>
      <c r="FT22" s="37">
        <f t="shared" si="42"/>
        <v>3.1746031746031744</v>
      </c>
      <c r="FU22" s="36">
        <f t="shared" si="43"/>
        <v>0.31746031746031744</v>
      </c>
      <c r="FV22" s="37">
        <f t="shared" si="44"/>
        <v>14.920634920634921</v>
      </c>
    </row>
    <row r="23" spans="1:178" x14ac:dyDescent="0.25">
      <c r="A23" s="19" t="s">
        <v>130</v>
      </c>
      <c r="B23" s="19">
        <v>83</v>
      </c>
      <c r="C23" s="19" t="s">
        <v>131</v>
      </c>
      <c r="D23" s="19">
        <v>750</v>
      </c>
      <c r="E23" s="19">
        <v>2.4E-2</v>
      </c>
      <c r="F23" s="18"/>
      <c r="G23" s="19"/>
      <c r="H23" s="18"/>
      <c r="I23" s="19">
        <v>2</v>
      </c>
      <c r="J23" s="18"/>
      <c r="K23" s="19">
        <v>1</v>
      </c>
      <c r="L23" s="18"/>
      <c r="M23" s="19"/>
      <c r="N23" s="18"/>
      <c r="O23" s="19"/>
      <c r="P23" s="18">
        <v>1</v>
      </c>
      <c r="Q23" s="19">
        <v>1</v>
      </c>
      <c r="R23" s="18"/>
      <c r="S23" s="19"/>
      <c r="T23" s="18">
        <v>2</v>
      </c>
      <c r="U23" s="19">
        <v>1</v>
      </c>
      <c r="V23" s="18"/>
      <c r="W23" s="19"/>
      <c r="X23" s="19"/>
      <c r="Y23" s="18"/>
      <c r="Z23" s="19"/>
      <c r="AA23" s="18">
        <v>78</v>
      </c>
      <c r="AB23" s="19">
        <v>12</v>
      </c>
      <c r="AC23" s="18"/>
      <c r="AD23" s="19"/>
      <c r="AE23" s="18"/>
      <c r="AF23" s="19">
        <v>1</v>
      </c>
      <c r="AG23" s="19"/>
      <c r="AH23" s="18"/>
      <c r="AI23" s="19"/>
      <c r="AJ23" s="18"/>
      <c r="AK23" s="19"/>
      <c r="AL23" s="18"/>
      <c r="AM23" s="19"/>
      <c r="AN23" s="18"/>
      <c r="AO23" s="19"/>
      <c r="AP23" s="18"/>
      <c r="AQ23" s="19"/>
      <c r="AR23" s="19"/>
      <c r="AS23" s="18"/>
      <c r="AT23" s="19"/>
      <c r="AU23" s="18">
        <v>6</v>
      </c>
      <c r="AV23" s="19" t="s">
        <v>129</v>
      </c>
      <c r="AW23" s="19"/>
      <c r="AX23" s="18">
        <v>3</v>
      </c>
      <c r="AY23" s="19">
        <v>1</v>
      </c>
      <c r="AZ23" s="19"/>
      <c r="BA23" s="18"/>
      <c r="BB23" s="19"/>
      <c r="BC23" s="18"/>
      <c r="BD23" s="19">
        <v>1</v>
      </c>
      <c r="BE23" s="18"/>
      <c r="BF23" s="19"/>
      <c r="BG23" s="18"/>
      <c r="BH23" s="19"/>
      <c r="BI23" s="19"/>
      <c r="BJ23" s="18"/>
      <c r="BK23" s="19"/>
      <c r="BL23" s="18"/>
      <c r="BM23" s="19"/>
      <c r="BN23" s="18"/>
      <c r="BO23" s="19"/>
      <c r="BP23" s="18"/>
      <c r="BQ23" s="19"/>
      <c r="BR23" s="18"/>
      <c r="BS23" s="19"/>
      <c r="BT23" s="18">
        <v>2</v>
      </c>
      <c r="BU23" s="19">
        <v>95</v>
      </c>
      <c r="BV23" s="18">
        <v>7</v>
      </c>
      <c r="BW23" s="19"/>
      <c r="BX23" s="18"/>
      <c r="BY23" s="19"/>
      <c r="BZ23" s="18"/>
      <c r="CA23" s="19">
        <v>2</v>
      </c>
      <c r="CB23" s="18"/>
      <c r="CC23" s="19"/>
      <c r="CD23" s="18">
        <v>3</v>
      </c>
      <c r="CE23" s="19">
        <v>19</v>
      </c>
      <c r="CF23" s="18"/>
      <c r="CG23" s="19"/>
      <c r="CH23" s="19"/>
      <c r="CI23" s="18"/>
      <c r="CJ23" s="19"/>
      <c r="CK23" s="18">
        <v>3</v>
      </c>
      <c r="CL23" s="19"/>
      <c r="CM23" s="18"/>
      <c r="CN23" s="19"/>
      <c r="CO23" s="18"/>
      <c r="CP23" s="19">
        <v>12</v>
      </c>
      <c r="CQ23" s="18"/>
      <c r="CR23" s="19"/>
      <c r="CS23" s="18"/>
      <c r="CT23" s="19"/>
      <c r="CU23" s="19">
        <v>2</v>
      </c>
      <c r="CV23" s="18"/>
      <c r="CW23" s="19">
        <v>1</v>
      </c>
      <c r="CX23" s="18">
        <v>2</v>
      </c>
      <c r="CY23" s="19"/>
      <c r="CZ23" s="19">
        <v>3</v>
      </c>
      <c r="DA23" s="18">
        <v>9</v>
      </c>
      <c r="DB23" s="19"/>
      <c r="DC23" s="18"/>
      <c r="DD23" s="19"/>
      <c r="DE23" s="18"/>
      <c r="DF23" s="19"/>
      <c r="DG23" s="18"/>
      <c r="DH23" s="19"/>
      <c r="DI23" s="19"/>
      <c r="DJ23" s="18"/>
      <c r="DK23" s="19"/>
      <c r="DL23" s="19"/>
      <c r="DM23" s="18"/>
      <c r="DN23" s="19"/>
      <c r="DO23" s="19"/>
      <c r="DP23" s="19"/>
      <c r="DQ23" s="18"/>
      <c r="DR23" s="19"/>
      <c r="DS23" s="18"/>
      <c r="DT23" s="19"/>
      <c r="DU23" s="19"/>
      <c r="DV23" s="18">
        <v>1</v>
      </c>
      <c r="DW23" s="19"/>
      <c r="DX23" s="18">
        <v>16</v>
      </c>
      <c r="DY23" s="19"/>
      <c r="DZ23" s="18"/>
      <c r="EA23" s="19">
        <v>20</v>
      </c>
      <c r="EB23" s="18"/>
      <c r="EC23" s="19" t="s">
        <v>129</v>
      </c>
      <c r="ED23" s="19"/>
      <c r="EE23" s="19"/>
      <c r="EF23" s="18"/>
      <c r="EG23" s="19">
        <v>4</v>
      </c>
      <c r="EH23" s="18"/>
      <c r="EI23" s="19"/>
      <c r="EJ23" s="18"/>
      <c r="EK23" s="19"/>
      <c r="EL23" s="18">
        <v>1</v>
      </c>
      <c r="EM23" s="18"/>
      <c r="EN23" s="19"/>
      <c r="EO23" s="19"/>
      <c r="EP23" s="18"/>
      <c r="EQ23" s="19"/>
      <c r="ER23" s="19"/>
      <c r="ES23" s="18"/>
      <c r="ET23" s="19"/>
      <c r="EU23" s="18">
        <v>8</v>
      </c>
      <c r="EV23" s="19">
        <v>120</v>
      </c>
      <c r="EW23" s="18">
        <f t="shared" si="22"/>
        <v>31</v>
      </c>
      <c r="EX23" s="19">
        <f t="shared" si="23"/>
        <v>33</v>
      </c>
      <c r="EY23" s="18" t="s">
        <v>177</v>
      </c>
      <c r="EZ23" s="30">
        <f t="shared" si="24"/>
        <v>320</v>
      </c>
      <c r="FA23" s="39">
        <f t="shared" si="25"/>
        <v>13.819789939192924</v>
      </c>
      <c r="FB23" s="62">
        <f t="array" ref="FB23">-SUMPRODUCT(IFERROR(G23:ET23/(EZ23-EU23),0),IFERROR(LN(G23:ET23/(EZ23-EU23)),0))</f>
        <v>2.3343717822331103</v>
      </c>
      <c r="FC23" s="46">
        <f t="shared" si="26"/>
        <v>6.25</v>
      </c>
      <c r="FD23" s="47">
        <f t="shared" si="27"/>
        <v>0.3125</v>
      </c>
      <c r="FE23" s="46">
        <f t="shared" si="28"/>
        <v>4.6875</v>
      </c>
      <c r="FF23" s="47">
        <f t="shared" si="45"/>
        <v>4.6875</v>
      </c>
      <c r="FG23" s="40">
        <f t="shared" si="29"/>
        <v>0</v>
      </c>
      <c r="FH23" s="47">
        <f t="shared" si="30"/>
        <v>1.875</v>
      </c>
      <c r="FI23" s="40">
        <f t="shared" si="31"/>
        <v>0.3125</v>
      </c>
      <c r="FJ23" s="41">
        <f t="shared" si="32"/>
        <v>0.625</v>
      </c>
      <c r="FK23" s="46">
        <f t="shared" si="33"/>
        <v>1.5625</v>
      </c>
      <c r="FL23" s="47">
        <f t="shared" si="34"/>
        <v>5</v>
      </c>
      <c r="FM23" s="40">
        <f t="shared" si="35"/>
        <v>0.3125</v>
      </c>
      <c r="FN23" s="47">
        <f t="shared" si="36"/>
        <v>0</v>
      </c>
      <c r="FO23" s="40">
        <f t="shared" si="37"/>
        <v>2.8125</v>
      </c>
      <c r="FP23" s="47">
        <f t="shared" si="38"/>
        <v>0</v>
      </c>
      <c r="FQ23" s="46">
        <f t="shared" si="39"/>
        <v>0</v>
      </c>
      <c r="FR23" s="47">
        <f t="shared" si="40"/>
        <v>28.125</v>
      </c>
      <c r="FS23" s="46">
        <f t="shared" si="41"/>
        <v>32.5</v>
      </c>
      <c r="FT23" s="41">
        <f t="shared" si="42"/>
        <v>0.625</v>
      </c>
      <c r="FU23" s="40">
        <f t="shared" si="43"/>
        <v>0.3125</v>
      </c>
      <c r="FV23" s="47">
        <f t="shared" si="44"/>
        <v>6.8750000000000009</v>
      </c>
    </row>
    <row r="24" spans="1:178" x14ac:dyDescent="0.25">
      <c r="A24" s="17" t="s">
        <v>130</v>
      </c>
      <c r="B24" s="17">
        <v>83</v>
      </c>
      <c r="C24" s="17" t="s">
        <v>131</v>
      </c>
      <c r="D24" s="17">
        <v>800</v>
      </c>
      <c r="E24" s="17">
        <v>2.53E-2</v>
      </c>
      <c r="F24" s="16"/>
      <c r="G24" s="17"/>
      <c r="H24" s="16"/>
      <c r="I24" s="17"/>
      <c r="J24" s="16"/>
      <c r="K24" s="17"/>
      <c r="L24" s="16"/>
      <c r="M24" s="17"/>
      <c r="N24" s="16"/>
      <c r="O24" s="17"/>
      <c r="P24" s="16"/>
      <c r="Q24" s="17"/>
      <c r="R24" s="16"/>
      <c r="S24" s="17"/>
      <c r="T24" s="16" t="s">
        <v>129</v>
      </c>
      <c r="U24" s="17"/>
      <c r="V24" s="16"/>
      <c r="W24" s="17"/>
      <c r="X24" s="17"/>
      <c r="Y24" s="16"/>
      <c r="Z24" s="17"/>
      <c r="AA24" s="16">
        <v>105</v>
      </c>
      <c r="AB24" s="17">
        <v>9</v>
      </c>
      <c r="AC24" s="16"/>
      <c r="AD24" s="17"/>
      <c r="AE24" s="16"/>
      <c r="AF24" s="17"/>
      <c r="AG24" s="17"/>
      <c r="AH24" s="16"/>
      <c r="AI24" s="17"/>
      <c r="AJ24" s="16"/>
      <c r="AK24" s="17"/>
      <c r="AL24" s="16"/>
      <c r="AM24" s="17"/>
      <c r="AN24" s="16">
        <v>1</v>
      </c>
      <c r="AO24" s="17"/>
      <c r="AP24" s="16"/>
      <c r="AQ24" s="17"/>
      <c r="AR24" s="17"/>
      <c r="AS24" s="16"/>
      <c r="AT24" s="17"/>
      <c r="AU24" s="16">
        <v>6</v>
      </c>
      <c r="AV24" s="17">
        <v>1</v>
      </c>
      <c r="AW24" s="17"/>
      <c r="AX24" s="16"/>
      <c r="AY24" s="17"/>
      <c r="AZ24" s="17">
        <v>8</v>
      </c>
      <c r="BA24" s="16"/>
      <c r="BB24" s="17"/>
      <c r="BC24" s="16"/>
      <c r="BD24" s="17">
        <v>1</v>
      </c>
      <c r="BE24" s="16"/>
      <c r="BF24" s="17"/>
      <c r="BG24" s="16"/>
      <c r="BH24" s="17"/>
      <c r="BI24" s="17"/>
      <c r="BJ24" s="16"/>
      <c r="BK24" s="17"/>
      <c r="BL24" s="16"/>
      <c r="BM24" s="17"/>
      <c r="BN24" s="16"/>
      <c r="BO24" s="17"/>
      <c r="BP24" s="16"/>
      <c r="BQ24" s="17"/>
      <c r="BR24" s="16"/>
      <c r="BS24" s="17"/>
      <c r="BT24" s="16"/>
      <c r="BU24" s="17">
        <v>69</v>
      </c>
      <c r="BV24" s="16">
        <v>7</v>
      </c>
      <c r="BW24" s="17"/>
      <c r="BX24" s="16"/>
      <c r="BY24" s="17"/>
      <c r="BZ24" s="16"/>
      <c r="CA24" s="17">
        <v>1</v>
      </c>
      <c r="CB24" s="16"/>
      <c r="CC24" s="17"/>
      <c r="CD24" s="16">
        <v>1</v>
      </c>
      <c r="CE24" s="17">
        <v>20</v>
      </c>
      <c r="CF24" s="16"/>
      <c r="CG24" s="17"/>
      <c r="CH24" s="17"/>
      <c r="CI24" s="16"/>
      <c r="CJ24" s="17"/>
      <c r="CK24" s="16">
        <v>4</v>
      </c>
      <c r="CL24" s="17"/>
      <c r="CM24" s="16"/>
      <c r="CN24" s="17"/>
      <c r="CO24" s="16"/>
      <c r="CP24" s="17">
        <v>14</v>
      </c>
      <c r="CQ24" s="16"/>
      <c r="CR24" s="17"/>
      <c r="CS24" s="16"/>
      <c r="CT24" s="17"/>
      <c r="CU24" s="17"/>
      <c r="CV24" s="16"/>
      <c r="CW24" s="17">
        <v>1</v>
      </c>
      <c r="CX24" s="16">
        <v>1</v>
      </c>
      <c r="CY24" s="17"/>
      <c r="CZ24" s="17"/>
      <c r="DA24" s="16">
        <v>10</v>
      </c>
      <c r="DB24" s="17"/>
      <c r="DC24" s="16"/>
      <c r="DD24" s="17"/>
      <c r="DE24" s="16"/>
      <c r="DF24" s="17"/>
      <c r="DG24" s="16"/>
      <c r="DH24" s="17"/>
      <c r="DI24" s="17"/>
      <c r="DJ24" s="16"/>
      <c r="DK24" s="17"/>
      <c r="DL24" s="17"/>
      <c r="DM24" s="16"/>
      <c r="DN24" s="17"/>
      <c r="DO24" s="17"/>
      <c r="DP24" s="17"/>
      <c r="DQ24" s="16"/>
      <c r="DR24" s="17"/>
      <c r="DS24" s="16"/>
      <c r="DT24" s="17"/>
      <c r="DU24" s="17"/>
      <c r="DV24" s="16"/>
      <c r="DW24" s="17"/>
      <c r="DX24" s="16">
        <v>10</v>
      </c>
      <c r="DY24" s="17"/>
      <c r="DZ24" s="16"/>
      <c r="EA24" s="17">
        <v>16</v>
      </c>
      <c r="EB24" s="16" t="s">
        <v>129</v>
      </c>
      <c r="EC24" s="17"/>
      <c r="ED24" s="17"/>
      <c r="EE24" s="17"/>
      <c r="EF24" s="16"/>
      <c r="EG24" s="17">
        <v>4</v>
      </c>
      <c r="EH24" s="16"/>
      <c r="EI24" s="17"/>
      <c r="EJ24" s="16"/>
      <c r="EK24" s="17"/>
      <c r="EL24" s="16"/>
      <c r="EM24" s="16"/>
      <c r="EN24" s="17"/>
      <c r="EO24" s="17"/>
      <c r="EP24" s="16"/>
      <c r="EQ24" s="17"/>
      <c r="ER24" s="17"/>
      <c r="ES24" s="16"/>
      <c r="ET24" s="17"/>
      <c r="EU24" s="16">
        <v>15</v>
      </c>
      <c r="EV24" s="17">
        <v>155</v>
      </c>
      <c r="EW24" s="16">
        <f t="shared" si="22"/>
        <v>20</v>
      </c>
      <c r="EX24" s="17">
        <f t="shared" si="23"/>
        <v>22</v>
      </c>
      <c r="EY24" s="16" t="s">
        <v>177</v>
      </c>
      <c r="EZ24" s="56">
        <f t="shared" si="24"/>
        <v>304</v>
      </c>
      <c r="FA24" s="35">
        <f t="shared" si="25"/>
        <v>9.6419597790722538</v>
      </c>
      <c r="FB24" s="60">
        <f t="array" ref="FB24">-SUMPRODUCT(IFERROR(G24:ET24/(EZ24-EU24),0),IFERROR(LN(G24:ET24/(EZ24-EU24)),0))</f>
        <v>2.0679263719797643</v>
      </c>
      <c r="FC24" s="36">
        <f t="shared" si="26"/>
        <v>5.2631578947368416</v>
      </c>
      <c r="FD24" s="37">
        <f t="shared" si="27"/>
        <v>0</v>
      </c>
      <c r="FE24" s="36">
        <f t="shared" si="28"/>
        <v>5.9210526315789469</v>
      </c>
      <c r="FF24" s="37">
        <f t="shared" si="45"/>
        <v>4.2763157894736841</v>
      </c>
      <c r="FG24" s="36">
        <f t="shared" si="29"/>
        <v>0</v>
      </c>
      <c r="FH24" s="37">
        <f t="shared" si="30"/>
        <v>0</v>
      </c>
      <c r="FI24" s="36">
        <f t="shared" si="31"/>
        <v>0.3289473684210526</v>
      </c>
      <c r="FJ24" s="37">
        <f t="shared" si="32"/>
        <v>0</v>
      </c>
      <c r="FK24" s="36">
        <f t="shared" si="33"/>
        <v>1.3157894736842104</v>
      </c>
      <c r="FL24" s="37">
        <f t="shared" si="34"/>
        <v>3.2894736842105261</v>
      </c>
      <c r="FM24" s="36">
        <f t="shared" si="35"/>
        <v>0</v>
      </c>
      <c r="FN24" s="37">
        <f t="shared" si="36"/>
        <v>0</v>
      </c>
      <c r="FO24" s="36">
        <f t="shared" si="37"/>
        <v>2.3026315789473681</v>
      </c>
      <c r="FP24" s="37">
        <f t="shared" si="38"/>
        <v>0</v>
      </c>
      <c r="FQ24" s="36">
        <f t="shared" si="39"/>
        <v>0</v>
      </c>
      <c r="FR24" s="37">
        <f t="shared" si="40"/>
        <v>37.5</v>
      </c>
      <c r="FS24" s="36">
        <f t="shared" si="41"/>
        <v>25</v>
      </c>
      <c r="FT24" s="37">
        <f t="shared" si="42"/>
        <v>0.3289473684210526</v>
      </c>
      <c r="FU24" s="36">
        <f t="shared" si="43"/>
        <v>2.6315789473684208</v>
      </c>
      <c r="FV24" s="37">
        <f t="shared" si="44"/>
        <v>6.9078947368421062</v>
      </c>
    </row>
    <row r="25" spans="1:178" x14ac:dyDescent="0.25">
      <c r="A25" s="19" t="s">
        <v>130</v>
      </c>
      <c r="B25" s="19">
        <v>83</v>
      </c>
      <c r="C25" s="19" t="s">
        <v>131</v>
      </c>
      <c r="D25" s="19">
        <v>850</v>
      </c>
      <c r="E25" s="19">
        <v>2.6499999999999999E-2</v>
      </c>
      <c r="F25" s="18"/>
      <c r="G25" s="19"/>
      <c r="H25" s="18"/>
      <c r="I25" s="19"/>
      <c r="J25" s="18"/>
      <c r="K25" s="19"/>
      <c r="L25" s="18"/>
      <c r="M25" s="19"/>
      <c r="N25" s="18"/>
      <c r="O25" s="19"/>
      <c r="P25" s="18"/>
      <c r="Q25" s="19">
        <v>1</v>
      </c>
      <c r="R25" s="18"/>
      <c r="S25" s="19"/>
      <c r="T25" s="18"/>
      <c r="U25" s="19"/>
      <c r="V25" s="18"/>
      <c r="W25" s="19"/>
      <c r="X25" s="19"/>
      <c r="Y25" s="18"/>
      <c r="Z25" s="19"/>
      <c r="AA25" s="18">
        <v>61</v>
      </c>
      <c r="AB25" s="19">
        <v>4</v>
      </c>
      <c r="AC25" s="18"/>
      <c r="AD25" s="19"/>
      <c r="AE25" s="18"/>
      <c r="AF25" s="19"/>
      <c r="AG25" s="19"/>
      <c r="AH25" s="18"/>
      <c r="AI25" s="19"/>
      <c r="AJ25" s="18"/>
      <c r="AK25" s="19"/>
      <c r="AL25" s="18"/>
      <c r="AM25" s="19"/>
      <c r="AN25" s="18"/>
      <c r="AO25" s="19"/>
      <c r="AP25" s="18"/>
      <c r="AQ25" s="19"/>
      <c r="AR25" s="19"/>
      <c r="AS25" s="18"/>
      <c r="AT25" s="19"/>
      <c r="AU25" s="18">
        <v>1</v>
      </c>
      <c r="AV25" s="19">
        <v>1</v>
      </c>
      <c r="AW25" s="19"/>
      <c r="AX25" s="18"/>
      <c r="AY25" s="19"/>
      <c r="AZ25" s="19"/>
      <c r="BA25" s="18"/>
      <c r="BB25" s="19"/>
      <c r="BC25" s="18"/>
      <c r="BD25" s="19"/>
      <c r="BE25" s="18"/>
      <c r="BF25" s="19"/>
      <c r="BG25" s="18"/>
      <c r="BH25" s="19"/>
      <c r="BI25" s="19"/>
      <c r="BJ25" s="18"/>
      <c r="BK25" s="19"/>
      <c r="BL25" s="18"/>
      <c r="BM25" s="19"/>
      <c r="BN25" s="18"/>
      <c r="BO25" s="19"/>
      <c r="BP25" s="18"/>
      <c r="BQ25" s="19"/>
      <c r="BR25" s="18"/>
      <c r="BS25" s="19"/>
      <c r="BT25" s="18"/>
      <c r="BU25" s="19">
        <v>60</v>
      </c>
      <c r="BV25" s="18">
        <v>2</v>
      </c>
      <c r="BW25" s="19"/>
      <c r="BX25" s="18"/>
      <c r="BY25" s="19"/>
      <c r="BZ25" s="18"/>
      <c r="CA25" s="19" t="s">
        <v>129</v>
      </c>
      <c r="CB25" s="18"/>
      <c r="CC25" s="19"/>
      <c r="CD25" s="18"/>
      <c r="CE25" s="19">
        <v>11</v>
      </c>
      <c r="CF25" s="18"/>
      <c r="CG25" s="19"/>
      <c r="CH25" s="19"/>
      <c r="CI25" s="18"/>
      <c r="CJ25" s="19"/>
      <c r="CK25" s="18"/>
      <c r="CL25" s="19"/>
      <c r="CM25" s="18"/>
      <c r="CN25" s="19"/>
      <c r="CO25" s="18"/>
      <c r="CP25" s="19">
        <v>1</v>
      </c>
      <c r="CQ25" s="18"/>
      <c r="CR25" s="19"/>
      <c r="CS25" s="18"/>
      <c r="CT25" s="19"/>
      <c r="CU25" s="19"/>
      <c r="CV25" s="18"/>
      <c r="CW25" s="19">
        <v>1</v>
      </c>
      <c r="CX25" s="18"/>
      <c r="CY25" s="19"/>
      <c r="CZ25" s="19"/>
      <c r="DA25" s="18">
        <v>6</v>
      </c>
      <c r="DB25" s="19"/>
      <c r="DC25" s="18"/>
      <c r="DD25" s="19"/>
      <c r="DE25" s="18"/>
      <c r="DF25" s="19"/>
      <c r="DG25" s="18"/>
      <c r="DH25" s="19"/>
      <c r="DI25" s="19"/>
      <c r="DJ25" s="18"/>
      <c r="DK25" s="19"/>
      <c r="DL25" s="19"/>
      <c r="DM25" s="18"/>
      <c r="DN25" s="19"/>
      <c r="DO25" s="19"/>
      <c r="DP25" s="19"/>
      <c r="DQ25" s="18"/>
      <c r="DR25" s="19"/>
      <c r="DS25" s="18"/>
      <c r="DT25" s="19"/>
      <c r="DU25" s="19"/>
      <c r="DV25" s="18"/>
      <c r="DW25" s="19"/>
      <c r="DX25" s="18">
        <v>1</v>
      </c>
      <c r="DY25" s="19"/>
      <c r="DZ25" s="18"/>
      <c r="EA25" s="19">
        <v>2</v>
      </c>
      <c r="EB25" s="18"/>
      <c r="EC25" s="19"/>
      <c r="ED25" s="19"/>
      <c r="EE25" s="19"/>
      <c r="EF25" s="18"/>
      <c r="EG25" s="19">
        <v>1</v>
      </c>
      <c r="EH25" s="18"/>
      <c r="EI25" s="19"/>
      <c r="EJ25" s="18"/>
      <c r="EK25" s="19"/>
      <c r="EL25" s="18"/>
      <c r="EM25" s="18"/>
      <c r="EN25" s="19"/>
      <c r="EO25" s="19"/>
      <c r="EP25" s="18"/>
      <c r="EQ25" s="19"/>
      <c r="ER25" s="19"/>
      <c r="ES25" s="18"/>
      <c r="ET25" s="19"/>
      <c r="EU25" s="18">
        <v>7</v>
      </c>
      <c r="EV25" s="19">
        <v>150</v>
      </c>
      <c r="EW25" s="18">
        <f t="shared" si="22"/>
        <v>14</v>
      </c>
      <c r="EX25" s="19">
        <f t="shared" si="23"/>
        <v>15</v>
      </c>
      <c r="EY25" s="18" t="s">
        <v>177</v>
      </c>
      <c r="EZ25" s="30">
        <f t="shared" si="24"/>
        <v>160</v>
      </c>
      <c r="FA25" s="39">
        <f t="shared" si="25"/>
        <v>5.0064144685378134</v>
      </c>
      <c r="FB25" s="62">
        <f t="array" ref="FB25">-SUMPRODUCT(IFERROR(G25:ET25/(EZ25-EU25),0),IFERROR(LN(G25:ET25/(EZ25-EU25)),0))</f>
        <v>1.4888094872044111</v>
      </c>
      <c r="FC25" s="46">
        <f t="shared" si="26"/>
        <v>1.25</v>
      </c>
      <c r="FD25" s="47">
        <f t="shared" si="27"/>
        <v>0</v>
      </c>
      <c r="FE25" s="46">
        <f t="shared" si="28"/>
        <v>0.625</v>
      </c>
      <c r="FF25" s="47">
        <f t="shared" si="45"/>
        <v>4.375</v>
      </c>
      <c r="FG25" s="40">
        <f t="shared" si="29"/>
        <v>0</v>
      </c>
      <c r="FH25" s="47">
        <f t="shared" si="30"/>
        <v>0.625</v>
      </c>
      <c r="FI25" s="40">
        <f t="shared" si="31"/>
        <v>0</v>
      </c>
      <c r="FJ25" s="41">
        <f t="shared" si="32"/>
        <v>0</v>
      </c>
      <c r="FK25" s="46">
        <f t="shared" si="33"/>
        <v>0.625</v>
      </c>
      <c r="FL25" s="47">
        <f t="shared" si="34"/>
        <v>0.625</v>
      </c>
      <c r="FM25" s="40">
        <f t="shared" si="35"/>
        <v>0</v>
      </c>
      <c r="FN25" s="47">
        <f t="shared" si="36"/>
        <v>0</v>
      </c>
      <c r="FO25" s="40">
        <f t="shared" si="37"/>
        <v>1.25</v>
      </c>
      <c r="FP25" s="47">
        <f t="shared" si="38"/>
        <v>0</v>
      </c>
      <c r="FQ25" s="46">
        <f t="shared" si="39"/>
        <v>0</v>
      </c>
      <c r="FR25" s="47">
        <f t="shared" si="40"/>
        <v>40.625</v>
      </c>
      <c r="FS25" s="46">
        <f t="shared" si="41"/>
        <v>38.75</v>
      </c>
      <c r="FT25" s="41">
        <v>0</v>
      </c>
      <c r="FU25" s="40">
        <f t="shared" si="43"/>
        <v>0</v>
      </c>
      <c r="FV25" s="47">
        <f t="shared" si="44"/>
        <v>6.8750000000000009</v>
      </c>
    </row>
    <row r="26" spans="1:178" x14ac:dyDescent="0.25">
      <c r="A26" s="27" t="s">
        <v>130</v>
      </c>
      <c r="B26" s="27">
        <v>83</v>
      </c>
      <c r="C26" s="27" t="s">
        <v>131</v>
      </c>
      <c r="D26" s="27">
        <v>900</v>
      </c>
      <c r="E26" s="27">
        <v>2.7099999999999999E-2</v>
      </c>
      <c r="F26" s="16"/>
      <c r="G26" s="17"/>
      <c r="H26" s="16"/>
      <c r="I26" s="17"/>
      <c r="J26" s="16"/>
      <c r="K26" s="17"/>
      <c r="L26" s="16"/>
      <c r="M26" s="17"/>
      <c r="N26" s="16"/>
      <c r="O26" s="17"/>
      <c r="P26" s="16"/>
      <c r="Q26" s="17"/>
      <c r="R26" s="16"/>
      <c r="S26" s="17"/>
      <c r="T26" s="16"/>
      <c r="U26" s="17"/>
      <c r="V26" s="16"/>
      <c r="W26" s="17"/>
      <c r="X26" s="17"/>
      <c r="Y26" s="16"/>
      <c r="Z26" s="17"/>
      <c r="AA26" s="16">
        <v>1</v>
      </c>
      <c r="AB26" s="17"/>
      <c r="AC26" s="16"/>
      <c r="AD26" s="17"/>
      <c r="AE26" s="16"/>
      <c r="AF26" s="17"/>
      <c r="AG26" s="17"/>
      <c r="AH26" s="16"/>
      <c r="AI26" s="17"/>
      <c r="AJ26" s="16"/>
      <c r="AK26" s="17"/>
      <c r="AL26" s="16"/>
      <c r="AM26" s="17"/>
      <c r="AN26" s="16"/>
      <c r="AO26" s="17"/>
      <c r="AP26" s="16"/>
      <c r="AQ26" s="27"/>
      <c r="AR26" s="17"/>
      <c r="AS26" s="16"/>
      <c r="AT26" s="17"/>
      <c r="AU26" s="16"/>
      <c r="AV26" s="17"/>
      <c r="AW26" s="17"/>
      <c r="AX26" s="16"/>
      <c r="AY26" s="17"/>
      <c r="AZ26" s="17"/>
      <c r="BA26" s="16"/>
      <c r="BB26" s="17"/>
      <c r="BC26" s="16"/>
      <c r="BD26" s="17"/>
      <c r="BE26" s="16"/>
      <c r="BF26" s="17"/>
      <c r="BG26" s="16"/>
      <c r="BH26" s="17"/>
      <c r="BI26" s="27"/>
      <c r="BJ26" s="16"/>
      <c r="BK26" s="17"/>
      <c r="BL26" s="16"/>
      <c r="BM26" s="17"/>
      <c r="BN26" s="16"/>
      <c r="BO26" s="17"/>
      <c r="BP26" s="16"/>
      <c r="BQ26" s="17"/>
      <c r="BR26" s="16"/>
      <c r="BS26" s="17"/>
      <c r="BT26" s="16"/>
      <c r="BU26" s="17"/>
      <c r="BV26" s="16"/>
      <c r="BW26" s="17"/>
      <c r="BX26" s="16"/>
      <c r="BY26" s="17"/>
      <c r="BZ26" s="16"/>
      <c r="CA26" s="17"/>
      <c r="CB26" s="16"/>
      <c r="CC26" s="17"/>
      <c r="CD26" s="16"/>
      <c r="CE26" s="17"/>
      <c r="CF26" s="16"/>
      <c r="CG26" s="17"/>
      <c r="CH26" s="17"/>
      <c r="CI26" s="16"/>
      <c r="CJ26" s="17"/>
      <c r="CK26" s="16"/>
      <c r="CL26" s="17"/>
      <c r="CM26" s="16"/>
      <c r="CN26" s="17"/>
      <c r="CO26" s="16"/>
      <c r="CP26" s="17"/>
      <c r="CQ26" s="16"/>
      <c r="CR26" s="17"/>
      <c r="CS26" s="16"/>
      <c r="CT26" s="27"/>
      <c r="CU26" s="17"/>
      <c r="CV26" s="16"/>
      <c r="CW26" s="17"/>
      <c r="CX26" s="16"/>
      <c r="CY26" s="17"/>
      <c r="CZ26" s="17"/>
      <c r="DA26" s="16"/>
      <c r="DB26" s="17"/>
      <c r="DC26" s="16"/>
      <c r="DD26" s="17"/>
      <c r="DE26" s="16"/>
      <c r="DF26" s="17"/>
      <c r="DG26" s="16"/>
      <c r="DH26" s="17"/>
      <c r="DI26" s="17"/>
      <c r="DJ26" s="16"/>
      <c r="DK26" s="27"/>
      <c r="DL26" s="17"/>
      <c r="DM26" s="16"/>
      <c r="DN26" s="27"/>
      <c r="DO26" s="17"/>
      <c r="DP26" s="17"/>
      <c r="DQ26" s="16"/>
      <c r="DR26" s="17"/>
      <c r="DS26" s="16"/>
      <c r="DT26" s="17"/>
      <c r="DU26" s="17"/>
      <c r="DV26" s="16"/>
      <c r="DW26" s="17"/>
      <c r="DX26" s="16"/>
      <c r="DY26" s="17"/>
      <c r="DZ26" s="16"/>
      <c r="EA26" s="17">
        <v>4</v>
      </c>
      <c r="EB26" s="16"/>
      <c r="EC26" s="27"/>
      <c r="ED26" s="17"/>
      <c r="EE26" s="17"/>
      <c r="EF26" s="16"/>
      <c r="EG26" s="17"/>
      <c r="EH26" s="16"/>
      <c r="EI26" s="17"/>
      <c r="EJ26" s="16"/>
      <c r="EK26" s="17"/>
      <c r="EL26" s="16"/>
      <c r="EM26" s="16"/>
      <c r="EN26" s="17"/>
      <c r="EO26" s="17"/>
      <c r="EP26" s="16"/>
      <c r="EQ26" s="27"/>
      <c r="ER26" s="17"/>
      <c r="ES26" s="16"/>
      <c r="ET26" s="17"/>
      <c r="EU26" s="16"/>
      <c r="EV26" s="17">
        <v>150</v>
      </c>
      <c r="EW26" s="16">
        <f t="shared" si="22"/>
        <v>2</v>
      </c>
      <c r="EX26" s="17">
        <f t="shared" si="23"/>
        <v>2</v>
      </c>
      <c r="EY26" s="16" t="s">
        <v>177</v>
      </c>
      <c r="EZ26" s="56">
        <f t="shared" si="24"/>
        <v>5</v>
      </c>
      <c r="FA26" s="53">
        <f t="shared" si="25"/>
        <v>0.1529866044929106</v>
      </c>
      <c r="FB26" s="60">
        <f t="array" ref="FB26">-SUMPRODUCT(IFERROR(G26:ET26/(EZ26-EU26),0),IFERROR(LN(G26:ET26/(EZ26-EU26)),0))</f>
        <v>0.50040242353818787</v>
      </c>
      <c r="FC26" s="36">
        <f t="shared" si="26"/>
        <v>80</v>
      </c>
      <c r="FD26" s="37">
        <f t="shared" si="27"/>
        <v>0</v>
      </c>
      <c r="FE26" s="36">
        <f t="shared" si="28"/>
        <v>0</v>
      </c>
      <c r="FF26" s="37">
        <f t="shared" si="45"/>
        <v>0</v>
      </c>
      <c r="FG26" s="36">
        <f t="shared" si="29"/>
        <v>0</v>
      </c>
      <c r="FH26" s="37">
        <f t="shared" si="30"/>
        <v>0</v>
      </c>
      <c r="FI26" s="36">
        <f t="shared" si="31"/>
        <v>0</v>
      </c>
      <c r="FJ26" s="37">
        <f t="shared" si="32"/>
        <v>0</v>
      </c>
      <c r="FK26" s="36">
        <f t="shared" si="33"/>
        <v>0</v>
      </c>
      <c r="FL26" s="37">
        <f t="shared" si="34"/>
        <v>0</v>
      </c>
      <c r="FM26" s="36">
        <f t="shared" si="35"/>
        <v>0</v>
      </c>
      <c r="FN26" s="37">
        <f t="shared" si="36"/>
        <v>0</v>
      </c>
      <c r="FO26" s="36">
        <f t="shared" si="37"/>
        <v>0</v>
      </c>
      <c r="FP26" s="37">
        <f t="shared" si="38"/>
        <v>0</v>
      </c>
      <c r="FQ26" s="36">
        <f t="shared" si="39"/>
        <v>0</v>
      </c>
      <c r="FR26" s="37">
        <f t="shared" si="40"/>
        <v>20</v>
      </c>
      <c r="FS26" s="36">
        <f t="shared" si="41"/>
        <v>0</v>
      </c>
      <c r="FT26" s="37">
        <f>(CA26/EZ26)*100</f>
        <v>0</v>
      </c>
      <c r="FU26" s="48">
        <f t="shared" si="43"/>
        <v>0</v>
      </c>
      <c r="FV26" s="48">
        <f t="shared" si="44"/>
        <v>0</v>
      </c>
    </row>
    <row r="27" spans="1:178" x14ac:dyDescent="0.25">
      <c r="A27" s="29"/>
      <c r="B27" s="18"/>
      <c r="C27" s="18"/>
      <c r="D27" s="18"/>
      <c r="E27" s="18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38"/>
      <c r="FB27" s="22"/>
      <c r="FC27" s="22"/>
      <c r="FD27" s="22"/>
      <c r="FE27" s="22"/>
      <c r="FF27" s="22"/>
      <c r="FG27" s="44"/>
      <c r="FH27" s="22"/>
      <c r="FI27" s="44"/>
      <c r="FJ27" s="44"/>
      <c r="FK27" s="22"/>
      <c r="FL27" s="22"/>
      <c r="FM27" s="44"/>
      <c r="FN27" s="22"/>
      <c r="FO27" s="44"/>
      <c r="FP27" s="22"/>
      <c r="FQ27" s="22"/>
      <c r="FR27" s="49"/>
      <c r="FS27" s="49"/>
      <c r="FT27" s="22"/>
      <c r="FU27" s="40"/>
      <c r="FV27" s="50"/>
    </row>
    <row r="28" spans="1:178" x14ac:dyDescent="0.25">
      <c r="A28" s="15" t="s">
        <v>128</v>
      </c>
      <c r="B28" s="15">
        <v>76</v>
      </c>
      <c r="C28" s="67" t="s">
        <v>187</v>
      </c>
      <c r="D28" s="15" t="s">
        <v>154</v>
      </c>
      <c r="E28" s="15">
        <f>14.8/1000</f>
        <v>1.4800000000000001E-2</v>
      </c>
      <c r="F28" s="20"/>
      <c r="G28" s="21"/>
      <c r="H28" s="20"/>
      <c r="I28" s="21"/>
      <c r="J28" s="20" t="s">
        <v>129</v>
      </c>
      <c r="K28" s="21">
        <v>40</v>
      </c>
      <c r="L28" s="20"/>
      <c r="M28" s="21" t="s">
        <v>129</v>
      </c>
      <c r="N28" s="20"/>
      <c r="O28" s="21"/>
      <c r="P28" s="20" t="s">
        <v>129</v>
      </c>
      <c r="Q28" s="21">
        <v>4</v>
      </c>
      <c r="R28" s="20"/>
      <c r="S28" s="21"/>
      <c r="T28" s="20"/>
      <c r="U28" s="21"/>
      <c r="V28" s="20"/>
      <c r="W28" s="21">
        <v>3</v>
      </c>
      <c r="X28" s="21"/>
      <c r="Y28" s="20" t="s">
        <v>129</v>
      </c>
      <c r="Z28" s="21"/>
      <c r="AA28" s="20"/>
      <c r="AB28" s="21"/>
      <c r="AC28" s="20"/>
      <c r="AD28" s="21"/>
      <c r="AE28" s="20" t="s">
        <v>129</v>
      </c>
      <c r="AF28" s="21">
        <v>2</v>
      </c>
      <c r="AG28" s="21" t="s">
        <v>129</v>
      </c>
      <c r="AH28" s="20"/>
      <c r="AI28" s="21"/>
      <c r="AJ28" s="20"/>
      <c r="AK28" s="21"/>
      <c r="AL28" s="20"/>
      <c r="AM28" s="21"/>
      <c r="AN28" s="20" t="s">
        <v>129</v>
      </c>
      <c r="AO28" s="21"/>
      <c r="AP28" s="20"/>
      <c r="AQ28" s="15"/>
      <c r="AR28" s="21"/>
      <c r="AS28" s="20"/>
      <c r="AT28" s="21">
        <v>3</v>
      </c>
      <c r="AU28" s="20"/>
      <c r="AV28" s="21">
        <v>1</v>
      </c>
      <c r="AW28" s="21">
        <v>11</v>
      </c>
      <c r="AX28" s="20"/>
      <c r="AY28" s="21">
        <v>5</v>
      </c>
      <c r="AZ28" s="21"/>
      <c r="BA28" s="20" t="s">
        <v>129</v>
      </c>
      <c r="BB28" s="21"/>
      <c r="BC28" s="20" t="s">
        <v>129</v>
      </c>
      <c r="BD28" s="21">
        <v>1</v>
      </c>
      <c r="BE28" s="20">
        <v>1</v>
      </c>
      <c r="BF28" s="21"/>
      <c r="BG28" s="20"/>
      <c r="BH28" s="21" t="s">
        <v>129</v>
      </c>
      <c r="BI28" s="15">
        <v>1</v>
      </c>
      <c r="BJ28" s="20">
        <v>2</v>
      </c>
      <c r="BK28" s="21">
        <v>1</v>
      </c>
      <c r="BL28" s="20">
        <v>13</v>
      </c>
      <c r="BM28" s="21"/>
      <c r="BN28" s="20"/>
      <c r="BO28" s="21"/>
      <c r="BP28" s="20"/>
      <c r="BQ28" s="21" t="s">
        <v>129</v>
      </c>
      <c r="BR28" s="20" t="s">
        <v>129</v>
      </c>
      <c r="BS28" s="21" t="s">
        <v>129</v>
      </c>
      <c r="BT28" s="20"/>
      <c r="BU28" s="21"/>
      <c r="BV28" s="20"/>
      <c r="BW28" s="21"/>
      <c r="BX28" s="20" t="s">
        <v>129</v>
      </c>
      <c r="BY28" s="21"/>
      <c r="BZ28" s="20">
        <v>1</v>
      </c>
      <c r="CA28" s="21">
        <v>2</v>
      </c>
      <c r="CB28" s="20"/>
      <c r="CC28" s="21"/>
      <c r="CD28" s="20"/>
      <c r="CE28" s="21"/>
      <c r="CF28" s="20"/>
      <c r="CG28" s="21"/>
      <c r="CH28" s="21"/>
      <c r="CI28" s="20">
        <v>1</v>
      </c>
      <c r="CJ28" s="21"/>
      <c r="CK28" s="20">
        <v>28</v>
      </c>
      <c r="CL28" s="21"/>
      <c r="CM28" s="20" t="s">
        <v>129</v>
      </c>
      <c r="CN28" s="21"/>
      <c r="CO28" s="20"/>
      <c r="CP28" s="21">
        <v>3</v>
      </c>
      <c r="CQ28" s="20">
        <v>1</v>
      </c>
      <c r="CR28" s="21">
        <v>1</v>
      </c>
      <c r="CS28" s="20"/>
      <c r="CT28" s="15"/>
      <c r="CU28" s="21"/>
      <c r="CV28" s="20"/>
      <c r="CW28" s="21"/>
      <c r="CX28" s="20">
        <v>1</v>
      </c>
      <c r="CY28" s="21" t="s">
        <v>129</v>
      </c>
      <c r="CZ28" s="21">
        <v>2</v>
      </c>
      <c r="DA28" s="20">
        <v>1</v>
      </c>
      <c r="DB28" s="21">
        <v>6</v>
      </c>
      <c r="DC28" s="20"/>
      <c r="DD28" s="21"/>
      <c r="DE28" s="20"/>
      <c r="DF28" s="21"/>
      <c r="DG28" s="20"/>
      <c r="DH28" s="21">
        <v>1</v>
      </c>
      <c r="DI28" s="21"/>
      <c r="DJ28" s="20">
        <v>1</v>
      </c>
      <c r="DK28" s="15">
        <v>3</v>
      </c>
      <c r="DL28" s="21">
        <v>1</v>
      </c>
      <c r="DM28" s="20"/>
      <c r="DN28" s="15"/>
      <c r="DO28" s="21">
        <v>1</v>
      </c>
      <c r="DP28" s="21">
        <v>1</v>
      </c>
      <c r="DQ28" s="20"/>
      <c r="DR28" s="21"/>
      <c r="DS28" s="20"/>
      <c r="DT28" s="21"/>
      <c r="DU28" s="21"/>
      <c r="DV28" s="20">
        <v>1</v>
      </c>
      <c r="DW28" s="21"/>
      <c r="DX28" s="20">
        <v>38</v>
      </c>
      <c r="DY28" s="21"/>
      <c r="DZ28" s="20"/>
      <c r="EA28" s="21">
        <v>95</v>
      </c>
      <c r="EB28" s="20">
        <v>1</v>
      </c>
      <c r="EC28" s="15">
        <v>2</v>
      </c>
      <c r="ED28" s="21">
        <v>2</v>
      </c>
      <c r="EE28" s="21"/>
      <c r="EF28" s="20" t="s">
        <v>129</v>
      </c>
      <c r="EG28" s="21"/>
      <c r="EH28" s="20"/>
      <c r="EI28" s="21"/>
      <c r="EJ28" s="20">
        <v>4</v>
      </c>
      <c r="EK28" s="21"/>
      <c r="EL28" s="20">
        <v>1</v>
      </c>
      <c r="EM28" s="20">
        <v>4</v>
      </c>
      <c r="EN28" s="21"/>
      <c r="EO28" s="21">
        <v>10</v>
      </c>
      <c r="EP28" s="20">
        <v>4</v>
      </c>
      <c r="EQ28" s="15">
        <v>10</v>
      </c>
      <c r="ER28" s="21"/>
      <c r="ES28" s="20"/>
      <c r="ET28" s="21">
        <v>7</v>
      </c>
      <c r="EU28" s="20">
        <v>1</v>
      </c>
      <c r="EV28" s="21">
        <v>17</v>
      </c>
      <c r="EW28" s="20">
        <f t="shared" ref="EW28:EW37" si="46">COUNTIF(F28:ET28, "&gt;0")</f>
        <v>44</v>
      </c>
      <c r="EX28" s="21">
        <f t="shared" ref="EX28:EX37" si="47">COUNTIF(F28:ET28, "P") +EW28</f>
        <v>61</v>
      </c>
      <c r="EY28" s="20" t="s">
        <v>175</v>
      </c>
      <c r="EZ28" s="57">
        <f t="shared" ref="EZ28:EZ37" si="48">SUM(F28:EU28)</f>
        <v>323</v>
      </c>
      <c r="FA28" s="32">
        <f t="shared" ref="FA28:FA37" si="49">((EZ28*500)/(EV28*E28*0.000201*2))/(10^7)</f>
        <v>159.67459997310743</v>
      </c>
      <c r="FB28" s="61">
        <f t="array" ref="FB28">-SUMPRODUCT(IFERROR(G28:ET28/(EZ28-EU28),0),IFERROR(LN(G28:ET28/(EZ28-EU28)),0))</f>
        <v>2.6889077084066395</v>
      </c>
      <c r="FC28" s="40">
        <f t="shared" ref="FC28:FC37" si="50">(SUM(EA28:EE28)/EZ28)*100</f>
        <v>30.959752321981426</v>
      </c>
      <c r="FD28" s="41">
        <f t="shared" ref="FD28:FD37" si="51">(SUM(K28:O28)/EZ28)*100</f>
        <v>12.383900928792571</v>
      </c>
      <c r="FE28" s="40">
        <f t="shared" ref="FE28:FE37" si="52">(SUM(CJ28:CP28)/EZ28)*100</f>
        <v>9.5975232198142422</v>
      </c>
      <c r="FF28" s="41">
        <f>((SUM(CW28:DA28))/EZ28)*100</f>
        <v>1.2383900928792571</v>
      </c>
      <c r="FG28" s="40">
        <f t="shared" ref="FG28:FG37" si="53">(AO28/EZ28)*100</f>
        <v>0</v>
      </c>
      <c r="FH28" s="41">
        <f t="shared" ref="FH28:FH37" si="54">(SUM(Q28:W28)/EZ28)*100</f>
        <v>2.1671826625386998</v>
      </c>
      <c r="FI28" s="40">
        <f t="shared" ref="FI28:FI37" si="55">(SUM(BB28:BF28)+BM28)/EZ28*100</f>
        <v>0.61919504643962853</v>
      </c>
      <c r="FJ28" s="41">
        <f t="shared" ref="FJ28:FJ37" si="56">(CU28+CV28)/EZ28*100</f>
        <v>0</v>
      </c>
      <c r="FK28" s="40">
        <f t="shared" ref="FK28:FK37" si="57">(SUM(EF28:ET28)/EZ28)*100</f>
        <v>12.383900928792571</v>
      </c>
      <c r="FL28" s="41">
        <f t="shared" ref="FL28:FL37" si="58">DX28/EZ28*100</f>
        <v>11.76470588235294</v>
      </c>
      <c r="FM28" s="40">
        <f t="shared" ref="FM28:FM37" si="59">(SUM(AE28:AI28)/EZ28)*100</f>
        <v>0.61919504643962853</v>
      </c>
      <c r="FN28" s="41">
        <f t="shared" ref="FN28:FN37" si="60">(SUM(DK28:DR28)/EZ28)*100</f>
        <v>1.8575851393188854</v>
      </c>
      <c r="FO28" s="40">
        <f t="shared" ref="FO28:FO37" si="61">(SUM(AU28:AX28)/EZ28)*100</f>
        <v>3.7151702786377707</v>
      </c>
      <c r="FP28" s="41">
        <f t="shared" ref="FP28:FP37" si="62">(SUM(BJ28:BL28)/EZ28)*100</f>
        <v>4.9535603715170282</v>
      </c>
      <c r="FQ28" s="40">
        <f t="shared" ref="FQ28:FQ37" si="63">(SUM(DB28:DF28)/EZ28)*100</f>
        <v>1.8575851393188854</v>
      </c>
      <c r="FR28" s="47">
        <f t="shared" ref="FR28:FR37" si="64">(SUM(AA28:AB28)/EZ28)*100</f>
        <v>0</v>
      </c>
      <c r="FS28" s="46">
        <f t="shared" ref="FS28:FS37" si="65">(SUM(BT28:BW28)/EZ28)*100</f>
        <v>0</v>
      </c>
      <c r="FT28" s="47">
        <f t="shared" ref="FT28:FT37" si="66">(CA28/EZ28)*100</f>
        <v>0.61919504643962853</v>
      </c>
      <c r="FU28" s="34">
        <f t="shared" ref="FU28:FU37" si="67">(SUM(AY28:AZ28)/EZ28)*100</f>
        <v>1.5479876160990713</v>
      </c>
      <c r="FV28" s="51">
        <f t="shared" ref="FV28:FV37" si="68">(SUM(CC28:CF28)/EZ28)*100</f>
        <v>0</v>
      </c>
    </row>
    <row r="29" spans="1:178" x14ac:dyDescent="0.25">
      <c r="A29" s="17" t="s">
        <v>128</v>
      </c>
      <c r="B29" s="17">
        <v>76</v>
      </c>
      <c r="C29" s="68" t="s">
        <v>187</v>
      </c>
      <c r="D29" s="17">
        <v>100</v>
      </c>
      <c r="E29" s="17">
        <v>1.4999999999999999E-2</v>
      </c>
      <c r="F29" s="16"/>
      <c r="G29" s="17"/>
      <c r="H29" s="16">
        <v>1</v>
      </c>
      <c r="I29" s="17"/>
      <c r="J29" s="16"/>
      <c r="K29" s="17">
        <v>48</v>
      </c>
      <c r="L29" s="16"/>
      <c r="M29" s="17"/>
      <c r="N29" s="16"/>
      <c r="O29" s="17"/>
      <c r="P29" s="16">
        <v>1</v>
      </c>
      <c r="Q29" s="17"/>
      <c r="R29" s="16">
        <v>1</v>
      </c>
      <c r="S29" s="17">
        <v>1</v>
      </c>
      <c r="T29" s="16"/>
      <c r="U29" s="17"/>
      <c r="V29" s="16"/>
      <c r="W29" s="17">
        <v>2</v>
      </c>
      <c r="X29" s="17"/>
      <c r="Y29" s="16"/>
      <c r="Z29" s="17"/>
      <c r="AA29" s="16"/>
      <c r="AB29" s="17"/>
      <c r="AC29" s="16"/>
      <c r="AD29" s="17"/>
      <c r="AE29" s="16"/>
      <c r="AF29" s="17">
        <v>3</v>
      </c>
      <c r="AG29" s="17"/>
      <c r="AH29" s="16"/>
      <c r="AI29" s="17"/>
      <c r="AJ29" s="16"/>
      <c r="AK29" s="17"/>
      <c r="AL29" s="16"/>
      <c r="AM29" s="17"/>
      <c r="AN29" s="16">
        <v>1</v>
      </c>
      <c r="AO29" s="17">
        <v>1</v>
      </c>
      <c r="AP29" s="16"/>
      <c r="AQ29" s="17"/>
      <c r="AR29" s="17"/>
      <c r="AS29" s="16"/>
      <c r="AT29" s="17">
        <v>3</v>
      </c>
      <c r="AU29" s="16"/>
      <c r="AV29" s="17">
        <v>4</v>
      </c>
      <c r="AW29" s="17">
        <v>10</v>
      </c>
      <c r="AX29" s="16"/>
      <c r="AY29" s="17">
        <v>6</v>
      </c>
      <c r="AZ29" s="17"/>
      <c r="BA29" s="16"/>
      <c r="BB29" s="17" t="s">
        <v>129</v>
      </c>
      <c r="BC29" s="16"/>
      <c r="BD29" s="17"/>
      <c r="BE29" s="16"/>
      <c r="BF29" s="17"/>
      <c r="BG29" s="16"/>
      <c r="BH29" s="17"/>
      <c r="BI29" s="17">
        <v>1</v>
      </c>
      <c r="BJ29" s="16">
        <v>1</v>
      </c>
      <c r="BK29" s="17">
        <v>6</v>
      </c>
      <c r="BL29" s="16">
        <v>15</v>
      </c>
      <c r="BM29" s="17"/>
      <c r="BN29" s="16"/>
      <c r="BO29" s="17"/>
      <c r="BP29" s="16"/>
      <c r="BQ29" s="17"/>
      <c r="BR29" s="16"/>
      <c r="BS29" s="17">
        <v>2</v>
      </c>
      <c r="BT29" s="16"/>
      <c r="BU29" s="17"/>
      <c r="BV29" s="16"/>
      <c r="BW29" s="17"/>
      <c r="BX29" s="16"/>
      <c r="BY29" s="17"/>
      <c r="BZ29" s="16"/>
      <c r="CA29" s="17">
        <v>5</v>
      </c>
      <c r="CB29" s="16"/>
      <c r="CC29" s="17"/>
      <c r="CD29" s="16"/>
      <c r="CE29" s="17"/>
      <c r="CF29" s="16"/>
      <c r="CG29" s="17"/>
      <c r="CH29" s="17"/>
      <c r="CI29" s="16"/>
      <c r="CJ29" s="17">
        <v>2</v>
      </c>
      <c r="CK29" s="16">
        <v>21</v>
      </c>
      <c r="CL29" s="17"/>
      <c r="CM29" s="16"/>
      <c r="CN29" s="17"/>
      <c r="CO29" s="16"/>
      <c r="CP29" s="17"/>
      <c r="CQ29" s="16"/>
      <c r="CR29" s="17" t="s">
        <v>129</v>
      </c>
      <c r="CS29" s="16" t="s">
        <v>129</v>
      </c>
      <c r="CT29" s="17"/>
      <c r="CU29" s="17"/>
      <c r="CV29" s="16"/>
      <c r="CW29" s="17" t="s">
        <v>129</v>
      </c>
      <c r="CX29" s="16">
        <v>1</v>
      </c>
      <c r="CY29" s="17"/>
      <c r="CZ29" s="17">
        <v>1</v>
      </c>
      <c r="DA29" s="16"/>
      <c r="DB29" s="17">
        <v>5</v>
      </c>
      <c r="DC29" s="16">
        <v>1</v>
      </c>
      <c r="DD29" s="17">
        <v>2</v>
      </c>
      <c r="DE29" s="16"/>
      <c r="DF29" s="17"/>
      <c r="DG29" s="16"/>
      <c r="DH29" s="17"/>
      <c r="DI29" s="17"/>
      <c r="DJ29" s="16" t="s">
        <v>129</v>
      </c>
      <c r="DK29" s="17"/>
      <c r="DL29" s="17">
        <v>2</v>
      </c>
      <c r="DM29" s="16"/>
      <c r="DN29" s="17"/>
      <c r="DO29" s="17">
        <v>2</v>
      </c>
      <c r="DP29" s="17">
        <v>1</v>
      </c>
      <c r="DQ29" s="16"/>
      <c r="DR29" s="17"/>
      <c r="DS29" s="16" t="s">
        <v>129</v>
      </c>
      <c r="DT29" s="17"/>
      <c r="DU29" s="17"/>
      <c r="DV29" s="16" t="s">
        <v>129</v>
      </c>
      <c r="DW29" s="17"/>
      <c r="DX29" s="16">
        <v>30</v>
      </c>
      <c r="DY29" s="17"/>
      <c r="DZ29" s="16">
        <v>1</v>
      </c>
      <c r="EA29" s="17">
        <v>117</v>
      </c>
      <c r="EB29" s="16">
        <v>1</v>
      </c>
      <c r="EC29" s="17">
        <v>1</v>
      </c>
      <c r="ED29" s="17" t="s">
        <v>129</v>
      </c>
      <c r="EE29" s="17"/>
      <c r="EF29" s="16"/>
      <c r="EG29" s="17">
        <v>3</v>
      </c>
      <c r="EH29" s="16"/>
      <c r="EI29" s="17"/>
      <c r="EJ29" s="16">
        <v>6</v>
      </c>
      <c r="EK29" s="17" t="s">
        <v>129</v>
      </c>
      <c r="EL29" s="16" t="s">
        <v>129</v>
      </c>
      <c r="EM29" s="16">
        <v>4</v>
      </c>
      <c r="EN29" s="17"/>
      <c r="EO29" s="17">
        <v>10</v>
      </c>
      <c r="EP29" s="16"/>
      <c r="EQ29" s="17">
        <v>3</v>
      </c>
      <c r="ER29" s="17"/>
      <c r="ES29" s="16"/>
      <c r="ET29" s="17">
        <v>2</v>
      </c>
      <c r="EU29" s="16"/>
      <c r="EV29" s="17">
        <v>40</v>
      </c>
      <c r="EW29" s="16">
        <f t="shared" si="46"/>
        <v>40</v>
      </c>
      <c r="EX29" s="17">
        <f t="shared" si="47"/>
        <v>50</v>
      </c>
      <c r="EY29" s="16" t="s">
        <v>175</v>
      </c>
      <c r="EZ29" s="56">
        <f t="shared" si="48"/>
        <v>328</v>
      </c>
      <c r="FA29" s="35">
        <f t="shared" si="49"/>
        <v>67.993366500829183</v>
      </c>
      <c r="FB29" s="60">
        <f t="array" ref="FB29">-SUMPRODUCT(IFERROR(G29:ET29/(EZ29-EU29),0),IFERROR(LN(G29:ET29/(EZ29-EU29)),0))</f>
        <v>2.5065527581870448</v>
      </c>
      <c r="FC29" s="36">
        <f t="shared" si="50"/>
        <v>36.280487804878049</v>
      </c>
      <c r="FD29" s="37">
        <f t="shared" si="51"/>
        <v>14.634146341463413</v>
      </c>
      <c r="FE29" s="36">
        <f t="shared" si="52"/>
        <v>7.01219512195122</v>
      </c>
      <c r="FF29" s="37">
        <f>((SUM(CW29:DA29)+AN29)/EZ29)*100</f>
        <v>0.91463414634146334</v>
      </c>
      <c r="FG29" s="36">
        <f t="shared" si="53"/>
        <v>0.3048780487804878</v>
      </c>
      <c r="FH29" s="37">
        <f t="shared" si="54"/>
        <v>1.2195121951219512</v>
      </c>
      <c r="FI29" s="36">
        <f t="shared" si="55"/>
        <v>0</v>
      </c>
      <c r="FJ29" s="37">
        <f t="shared" si="56"/>
        <v>0</v>
      </c>
      <c r="FK29" s="36">
        <f t="shared" si="57"/>
        <v>8.536585365853659</v>
      </c>
      <c r="FL29" s="37">
        <f t="shared" si="58"/>
        <v>9.1463414634146343</v>
      </c>
      <c r="FM29" s="36">
        <f t="shared" si="59"/>
        <v>0.91463414634146334</v>
      </c>
      <c r="FN29" s="37">
        <f t="shared" si="60"/>
        <v>1.524390243902439</v>
      </c>
      <c r="FO29" s="36">
        <f t="shared" si="61"/>
        <v>4.2682926829268295</v>
      </c>
      <c r="FP29" s="37">
        <f t="shared" si="62"/>
        <v>6.7073170731707323</v>
      </c>
      <c r="FQ29" s="36">
        <f t="shared" si="63"/>
        <v>2.4390243902439024</v>
      </c>
      <c r="FR29" s="37">
        <f t="shared" si="64"/>
        <v>0</v>
      </c>
      <c r="FS29" s="36">
        <f t="shared" si="65"/>
        <v>0</v>
      </c>
      <c r="FT29" s="37">
        <f t="shared" si="66"/>
        <v>1.524390243902439</v>
      </c>
      <c r="FU29" s="36">
        <f t="shared" si="67"/>
        <v>1.8292682926829267</v>
      </c>
      <c r="FV29" s="37">
        <f t="shared" si="68"/>
        <v>0</v>
      </c>
    </row>
    <row r="30" spans="1:178" x14ac:dyDescent="0.25">
      <c r="A30" s="19" t="s">
        <v>128</v>
      </c>
      <c r="B30" s="19">
        <v>76</v>
      </c>
      <c r="C30" s="69" t="s">
        <v>187</v>
      </c>
      <c r="D30" s="19">
        <v>300</v>
      </c>
      <c r="E30" s="19">
        <v>1.7899999999999999E-2</v>
      </c>
      <c r="F30" s="18" t="s">
        <v>129</v>
      </c>
      <c r="G30" s="19"/>
      <c r="H30" s="18"/>
      <c r="I30" s="19"/>
      <c r="J30" s="18"/>
      <c r="K30" s="19">
        <v>71</v>
      </c>
      <c r="L30" s="18"/>
      <c r="M30" s="19"/>
      <c r="N30" s="18"/>
      <c r="O30" s="19"/>
      <c r="P30" s="18"/>
      <c r="Q30" s="19"/>
      <c r="R30" s="18">
        <v>1</v>
      </c>
      <c r="S30" s="19">
        <v>1</v>
      </c>
      <c r="T30" s="18"/>
      <c r="U30" s="19"/>
      <c r="V30" s="18"/>
      <c r="W30" s="19">
        <v>2</v>
      </c>
      <c r="X30" s="19"/>
      <c r="Y30" s="18"/>
      <c r="Z30" s="19"/>
      <c r="AA30" s="18">
        <v>1</v>
      </c>
      <c r="AB30" s="19"/>
      <c r="AC30" s="18"/>
      <c r="AD30" s="19"/>
      <c r="AE30" s="18"/>
      <c r="AF30" s="19">
        <v>3</v>
      </c>
      <c r="AG30" s="19"/>
      <c r="AH30" s="18"/>
      <c r="AI30" s="19"/>
      <c r="AJ30" s="18"/>
      <c r="AK30" s="19" t="s">
        <v>129</v>
      </c>
      <c r="AL30" s="18">
        <v>1</v>
      </c>
      <c r="AM30" s="19" t="s">
        <v>129</v>
      </c>
      <c r="AN30" s="18"/>
      <c r="AO30" s="19">
        <v>3</v>
      </c>
      <c r="AP30" s="18"/>
      <c r="AQ30" s="19"/>
      <c r="AR30" s="19"/>
      <c r="AS30" s="18" t="s">
        <v>129</v>
      </c>
      <c r="AT30" s="19">
        <v>4</v>
      </c>
      <c r="AU30" s="18"/>
      <c r="AV30" s="19">
        <v>7</v>
      </c>
      <c r="AW30" s="19">
        <v>8</v>
      </c>
      <c r="AX30" s="18"/>
      <c r="AY30" s="19">
        <v>2</v>
      </c>
      <c r="AZ30" s="19">
        <v>1</v>
      </c>
      <c r="BA30" s="18"/>
      <c r="BB30" s="19">
        <v>1</v>
      </c>
      <c r="BC30" s="18"/>
      <c r="BD30" s="19">
        <v>1</v>
      </c>
      <c r="BE30" s="18" t="s">
        <v>129</v>
      </c>
      <c r="BF30" s="19">
        <v>1</v>
      </c>
      <c r="BG30" s="18" t="s">
        <v>129</v>
      </c>
      <c r="BH30" s="19"/>
      <c r="BI30" s="19" t="s">
        <v>129</v>
      </c>
      <c r="BJ30" s="18">
        <v>2</v>
      </c>
      <c r="BK30" s="19">
        <v>2</v>
      </c>
      <c r="BL30" s="18">
        <v>16</v>
      </c>
      <c r="BM30" s="19"/>
      <c r="BN30" s="18"/>
      <c r="BO30" s="19"/>
      <c r="BP30" s="18"/>
      <c r="BQ30" s="19">
        <v>1</v>
      </c>
      <c r="BR30" s="18" t="s">
        <v>129</v>
      </c>
      <c r="BS30" s="19"/>
      <c r="BT30" s="18"/>
      <c r="BU30" s="19"/>
      <c r="BV30" s="18"/>
      <c r="BW30" s="19"/>
      <c r="BX30" s="18"/>
      <c r="BY30" s="19"/>
      <c r="BZ30" s="18" t="s">
        <v>129</v>
      </c>
      <c r="CA30" s="19">
        <v>4</v>
      </c>
      <c r="CB30" s="18"/>
      <c r="CC30" s="19"/>
      <c r="CD30" s="18"/>
      <c r="CE30" s="19"/>
      <c r="CF30" s="18"/>
      <c r="CG30" s="19"/>
      <c r="CH30" s="19"/>
      <c r="CI30" s="18"/>
      <c r="CJ30" s="19">
        <v>1</v>
      </c>
      <c r="CK30" s="18">
        <v>24</v>
      </c>
      <c r="CL30" s="19"/>
      <c r="CM30" s="18">
        <v>3</v>
      </c>
      <c r="CN30" s="19"/>
      <c r="CO30" s="18"/>
      <c r="CP30" s="19">
        <v>1</v>
      </c>
      <c r="CQ30" s="18" t="s">
        <v>129</v>
      </c>
      <c r="CR30" s="19"/>
      <c r="CS30" s="18"/>
      <c r="CT30" s="19">
        <v>1</v>
      </c>
      <c r="CU30" s="19"/>
      <c r="CV30" s="18"/>
      <c r="CW30" s="19" t="s">
        <v>129</v>
      </c>
      <c r="CX30" s="18">
        <v>3</v>
      </c>
      <c r="CY30" s="19"/>
      <c r="CZ30" s="19">
        <v>1</v>
      </c>
      <c r="DA30" s="18"/>
      <c r="DB30" s="19">
        <v>7</v>
      </c>
      <c r="DC30" s="18"/>
      <c r="DD30" s="19"/>
      <c r="DE30" s="18"/>
      <c r="DF30" s="19"/>
      <c r="DG30" s="18"/>
      <c r="DH30" s="19"/>
      <c r="DI30" s="19" t="s">
        <v>129</v>
      </c>
      <c r="DJ30" s="18"/>
      <c r="DK30" s="19">
        <v>1</v>
      </c>
      <c r="DL30" s="19"/>
      <c r="DM30" s="18"/>
      <c r="DN30" s="19"/>
      <c r="DO30" s="19">
        <v>1</v>
      </c>
      <c r="DP30" s="19">
        <v>1</v>
      </c>
      <c r="DQ30" s="18"/>
      <c r="DR30" s="19"/>
      <c r="DS30" s="18" t="s">
        <v>129</v>
      </c>
      <c r="DT30" s="19"/>
      <c r="DU30" s="19"/>
      <c r="DV30" s="18">
        <v>1</v>
      </c>
      <c r="DW30" s="19">
        <v>2</v>
      </c>
      <c r="DX30" s="18">
        <v>32</v>
      </c>
      <c r="DY30" s="19"/>
      <c r="DZ30" s="18"/>
      <c r="EA30" s="19">
        <v>97</v>
      </c>
      <c r="EB30" s="18"/>
      <c r="EC30" s="19">
        <v>4</v>
      </c>
      <c r="ED30" s="19"/>
      <c r="EE30" s="19"/>
      <c r="EF30" s="18">
        <v>1</v>
      </c>
      <c r="EG30" s="19">
        <v>1</v>
      </c>
      <c r="EH30" s="18"/>
      <c r="EI30" s="19"/>
      <c r="EJ30" s="18">
        <v>9</v>
      </c>
      <c r="EK30" s="19"/>
      <c r="EL30" s="18">
        <v>1</v>
      </c>
      <c r="EM30" s="18">
        <v>1</v>
      </c>
      <c r="EN30" s="19"/>
      <c r="EO30" s="19">
        <v>8</v>
      </c>
      <c r="EP30" s="18">
        <v>5</v>
      </c>
      <c r="EQ30" s="19">
        <v>5</v>
      </c>
      <c r="ER30" s="19"/>
      <c r="ES30" s="18"/>
      <c r="ET30" s="19">
        <v>6</v>
      </c>
      <c r="EU30" s="18"/>
      <c r="EV30" s="19">
        <v>30</v>
      </c>
      <c r="EW30" s="18">
        <f t="shared" si="46"/>
        <v>46</v>
      </c>
      <c r="EX30" s="19">
        <f t="shared" si="47"/>
        <v>59</v>
      </c>
      <c r="EY30" s="18" t="s">
        <v>175</v>
      </c>
      <c r="EZ30" s="30">
        <f t="shared" si="48"/>
        <v>350</v>
      </c>
      <c r="FA30" s="39">
        <f t="shared" si="49"/>
        <v>81.065806905880279</v>
      </c>
      <c r="FB30" s="62">
        <f t="array" ref="FB30">-SUMPRODUCT(IFERROR(G30:ET30/(EZ30-EU30),0),IFERROR(LN(G30:ET30/(EZ30-EU30)),0))</f>
        <v>2.6527342629092243</v>
      </c>
      <c r="FC30" s="46">
        <f t="shared" si="50"/>
        <v>28.857142857142858</v>
      </c>
      <c r="FD30" s="47">
        <f t="shared" si="51"/>
        <v>20.285714285714285</v>
      </c>
      <c r="FE30" s="46">
        <f t="shared" si="52"/>
        <v>8.2857142857142847</v>
      </c>
      <c r="FF30" s="47">
        <f>((SUM(CW30:DA30)+AN30)/EZ30)*100</f>
        <v>1.1428571428571428</v>
      </c>
      <c r="FG30" s="40">
        <f t="shared" si="53"/>
        <v>0.85714285714285721</v>
      </c>
      <c r="FH30" s="47">
        <f t="shared" si="54"/>
        <v>1.1428571428571428</v>
      </c>
      <c r="FI30" s="40">
        <f t="shared" si="55"/>
        <v>0.85714285714285721</v>
      </c>
      <c r="FJ30" s="41">
        <f t="shared" si="56"/>
        <v>0</v>
      </c>
      <c r="FK30" s="46">
        <f t="shared" si="57"/>
        <v>10.571428571428571</v>
      </c>
      <c r="FL30" s="47">
        <f t="shared" si="58"/>
        <v>9.1428571428571423</v>
      </c>
      <c r="FM30" s="40">
        <f t="shared" si="59"/>
        <v>0.85714285714285721</v>
      </c>
      <c r="FN30" s="47">
        <f t="shared" si="60"/>
        <v>0.85714285714285721</v>
      </c>
      <c r="FO30" s="40">
        <f t="shared" si="61"/>
        <v>4.2857142857142856</v>
      </c>
      <c r="FP30" s="47">
        <f t="shared" si="62"/>
        <v>5.7142857142857144</v>
      </c>
      <c r="FQ30" s="46">
        <f t="shared" si="63"/>
        <v>2</v>
      </c>
      <c r="FR30" s="47">
        <f t="shared" si="64"/>
        <v>0.2857142857142857</v>
      </c>
      <c r="FS30" s="46">
        <f t="shared" si="65"/>
        <v>0</v>
      </c>
      <c r="FT30" s="47">
        <f t="shared" si="66"/>
        <v>1.1428571428571428</v>
      </c>
      <c r="FU30" s="46">
        <f t="shared" si="67"/>
        <v>0.85714285714285721</v>
      </c>
      <c r="FV30" s="47">
        <f t="shared" si="68"/>
        <v>0</v>
      </c>
    </row>
    <row r="31" spans="1:178" x14ac:dyDescent="0.25">
      <c r="A31" s="17" t="s">
        <v>128</v>
      </c>
      <c r="B31" s="17">
        <v>76</v>
      </c>
      <c r="C31" s="68" t="s">
        <v>187</v>
      </c>
      <c r="D31" s="17">
        <v>500</v>
      </c>
      <c r="E31" s="17">
        <v>1.52E-2</v>
      </c>
      <c r="F31" s="16"/>
      <c r="G31" s="17"/>
      <c r="H31" s="16"/>
      <c r="I31" s="17"/>
      <c r="J31" s="16"/>
      <c r="K31" s="17">
        <v>57</v>
      </c>
      <c r="L31" s="16"/>
      <c r="M31" s="17"/>
      <c r="N31" s="16"/>
      <c r="O31" s="17"/>
      <c r="P31" s="16"/>
      <c r="Q31" s="17">
        <v>4</v>
      </c>
      <c r="R31" s="16" t="s">
        <v>129</v>
      </c>
      <c r="S31" s="17">
        <v>1</v>
      </c>
      <c r="T31" s="16"/>
      <c r="U31" s="17"/>
      <c r="V31" s="16"/>
      <c r="W31" s="17">
        <v>3</v>
      </c>
      <c r="X31" s="17">
        <v>1</v>
      </c>
      <c r="Y31" s="16"/>
      <c r="Z31" s="17"/>
      <c r="AA31" s="16"/>
      <c r="AB31" s="17"/>
      <c r="AC31" s="16"/>
      <c r="AD31" s="17"/>
      <c r="AE31" s="16">
        <v>1</v>
      </c>
      <c r="AF31" s="17">
        <v>3</v>
      </c>
      <c r="AG31" s="17" t="s">
        <v>129</v>
      </c>
      <c r="AH31" s="16"/>
      <c r="AI31" s="17"/>
      <c r="AJ31" s="16"/>
      <c r="AK31" s="17">
        <v>1</v>
      </c>
      <c r="AL31" s="16">
        <v>1</v>
      </c>
      <c r="AM31" s="17"/>
      <c r="AN31" s="16">
        <v>1</v>
      </c>
      <c r="AO31" s="17"/>
      <c r="AP31" s="16"/>
      <c r="AQ31" s="17"/>
      <c r="AR31" s="17"/>
      <c r="AS31" s="16"/>
      <c r="AT31" s="17">
        <v>4</v>
      </c>
      <c r="AU31" s="16"/>
      <c r="AV31" s="17">
        <v>6</v>
      </c>
      <c r="AW31" s="17">
        <v>7</v>
      </c>
      <c r="AX31" s="16"/>
      <c r="AY31" s="17">
        <v>5</v>
      </c>
      <c r="AZ31" s="17"/>
      <c r="BA31" s="16"/>
      <c r="BB31" s="17"/>
      <c r="BC31" s="16"/>
      <c r="BD31" s="17">
        <v>2</v>
      </c>
      <c r="BE31" s="16" t="s">
        <v>129</v>
      </c>
      <c r="BF31" s="17"/>
      <c r="BG31" s="16" t="s">
        <v>129</v>
      </c>
      <c r="BH31" s="17"/>
      <c r="BI31" s="17">
        <v>1</v>
      </c>
      <c r="BJ31" s="16">
        <v>3</v>
      </c>
      <c r="BK31" s="17">
        <v>7</v>
      </c>
      <c r="BL31" s="16">
        <v>7</v>
      </c>
      <c r="BM31" s="17"/>
      <c r="BN31" s="16"/>
      <c r="BO31" s="17"/>
      <c r="BP31" s="16"/>
      <c r="BQ31" s="17"/>
      <c r="BR31" s="16">
        <v>1</v>
      </c>
      <c r="BS31" s="17"/>
      <c r="BT31" s="16"/>
      <c r="BU31" s="17"/>
      <c r="BV31" s="16"/>
      <c r="BW31" s="17"/>
      <c r="BX31" s="16"/>
      <c r="BY31" s="17"/>
      <c r="BZ31" s="16" t="s">
        <v>129</v>
      </c>
      <c r="CA31" s="17">
        <v>7</v>
      </c>
      <c r="CB31" s="16"/>
      <c r="CC31" s="17"/>
      <c r="CD31" s="16"/>
      <c r="CE31" s="17"/>
      <c r="CF31" s="16"/>
      <c r="CG31" s="17"/>
      <c r="CH31" s="17"/>
      <c r="CI31" s="16"/>
      <c r="CJ31" s="17" t="s">
        <v>129</v>
      </c>
      <c r="CK31" s="16">
        <v>22</v>
      </c>
      <c r="CL31" s="17"/>
      <c r="CM31" s="16">
        <v>2</v>
      </c>
      <c r="CN31" s="17"/>
      <c r="CO31" s="16"/>
      <c r="CP31" s="17">
        <v>1</v>
      </c>
      <c r="CQ31" s="16"/>
      <c r="CR31" s="17" t="s">
        <v>129</v>
      </c>
      <c r="CS31" s="16"/>
      <c r="CT31" s="17"/>
      <c r="CU31" s="17"/>
      <c r="CV31" s="16"/>
      <c r="CW31" s="17">
        <v>1</v>
      </c>
      <c r="CX31" s="16">
        <v>4</v>
      </c>
      <c r="CY31" s="17">
        <v>1</v>
      </c>
      <c r="CZ31" s="17">
        <v>3</v>
      </c>
      <c r="DA31" s="16"/>
      <c r="DB31" s="17">
        <v>5</v>
      </c>
      <c r="DC31" s="16">
        <v>1</v>
      </c>
      <c r="DD31" s="17">
        <v>2</v>
      </c>
      <c r="DE31" s="16"/>
      <c r="DF31" s="17"/>
      <c r="DG31" s="16"/>
      <c r="DH31" s="17"/>
      <c r="DI31" s="17"/>
      <c r="DJ31" s="16"/>
      <c r="DK31" s="17">
        <v>1</v>
      </c>
      <c r="DL31" s="17">
        <v>2</v>
      </c>
      <c r="DM31" s="16"/>
      <c r="DN31" s="17"/>
      <c r="DO31" s="17"/>
      <c r="DP31" s="17"/>
      <c r="DQ31" s="16"/>
      <c r="DR31" s="17"/>
      <c r="DS31" s="16"/>
      <c r="DT31" s="17"/>
      <c r="DU31" s="17">
        <v>1</v>
      </c>
      <c r="DV31" s="16">
        <v>1</v>
      </c>
      <c r="DW31" s="17">
        <v>2</v>
      </c>
      <c r="DX31" s="16">
        <v>38</v>
      </c>
      <c r="DY31" s="17"/>
      <c r="DZ31" s="16"/>
      <c r="EA31" s="17">
        <v>85</v>
      </c>
      <c r="EB31" s="16" t="s">
        <v>129</v>
      </c>
      <c r="EC31" s="17">
        <v>3</v>
      </c>
      <c r="ED31" s="17">
        <v>1</v>
      </c>
      <c r="EE31" s="17"/>
      <c r="EF31" s="16"/>
      <c r="EG31" s="17">
        <v>1</v>
      </c>
      <c r="EH31" s="16"/>
      <c r="EI31" s="17"/>
      <c r="EJ31" s="16">
        <v>3</v>
      </c>
      <c r="EK31" s="17" t="s">
        <v>129</v>
      </c>
      <c r="EL31" s="16"/>
      <c r="EM31" s="16">
        <v>3</v>
      </c>
      <c r="EN31" s="17"/>
      <c r="EO31" s="17">
        <v>8</v>
      </c>
      <c r="EP31" s="16">
        <v>1</v>
      </c>
      <c r="EQ31" s="17">
        <v>6</v>
      </c>
      <c r="ER31" s="17"/>
      <c r="ES31" s="16"/>
      <c r="ET31" s="17">
        <v>1</v>
      </c>
      <c r="EU31" s="16">
        <v>7</v>
      </c>
      <c r="EV31" s="17">
        <v>30</v>
      </c>
      <c r="EW31" s="16">
        <f t="shared" si="46"/>
        <v>47</v>
      </c>
      <c r="EX31" s="17">
        <f t="shared" si="47"/>
        <v>56</v>
      </c>
      <c r="EY31" s="16" t="s">
        <v>176</v>
      </c>
      <c r="EZ31" s="56">
        <f t="shared" si="48"/>
        <v>329</v>
      </c>
      <c r="FA31" s="35">
        <f t="shared" si="49"/>
        <v>89.737714934101419</v>
      </c>
      <c r="FB31" s="60">
        <f t="array" ref="FB31">-SUMPRODUCT(IFERROR(G31:ET31/(EZ31-EU31),0),IFERROR(LN(G31:ET31/(EZ31-EU31)),0))</f>
        <v>2.763169997175261</v>
      </c>
      <c r="FC31" s="36">
        <f t="shared" si="50"/>
        <v>27.051671732522799</v>
      </c>
      <c r="FD31" s="37">
        <f t="shared" si="51"/>
        <v>17.325227963525837</v>
      </c>
      <c r="FE31" s="36">
        <f t="shared" si="52"/>
        <v>7.598784194528875</v>
      </c>
      <c r="FF31" s="37">
        <f>((SUM(CW31:DA31)+AN31)/EZ31)*100</f>
        <v>3.0395136778115504</v>
      </c>
      <c r="FG31" s="36">
        <f t="shared" si="53"/>
        <v>0</v>
      </c>
      <c r="FH31" s="37">
        <f t="shared" si="54"/>
        <v>2.43161094224924</v>
      </c>
      <c r="FI31" s="36">
        <f t="shared" si="55"/>
        <v>0.60790273556231</v>
      </c>
      <c r="FJ31" s="37">
        <f t="shared" si="56"/>
        <v>0</v>
      </c>
      <c r="FK31" s="36">
        <f t="shared" si="57"/>
        <v>6.9908814589665651</v>
      </c>
      <c r="FL31" s="37">
        <f t="shared" si="58"/>
        <v>11.550151975683891</v>
      </c>
      <c r="FM31" s="36">
        <f t="shared" si="59"/>
        <v>1.21580547112462</v>
      </c>
      <c r="FN31" s="37">
        <f t="shared" si="60"/>
        <v>0.91185410334346495</v>
      </c>
      <c r="FO31" s="36">
        <f t="shared" si="61"/>
        <v>3.9513677811550152</v>
      </c>
      <c r="FP31" s="37">
        <f t="shared" si="62"/>
        <v>5.1671732522796354</v>
      </c>
      <c r="FQ31" s="36">
        <f t="shared" si="63"/>
        <v>2.43161094224924</v>
      </c>
      <c r="FR31" s="37">
        <f t="shared" si="64"/>
        <v>0</v>
      </c>
      <c r="FS31" s="36">
        <f t="shared" si="65"/>
        <v>0</v>
      </c>
      <c r="FT31" s="37">
        <f t="shared" si="66"/>
        <v>2.1276595744680851</v>
      </c>
      <c r="FU31" s="36">
        <f t="shared" si="67"/>
        <v>1.5197568389057752</v>
      </c>
      <c r="FV31" s="37">
        <f t="shared" si="68"/>
        <v>0</v>
      </c>
    </row>
    <row r="32" spans="1:178" x14ac:dyDescent="0.25">
      <c r="A32" s="19" t="s">
        <v>128</v>
      </c>
      <c r="B32" s="19">
        <v>76</v>
      </c>
      <c r="C32" s="69" t="s">
        <v>187</v>
      </c>
      <c r="D32" s="19">
        <v>600</v>
      </c>
      <c r="E32" s="19">
        <v>1.6E-2</v>
      </c>
      <c r="F32" s="18"/>
      <c r="G32" s="19"/>
      <c r="H32" s="18">
        <v>1</v>
      </c>
      <c r="I32" s="19"/>
      <c r="J32" s="18"/>
      <c r="K32" s="19">
        <v>40</v>
      </c>
      <c r="L32" s="18"/>
      <c r="M32" s="19"/>
      <c r="N32" s="18"/>
      <c r="O32" s="19"/>
      <c r="P32" s="18"/>
      <c r="Q32" s="19">
        <v>4</v>
      </c>
      <c r="R32" s="18">
        <v>1</v>
      </c>
      <c r="S32" s="19"/>
      <c r="T32" s="18"/>
      <c r="U32" s="19"/>
      <c r="V32" s="18"/>
      <c r="W32" s="19" t="s">
        <v>129</v>
      </c>
      <c r="X32" s="19"/>
      <c r="Y32" s="18"/>
      <c r="Z32" s="19"/>
      <c r="AA32" s="18"/>
      <c r="AB32" s="19"/>
      <c r="AC32" s="18">
        <v>2</v>
      </c>
      <c r="AD32" s="19"/>
      <c r="AE32" s="18"/>
      <c r="AF32" s="19" t="s">
        <v>129</v>
      </c>
      <c r="AG32" s="19">
        <v>1</v>
      </c>
      <c r="AH32" s="18"/>
      <c r="AI32" s="19"/>
      <c r="AJ32" s="18"/>
      <c r="AK32" s="19"/>
      <c r="AL32" s="18"/>
      <c r="AM32" s="19">
        <v>1</v>
      </c>
      <c r="AN32" s="18" t="s">
        <v>129</v>
      </c>
      <c r="AO32" s="19">
        <v>3</v>
      </c>
      <c r="AP32" s="18" t="s">
        <v>129</v>
      </c>
      <c r="AQ32" s="19"/>
      <c r="AR32" s="19"/>
      <c r="AS32" s="18" t="s">
        <v>129</v>
      </c>
      <c r="AT32" s="19">
        <v>8</v>
      </c>
      <c r="AU32" s="18"/>
      <c r="AV32" s="19">
        <v>5</v>
      </c>
      <c r="AW32" s="19">
        <v>5</v>
      </c>
      <c r="AX32" s="18"/>
      <c r="AY32" s="19">
        <v>5</v>
      </c>
      <c r="AZ32" s="19">
        <v>2</v>
      </c>
      <c r="BA32" s="18"/>
      <c r="BB32" s="19"/>
      <c r="BC32" s="18"/>
      <c r="BD32" s="19">
        <v>1</v>
      </c>
      <c r="BE32" s="18"/>
      <c r="BF32" s="19"/>
      <c r="BG32" s="18" t="s">
        <v>129</v>
      </c>
      <c r="BH32" s="19"/>
      <c r="BI32" s="19" t="s">
        <v>129</v>
      </c>
      <c r="BJ32" s="18">
        <v>2</v>
      </c>
      <c r="BK32" s="19">
        <v>2</v>
      </c>
      <c r="BL32" s="18">
        <v>13</v>
      </c>
      <c r="BM32" s="19"/>
      <c r="BN32" s="18"/>
      <c r="BO32" s="19"/>
      <c r="BP32" s="18"/>
      <c r="BQ32" s="19"/>
      <c r="BR32" s="18"/>
      <c r="BS32" s="19"/>
      <c r="BT32" s="18"/>
      <c r="BU32" s="19"/>
      <c r="BV32" s="18"/>
      <c r="BW32" s="19"/>
      <c r="BX32" s="18" t="s">
        <v>129</v>
      </c>
      <c r="BY32" s="19"/>
      <c r="BZ32" s="18"/>
      <c r="CA32" s="19">
        <v>1</v>
      </c>
      <c r="CB32" s="18"/>
      <c r="CC32" s="19"/>
      <c r="CD32" s="18"/>
      <c r="CE32" s="19"/>
      <c r="CF32" s="18"/>
      <c r="CG32" s="19"/>
      <c r="CH32" s="19"/>
      <c r="CI32" s="18"/>
      <c r="CJ32" s="19"/>
      <c r="CK32" s="18">
        <v>29</v>
      </c>
      <c r="CL32" s="19"/>
      <c r="CM32" s="18">
        <v>1</v>
      </c>
      <c r="CN32" s="19"/>
      <c r="CO32" s="18"/>
      <c r="CP32" s="19">
        <v>4</v>
      </c>
      <c r="CQ32" s="18"/>
      <c r="CR32" s="19"/>
      <c r="CS32" s="18"/>
      <c r="CT32" s="19">
        <v>1</v>
      </c>
      <c r="CU32" s="19"/>
      <c r="CV32" s="18"/>
      <c r="CW32" s="19" t="s">
        <v>129</v>
      </c>
      <c r="CX32" s="18">
        <v>3</v>
      </c>
      <c r="CY32" s="19">
        <v>1</v>
      </c>
      <c r="CZ32" s="19">
        <v>2</v>
      </c>
      <c r="DA32" s="18">
        <v>5</v>
      </c>
      <c r="DB32" s="19">
        <v>7</v>
      </c>
      <c r="DC32" s="18" t="s">
        <v>129</v>
      </c>
      <c r="DD32" s="19">
        <v>1</v>
      </c>
      <c r="DE32" s="18"/>
      <c r="DF32" s="19">
        <v>1</v>
      </c>
      <c r="DG32" s="18"/>
      <c r="DH32" s="19">
        <v>1</v>
      </c>
      <c r="DI32" s="19"/>
      <c r="DJ32" s="18"/>
      <c r="DK32" s="19" t="s">
        <v>129</v>
      </c>
      <c r="DL32" s="19" t="s">
        <v>129</v>
      </c>
      <c r="DM32" s="18"/>
      <c r="DN32" s="19"/>
      <c r="DO32" s="19">
        <v>1</v>
      </c>
      <c r="DP32" s="19"/>
      <c r="DQ32" s="18"/>
      <c r="DR32" s="19"/>
      <c r="DS32" s="18">
        <v>1</v>
      </c>
      <c r="DT32" s="19" t="s">
        <v>129</v>
      </c>
      <c r="DU32" s="19"/>
      <c r="DV32" s="18">
        <v>1</v>
      </c>
      <c r="DW32" s="19">
        <v>1</v>
      </c>
      <c r="DX32" s="18">
        <v>14</v>
      </c>
      <c r="DY32" s="19"/>
      <c r="DZ32" s="18"/>
      <c r="EA32" s="19">
        <v>120</v>
      </c>
      <c r="EB32" s="18"/>
      <c r="EC32" s="19">
        <v>5</v>
      </c>
      <c r="ED32" s="19"/>
      <c r="EE32" s="19"/>
      <c r="EF32" s="18"/>
      <c r="EG32" s="19">
        <v>6</v>
      </c>
      <c r="EH32" s="18"/>
      <c r="EI32" s="19"/>
      <c r="EJ32" s="18"/>
      <c r="EK32" s="19">
        <v>3</v>
      </c>
      <c r="EL32" s="18" t="s">
        <v>129</v>
      </c>
      <c r="EM32" s="18">
        <v>2</v>
      </c>
      <c r="EN32" s="19"/>
      <c r="EO32" s="19">
        <v>2</v>
      </c>
      <c r="EP32" s="18" t="s">
        <v>129</v>
      </c>
      <c r="EQ32" s="19">
        <v>8</v>
      </c>
      <c r="ER32" s="19"/>
      <c r="ES32" s="18"/>
      <c r="ET32" s="19">
        <v>7</v>
      </c>
      <c r="EU32" s="18">
        <v>10</v>
      </c>
      <c r="EV32" s="19">
        <v>55</v>
      </c>
      <c r="EW32" s="18">
        <f t="shared" si="46"/>
        <v>43</v>
      </c>
      <c r="EX32" s="19">
        <f t="shared" si="47"/>
        <v>58</v>
      </c>
      <c r="EY32" s="18" t="s">
        <v>179</v>
      </c>
      <c r="EZ32" s="30">
        <f t="shared" si="48"/>
        <v>334</v>
      </c>
      <c r="FA32" s="39">
        <f t="shared" si="49"/>
        <v>47.207146087743105</v>
      </c>
      <c r="FB32" s="62">
        <f t="array" ref="FB32">-SUMPRODUCT(IFERROR(G32:ET32/(EZ32-EU32),0),IFERROR(LN(G32:ET32/(EZ32-EU32)),0))</f>
        <v>2.5950054046061926</v>
      </c>
      <c r="FC32" s="46">
        <f t="shared" si="50"/>
        <v>37.425149700598801</v>
      </c>
      <c r="FD32" s="47">
        <f t="shared" si="51"/>
        <v>11.976047904191617</v>
      </c>
      <c r="FE32" s="46">
        <f t="shared" si="52"/>
        <v>10.179640718562874</v>
      </c>
      <c r="FF32" s="47">
        <f>((SUM(CW32:DA32))/EZ32)*100</f>
        <v>3.293413173652695</v>
      </c>
      <c r="FG32" s="40">
        <f t="shared" si="53"/>
        <v>0.89820359281437123</v>
      </c>
      <c r="FH32" s="47">
        <f t="shared" si="54"/>
        <v>1.4970059880239521</v>
      </c>
      <c r="FI32" s="40">
        <f t="shared" si="55"/>
        <v>0.29940119760479045</v>
      </c>
      <c r="FJ32" s="41">
        <f t="shared" si="56"/>
        <v>0</v>
      </c>
      <c r="FK32" s="46">
        <f t="shared" si="57"/>
        <v>8.3832335329341312</v>
      </c>
      <c r="FL32" s="47">
        <f t="shared" si="58"/>
        <v>4.1916167664670656</v>
      </c>
      <c r="FM32" s="40">
        <f t="shared" si="59"/>
        <v>0.29940119760479045</v>
      </c>
      <c r="FN32" s="47">
        <f t="shared" si="60"/>
        <v>0.29940119760479045</v>
      </c>
      <c r="FO32" s="40">
        <f t="shared" si="61"/>
        <v>2.9940119760479043</v>
      </c>
      <c r="FP32" s="47">
        <f t="shared" si="62"/>
        <v>5.0898203592814371</v>
      </c>
      <c r="FQ32" s="46">
        <f t="shared" si="63"/>
        <v>2.6946107784431139</v>
      </c>
      <c r="FR32" s="47">
        <f t="shared" si="64"/>
        <v>0</v>
      </c>
      <c r="FS32" s="46">
        <f t="shared" si="65"/>
        <v>0</v>
      </c>
      <c r="FT32" s="47">
        <f t="shared" si="66"/>
        <v>0.29940119760479045</v>
      </c>
      <c r="FU32" s="46">
        <f t="shared" si="67"/>
        <v>2.0958083832335328</v>
      </c>
      <c r="FV32" s="47">
        <f t="shared" si="68"/>
        <v>0</v>
      </c>
    </row>
    <row r="33" spans="1:178" x14ac:dyDescent="0.25">
      <c r="A33" s="17" t="s">
        <v>128</v>
      </c>
      <c r="B33" s="17">
        <v>76</v>
      </c>
      <c r="C33" s="68" t="s">
        <v>187</v>
      </c>
      <c r="D33" s="17">
        <v>700</v>
      </c>
      <c r="E33" s="17">
        <v>1.8800000000000001E-2</v>
      </c>
      <c r="F33" s="16"/>
      <c r="G33" s="17"/>
      <c r="H33" s="16"/>
      <c r="I33" s="17"/>
      <c r="J33" s="16"/>
      <c r="K33" s="17">
        <v>31</v>
      </c>
      <c r="L33" s="16"/>
      <c r="M33" s="17">
        <v>1</v>
      </c>
      <c r="N33" s="16"/>
      <c r="O33" s="17"/>
      <c r="P33" s="16"/>
      <c r="Q33" s="17">
        <v>1</v>
      </c>
      <c r="R33" s="16" t="s">
        <v>129</v>
      </c>
      <c r="S33" s="17"/>
      <c r="T33" s="16"/>
      <c r="U33" s="17"/>
      <c r="V33" s="16"/>
      <c r="W33" s="17">
        <v>1</v>
      </c>
      <c r="X33" s="17">
        <v>1</v>
      </c>
      <c r="Y33" s="16"/>
      <c r="Z33" s="17"/>
      <c r="AA33" s="16"/>
      <c r="AB33" s="17"/>
      <c r="AC33" s="16"/>
      <c r="AD33" s="17"/>
      <c r="AE33" s="16"/>
      <c r="AF33" s="17"/>
      <c r="AG33" s="17" t="s">
        <v>129</v>
      </c>
      <c r="AH33" s="16"/>
      <c r="AI33" s="17">
        <v>1</v>
      </c>
      <c r="AJ33" s="16"/>
      <c r="AK33" s="17"/>
      <c r="AL33" s="16"/>
      <c r="AM33" s="17"/>
      <c r="AN33" s="16">
        <v>1</v>
      </c>
      <c r="AO33" s="17">
        <v>2</v>
      </c>
      <c r="AP33" s="16"/>
      <c r="AQ33" s="17"/>
      <c r="AR33" s="17" t="s">
        <v>129</v>
      </c>
      <c r="AS33" s="16"/>
      <c r="AT33" s="17">
        <v>3</v>
      </c>
      <c r="AU33" s="16"/>
      <c r="AV33" s="17">
        <v>6</v>
      </c>
      <c r="AW33" s="17">
        <v>7</v>
      </c>
      <c r="AX33" s="16"/>
      <c r="AY33" s="17">
        <v>4</v>
      </c>
      <c r="AZ33" s="17"/>
      <c r="BA33" s="16"/>
      <c r="BB33" s="17"/>
      <c r="BC33" s="16"/>
      <c r="BD33" s="17">
        <v>1</v>
      </c>
      <c r="BE33" s="16"/>
      <c r="BF33" s="17"/>
      <c r="BG33" s="16"/>
      <c r="BH33" s="17"/>
      <c r="BI33" s="17"/>
      <c r="BJ33" s="16">
        <v>2</v>
      </c>
      <c r="BK33" s="17">
        <v>2</v>
      </c>
      <c r="BL33" s="16">
        <v>14</v>
      </c>
      <c r="BM33" s="17"/>
      <c r="BN33" s="16"/>
      <c r="BO33" s="17"/>
      <c r="BP33" s="16"/>
      <c r="BQ33" s="17"/>
      <c r="BR33" s="16"/>
      <c r="BS33" s="17"/>
      <c r="BT33" s="16"/>
      <c r="BU33" s="17"/>
      <c r="BV33" s="16"/>
      <c r="BW33" s="17"/>
      <c r="BX33" s="16"/>
      <c r="BY33" s="17"/>
      <c r="BZ33" s="16"/>
      <c r="CA33" s="17">
        <v>1</v>
      </c>
      <c r="CB33" s="16"/>
      <c r="CC33" s="17"/>
      <c r="CD33" s="16"/>
      <c r="CE33" s="17"/>
      <c r="CF33" s="16"/>
      <c r="CG33" s="17"/>
      <c r="CH33" s="17"/>
      <c r="CI33" s="16"/>
      <c r="CJ33" s="17">
        <v>1</v>
      </c>
      <c r="CK33" s="16">
        <v>19</v>
      </c>
      <c r="CL33" s="17"/>
      <c r="CM33" s="16"/>
      <c r="CN33" s="17"/>
      <c r="CO33" s="16"/>
      <c r="CP33" s="17">
        <v>3</v>
      </c>
      <c r="CQ33" s="16"/>
      <c r="CR33" s="17">
        <v>3</v>
      </c>
      <c r="CS33" s="16"/>
      <c r="CT33" s="17"/>
      <c r="CU33" s="17"/>
      <c r="CV33" s="16"/>
      <c r="CW33" s="17">
        <v>1</v>
      </c>
      <c r="CX33" s="16">
        <v>5</v>
      </c>
      <c r="CY33" s="17">
        <v>2</v>
      </c>
      <c r="CZ33" s="17">
        <v>3</v>
      </c>
      <c r="DA33" s="16">
        <v>2</v>
      </c>
      <c r="DB33" s="17">
        <v>2</v>
      </c>
      <c r="DC33" s="16">
        <v>1</v>
      </c>
      <c r="DD33" s="17"/>
      <c r="DE33" s="16"/>
      <c r="DF33" s="17"/>
      <c r="DG33" s="16"/>
      <c r="DH33" s="17"/>
      <c r="DI33" s="17"/>
      <c r="DJ33" s="16"/>
      <c r="DK33" s="17"/>
      <c r="DL33" s="17"/>
      <c r="DM33" s="16"/>
      <c r="DN33" s="17"/>
      <c r="DO33" s="17"/>
      <c r="DP33" s="17"/>
      <c r="DQ33" s="16"/>
      <c r="DR33" s="17"/>
      <c r="DS33" s="16"/>
      <c r="DT33" s="17"/>
      <c r="DU33" s="17"/>
      <c r="DV33" s="16">
        <v>1</v>
      </c>
      <c r="DW33" s="17">
        <v>1</v>
      </c>
      <c r="DX33" s="16">
        <v>19</v>
      </c>
      <c r="DY33" s="17"/>
      <c r="DZ33" s="16"/>
      <c r="EA33" s="17">
        <v>148</v>
      </c>
      <c r="EB33" s="16"/>
      <c r="EC33" s="17">
        <v>1</v>
      </c>
      <c r="ED33" s="17">
        <v>1</v>
      </c>
      <c r="EE33" s="17"/>
      <c r="EF33" s="16"/>
      <c r="EG33" s="17">
        <v>1</v>
      </c>
      <c r="EH33" s="16"/>
      <c r="EI33" s="17"/>
      <c r="EJ33" s="16" t="s">
        <v>129</v>
      </c>
      <c r="EK33" s="17"/>
      <c r="EL33" s="16"/>
      <c r="EM33" s="16"/>
      <c r="EN33" s="17"/>
      <c r="EO33" s="17">
        <v>4</v>
      </c>
      <c r="EP33" s="16" t="s">
        <v>129</v>
      </c>
      <c r="EQ33" s="17">
        <v>5</v>
      </c>
      <c r="ER33" s="17"/>
      <c r="ES33" s="16"/>
      <c r="ET33" s="17">
        <v>7</v>
      </c>
      <c r="EU33" s="16">
        <v>10</v>
      </c>
      <c r="EV33" s="17">
        <v>65</v>
      </c>
      <c r="EW33" s="16">
        <f t="shared" si="46"/>
        <v>38</v>
      </c>
      <c r="EX33" s="17">
        <f t="shared" si="47"/>
        <v>43</v>
      </c>
      <c r="EY33" s="16" t="s">
        <v>178</v>
      </c>
      <c r="EZ33" s="56">
        <f t="shared" si="48"/>
        <v>319</v>
      </c>
      <c r="FA33" s="35">
        <f t="shared" si="49"/>
        <v>32.46858994715457</v>
      </c>
      <c r="FB33" s="60">
        <f t="array" ref="FB33">-SUMPRODUCT(IFERROR(G33:ET33/(EZ33-EU33),0),IFERROR(LN(G33:ET33/(EZ33-EU33)),0))</f>
        <v>2.2331611790814141</v>
      </c>
      <c r="FC33" s="36">
        <f t="shared" si="50"/>
        <v>47.021943573667713</v>
      </c>
      <c r="FD33" s="37">
        <f t="shared" si="51"/>
        <v>10.031347962382444</v>
      </c>
      <c r="FE33" s="36">
        <f t="shared" si="52"/>
        <v>7.2100313479623823</v>
      </c>
      <c r="FF33" s="37">
        <f>((SUM(CW33:DA33)+AN33)/EZ33)*100</f>
        <v>4.3887147335423196</v>
      </c>
      <c r="FG33" s="36">
        <f t="shared" si="53"/>
        <v>0.62695924764890276</v>
      </c>
      <c r="FH33" s="37">
        <f t="shared" si="54"/>
        <v>0.62695924764890276</v>
      </c>
      <c r="FI33" s="36">
        <f t="shared" si="55"/>
        <v>0.31347962382445138</v>
      </c>
      <c r="FJ33" s="37">
        <f t="shared" si="56"/>
        <v>0</v>
      </c>
      <c r="FK33" s="36">
        <f t="shared" si="57"/>
        <v>5.3291536050156738</v>
      </c>
      <c r="FL33" s="37">
        <f t="shared" si="58"/>
        <v>5.9561128526645764</v>
      </c>
      <c r="FM33" s="36">
        <f t="shared" si="59"/>
        <v>0.31347962382445138</v>
      </c>
      <c r="FN33" s="37">
        <f t="shared" si="60"/>
        <v>0</v>
      </c>
      <c r="FO33" s="36">
        <f t="shared" si="61"/>
        <v>4.0752351097178678</v>
      </c>
      <c r="FP33" s="37">
        <f t="shared" si="62"/>
        <v>5.6426332288401255</v>
      </c>
      <c r="FQ33" s="36">
        <f t="shared" si="63"/>
        <v>0.94043887147335425</v>
      </c>
      <c r="FR33" s="37">
        <f t="shared" si="64"/>
        <v>0</v>
      </c>
      <c r="FS33" s="36">
        <f t="shared" si="65"/>
        <v>0</v>
      </c>
      <c r="FT33" s="37">
        <f t="shared" si="66"/>
        <v>0.31347962382445138</v>
      </c>
      <c r="FU33" s="36">
        <f t="shared" si="67"/>
        <v>1.2539184952978055</v>
      </c>
      <c r="FV33" s="37">
        <f t="shared" si="68"/>
        <v>0</v>
      </c>
    </row>
    <row r="34" spans="1:178" x14ac:dyDescent="0.25">
      <c r="A34" s="19" t="s">
        <v>128</v>
      </c>
      <c r="B34" s="19">
        <v>76</v>
      </c>
      <c r="C34" s="69" t="s">
        <v>187</v>
      </c>
      <c r="D34" s="19">
        <v>750</v>
      </c>
      <c r="E34" s="19">
        <v>2.5600000000000001E-2</v>
      </c>
      <c r="F34" s="18"/>
      <c r="G34" s="19"/>
      <c r="H34" s="18"/>
      <c r="I34" s="19"/>
      <c r="J34" s="18"/>
      <c r="K34" s="19">
        <v>7</v>
      </c>
      <c r="L34" s="18"/>
      <c r="M34" s="19"/>
      <c r="N34" s="18"/>
      <c r="O34" s="19"/>
      <c r="P34" s="18"/>
      <c r="Q34" s="19">
        <v>4</v>
      </c>
      <c r="R34" s="18">
        <v>1</v>
      </c>
      <c r="S34" s="19"/>
      <c r="T34" s="18"/>
      <c r="U34" s="19"/>
      <c r="V34" s="18"/>
      <c r="W34" s="19">
        <v>1</v>
      </c>
      <c r="X34" s="19"/>
      <c r="Y34" s="18"/>
      <c r="Z34" s="19"/>
      <c r="AA34" s="18"/>
      <c r="AB34" s="19"/>
      <c r="AC34" s="18">
        <v>1</v>
      </c>
      <c r="AD34" s="19"/>
      <c r="AE34" s="18"/>
      <c r="AF34" s="19"/>
      <c r="AG34" s="19"/>
      <c r="AH34" s="18"/>
      <c r="AI34" s="19"/>
      <c r="AJ34" s="18"/>
      <c r="AK34" s="19"/>
      <c r="AL34" s="18"/>
      <c r="AM34" s="19"/>
      <c r="AN34" s="18">
        <v>1</v>
      </c>
      <c r="AO34" s="19"/>
      <c r="AP34" s="18"/>
      <c r="AQ34" s="19"/>
      <c r="AR34" s="19"/>
      <c r="AS34" s="18"/>
      <c r="AT34" s="19">
        <v>2</v>
      </c>
      <c r="AU34" s="18"/>
      <c r="AV34" s="19">
        <v>2</v>
      </c>
      <c r="AW34" s="19"/>
      <c r="AX34" s="18">
        <v>3</v>
      </c>
      <c r="AY34" s="19">
        <v>5</v>
      </c>
      <c r="AZ34" s="19"/>
      <c r="BA34" s="18"/>
      <c r="BB34" s="19"/>
      <c r="BC34" s="18"/>
      <c r="BD34" s="19"/>
      <c r="BE34" s="18"/>
      <c r="BF34" s="19"/>
      <c r="BG34" s="18"/>
      <c r="BH34" s="19"/>
      <c r="BI34" s="19">
        <v>1</v>
      </c>
      <c r="BJ34" s="18">
        <v>2</v>
      </c>
      <c r="BK34" s="19">
        <v>1</v>
      </c>
      <c r="BL34" s="18">
        <v>1</v>
      </c>
      <c r="BM34" s="19"/>
      <c r="BN34" s="18"/>
      <c r="BO34" s="19"/>
      <c r="BP34" s="18"/>
      <c r="BQ34" s="19"/>
      <c r="BR34" s="18"/>
      <c r="BS34" s="19"/>
      <c r="BT34" s="18"/>
      <c r="BU34" s="19"/>
      <c r="BV34" s="18"/>
      <c r="BW34" s="19"/>
      <c r="BX34" s="18"/>
      <c r="BY34" s="19"/>
      <c r="BZ34" s="18"/>
      <c r="CA34" s="19"/>
      <c r="CB34" s="18"/>
      <c r="CC34" s="19"/>
      <c r="CD34" s="18"/>
      <c r="CE34" s="19"/>
      <c r="CF34" s="18"/>
      <c r="CG34" s="19"/>
      <c r="CH34" s="19"/>
      <c r="CI34" s="18"/>
      <c r="CJ34" s="19"/>
      <c r="CK34" s="18">
        <v>6</v>
      </c>
      <c r="CL34" s="19"/>
      <c r="CM34" s="18"/>
      <c r="CN34" s="19"/>
      <c r="CO34" s="18"/>
      <c r="CP34" s="19">
        <v>17</v>
      </c>
      <c r="CQ34" s="18"/>
      <c r="CR34" s="19"/>
      <c r="CS34" s="18"/>
      <c r="CT34" s="19"/>
      <c r="CU34" s="19"/>
      <c r="CV34" s="18"/>
      <c r="CW34" s="19">
        <v>5</v>
      </c>
      <c r="CX34" s="18">
        <v>5</v>
      </c>
      <c r="CY34" s="19"/>
      <c r="CZ34" s="19">
        <v>2</v>
      </c>
      <c r="DA34" s="18">
        <v>17</v>
      </c>
      <c r="DB34" s="19"/>
      <c r="DC34" s="18"/>
      <c r="DD34" s="19"/>
      <c r="DE34" s="18"/>
      <c r="DF34" s="19"/>
      <c r="DG34" s="18"/>
      <c r="DH34" s="19"/>
      <c r="DI34" s="19"/>
      <c r="DJ34" s="18"/>
      <c r="DK34" s="19"/>
      <c r="DL34" s="19"/>
      <c r="DM34" s="18"/>
      <c r="DN34" s="19"/>
      <c r="DO34" s="19"/>
      <c r="DP34" s="19"/>
      <c r="DQ34" s="18"/>
      <c r="DR34" s="19"/>
      <c r="DS34" s="18"/>
      <c r="DT34" s="19"/>
      <c r="DU34" s="19"/>
      <c r="DV34" s="18"/>
      <c r="DW34" s="19"/>
      <c r="DX34" s="18">
        <v>12</v>
      </c>
      <c r="DY34" s="19"/>
      <c r="DZ34" s="18"/>
      <c r="EA34" s="19">
        <v>187</v>
      </c>
      <c r="EB34" s="18"/>
      <c r="EC34" s="19">
        <v>1</v>
      </c>
      <c r="ED34" s="19"/>
      <c r="EE34" s="19"/>
      <c r="EF34" s="18"/>
      <c r="EG34" s="19">
        <v>3</v>
      </c>
      <c r="EH34" s="18"/>
      <c r="EI34" s="19"/>
      <c r="EJ34" s="18"/>
      <c r="EK34" s="19"/>
      <c r="EL34" s="18">
        <v>1</v>
      </c>
      <c r="EM34" s="18"/>
      <c r="EN34" s="19"/>
      <c r="EO34" s="19">
        <v>4</v>
      </c>
      <c r="EP34" s="18"/>
      <c r="EQ34" s="19">
        <v>3</v>
      </c>
      <c r="ER34" s="19"/>
      <c r="ES34" s="18"/>
      <c r="ET34" s="19">
        <v>4</v>
      </c>
      <c r="EU34" s="18">
        <v>14</v>
      </c>
      <c r="EV34" s="19">
        <v>125</v>
      </c>
      <c r="EW34" s="18">
        <f t="shared" si="46"/>
        <v>28</v>
      </c>
      <c r="EX34" s="19">
        <f t="shared" si="47"/>
        <v>28</v>
      </c>
      <c r="EY34" s="18" t="s">
        <v>177</v>
      </c>
      <c r="EZ34" s="30">
        <f t="shared" si="48"/>
        <v>313</v>
      </c>
      <c r="FA34" s="39">
        <f t="shared" si="49"/>
        <v>12.16573383084577</v>
      </c>
      <c r="FB34" s="62">
        <f t="array" ref="FB34">-SUMPRODUCT(IFERROR(G34:ET34/(EZ34-EU34),0),IFERROR(LN(G34:ET34/(EZ34-EU34)),0))</f>
        <v>1.7374095875432838</v>
      </c>
      <c r="FC34" s="46">
        <f t="shared" si="50"/>
        <v>60.063897763578275</v>
      </c>
      <c r="FD34" s="47">
        <f t="shared" si="51"/>
        <v>2.2364217252396164</v>
      </c>
      <c r="FE34" s="46">
        <f t="shared" si="52"/>
        <v>7.3482428115015974</v>
      </c>
      <c r="FF34" s="47">
        <f>((SUM(CW34:DA34)+AN34)/EZ34)*100</f>
        <v>9.5846645367412133</v>
      </c>
      <c r="FG34" s="40">
        <f t="shared" si="53"/>
        <v>0</v>
      </c>
      <c r="FH34" s="47">
        <f t="shared" si="54"/>
        <v>1.9169329073482428</v>
      </c>
      <c r="FI34" s="40">
        <f t="shared" si="55"/>
        <v>0</v>
      </c>
      <c r="FJ34" s="41">
        <f t="shared" si="56"/>
        <v>0</v>
      </c>
      <c r="FK34" s="46">
        <f t="shared" si="57"/>
        <v>4.7923322683706067</v>
      </c>
      <c r="FL34" s="47">
        <f t="shared" si="58"/>
        <v>3.8338658146964857</v>
      </c>
      <c r="FM34" s="40">
        <f t="shared" si="59"/>
        <v>0</v>
      </c>
      <c r="FN34" s="47">
        <f t="shared" si="60"/>
        <v>0</v>
      </c>
      <c r="FO34" s="40">
        <f t="shared" si="61"/>
        <v>1.5974440894568689</v>
      </c>
      <c r="FP34" s="47">
        <f t="shared" si="62"/>
        <v>1.2779552715654952</v>
      </c>
      <c r="FQ34" s="46">
        <f t="shared" si="63"/>
        <v>0</v>
      </c>
      <c r="FR34" s="47">
        <f t="shared" si="64"/>
        <v>0</v>
      </c>
      <c r="FS34" s="46">
        <f t="shared" si="65"/>
        <v>0</v>
      </c>
      <c r="FT34" s="47">
        <f t="shared" si="66"/>
        <v>0</v>
      </c>
      <c r="FU34" s="46">
        <f t="shared" si="67"/>
        <v>1.5974440894568689</v>
      </c>
      <c r="FV34" s="47">
        <f t="shared" si="68"/>
        <v>0</v>
      </c>
    </row>
    <row r="35" spans="1:178" x14ac:dyDescent="0.25">
      <c r="A35" s="17" t="s">
        <v>128</v>
      </c>
      <c r="B35" s="17">
        <v>76</v>
      </c>
      <c r="C35" s="68" t="s">
        <v>187</v>
      </c>
      <c r="D35" s="17">
        <v>800</v>
      </c>
      <c r="E35" s="17">
        <v>2.7099999999999999E-2</v>
      </c>
      <c r="F35" s="16"/>
      <c r="G35" s="17"/>
      <c r="H35" s="16"/>
      <c r="I35" s="17"/>
      <c r="J35" s="16"/>
      <c r="K35" s="17"/>
      <c r="L35" s="16"/>
      <c r="M35" s="17"/>
      <c r="N35" s="16"/>
      <c r="O35" s="17"/>
      <c r="P35" s="16"/>
      <c r="Q35" s="17"/>
      <c r="R35" s="16"/>
      <c r="S35" s="17"/>
      <c r="T35" s="16"/>
      <c r="U35" s="17"/>
      <c r="V35" s="16"/>
      <c r="W35" s="17"/>
      <c r="X35" s="17"/>
      <c r="Y35" s="16"/>
      <c r="Z35" s="17"/>
      <c r="AA35" s="16">
        <v>1</v>
      </c>
      <c r="AB35" s="17"/>
      <c r="AC35" s="16"/>
      <c r="AD35" s="17"/>
      <c r="AE35" s="16"/>
      <c r="AF35" s="17"/>
      <c r="AG35" s="17"/>
      <c r="AH35" s="16"/>
      <c r="AI35" s="17"/>
      <c r="AJ35" s="16"/>
      <c r="AK35" s="17"/>
      <c r="AL35" s="16"/>
      <c r="AM35" s="17"/>
      <c r="AN35" s="16"/>
      <c r="AO35" s="17"/>
      <c r="AP35" s="16"/>
      <c r="AQ35" s="17"/>
      <c r="AR35" s="17"/>
      <c r="AS35" s="16"/>
      <c r="AT35" s="17">
        <v>1</v>
      </c>
      <c r="AU35" s="16"/>
      <c r="AV35" s="17"/>
      <c r="AW35" s="17"/>
      <c r="AX35" s="16" t="s">
        <v>129</v>
      </c>
      <c r="AY35" s="17">
        <v>16</v>
      </c>
      <c r="AZ35" s="17"/>
      <c r="BA35" s="16"/>
      <c r="BB35" s="17"/>
      <c r="BC35" s="16"/>
      <c r="BD35" s="17"/>
      <c r="BE35" s="16"/>
      <c r="BF35" s="17"/>
      <c r="BG35" s="16"/>
      <c r="BH35" s="17"/>
      <c r="BI35" s="17"/>
      <c r="BJ35" s="16"/>
      <c r="BK35" s="17"/>
      <c r="BL35" s="16"/>
      <c r="BM35" s="17"/>
      <c r="BN35" s="16"/>
      <c r="BO35" s="17"/>
      <c r="BP35" s="16"/>
      <c r="BQ35" s="17"/>
      <c r="BR35" s="16"/>
      <c r="BS35" s="17"/>
      <c r="BT35" s="16"/>
      <c r="BU35" s="17"/>
      <c r="BV35" s="16"/>
      <c r="BW35" s="17"/>
      <c r="BX35" s="16"/>
      <c r="BY35" s="17"/>
      <c r="BZ35" s="16"/>
      <c r="CA35" s="17"/>
      <c r="CB35" s="16"/>
      <c r="CC35" s="17"/>
      <c r="CD35" s="16"/>
      <c r="CE35" s="17"/>
      <c r="CF35" s="16"/>
      <c r="CG35" s="17"/>
      <c r="CH35" s="17"/>
      <c r="CI35" s="16"/>
      <c r="CJ35" s="17"/>
      <c r="CK35" s="16"/>
      <c r="CL35" s="17"/>
      <c r="CM35" s="16"/>
      <c r="CN35" s="17"/>
      <c r="CO35" s="16"/>
      <c r="CP35" s="17">
        <v>14</v>
      </c>
      <c r="CQ35" s="16"/>
      <c r="CR35" s="17">
        <v>1</v>
      </c>
      <c r="CS35" s="16"/>
      <c r="CT35" s="17"/>
      <c r="CU35" s="17"/>
      <c r="CV35" s="16"/>
      <c r="CW35" s="17">
        <v>2</v>
      </c>
      <c r="CX35" s="16"/>
      <c r="CY35" s="17"/>
      <c r="CZ35" s="17"/>
      <c r="DA35" s="16">
        <v>5</v>
      </c>
      <c r="DB35" s="17"/>
      <c r="DC35" s="16"/>
      <c r="DD35" s="17"/>
      <c r="DE35" s="16"/>
      <c r="DF35" s="17"/>
      <c r="DG35" s="16"/>
      <c r="DH35" s="17"/>
      <c r="DI35" s="17"/>
      <c r="DJ35" s="16"/>
      <c r="DK35" s="17"/>
      <c r="DL35" s="17"/>
      <c r="DM35" s="16"/>
      <c r="DN35" s="17"/>
      <c r="DO35" s="17"/>
      <c r="DP35" s="17"/>
      <c r="DQ35" s="16"/>
      <c r="DR35" s="17"/>
      <c r="DS35" s="16"/>
      <c r="DT35" s="17"/>
      <c r="DU35" s="17"/>
      <c r="DV35" s="16"/>
      <c r="DW35" s="17"/>
      <c r="DX35" s="16">
        <v>9</v>
      </c>
      <c r="DY35" s="17"/>
      <c r="DZ35" s="16"/>
      <c r="EA35" s="17">
        <v>89</v>
      </c>
      <c r="EB35" s="16"/>
      <c r="EC35" s="17">
        <v>1</v>
      </c>
      <c r="ED35" s="17"/>
      <c r="EE35" s="17"/>
      <c r="EF35" s="16"/>
      <c r="EG35" s="17">
        <v>3</v>
      </c>
      <c r="EH35" s="16"/>
      <c r="EI35" s="17"/>
      <c r="EJ35" s="16"/>
      <c r="EK35" s="17"/>
      <c r="EL35" s="16"/>
      <c r="EM35" s="16"/>
      <c r="EN35" s="17"/>
      <c r="EO35" s="17"/>
      <c r="EP35" s="16"/>
      <c r="EQ35" s="17" t="s">
        <v>129</v>
      </c>
      <c r="ER35" s="17"/>
      <c r="ES35" s="16"/>
      <c r="ET35" s="17">
        <v>1</v>
      </c>
      <c r="EU35" s="16">
        <v>10</v>
      </c>
      <c r="EV35" s="17">
        <v>170</v>
      </c>
      <c r="EW35" s="16">
        <f t="shared" si="46"/>
        <v>12</v>
      </c>
      <c r="EX35" s="17">
        <f t="shared" si="47"/>
        <v>14</v>
      </c>
      <c r="EY35" s="16" t="s">
        <v>177</v>
      </c>
      <c r="EZ35" s="56">
        <f t="shared" si="48"/>
        <v>153</v>
      </c>
      <c r="FA35" s="35">
        <f t="shared" si="49"/>
        <v>4.1306383213085862</v>
      </c>
      <c r="FB35" s="60">
        <f t="array" ref="FB35">-SUMPRODUCT(IFERROR(G35:ET35/(EZ35-EU35),0),IFERROR(LN(G35:ET35/(EZ35-EU35)),0))</f>
        <v>1.3733257417149336</v>
      </c>
      <c r="FC35" s="36">
        <f t="shared" si="50"/>
        <v>58.82352941176471</v>
      </c>
      <c r="FD35" s="37">
        <f t="shared" si="51"/>
        <v>0</v>
      </c>
      <c r="FE35" s="36">
        <f t="shared" si="52"/>
        <v>9.1503267973856204</v>
      </c>
      <c r="FF35" s="37">
        <f>((SUM(CW35:DA35)+AN35)/EZ35)*100</f>
        <v>4.5751633986928102</v>
      </c>
      <c r="FG35" s="36">
        <f t="shared" si="53"/>
        <v>0</v>
      </c>
      <c r="FH35" s="37">
        <f t="shared" si="54"/>
        <v>0</v>
      </c>
      <c r="FI35" s="36">
        <f t="shared" si="55"/>
        <v>0</v>
      </c>
      <c r="FJ35" s="37">
        <f t="shared" si="56"/>
        <v>0</v>
      </c>
      <c r="FK35" s="36">
        <f t="shared" si="57"/>
        <v>2.6143790849673203</v>
      </c>
      <c r="FL35" s="37">
        <f t="shared" si="58"/>
        <v>5.8823529411764701</v>
      </c>
      <c r="FM35" s="36">
        <f t="shared" si="59"/>
        <v>0</v>
      </c>
      <c r="FN35" s="37">
        <f t="shared" si="60"/>
        <v>0</v>
      </c>
      <c r="FO35" s="36">
        <f t="shared" si="61"/>
        <v>0</v>
      </c>
      <c r="FP35" s="37">
        <f t="shared" si="62"/>
        <v>0</v>
      </c>
      <c r="FQ35" s="36">
        <f t="shared" si="63"/>
        <v>0</v>
      </c>
      <c r="FR35" s="37">
        <f t="shared" si="64"/>
        <v>0.65359477124183007</v>
      </c>
      <c r="FS35" s="36">
        <f t="shared" si="65"/>
        <v>0</v>
      </c>
      <c r="FT35" s="37">
        <f t="shared" si="66"/>
        <v>0</v>
      </c>
      <c r="FU35" s="36">
        <f t="shared" si="67"/>
        <v>10.457516339869281</v>
      </c>
      <c r="FV35" s="37">
        <f t="shared" si="68"/>
        <v>0</v>
      </c>
    </row>
    <row r="36" spans="1:178" x14ac:dyDescent="0.25">
      <c r="A36" s="19" t="s">
        <v>128</v>
      </c>
      <c r="B36" s="19">
        <v>76</v>
      </c>
      <c r="C36" s="69" t="s">
        <v>187</v>
      </c>
      <c r="D36" s="19">
        <v>850</v>
      </c>
      <c r="E36" s="19">
        <v>2.6200000000000001E-2</v>
      </c>
      <c r="F36" s="18"/>
      <c r="G36" s="19"/>
      <c r="H36" s="18"/>
      <c r="I36" s="19"/>
      <c r="J36" s="18"/>
      <c r="K36" s="19"/>
      <c r="L36" s="18"/>
      <c r="M36" s="19"/>
      <c r="N36" s="18"/>
      <c r="O36" s="19"/>
      <c r="P36" s="18"/>
      <c r="Q36" s="19"/>
      <c r="R36" s="18"/>
      <c r="S36" s="19"/>
      <c r="T36" s="18"/>
      <c r="U36" s="19"/>
      <c r="V36" s="18"/>
      <c r="W36" s="19"/>
      <c r="X36" s="19"/>
      <c r="Y36" s="18"/>
      <c r="Z36" s="19"/>
      <c r="AA36" s="18"/>
      <c r="AB36" s="19"/>
      <c r="AC36" s="18"/>
      <c r="AD36" s="19"/>
      <c r="AE36" s="18"/>
      <c r="AF36" s="19"/>
      <c r="AG36" s="19"/>
      <c r="AH36" s="18"/>
      <c r="AI36" s="19"/>
      <c r="AJ36" s="18"/>
      <c r="AK36" s="19"/>
      <c r="AL36" s="18"/>
      <c r="AM36" s="19"/>
      <c r="AN36" s="18"/>
      <c r="AO36" s="19"/>
      <c r="AP36" s="18"/>
      <c r="AQ36" s="19"/>
      <c r="AR36" s="19"/>
      <c r="AS36" s="18"/>
      <c r="AT36" s="19"/>
      <c r="AU36" s="18"/>
      <c r="AV36" s="19"/>
      <c r="AW36" s="19"/>
      <c r="AX36" s="18"/>
      <c r="AY36" s="19">
        <v>4</v>
      </c>
      <c r="AZ36" s="19"/>
      <c r="BA36" s="18"/>
      <c r="BB36" s="19"/>
      <c r="BC36" s="18"/>
      <c r="BD36" s="19"/>
      <c r="BE36" s="18"/>
      <c r="BF36" s="19"/>
      <c r="BG36" s="18"/>
      <c r="BH36" s="19"/>
      <c r="BI36" s="19"/>
      <c r="BJ36" s="18"/>
      <c r="BK36" s="19"/>
      <c r="BL36" s="18"/>
      <c r="BM36" s="19"/>
      <c r="BN36" s="18"/>
      <c r="BO36" s="19"/>
      <c r="BP36" s="18"/>
      <c r="BQ36" s="19"/>
      <c r="BR36" s="18"/>
      <c r="BS36" s="19"/>
      <c r="BT36" s="18"/>
      <c r="BU36" s="19"/>
      <c r="BV36" s="18"/>
      <c r="BW36" s="19"/>
      <c r="BX36" s="18"/>
      <c r="BY36" s="19"/>
      <c r="BZ36" s="18"/>
      <c r="CA36" s="19"/>
      <c r="CB36" s="18"/>
      <c r="CC36" s="19"/>
      <c r="CD36" s="18"/>
      <c r="CE36" s="19"/>
      <c r="CF36" s="18"/>
      <c r="CG36" s="19"/>
      <c r="CH36" s="19"/>
      <c r="CI36" s="18"/>
      <c r="CJ36" s="19"/>
      <c r="CK36" s="18"/>
      <c r="CL36" s="19"/>
      <c r="CM36" s="18"/>
      <c r="CN36" s="19"/>
      <c r="CO36" s="18"/>
      <c r="CP36" s="19">
        <v>2</v>
      </c>
      <c r="CQ36" s="18"/>
      <c r="CR36" s="19"/>
      <c r="CS36" s="18">
        <v>1</v>
      </c>
      <c r="CT36" s="19"/>
      <c r="CU36" s="19"/>
      <c r="CV36" s="18"/>
      <c r="CW36" s="19"/>
      <c r="CX36" s="18"/>
      <c r="CY36" s="19"/>
      <c r="CZ36" s="19"/>
      <c r="DA36" s="18">
        <v>1</v>
      </c>
      <c r="DB36" s="19"/>
      <c r="DC36" s="18"/>
      <c r="DD36" s="19"/>
      <c r="DE36" s="18"/>
      <c r="DF36" s="19"/>
      <c r="DG36" s="18"/>
      <c r="DH36" s="19"/>
      <c r="DI36" s="19"/>
      <c r="DJ36" s="18"/>
      <c r="DK36" s="19"/>
      <c r="DL36" s="19"/>
      <c r="DM36" s="18"/>
      <c r="DN36" s="19"/>
      <c r="DO36" s="19"/>
      <c r="DP36" s="19"/>
      <c r="DQ36" s="18"/>
      <c r="DR36" s="19"/>
      <c r="DS36" s="18"/>
      <c r="DT36" s="19"/>
      <c r="DU36" s="19"/>
      <c r="DV36" s="18"/>
      <c r="DW36" s="19"/>
      <c r="DX36" s="18"/>
      <c r="DY36" s="19"/>
      <c r="DZ36" s="18"/>
      <c r="EA36" s="19">
        <v>12</v>
      </c>
      <c r="EB36" s="18"/>
      <c r="EC36" s="19"/>
      <c r="ED36" s="19"/>
      <c r="EE36" s="19"/>
      <c r="EF36" s="18"/>
      <c r="EG36" s="19">
        <v>2</v>
      </c>
      <c r="EH36" s="18"/>
      <c r="EI36" s="19"/>
      <c r="EJ36" s="18"/>
      <c r="EK36" s="19"/>
      <c r="EL36" s="18"/>
      <c r="EM36" s="18"/>
      <c r="EN36" s="19"/>
      <c r="EO36" s="19"/>
      <c r="EP36" s="18"/>
      <c r="EQ36" s="19"/>
      <c r="ER36" s="19"/>
      <c r="ES36" s="18"/>
      <c r="ET36" s="19">
        <v>1</v>
      </c>
      <c r="EU36" s="18">
        <v>2</v>
      </c>
      <c r="EV36" s="19">
        <v>150</v>
      </c>
      <c r="EW36" s="18">
        <f t="shared" si="46"/>
        <v>7</v>
      </c>
      <c r="EX36" s="19">
        <f t="shared" si="47"/>
        <v>7</v>
      </c>
      <c r="EY36" s="18" t="s">
        <v>177</v>
      </c>
      <c r="EZ36" s="30">
        <f t="shared" si="48"/>
        <v>25</v>
      </c>
      <c r="FA36" s="39">
        <f t="shared" si="49"/>
        <v>0.79120934766371698</v>
      </c>
      <c r="FB36" s="62">
        <f t="array" ref="FB36">-SUMPRODUCT(IFERROR(G36:ET36/(EZ36-EU36),0),IFERROR(LN(G36:ET36/(EZ36-EU36)),0))</f>
        <v>1.4773791740084823</v>
      </c>
      <c r="FC36" s="46">
        <f t="shared" si="50"/>
        <v>48</v>
      </c>
      <c r="FD36" s="47">
        <f t="shared" si="51"/>
        <v>0</v>
      </c>
      <c r="FE36" s="46">
        <f t="shared" si="52"/>
        <v>8</v>
      </c>
      <c r="FF36" s="47">
        <f>((SUM(CW36:DA36)+AN36)/EZ36)*100</f>
        <v>4</v>
      </c>
      <c r="FG36" s="40">
        <f t="shared" si="53"/>
        <v>0</v>
      </c>
      <c r="FH36" s="47">
        <f t="shared" si="54"/>
        <v>0</v>
      </c>
      <c r="FI36" s="40">
        <f t="shared" si="55"/>
        <v>0</v>
      </c>
      <c r="FJ36" s="41">
        <f t="shared" si="56"/>
        <v>0</v>
      </c>
      <c r="FK36" s="46">
        <f t="shared" si="57"/>
        <v>12</v>
      </c>
      <c r="FL36" s="47">
        <f t="shared" si="58"/>
        <v>0</v>
      </c>
      <c r="FM36" s="40">
        <f t="shared" si="59"/>
        <v>0</v>
      </c>
      <c r="FN36" s="47">
        <f t="shared" si="60"/>
        <v>0</v>
      </c>
      <c r="FO36" s="40">
        <f t="shared" si="61"/>
        <v>0</v>
      </c>
      <c r="FP36" s="47">
        <f t="shared" si="62"/>
        <v>0</v>
      </c>
      <c r="FQ36" s="46">
        <f t="shared" si="63"/>
        <v>0</v>
      </c>
      <c r="FR36" s="47">
        <f t="shared" si="64"/>
        <v>0</v>
      </c>
      <c r="FS36" s="46">
        <f t="shared" si="65"/>
        <v>0</v>
      </c>
      <c r="FT36" s="47">
        <f t="shared" si="66"/>
        <v>0</v>
      </c>
      <c r="FU36" s="46">
        <f t="shared" si="67"/>
        <v>16</v>
      </c>
      <c r="FV36" s="47">
        <f t="shared" si="68"/>
        <v>0</v>
      </c>
    </row>
    <row r="37" spans="1:178" x14ac:dyDescent="0.25">
      <c r="A37" s="27" t="s">
        <v>128</v>
      </c>
      <c r="B37" s="27">
        <v>76</v>
      </c>
      <c r="C37" s="70" t="s">
        <v>187</v>
      </c>
      <c r="D37" s="27">
        <v>900</v>
      </c>
      <c r="E37" s="27">
        <v>2.52E-2</v>
      </c>
      <c r="F37" s="16"/>
      <c r="G37" s="17"/>
      <c r="H37" s="16"/>
      <c r="I37" s="17"/>
      <c r="J37" s="16"/>
      <c r="K37" s="17"/>
      <c r="L37" s="16"/>
      <c r="M37" s="17"/>
      <c r="N37" s="16"/>
      <c r="O37" s="17"/>
      <c r="P37" s="16"/>
      <c r="Q37" s="17"/>
      <c r="R37" s="16"/>
      <c r="S37" s="17"/>
      <c r="T37" s="16"/>
      <c r="U37" s="17"/>
      <c r="V37" s="16"/>
      <c r="W37" s="17"/>
      <c r="X37" s="17"/>
      <c r="Y37" s="16"/>
      <c r="Z37" s="17"/>
      <c r="AA37" s="16"/>
      <c r="AB37" s="17"/>
      <c r="AC37" s="16"/>
      <c r="AD37" s="17"/>
      <c r="AE37" s="16"/>
      <c r="AF37" s="17"/>
      <c r="AG37" s="17"/>
      <c r="AH37" s="16"/>
      <c r="AI37" s="17"/>
      <c r="AJ37" s="16"/>
      <c r="AK37" s="17"/>
      <c r="AL37" s="16"/>
      <c r="AM37" s="17"/>
      <c r="AN37" s="16"/>
      <c r="AO37" s="17"/>
      <c r="AP37" s="16"/>
      <c r="AQ37" s="27"/>
      <c r="AR37" s="17"/>
      <c r="AS37" s="16"/>
      <c r="AT37" s="17"/>
      <c r="AU37" s="16"/>
      <c r="AV37" s="17">
        <v>1</v>
      </c>
      <c r="AW37" s="17"/>
      <c r="AX37" s="16"/>
      <c r="AY37" s="17"/>
      <c r="AZ37" s="17"/>
      <c r="BA37" s="16"/>
      <c r="BB37" s="17"/>
      <c r="BC37" s="16"/>
      <c r="BD37" s="17"/>
      <c r="BE37" s="16"/>
      <c r="BF37" s="17"/>
      <c r="BG37" s="16"/>
      <c r="BH37" s="17"/>
      <c r="BI37" s="27"/>
      <c r="BJ37" s="16"/>
      <c r="BK37" s="17"/>
      <c r="BL37" s="16"/>
      <c r="BM37" s="17"/>
      <c r="BN37" s="16"/>
      <c r="BO37" s="17"/>
      <c r="BP37" s="16"/>
      <c r="BQ37" s="17"/>
      <c r="BR37" s="16"/>
      <c r="BS37" s="17"/>
      <c r="BT37" s="16"/>
      <c r="BU37" s="17"/>
      <c r="BV37" s="16"/>
      <c r="BW37" s="17"/>
      <c r="BX37" s="16"/>
      <c r="BY37" s="17"/>
      <c r="BZ37" s="16"/>
      <c r="CA37" s="17"/>
      <c r="CB37" s="16"/>
      <c r="CC37" s="17"/>
      <c r="CD37" s="16"/>
      <c r="CE37" s="17"/>
      <c r="CF37" s="16"/>
      <c r="CG37" s="17"/>
      <c r="CH37" s="17"/>
      <c r="CI37" s="16"/>
      <c r="CJ37" s="17"/>
      <c r="CK37" s="16"/>
      <c r="CL37" s="17"/>
      <c r="CM37" s="16"/>
      <c r="CN37" s="17"/>
      <c r="CO37" s="16"/>
      <c r="CP37" s="17"/>
      <c r="CQ37" s="16"/>
      <c r="CR37" s="17"/>
      <c r="CS37" s="16"/>
      <c r="CT37" s="27"/>
      <c r="CU37" s="17"/>
      <c r="CV37" s="16"/>
      <c r="CW37" s="17"/>
      <c r="CX37" s="16"/>
      <c r="CY37" s="17"/>
      <c r="CZ37" s="17"/>
      <c r="DA37" s="16"/>
      <c r="DB37" s="17"/>
      <c r="DC37" s="16"/>
      <c r="DD37" s="17"/>
      <c r="DE37" s="16"/>
      <c r="DF37" s="17"/>
      <c r="DG37" s="16"/>
      <c r="DH37" s="17"/>
      <c r="DI37" s="17"/>
      <c r="DJ37" s="16"/>
      <c r="DK37" s="27"/>
      <c r="DL37" s="17"/>
      <c r="DM37" s="16"/>
      <c r="DN37" s="27"/>
      <c r="DO37" s="17"/>
      <c r="DP37" s="17"/>
      <c r="DQ37" s="16"/>
      <c r="DR37" s="17"/>
      <c r="DS37" s="16"/>
      <c r="DT37" s="17"/>
      <c r="DU37" s="17"/>
      <c r="DV37" s="16"/>
      <c r="DW37" s="17"/>
      <c r="DX37" s="16"/>
      <c r="DY37" s="17"/>
      <c r="DZ37" s="16"/>
      <c r="EA37" s="17"/>
      <c r="EB37" s="16"/>
      <c r="EC37" s="27"/>
      <c r="ED37" s="17"/>
      <c r="EE37" s="17"/>
      <c r="EF37" s="16"/>
      <c r="EG37" s="17"/>
      <c r="EH37" s="16"/>
      <c r="EI37" s="17"/>
      <c r="EJ37" s="16"/>
      <c r="EK37" s="17"/>
      <c r="EL37" s="16"/>
      <c r="EM37" s="16"/>
      <c r="EN37" s="17"/>
      <c r="EO37" s="17"/>
      <c r="EP37" s="16"/>
      <c r="EQ37" s="27"/>
      <c r="ER37" s="17"/>
      <c r="ES37" s="16"/>
      <c r="ET37" s="17"/>
      <c r="EU37" s="16">
        <v>2</v>
      </c>
      <c r="EV37" s="17">
        <v>150</v>
      </c>
      <c r="EW37" s="16">
        <f t="shared" si="46"/>
        <v>1</v>
      </c>
      <c r="EX37" s="17">
        <f t="shared" si="47"/>
        <v>1</v>
      </c>
      <c r="EY37" s="16" t="s">
        <v>177</v>
      </c>
      <c r="EZ37" s="56">
        <f t="shared" si="48"/>
        <v>3</v>
      </c>
      <c r="FA37" s="53">
        <f t="shared" si="49"/>
        <v>9.871278527994945E-2</v>
      </c>
      <c r="FB37" s="60">
        <f t="array" ref="FB37">-SUMPRODUCT(IFERROR(G37:ET37/(EZ37-EU37),0),IFERROR(LN(G37:ET37/(EZ37-EU37)),0))</f>
        <v>0</v>
      </c>
      <c r="FC37" s="36">
        <f t="shared" si="50"/>
        <v>0</v>
      </c>
      <c r="FD37" s="37">
        <f t="shared" si="51"/>
        <v>0</v>
      </c>
      <c r="FE37" s="36">
        <f t="shared" si="52"/>
        <v>0</v>
      </c>
      <c r="FF37" s="37">
        <f>((SUM(CW37:DA37)+AN37)/EZ37)*100</f>
        <v>0</v>
      </c>
      <c r="FG37" s="36">
        <f t="shared" si="53"/>
        <v>0</v>
      </c>
      <c r="FH37" s="37">
        <f t="shared" si="54"/>
        <v>0</v>
      </c>
      <c r="FI37" s="36">
        <f t="shared" si="55"/>
        <v>0</v>
      </c>
      <c r="FJ37" s="37">
        <f t="shared" si="56"/>
        <v>0</v>
      </c>
      <c r="FK37" s="36">
        <f t="shared" si="57"/>
        <v>0</v>
      </c>
      <c r="FL37" s="37">
        <f t="shared" si="58"/>
        <v>0</v>
      </c>
      <c r="FM37" s="36">
        <f t="shared" si="59"/>
        <v>0</v>
      </c>
      <c r="FN37" s="37">
        <f t="shared" si="60"/>
        <v>0</v>
      </c>
      <c r="FO37" s="36">
        <f t="shared" si="61"/>
        <v>33.333333333333329</v>
      </c>
      <c r="FP37" s="37">
        <f t="shared" si="62"/>
        <v>0</v>
      </c>
      <c r="FQ37" s="36">
        <f t="shared" si="63"/>
        <v>0</v>
      </c>
      <c r="FR37" s="37">
        <f t="shared" si="64"/>
        <v>0</v>
      </c>
      <c r="FS37" s="36">
        <f t="shared" si="65"/>
        <v>0</v>
      </c>
      <c r="FT37" s="37">
        <f t="shared" si="66"/>
        <v>0</v>
      </c>
      <c r="FU37" s="36">
        <f t="shared" si="67"/>
        <v>0</v>
      </c>
      <c r="FV37" s="48">
        <f t="shared" si="68"/>
        <v>0</v>
      </c>
    </row>
    <row r="38" spans="1:178" x14ac:dyDescent="0.25">
      <c r="A38" s="30"/>
      <c r="B38" s="18"/>
      <c r="C38" s="18"/>
      <c r="D38" s="18"/>
      <c r="E38" s="18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38"/>
      <c r="FB38" s="52"/>
      <c r="FC38" s="49"/>
      <c r="FD38" s="49"/>
      <c r="FE38" s="49"/>
      <c r="FF38" s="49"/>
      <c r="FG38" s="44"/>
      <c r="FH38" s="49"/>
      <c r="FI38" s="44"/>
      <c r="FJ38" s="44"/>
      <c r="FK38" s="49"/>
      <c r="FL38" s="49"/>
      <c r="FM38" s="44"/>
      <c r="FN38" s="49"/>
      <c r="FO38" s="44"/>
      <c r="FP38" s="49"/>
      <c r="FQ38" s="49"/>
      <c r="FR38" s="49"/>
      <c r="FS38" s="49"/>
      <c r="FT38" s="49"/>
      <c r="FU38" s="49"/>
      <c r="FV38" s="50"/>
    </row>
    <row r="39" spans="1:178" x14ac:dyDescent="0.25">
      <c r="A39" s="31" t="s">
        <v>155</v>
      </c>
      <c r="B39" s="31">
        <v>20</v>
      </c>
      <c r="C39" s="31" t="s">
        <v>135</v>
      </c>
      <c r="D39" s="15" t="s">
        <v>154</v>
      </c>
      <c r="E39" s="31">
        <v>1.7000000000000001E-2</v>
      </c>
      <c r="F39" s="18">
        <v>5</v>
      </c>
      <c r="G39" s="19"/>
      <c r="H39" s="18"/>
      <c r="I39" s="19"/>
      <c r="J39" s="18"/>
      <c r="K39" s="19">
        <v>46</v>
      </c>
      <c r="L39" s="18"/>
      <c r="M39" s="19">
        <v>1</v>
      </c>
      <c r="N39" s="18"/>
      <c r="O39" s="19" t="s">
        <v>129</v>
      </c>
      <c r="P39" s="18"/>
      <c r="Q39" s="19">
        <v>5</v>
      </c>
      <c r="R39" s="18"/>
      <c r="S39" s="19">
        <v>2</v>
      </c>
      <c r="T39" s="18"/>
      <c r="U39" s="19">
        <v>2</v>
      </c>
      <c r="V39" s="18"/>
      <c r="W39" s="19" t="s">
        <v>129</v>
      </c>
      <c r="X39" s="19"/>
      <c r="Y39" s="18"/>
      <c r="Z39" s="19"/>
      <c r="AA39" s="18">
        <v>4</v>
      </c>
      <c r="AB39" s="19">
        <v>10</v>
      </c>
      <c r="AC39" s="18"/>
      <c r="AD39" s="19"/>
      <c r="AE39" s="18">
        <v>2</v>
      </c>
      <c r="AF39" s="19">
        <v>7</v>
      </c>
      <c r="AG39" s="19">
        <v>2</v>
      </c>
      <c r="AH39" s="18"/>
      <c r="AI39" s="19"/>
      <c r="AJ39" s="18">
        <v>1</v>
      </c>
      <c r="AK39" s="19"/>
      <c r="AL39" s="18"/>
      <c r="AM39" s="19">
        <v>2</v>
      </c>
      <c r="AN39" s="18"/>
      <c r="AO39" s="19">
        <v>1</v>
      </c>
      <c r="AP39" s="18"/>
      <c r="AQ39" s="31"/>
      <c r="AR39" s="19"/>
      <c r="AS39" s="18"/>
      <c r="AT39" s="19">
        <v>2</v>
      </c>
      <c r="AU39" s="18">
        <v>9</v>
      </c>
      <c r="AV39" s="19">
        <v>5</v>
      </c>
      <c r="AW39" s="19">
        <v>2</v>
      </c>
      <c r="AX39" s="18">
        <v>1</v>
      </c>
      <c r="AY39" s="19" t="s">
        <v>129</v>
      </c>
      <c r="AZ39" s="19"/>
      <c r="BA39" s="18"/>
      <c r="BB39" s="19"/>
      <c r="BC39" s="18"/>
      <c r="BD39" s="19">
        <v>7</v>
      </c>
      <c r="BE39" s="18"/>
      <c r="BF39" s="19"/>
      <c r="BG39" s="18" t="s">
        <v>129</v>
      </c>
      <c r="BH39" s="19"/>
      <c r="BI39" s="31"/>
      <c r="BJ39" s="18">
        <v>2</v>
      </c>
      <c r="BK39" s="19"/>
      <c r="BL39" s="18">
        <v>7</v>
      </c>
      <c r="BM39" s="19"/>
      <c r="BN39" s="18" t="s">
        <v>129</v>
      </c>
      <c r="BO39" s="19" t="s">
        <v>129</v>
      </c>
      <c r="BP39" s="18"/>
      <c r="BQ39" s="19"/>
      <c r="BR39" s="18">
        <v>5</v>
      </c>
      <c r="BS39" s="19">
        <v>3</v>
      </c>
      <c r="BT39" s="18"/>
      <c r="BU39" s="19">
        <v>6</v>
      </c>
      <c r="BV39" s="18">
        <v>6</v>
      </c>
      <c r="BW39" s="19"/>
      <c r="BX39" s="18">
        <v>2</v>
      </c>
      <c r="BY39" s="19"/>
      <c r="BZ39" s="18">
        <v>2</v>
      </c>
      <c r="CA39" s="19">
        <v>7</v>
      </c>
      <c r="CB39" s="18"/>
      <c r="CC39" s="19">
        <v>2</v>
      </c>
      <c r="CD39" s="18"/>
      <c r="CE39" s="19">
        <v>8</v>
      </c>
      <c r="CF39" s="18"/>
      <c r="CG39" s="19"/>
      <c r="CH39" s="19"/>
      <c r="CI39" s="18" t="s">
        <v>129</v>
      </c>
      <c r="CJ39" s="19"/>
      <c r="CK39" s="18">
        <v>25</v>
      </c>
      <c r="CL39" s="19">
        <v>2</v>
      </c>
      <c r="CM39" s="18">
        <v>2</v>
      </c>
      <c r="CN39" s="19"/>
      <c r="CO39" s="18"/>
      <c r="CP39" s="19">
        <v>10</v>
      </c>
      <c r="CQ39" s="18"/>
      <c r="CR39" s="19"/>
      <c r="CS39" s="18"/>
      <c r="CT39" s="31"/>
      <c r="CU39" s="19" t="s">
        <v>129</v>
      </c>
      <c r="CV39" s="18"/>
      <c r="CW39" s="19" t="s">
        <v>129</v>
      </c>
      <c r="CX39" s="18">
        <v>1</v>
      </c>
      <c r="CY39" s="19"/>
      <c r="CZ39" s="19">
        <v>3</v>
      </c>
      <c r="DA39" s="18">
        <v>1</v>
      </c>
      <c r="DB39" s="19">
        <v>1</v>
      </c>
      <c r="DC39" s="18">
        <v>3</v>
      </c>
      <c r="DD39" s="19" t="s">
        <v>129</v>
      </c>
      <c r="DE39" s="18">
        <v>1</v>
      </c>
      <c r="DF39" s="19"/>
      <c r="DG39" s="18"/>
      <c r="DH39" s="19"/>
      <c r="DI39" s="19"/>
      <c r="DJ39" s="18">
        <v>1</v>
      </c>
      <c r="DK39" s="31">
        <v>3</v>
      </c>
      <c r="DL39" s="19">
        <v>1</v>
      </c>
      <c r="DM39" s="18"/>
      <c r="DN39" s="31">
        <v>1</v>
      </c>
      <c r="DO39" s="19">
        <v>3</v>
      </c>
      <c r="DP39" s="19"/>
      <c r="DQ39" s="18" t="s">
        <v>129</v>
      </c>
      <c r="DR39" s="19">
        <v>4</v>
      </c>
      <c r="DS39" s="18" t="s">
        <v>129</v>
      </c>
      <c r="DT39" s="19" t="s">
        <v>129</v>
      </c>
      <c r="DU39" s="19" t="s">
        <v>129</v>
      </c>
      <c r="DV39" s="18"/>
      <c r="DW39" s="19">
        <v>4</v>
      </c>
      <c r="DX39" s="18">
        <v>28</v>
      </c>
      <c r="DY39" s="19"/>
      <c r="DZ39" s="18"/>
      <c r="EA39" s="19">
        <v>43</v>
      </c>
      <c r="EB39" s="18">
        <v>1</v>
      </c>
      <c r="EC39" s="31">
        <v>4</v>
      </c>
      <c r="ED39" s="19">
        <v>1</v>
      </c>
      <c r="EE39" s="19"/>
      <c r="EF39" s="18">
        <v>2</v>
      </c>
      <c r="EG39" s="19">
        <v>5</v>
      </c>
      <c r="EH39" s="18">
        <v>1</v>
      </c>
      <c r="EI39" s="19"/>
      <c r="EJ39" s="18"/>
      <c r="EK39" s="19"/>
      <c r="EL39" s="18" t="s">
        <v>129</v>
      </c>
      <c r="EM39" s="18">
        <v>1</v>
      </c>
      <c r="EN39" s="19">
        <v>6</v>
      </c>
      <c r="EO39" s="19">
        <v>1</v>
      </c>
      <c r="EP39" s="18">
        <v>1</v>
      </c>
      <c r="EQ39" s="31">
        <v>3</v>
      </c>
      <c r="ER39" s="19"/>
      <c r="ES39" s="18"/>
      <c r="ET39" s="19"/>
      <c r="EU39" s="18"/>
      <c r="EV39" s="19">
        <v>65</v>
      </c>
      <c r="EW39" s="18">
        <f t="shared" ref="EW39:EW48" si="69">COUNTIF(F39:ET39, "&gt;0")</f>
        <v>61</v>
      </c>
      <c r="EX39" s="19">
        <f t="shared" ref="EX39:EX48" si="70">COUNTIF(F39:ET39, "P") +EW39</f>
        <v>76</v>
      </c>
      <c r="EY39" s="24" t="s">
        <v>175</v>
      </c>
      <c r="EZ39" s="30">
        <f t="shared" ref="EZ39:EZ48" si="71">SUM(F39:EU39)</f>
        <v>329</v>
      </c>
      <c r="FA39" s="32">
        <f t="shared" ref="FA39:FA48" si="72">((EZ39*500)/(EV39*E39*0.000201*2))/(10^7)</f>
        <v>37.032034398145022</v>
      </c>
      <c r="FB39" s="62">
        <f t="array" ref="FB39">-SUMPRODUCT(IFERROR(G39:ET39/(EZ39-EU39),0),IFERROR(LN(G39:ET39/(EZ39-EU39)),0))</f>
        <v>3.3542491180569725</v>
      </c>
      <c r="FC39" s="46">
        <f t="shared" ref="FC39:FC48" si="73">(SUM(EA39:EE39)/EZ39)*100</f>
        <v>14.893617021276595</v>
      </c>
      <c r="FD39" s="47">
        <f t="shared" ref="FD39:FD48" si="74">(SUM(K39:O39)/EZ39)*100</f>
        <v>14.285714285714285</v>
      </c>
      <c r="FE39" s="46">
        <f t="shared" ref="FE39:FE48" si="75">(SUM(CJ39:CP39)/EZ39)*100</f>
        <v>11.854103343465045</v>
      </c>
      <c r="FF39" s="47">
        <f t="shared" ref="FF39:FF48" si="76">((SUM(CW39:DA39)+AN39)/EZ39)*100</f>
        <v>1.5197568389057752</v>
      </c>
      <c r="FG39" s="40">
        <f t="shared" ref="FG39:FG48" si="77">(AO39/EZ39)*100</f>
        <v>0.303951367781155</v>
      </c>
      <c r="FH39" s="47">
        <f t="shared" ref="FH39:FH48" si="78">(SUM(Q39:W39)/EZ39)*100</f>
        <v>2.735562310030395</v>
      </c>
      <c r="FI39" s="40">
        <f t="shared" ref="FI39:FI48" si="79">(SUM(BB39:BF39)+BM39)/EZ39*100</f>
        <v>2.1276595744680851</v>
      </c>
      <c r="FJ39" s="41">
        <f>(CV39)/EZ39*100</f>
        <v>0</v>
      </c>
      <c r="FK39" s="46">
        <f t="shared" ref="FK39:FK48" si="80">(SUM(EF39:ET39)/EZ39)*100</f>
        <v>6.0790273556231007</v>
      </c>
      <c r="FL39" s="47">
        <f t="shared" ref="FL39:FL48" si="81">DX39/EZ39*100</f>
        <v>8.5106382978723403</v>
      </c>
      <c r="FM39" s="40">
        <f t="shared" ref="FM39:FM48" si="82">(SUM(AD39:AI39)/EZ39)*100</f>
        <v>3.3434650455927049</v>
      </c>
      <c r="FN39" s="47">
        <f t="shared" ref="FN39:FN48" si="83">(SUM(DK39:DR39)/EZ39)*100</f>
        <v>3.6474164133738598</v>
      </c>
      <c r="FO39" s="40">
        <f t="shared" ref="FO39:FO48" si="84">(SUM(AU39:AX39)/EZ39)*100</f>
        <v>5.1671732522796354</v>
      </c>
      <c r="FP39" s="47">
        <f t="shared" ref="FP39:FP48" si="85">(SUM(BJ39:BL39)/EZ39)*100</f>
        <v>2.735562310030395</v>
      </c>
      <c r="FQ39" s="46">
        <f t="shared" ref="FQ39:FQ48" si="86">(SUM(DB39:DF39)/EZ39)*100</f>
        <v>1.5197568389057752</v>
      </c>
      <c r="FR39" s="47">
        <f t="shared" ref="FR39:FR48" si="87">(SUM(AA39:AB39)/EZ39)*100</f>
        <v>4.2553191489361701</v>
      </c>
      <c r="FS39" s="46">
        <f t="shared" ref="FS39:FS48" si="88">(SUM(BT39:BW39)/EZ39)*100</f>
        <v>3.6474164133738598</v>
      </c>
      <c r="FT39" s="47">
        <f t="shared" ref="FT39:FT45" si="89">(CA39/EZ39)*100</f>
        <v>2.1276595744680851</v>
      </c>
      <c r="FU39" s="46">
        <f t="shared" ref="FU39:FU48" si="90">(SUM(AY39:AZ39)/EZ39)*100</f>
        <v>0</v>
      </c>
      <c r="FV39" s="51">
        <f t="shared" ref="FV39:FV48" si="91">(SUM(CC39:CF39)/EZ39)*100</f>
        <v>3.0395136778115504</v>
      </c>
    </row>
    <row r="40" spans="1:178" x14ac:dyDescent="0.25">
      <c r="A40" s="17" t="s">
        <v>155</v>
      </c>
      <c r="B40" s="17">
        <v>20</v>
      </c>
      <c r="C40" s="17" t="s">
        <v>135</v>
      </c>
      <c r="D40" s="17">
        <v>100</v>
      </c>
      <c r="E40" s="17">
        <v>1.5599999999999999E-2</v>
      </c>
      <c r="F40" s="16">
        <v>6</v>
      </c>
      <c r="G40" s="17" t="s">
        <v>129</v>
      </c>
      <c r="H40" s="16" t="s">
        <v>129</v>
      </c>
      <c r="I40" s="17"/>
      <c r="J40" s="16"/>
      <c r="K40" s="17">
        <v>50</v>
      </c>
      <c r="L40" s="16">
        <v>2</v>
      </c>
      <c r="M40" s="17"/>
      <c r="N40" s="16">
        <v>2</v>
      </c>
      <c r="O40" s="17">
        <v>1</v>
      </c>
      <c r="P40" s="16"/>
      <c r="Q40" s="17">
        <v>4</v>
      </c>
      <c r="R40" s="16">
        <v>2</v>
      </c>
      <c r="S40" s="17"/>
      <c r="T40" s="16"/>
      <c r="U40" s="17">
        <v>6</v>
      </c>
      <c r="V40" s="16"/>
      <c r="W40" s="17">
        <v>1</v>
      </c>
      <c r="X40" s="17"/>
      <c r="Y40" s="16"/>
      <c r="Z40" s="17"/>
      <c r="AA40" s="16">
        <v>3</v>
      </c>
      <c r="AB40" s="17">
        <v>2</v>
      </c>
      <c r="AC40" s="16"/>
      <c r="AD40" s="17">
        <v>1</v>
      </c>
      <c r="AE40" s="16">
        <v>1</v>
      </c>
      <c r="AF40" s="17">
        <v>2</v>
      </c>
      <c r="AG40" s="17">
        <v>1</v>
      </c>
      <c r="AH40" s="16">
        <v>1</v>
      </c>
      <c r="AI40" s="17"/>
      <c r="AJ40" s="16"/>
      <c r="AK40" s="17"/>
      <c r="AL40" s="16" t="s">
        <v>129</v>
      </c>
      <c r="AM40" s="17"/>
      <c r="AN40" s="16">
        <v>2</v>
      </c>
      <c r="AO40" s="17">
        <v>1</v>
      </c>
      <c r="AP40" s="16"/>
      <c r="AQ40" s="17"/>
      <c r="AR40" s="17"/>
      <c r="AS40" s="16"/>
      <c r="AT40" s="17"/>
      <c r="AU40" s="16">
        <v>11</v>
      </c>
      <c r="AV40" s="17">
        <v>1</v>
      </c>
      <c r="AW40" s="17" t="s">
        <v>129</v>
      </c>
      <c r="AX40" s="16"/>
      <c r="AY40" s="17">
        <v>1</v>
      </c>
      <c r="AZ40" s="17"/>
      <c r="BA40" s="16"/>
      <c r="BB40" s="17"/>
      <c r="BC40" s="16"/>
      <c r="BD40" s="17">
        <v>4</v>
      </c>
      <c r="BE40" s="16"/>
      <c r="BF40" s="17"/>
      <c r="BG40" s="16">
        <v>1</v>
      </c>
      <c r="BH40" s="17"/>
      <c r="BI40" s="17"/>
      <c r="BJ40" s="16"/>
      <c r="BK40" s="17"/>
      <c r="BL40" s="16">
        <v>14</v>
      </c>
      <c r="BM40" s="17"/>
      <c r="BN40" s="16">
        <v>1</v>
      </c>
      <c r="BO40" s="17"/>
      <c r="BP40" s="16"/>
      <c r="BQ40" s="17"/>
      <c r="BR40" s="16">
        <v>9</v>
      </c>
      <c r="BS40" s="17">
        <v>8</v>
      </c>
      <c r="BT40" s="16"/>
      <c r="BU40" s="17">
        <v>3</v>
      </c>
      <c r="BV40" s="16">
        <v>1</v>
      </c>
      <c r="BW40" s="17"/>
      <c r="BX40" s="16">
        <v>1</v>
      </c>
      <c r="BY40" s="17"/>
      <c r="BZ40" s="16">
        <v>2</v>
      </c>
      <c r="CA40" s="17">
        <v>7</v>
      </c>
      <c r="CB40" s="16"/>
      <c r="CC40" s="17">
        <v>3</v>
      </c>
      <c r="CD40" s="16">
        <v>1</v>
      </c>
      <c r="CE40" s="17">
        <v>12</v>
      </c>
      <c r="CF40" s="16"/>
      <c r="CG40" s="17"/>
      <c r="CH40" s="17"/>
      <c r="CI40" s="16">
        <v>3</v>
      </c>
      <c r="CJ40" s="17"/>
      <c r="CK40" s="16">
        <v>15</v>
      </c>
      <c r="CL40" s="17"/>
      <c r="CM40" s="16">
        <v>5</v>
      </c>
      <c r="CN40" s="17"/>
      <c r="CO40" s="16" t="s">
        <v>129</v>
      </c>
      <c r="CP40" s="17">
        <v>4</v>
      </c>
      <c r="CQ40" s="16"/>
      <c r="CR40" s="17"/>
      <c r="CS40" s="16"/>
      <c r="CT40" s="17"/>
      <c r="CU40" s="17">
        <v>3</v>
      </c>
      <c r="CV40" s="16"/>
      <c r="CW40" s="17">
        <v>1</v>
      </c>
      <c r="CX40" s="16">
        <v>3</v>
      </c>
      <c r="CY40" s="17"/>
      <c r="CZ40" s="17">
        <v>2</v>
      </c>
      <c r="DA40" s="16"/>
      <c r="DB40" s="17"/>
      <c r="DC40" s="16">
        <v>5</v>
      </c>
      <c r="DD40" s="17">
        <v>1</v>
      </c>
      <c r="DE40" s="16"/>
      <c r="DF40" s="17"/>
      <c r="DG40" s="16">
        <v>1</v>
      </c>
      <c r="DH40" s="17"/>
      <c r="DI40" s="17"/>
      <c r="DJ40" s="16"/>
      <c r="DK40" s="17">
        <v>3</v>
      </c>
      <c r="DL40" s="17">
        <v>1</v>
      </c>
      <c r="DM40" s="16"/>
      <c r="DN40" s="17"/>
      <c r="DO40" s="17"/>
      <c r="DP40" s="17"/>
      <c r="DQ40" s="16"/>
      <c r="DR40" s="17">
        <v>1</v>
      </c>
      <c r="DS40" s="16"/>
      <c r="DT40" s="17" t="s">
        <v>129</v>
      </c>
      <c r="DU40" s="17" t="s">
        <v>129</v>
      </c>
      <c r="DV40" s="16"/>
      <c r="DW40" s="17">
        <v>1</v>
      </c>
      <c r="DX40" s="16">
        <v>19</v>
      </c>
      <c r="DY40" s="17"/>
      <c r="DZ40" s="16"/>
      <c r="EA40" s="17">
        <v>54</v>
      </c>
      <c r="EB40" s="16">
        <v>2</v>
      </c>
      <c r="EC40" s="17">
        <v>3</v>
      </c>
      <c r="ED40" s="17"/>
      <c r="EE40" s="17"/>
      <c r="EF40" s="16">
        <v>3</v>
      </c>
      <c r="EG40" s="17">
        <v>4</v>
      </c>
      <c r="EH40" s="16">
        <v>3</v>
      </c>
      <c r="EI40" s="17"/>
      <c r="EJ40" s="16">
        <v>2</v>
      </c>
      <c r="EK40" s="17"/>
      <c r="EL40" s="16"/>
      <c r="EM40" s="16"/>
      <c r="EN40" s="17">
        <v>7</v>
      </c>
      <c r="EO40" s="17">
        <v>9</v>
      </c>
      <c r="EP40" s="16"/>
      <c r="EQ40" s="17">
        <v>3</v>
      </c>
      <c r="ER40" s="17"/>
      <c r="ES40" s="16"/>
      <c r="ET40" s="17"/>
      <c r="EU40" s="16"/>
      <c r="EV40" s="17">
        <v>100</v>
      </c>
      <c r="EW40" s="16">
        <f t="shared" si="69"/>
        <v>61</v>
      </c>
      <c r="EX40" s="17">
        <f t="shared" si="70"/>
        <v>68</v>
      </c>
      <c r="EY40" s="25" t="s">
        <v>175</v>
      </c>
      <c r="EZ40" s="56">
        <f t="shared" si="71"/>
        <v>326</v>
      </c>
      <c r="FA40" s="35">
        <f t="shared" si="72"/>
        <v>25.99183569332823</v>
      </c>
      <c r="FB40" s="60">
        <f t="array" ref="FB40">-SUMPRODUCT(IFERROR(G40:ET40/(EZ40-EU40),0),IFERROR(LN(G40:ET40/(EZ40-EU40)),0))</f>
        <v>3.2776752685606816</v>
      </c>
      <c r="FC40" s="36">
        <f t="shared" si="73"/>
        <v>18.098159509202453</v>
      </c>
      <c r="FD40" s="37">
        <f t="shared" si="74"/>
        <v>16.871165644171779</v>
      </c>
      <c r="FE40" s="36">
        <f t="shared" si="75"/>
        <v>7.3619631901840492</v>
      </c>
      <c r="FF40" s="37">
        <f t="shared" si="76"/>
        <v>2.4539877300613497</v>
      </c>
      <c r="FG40" s="36">
        <f t="shared" si="77"/>
        <v>0.30674846625766872</v>
      </c>
      <c r="FH40" s="37">
        <f t="shared" si="78"/>
        <v>3.9877300613496933</v>
      </c>
      <c r="FI40" s="36">
        <f t="shared" si="79"/>
        <v>1.2269938650306749</v>
      </c>
      <c r="FJ40" s="37">
        <f t="shared" ref="FJ40:FJ48" si="92">(CU40+CV40)/EZ40*100</f>
        <v>0.92024539877300615</v>
      </c>
      <c r="FK40" s="36">
        <f t="shared" si="80"/>
        <v>9.5092024539877311</v>
      </c>
      <c r="FL40" s="37">
        <f t="shared" si="81"/>
        <v>5.8282208588957047</v>
      </c>
      <c r="FM40" s="36">
        <f t="shared" si="82"/>
        <v>1.8404907975460123</v>
      </c>
      <c r="FN40" s="37">
        <f t="shared" si="83"/>
        <v>1.5337423312883436</v>
      </c>
      <c r="FO40" s="36">
        <f t="shared" si="84"/>
        <v>3.6809815950920246</v>
      </c>
      <c r="FP40" s="37">
        <f t="shared" si="85"/>
        <v>4.294478527607362</v>
      </c>
      <c r="FQ40" s="36">
        <f t="shared" si="86"/>
        <v>1.8404907975460123</v>
      </c>
      <c r="FR40" s="37">
        <f t="shared" si="87"/>
        <v>1.5337423312883436</v>
      </c>
      <c r="FS40" s="36">
        <f t="shared" si="88"/>
        <v>1.2269938650306749</v>
      </c>
      <c r="FT40" s="37">
        <f t="shared" si="89"/>
        <v>2.147239263803681</v>
      </c>
      <c r="FU40" s="36">
        <f t="shared" si="90"/>
        <v>0.30674846625766872</v>
      </c>
      <c r="FV40" s="37">
        <f t="shared" si="91"/>
        <v>4.9079754601226995</v>
      </c>
    </row>
    <row r="41" spans="1:178" x14ac:dyDescent="0.25">
      <c r="A41" s="19" t="s">
        <v>155</v>
      </c>
      <c r="B41" s="19">
        <v>20</v>
      </c>
      <c r="C41" s="19" t="s">
        <v>135</v>
      </c>
      <c r="D41" s="19">
        <v>300</v>
      </c>
      <c r="E41" s="19">
        <v>1.6E-2</v>
      </c>
      <c r="F41" s="18">
        <v>3</v>
      </c>
      <c r="G41" s="19"/>
      <c r="H41" s="18"/>
      <c r="I41" s="19"/>
      <c r="J41" s="18"/>
      <c r="K41" s="19">
        <v>69</v>
      </c>
      <c r="L41" s="18"/>
      <c r="M41" s="19"/>
      <c r="N41" s="18">
        <v>1</v>
      </c>
      <c r="O41" s="19">
        <v>2</v>
      </c>
      <c r="P41" s="18"/>
      <c r="Q41" s="19">
        <v>4</v>
      </c>
      <c r="R41" s="18">
        <v>1</v>
      </c>
      <c r="S41" s="19"/>
      <c r="T41" s="18"/>
      <c r="U41" s="19">
        <v>6</v>
      </c>
      <c r="V41" s="18"/>
      <c r="W41" s="19">
        <v>1</v>
      </c>
      <c r="X41" s="19">
        <v>1</v>
      </c>
      <c r="Y41" s="18"/>
      <c r="Z41" s="19"/>
      <c r="AA41" s="18">
        <v>3</v>
      </c>
      <c r="AB41" s="19">
        <v>4</v>
      </c>
      <c r="AC41" s="18"/>
      <c r="AD41" s="19">
        <v>1</v>
      </c>
      <c r="AE41" s="18" t="s">
        <v>129</v>
      </c>
      <c r="AF41" s="19">
        <v>2</v>
      </c>
      <c r="AG41" s="19" t="s">
        <v>129</v>
      </c>
      <c r="AH41" s="18">
        <v>1</v>
      </c>
      <c r="AI41" s="19"/>
      <c r="AJ41" s="18"/>
      <c r="AK41" s="19"/>
      <c r="AL41" s="18"/>
      <c r="AM41" s="19"/>
      <c r="AN41" s="18">
        <v>1</v>
      </c>
      <c r="AO41" s="19"/>
      <c r="AP41" s="18">
        <v>1</v>
      </c>
      <c r="AQ41" s="19"/>
      <c r="AR41" s="19"/>
      <c r="AS41" s="18"/>
      <c r="AT41" s="19">
        <v>3</v>
      </c>
      <c r="AU41" s="18">
        <v>15</v>
      </c>
      <c r="AV41" s="19">
        <v>1</v>
      </c>
      <c r="AW41" s="19"/>
      <c r="AX41" s="18"/>
      <c r="AY41" s="19"/>
      <c r="AZ41" s="19"/>
      <c r="BA41" s="18"/>
      <c r="BB41" s="19"/>
      <c r="BC41" s="18"/>
      <c r="BD41" s="19">
        <v>5</v>
      </c>
      <c r="BE41" s="18"/>
      <c r="BF41" s="19"/>
      <c r="BG41" s="18"/>
      <c r="BH41" s="19"/>
      <c r="BI41" s="19"/>
      <c r="BJ41" s="18">
        <v>1</v>
      </c>
      <c r="BK41" s="19"/>
      <c r="BL41" s="18">
        <v>14</v>
      </c>
      <c r="BM41" s="19"/>
      <c r="BN41" s="18"/>
      <c r="BO41" s="19">
        <v>1</v>
      </c>
      <c r="BP41" s="18"/>
      <c r="BQ41" s="19"/>
      <c r="BR41" s="18">
        <v>7</v>
      </c>
      <c r="BS41" s="19">
        <v>2</v>
      </c>
      <c r="BT41" s="18"/>
      <c r="BU41" s="19">
        <v>4</v>
      </c>
      <c r="BV41" s="18" t="s">
        <v>129</v>
      </c>
      <c r="BW41" s="19"/>
      <c r="BX41" s="18"/>
      <c r="BY41" s="19"/>
      <c r="BZ41" s="18">
        <v>1</v>
      </c>
      <c r="CA41" s="19">
        <v>4</v>
      </c>
      <c r="CB41" s="18"/>
      <c r="CC41" s="19">
        <v>1</v>
      </c>
      <c r="CD41" s="18">
        <v>3</v>
      </c>
      <c r="CE41" s="19">
        <v>7</v>
      </c>
      <c r="CF41" s="18"/>
      <c r="CG41" s="19"/>
      <c r="CH41" s="19"/>
      <c r="CI41" s="18">
        <v>1</v>
      </c>
      <c r="CJ41" s="19"/>
      <c r="CK41" s="18">
        <v>25</v>
      </c>
      <c r="CL41" s="19">
        <v>2</v>
      </c>
      <c r="CM41" s="18">
        <v>9</v>
      </c>
      <c r="CN41" s="19"/>
      <c r="CO41" s="18"/>
      <c r="CP41" s="19">
        <v>2</v>
      </c>
      <c r="CQ41" s="18"/>
      <c r="CR41" s="19"/>
      <c r="CS41" s="18"/>
      <c r="CT41" s="19"/>
      <c r="CU41" s="19">
        <v>3</v>
      </c>
      <c r="CV41" s="18"/>
      <c r="CW41" s="19">
        <v>1</v>
      </c>
      <c r="CX41" s="18">
        <v>2</v>
      </c>
      <c r="CY41" s="19" t="s">
        <v>129</v>
      </c>
      <c r="CZ41" s="19">
        <v>2</v>
      </c>
      <c r="DA41" s="18"/>
      <c r="DB41" s="19">
        <v>1</v>
      </c>
      <c r="DC41" s="18">
        <v>2</v>
      </c>
      <c r="DD41" s="19"/>
      <c r="DE41" s="18"/>
      <c r="DF41" s="19">
        <v>1</v>
      </c>
      <c r="DG41" s="18"/>
      <c r="DH41" s="19"/>
      <c r="DI41" s="19"/>
      <c r="DJ41" s="18"/>
      <c r="DK41" s="19">
        <v>1</v>
      </c>
      <c r="DL41" s="19"/>
      <c r="DM41" s="18" t="s">
        <v>129</v>
      </c>
      <c r="DN41" s="19">
        <v>3</v>
      </c>
      <c r="DO41" s="19">
        <v>3</v>
      </c>
      <c r="DP41" s="19"/>
      <c r="DQ41" s="18"/>
      <c r="DR41" s="19">
        <v>2</v>
      </c>
      <c r="DS41" s="18"/>
      <c r="DT41" s="19" t="s">
        <v>129</v>
      </c>
      <c r="DU41" s="19" t="s">
        <v>129</v>
      </c>
      <c r="DV41" s="18"/>
      <c r="DW41" s="19">
        <v>2</v>
      </c>
      <c r="DX41" s="18">
        <v>17</v>
      </c>
      <c r="DY41" s="19"/>
      <c r="DZ41" s="18"/>
      <c r="EA41" s="19">
        <v>51</v>
      </c>
      <c r="EB41" s="18">
        <v>1</v>
      </c>
      <c r="EC41" s="19">
        <v>1</v>
      </c>
      <c r="ED41" s="19">
        <v>1</v>
      </c>
      <c r="EE41" s="19"/>
      <c r="EF41" s="18">
        <v>4</v>
      </c>
      <c r="EG41" s="19">
        <v>7</v>
      </c>
      <c r="EH41" s="18">
        <v>1</v>
      </c>
      <c r="EI41" s="19">
        <v>1</v>
      </c>
      <c r="EJ41" s="18"/>
      <c r="EK41" s="19">
        <v>1</v>
      </c>
      <c r="EL41" s="18"/>
      <c r="EM41" s="18"/>
      <c r="EN41" s="19">
        <v>6</v>
      </c>
      <c r="EO41" s="19">
        <v>1</v>
      </c>
      <c r="EP41" s="18">
        <v>3</v>
      </c>
      <c r="EQ41" s="19">
        <v>2</v>
      </c>
      <c r="ER41" s="19"/>
      <c r="ES41" s="18"/>
      <c r="ET41" s="19"/>
      <c r="EU41" s="18"/>
      <c r="EV41" s="19">
        <v>110</v>
      </c>
      <c r="EW41" s="18">
        <f t="shared" si="69"/>
        <v>62</v>
      </c>
      <c r="EX41" s="19">
        <f t="shared" si="70"/>
        <v>69</v>
      </c>
      <c r="EY41" s="24" t="s">
        <v>175</v>
      </c>
      <c r="EZ41" s="30">
        <f t="shared" si="71"/>
        <v>329</v>
      </c>
      <c r="FA41" s="39">
        <f t="shared" si="72"/>
        <v>23.250226142017187</v>
      </c>
      <c r="FB41" s="62">
        <f t="array" ref="FB41">-SUMPRODUCT(IFERROR(G41:ET41/(EZ41-EU41),0),IFERROR(LN(G41:ET41/(EZ41-EU41)),0))</f>
        <v>3.1440755981328574</v>
      </c>
      <c r="FC41" s="46">
        <f t="shared" si="73"/>
        <v>16.413373860182372</v>
      </c>
      <c r="FD41" s="47">
        <f t="shared" si="74"/>
        <v>21.88449848024316</v>
      </c>
      <c r="FE41" s="46">
        <f t="shared" si="75"/>
        <v>11.550151975683891</v>
      </c>
      <c r="FF41" s="47">
        <f t="shared" si="76"/>
        <v>1.8237082066869299</v>
      </c>
      <c r="FG41" s="40">
        <f t="shared" si="77"/>
        <v>0</v>
      </c>
      <c r="FH41" s="47">
        <f t="shared" si="78"/>
        <v>3.6474164133738598</v>
      </c>
      <c r="FI41" s="40">
        <f t="shared" si="79"/>
        <v>1.5197568389057752</v>
      </c>
      <c r="FJ41" s="41">
        <f t="shared" si="92"/>
        <v>0.91185410334346495</v>
      </c>
      <c r="FK41" s="46">
        <f t="shared" si="80"/>
        <v>7.9027355623100304</v>
      </c>
      <c r="FL41" s="47">
        <f t="shared" si="81"/>
        <v>5.1671732522796354</v>
      </c>
      <c r="FM41" s="40">
        <f t="shared" si="82"/>
        <v>1.21580547112462</v>
      </c>
      <c r="FN41" s="47">
        <f t="shared" si="83"/>
        <v>2.735562310030395</v>
      </c>
      <c r="FO41" s="40">
        <f t="shared" si="84"/>
        <v>4.86322188449848</v>
      </c>
      <c r="FP41" s="47">
        <f t="shared" si="85"/>
        <v>4.5592705167173255</v>
      </c>
      <c r="FQ41" s="46">
        <f t="shared" si="86"/>
        <v>1.21580547112462</v>
      </c>
      <c r="FR41" s="47">
        <f t="shared" si="87"/>
        <v>2.1276595744680851</v>
      </c>
      <c r="FS41" s="46">
        <f t="shared" si="88"/>
        <v>1.21580547112462</v>
      </c>
      <c r="FT41" s="47">
        <f t="shared" si="89"/>
        <v>1.21580547112462</v>
      </c>
      <c r="FU41" s="46">
        <f t="shared" si="90"/>
        <v>0</v>
      </c>
      <c r="FV41" s="47">
        <f t="shared" si="91"/>
        <v>3.3434650455927049</v>
      </c>
    </row>
    <row r="42" spans="1:178" x14ac:dyDescent="0.25">
      <c r="A42" s="17" t="s">
        <v>155</v>
      </c>
      <c r="B42" s="17">
        <v>20</v>
      </c>
      <c r="C42" s="17" t="s">
        <v>135</v>
      </c>
      <c r="D42" s="17">
        <v>500</v>
      </c>
      <c r="E42" s="17">
        <v>1.7500000000000002E-2</v>
      </c>
      <c r="F42" s="16">
        <v>6</v>
      </c>
      <c r="G42" s="17"/>
      <c r="H42" s="16">
        <v>1</v>
      </c>
      <c r="I42" s="17"/>
      <c r="J42" s="16"/>
      <c r="K42" s="17">
        <v>64</v>
      </c>
      <c r="L42" s="16"/>
      <c r="M42" s="17"/>
      <c r="N42" s="16">
        <v>4</v>
      </c>
      <c r="O42" s="17"/>
      <c r="P42" s="16"/>
      <c r="Q42" s="17">
        <v>3</v>
      </c>
      <c r="R42" s="16">
        <v>1</v>
      </c>
      <c r="S42" s="17">
        <v>1</v>
      </c>
      <c r="T42" s="16"/>
      <c r="U42" s="17">
        <v>3</v>
      </c>
      <c r="V42" s="16"/>
      <c r="W42" s="17"/>
      <c r="X42" s="17"/>
      <c r="Y42" s="16"/>
      <c r="Z42" s="17"/>
      <c r="AA42" s="16">
        <v>5</v>
      </c>
      <c r="AB42" s="17">
        <v>7</v>
      </c>
      <c r="AC42" s="16"/>
      <c r="AD42" s="17"/>
      <c r="AE42" s="16">
        <v>1</v>
      </c>
      <c r="AF42" s="17">
        <v>3</v>
      </c>
      <c r="AG42" s="17">
        <v>1</v>
      </c>
      <c r="AH42" s="16">
        <v>1</v>
      </c>
      <c r="AI42" s="17"/>
      <c r="AJ42" s="16"/>
      <c r="AK42" s="17"/>
      <c r="AL42" s="16"/>
      <c r="AM42" s="17">
        <v>2</v>
      </c>
      <c r="AN42" s="16">
        <v>1</v>
      </c>
      <c r="AO42" s="17">
        <v>4</v>
      </c>
      <c r="AP42" s="16"/>
      <c r="AQ42" s="17">
        <v>1</v>
      </c>
      <c r="AR42" s="17"/>
      <c r="AS42" s="16"/>
      <c r="AT42" s="17">
        <v>4</v>
      </c>
      <c r="AU42" s="16">
        <v>3</v>
      </c>
      <c r="AV42" s="17" t="s">
        <v>129</v>
      </c>
      <c r="AW42" s="17" t="s">
        <v>129</v>
      </c>
      <c r="AX42" s="16">
        <v>1</v>
      </c>
      <c r="AY42" s="17"/>
      <c r="AZ42" s="17"/>
      <c r="BA42" s="16"/>
      <c r="BB42" s="17"/>
      <c r="BC42" s="16"/>
      <c r="BD42" s="17">
        <v>3</v>
      </c>
      <c r="BE42" s="16"/>
      <c r="BF42" s="17"/>
      <c r="BG42" s="16"/>
      <c r="BH42" s="17"/>
      <c r="BI42" s="17"/>
      <c r="BJ42" s="16">
        <v>1</v>
      </c>
      <c r="BK42" s="17"/>
      <c r="BL42" s="16">
        <v>10</v>
      </c>
      <c r="BM42" s="17"/>
      <c r="BN42" s="16" t="s">
        <v>129</v>
      </c>
      <c r="BO42" s="17"/>
      <c r="BP42" s="16"/>
      <c r="BQ42" s="17"/>
      <c r="BR42" s="16">
        <v>6</v>
      </c>
      <c r="BS42" s="17"/>
      <c r="BT42" s="16"/>
      <c r="BU42" s="17">
        <v>6</v>
      </c>
      <c r="BV42" s="16">
        <v>3</v>
      </c>
      <c r="BW42" s="17"/>
      <c r="BX42" s="16">
        <v>1</v>
      </c>
      <c r="BY42" s="17"/>
      <c r="BZ42" s="16">
        <v>1</v>
      </c>
      <c r="CA42" s="17">
        <v>10</v>
      </c>
      <c r="CB42" s="16">
        <v>1</v>
      </c>
      <c r="CC42" s="17"/>
      <c r="CD42" s="16">
        <v>2</v>
      </c>
      <c r="CE42" s="17">
        <v>3</v>
      </c>
      <c r="CF42" s="16"/>
      <c r="CG42" s="17"/>
      <c r="CH42" s="17"/>
      <c r="CI42" s="16"/>
      <c r="CJ42" s="17"/>
      <c r="CK42" s="16">
        <v>24</v>
      </c>
      <c r="CL42" s="17">
        <v>3</v>
      </c>
      <c r="CM42" s="16">
        <v>8</v>
      </c>
      <c r="CN42" s="17"/>
      <c r="CO42" s="16"/>
      <c r="CP42" s="17">
        <v>3</v>
      </c>
      <c r="CQ42" s="16"/>
      <c r="CR42" s="17"/>
      <c r="CS42" s="16"/>
      <c r="CT42" s="17"/>
      <c r="CU42" s="17">
        <v>1</v>
      </c>
      <c r="CV42" s="16"/>
      <c r="CW42" s="17">
        <v>1</v>
      </c>
      <c r="CX42" s="16">
        <v>3</v>
      </c>
      <c r="CY42" s="17"/>
      <c r="CZ42" s="17">
        <v>4</v>
      </c>
      <c r="DA42" s="16"/>
      <c r="DB42" s="17">
        <v>2</v>
      </c>
      <c r="DC42" s="16">
        <v>4</v>
      </c>
      <c r="DD42" s="17">
        <v>1</v>
      </c>
      <c r="DE42" s="16"/>
      <c r="DF42" s="17" t="s">
        <v>129</v>
      </c>
      <c r="DG42" s="16"/>
      <c r="DH42" s="17">
        <v>1</v>
      </c>
      <c r="DI42" s="17"/>
      <c r="DJ42" s="16"/>
      <c r="DK42" s="17">
        <v>4</v>
      </c>
      <c r="DL42" s="17">
        <v>1</v>
      </c>
      <c r="DM42" s="16"/>
      <c r="DN42" s="17"/>
      <c r="DO42" s="17" t="s">
        <v>129</v>
      </c>
      <c r="DP42" s="17"/>
      <c r="DQ42" s="16"/>
      <c r="DR42" s="17"/>
      <c r="DS42" s="16"/>
      <c r="DT42" s="17"/>
      <c r="DU42" s="17">
        <v>1</v>
      </c>
      <c r="DV42" s="16"/>
      <c r="DW42" s="17">
        <v>1</v>
      </c>
      <c r="DX42" s="16">
        <v>24</v>
      </c>
      <c r="DY42" s="17"/>
      <c r="DZ42" s="16"/>
      <c r="EA42" s="17">
        <v>55</v>
      </c>
      <c r="EB42" s="16">
        <v>2</v>
      </c>
      <c r="EC42" s="17">
        <v>2</v>
      </c>
      <c r="ED42" s="17"/>
      <c r="EE42" s="17"/>
      <c r="EF42" s="16">
        <v>2</v>
      </c>
      <c r="EG42" s="17">
        <v>7</v>
      </c>
      <c r="EH42" s="16">
        <v>1</v>
      </c>
      <c r="EI42" s="17">
        <v>1</v>
      </c>
      <c r="EJ42" s="16"/>
      <c r="EK42" s="17"/>
      <c r="EL42" s="16"/>
      <c r="EM42" s="16"/>
      <c r="EN42" s="17">
        <v>4</v>
      </c>
      <c r="EO42" s="17">
        <v>1</v>
      </c>
      <c r="EP42" s="16">
        <v>4</v>
      </c>
      <c r="EQ42" s="17"/>
      <c r="ER42" s="17"/>
      <c r="ES42" s="16"/>
      <c r="ET42" s="17"/>
      <c r="EU42" s="16"/>
      <c r="EV42" s="17">
        <v>105</v>
      </c>
      <c r="EW42" s="16">
        <f t="shared" si="69"/>
        <v>60</v>
      </c>
      <c r="EX42" s="17">
        <f t="shared" si="70"/>
        <v>65</v>
      </c>
      <c r="EY42" s="25" t="s">
        <v>175</v>
      </c>
      <c r="EZ42" s="56">
        <f t="shared" si="71"/>
        <v>329</v>
      </c>
      <c r="FA42" s="35">
        <f t="shared" si="72"/>
        <v>22.269604359156595</v>
      </c>
      <c r="FB42" s="60">
        <f t="array" ref="FB42">-SUMPRODUCT(IFERROR(G42:ET42/(EZ42-EU42),0),IFERROR(LN(G42:ET42/(EZ42-EU42)),0))</f>
        <v>3.1242929886386248</v>
      </c>
      <c r="FC42" s="36">
        <f t="shared" si="73"/>
        <v>17.933130699088146</v>
      </c>
      <c r="FD42" s="37">
        <f t="shared" si="74"/>
        <v>20.668693009118542</v>
      </c>
      <c r="FE42" s="36">
        <f t="shared" si="75"/>
        <v>11.550151975683891</v>
      </c>
      <c r="FF42" s="37">
        <f t="shared" si="76"/>
        <v>2.735562310030395</v>
      </c>
      <c r="FG42" s="36">
        <f t="shared" si="77"/>
        <v>1.21580547112462</v>
      </c>
      <c r="FH42" s="37">
        <f t="shared" si="78"/>
        <v>2.43161094224924</v>
      </c>
      <c r="FI42" s="36">
        <f t="shared" si="79"/>
        <v>0.91185410334346495</v>
      </c>
      <c r="FJ42" s="37">
        <f t="shared" si="92"/>
        <v>0.303951367781155</v>
      </c>
      <c r="FK42" s="36">
        <f t="shared" si="80"/>
        <v>6.0790273556231007</v>
      </c>
      <c r="FL42" s="37">
        <f t="shared" si="81"/>
        <v>7.2948328267477196</v>
      </c>
      <c r="FM42" s="36">
        <f t="shared" si="82"/>
        <v>1.8237082066869299</v>
      </c>
      <c r="FN42" s="37">
        <f t="shared" si="83"/>
        <v>1.5197568389057752</v>
      </c>
      <c r="FO42" s="36">
        <f t="shared" si="84"/>
        <v>1.21580547112462</v>
      </c>
      <c r="FP42" s="37">
        <f t="shared" si="85"/>
        <v>3.3434650455927049</v>
      </c>
      <c r="FQ42" s="36">
        <f t="shared" si="86"/>
        <v>2.1276595744680851</v>
      </c>
      <c r="FR42" s="37">
        <f t="shared" si="87"/>
        <v>3.6474164133738598</v>
      </c>
      <c r="FS42" s="36">
        <f t="shared" si="88"/>
        <v>2.735562310030395</v>
      </c>
      <c r="FT42" s="37">
        <f t="shared" si="89"/>
        <v>3.0395136778115504</v>
      </c>
      <c r="FU42" s="36">
        <f t="shared" si="90"/>
        <v>0</v>
      </c>
      <c r="FV42" s="37">
        <f t="shared" si="91"/>
        <v>1.5197568389057752</v>
      </c>
    </row>
    <row r="43" spans="1:178" x14ac:dyDescent="0.25">
      <c r="A43" s="19" t="s">
        <v>155</v>
      </c>
      <c r="B43" s="19">
        <v>20</v>
      </c>
      <c r="C43" s="19" t="s">
        <v>135</v>
      </c>
      <c r="D43" s="19">
        <v>600</v>
      </c>
      <c r="E43" s="19">
        <v>1.8100000000000002E-2</v>
      </c>
      <c r="F43" s="18">
        <v>5</v>
      </c>
      <c r="G43" s="19"/>
      <c r="H43" s="18">
        <v>1</v>
      </c>
      <c r="I43" s="19"/>
      <c r="J43" s="18"/>
      <c r="K43" s="19">
        <v>38</v>
      </c>
      <c r="L43" s="18"/>
      <c r="M43" s="19"/>
      <c r="N43" s="18">
        <v>2</v>
      </c>
      <c r="O43" s="19"/>
      <c r="P43" s="18"/>
      <c r="Q43" s="19">
        <v>5</v>
      </c>
      <c r="R43" s="18">
        <v>3</v>
      </c>
      <c r="S43" s="19"/>
      <c r="T43" s="18"/>
      <c r="U43" s="19">
        <v>5</v>
      </c>
      <c r="V43" s="18"/>
      <c r="W43" s="19" t="s">
        <v>129</v>
      </c>
      <c r="X43" s="19"/>
      <c r="Y43" s="18"/>
      <c r="Z43" s="19"/>
      <c r="AA43" s="18">
        <v>5</v>
      </c>
      <c r="AB43" s="19">
        <v>5</v>
      </c>
      <c r="AC43" s="18"/>
      <c r="AD43" s="19" t="s">
        <v>129</v>
      </c>
      <c r="AE43" s="18"/>
      <c r="AF43" s="19">
        <v>3</v>
      </c>
      <c r="AG43" s="19">
        <v>1</v>
      </c>
      <c r="AH43" s="18" t="s">
        <v>129</v>
      </c>
      <c r="AI43" s="19"/>
      <c r="AJ43" s="18"/>
      <c r="AK43" s="19"/>
      <c r="AL43" s="18"/>
      <c r="AM43" s="19">
        <v>2</v>
      </c>
      <c r="AN43" s="18">
        <v>1</v>
      </c>
      <c r="AO43" s="19">
        <v>3</v>
      </c>
      <c r="AP43" s="18"/>
      <c r="AQ43" s="19"/>
      <c r="AR43" s="19"/>
      <c r="AS43" s="18"/>
      <c r="AT43" s="19">
        <v>1</v>
      </c>
      <c r="AU43" s="18">
        <v>9</v>
      </c>
      <c r="AV43" s="19">
        <v>5</v>
      </c>
      <c r="AW43" s="19"/>
      <c r="AX43" s="18"/>
      <c r="AY43" s="19"/>
      <c r="AZ43" s="19"/>
      <c r="BA43" s="18"/>
      <c r="BB43" s="19"/>
      <c r="BC43" s="18"/>
      <c r="BD43" s="19">
        <v>6</v>
      </c>
      <c r="BE43" s="18"/>
      <c r="BF43" s="19"/>
      <c r="BG43" s="18"/>
      <c r="BH43" s="19"/>
      <c r="BI43" s="19"/>
      <c r="BJ43" s="18" t="s">
        <v>129</v>
      </c>
      <c r="BK43" s="19"/>
      <c r="BL43" s="18">
        <v>11</v>
      </c>
      <c r="BM43" s="19"/>
      <c r="BN43" s="18">
        <v>1</v>
      </c>
      <c r="BO43" s="19"/>
      <c r="BP43" s="18">
        <v>1</v>
      </c>
      <c r="BQ43" s="19"/>
      <c r="BR43" s="18">
        <v>5</v>
      </c>
      <c r="BS43" s="19">
        <v>3</v>
      </c>
      <c r="BT43" s="18"/>
      <c r="BU43" s="19">
        <v>3</v>
      </c>
      <c r="BV43" s="18">
        <v>1</v>
      </c>
      <c r="BW43" s="19"/>
      <c r="BX43" s="18"/>
      <c r="BY43" s="19"/>
      <c r="BZ43" s="18">
        <v>2</v>
      </c>
      <c r="CA43" s="19">
        <v>11</v>
      </c>
      <c r="CB43" s="18"/>
      <c r="CC43" s="19">
        <v>2</v>
      </c>
      <c r="CD43" s="18">
        <v>1</v>
      </c>
      <c r="CE43" s="19">
        <v>7</v>
      </c>
      <c r="CF43" s="18"/>
      <c r="CG43" s="19"/>
      <c r="CH43" s="19"/>
      <c r="CI43" s="18"/>
      <c r="CJ43" s="19"/>
      <c r="CK43" s="18">
        <v>24</v>
      </c>
      <c r="CL43" s="19">
        <v>3</v>
      </c>
      <c r="CM43" s="18">
        <v>9</v>
      </c>
      <c r="CN43" s="19"/>
      <c r="CO43" s="18"/>
      <c r="CP43" s="19">
        <v>5</v>
      </c>
      <c r="CQ43" s="18"/>
      <c r="CR43" s="19"/>
      <c r="CS43" s="18"/>
      <c r="CT43" s="19"/>
      <c r="CU43" s="19">
        <v>1</v>
      </c>
      <c r="CV43" s="18"/>
      <c r="CW43" s="19" t="s">
        <v>129</v>
      </c>
      <c r="CX43" s="18">
        <v>1</v>
      </c>
      <c r="CY43" s="19"/>
      <c r="CZ43" s="19">
        <v>1</v>
      </c>
      <c r="DA43" s="18"/>
      <c r="DB43" s="19">
        <v>1</v>
      </c>
      <c r="DC43" s="18">
        <v>7</v>
      </c>
      <c r="DD43" s="19" t="s">
        <v>129</v>
      </c>
      <c r="DE43" s="18"/>
      <c r="DF43" s="19"/>
      <c r="DG43" s="18"/>
      <c r="DH43" s="19"/>
      <c r="DI43" s="19"/>
      <c r="DJ43" s="18"/>
      <c r="DK43" s="19">
        <v>4</v>
      </c>
      <c r="DL43" s="19"/>
      <c r="DM43" s="18"/>
      <c r="DN43" s="19">
        <v>1</v>
      </c>
      <c r="DO43" s="19">
        <v>1</v>
      </c>
      <c r="DP43" s="19"/>
      <c r="DQ43" s="18"/>
      <c r="DR43" s="19"/>
      <c r="DS43" s="18"/>
      <c r="DT43" s="19"/>
      <c r="DU43" s="19">
        <v>1</v>
      </c>
      <c r="DV43" s="18"/>
      <c r="DW43" s="19">
        <v>1</v>
      </c>
      <c r="DX43" s="18">
        <v>30</v>
      </c>
      <c r="DY43" s="19"/>
      <c r="DZ43" s="18"/>
      <c r="EA43" s="19">
        <v>51</v>
      </c>
      <c r="EB43" s="18" t="s">
        <v>129</v>
      </c>
      <c r="EC43" s="19">
        <v>2</v>
      </c>
      <c r="ED43" s="19" t="s">
        <v>129</v>
      </c>
      <c r="EE43" s="19"/>
      <c r="EF43" s="18" t="s">
        <v>129</v>
      </c>
      <c r="EG43" s="19">
        <v>7</v>
      </c>
      <c r="EH43" s="18" t="s">
        <v>129</v>
      </c>
      <c r="EI43" s="19" t="s">
        <v>129</v>
      </c>
      <c r="EJ43" s="18"/>
      <c r="EK43" s="19"/>
      <c r="EL43" s="18"/>
      <c r="EM43" s="18"/>
      <c r="EN43" s="19">
        <v>7</v>
      </c>
      <c r="EO43" s="19">
        <v>2</v>
      </c>
      <c r="EP43" s="18">
        <v>3</v>
      </c>
      <c r="EQ43" s="19"/>
      <c r="ER43" s="19"/>
      <c r="ES43" s="18"/>
      <c r="ET43" s="19"/>
      <c r="EU43" s="18">
        <v>2</v>
      </c>
      <c r="EV43" s="19">
        <v>105</v>
      </c>
      <c r="EW43" s="18">
        <f t="shared" si="69"/>
        <v>51</v>
      </c>
      <c r="EX43" s="19">
        <f t="shared" si="70"/>
        <v>62</v>
      </c>
      <c r="EY43" s="24" t="s">
        <v>176</v>
      </c>
      <c r="EZ43" s="30">
        <f t="shared" si="71"/>
        <v>312</v>
      </c>
      <c r="FA43" s="39">
        <f t="shared" si="72"/>
        <v>20.41882144133319</v>
      </c>
      <c r="FB43" s="62">
        <f t="array" ref="FB43">-SUMPRODUCT(IFERROR(G43:ET43/(EZ43-EU43),0),IFERROR(LN(G43:ET43/(EZ43-EU43)),0))</f>
        <v>3.1670646710433528</v>
      </c>
      <c r="FC43" s="46">
        <f t="shared" si="73"/>
        <v>16.987179487179489</v>
      </c>
      <c r="FD43" s="47">
        <f t="shared" si="74"/>
        <v>12.820512820512819</v>
      </c>
      <c r="FE43" s="46">
        <f t="shared" si="75"/>
        <v>13.141025641025642</v>
      </c>
      <c r="FF43" s="47">
        <f t="shared" si="76"/>
        <v>0.96153846153846156</v>
      </c>
      <c r="FG43" s="40">
        <f t="shared" si="77"/>
        <v>0.96153846153846156</v>
      </c>
      <c r="FH43" s="47">
        <f t="shared" si="78"/>
        <v>4.1666666666666661</v>
      </c>
      <c r="FI43" s="40">
        <f t="shared" si="79"/>
        <v>1.9230769230769231</v>
      </c>
      <c r="FJ43" s="41">
        <f t="shared" si="92"/>
        <v>0.32051282051282048</v>
      </c>
      <c r="FK43" s="46">
        <f t="shared" si="80"/>
        <v>6.0897435897435894</v>
      </c>
      <c r="FL43" s="47">
        <f t="shared" si="81"/>
        <v>9.6153846153846168</v>
      </c>
      <c r="FM43" s="40">
        <f t="shared" si="82"/>
        <v>1.2820512820512819</v>
      </c>
      <c r="FN43" s="47">
        <f t="shared" si="83"/>
        <v>1.9230769230769231</v>
      </c>
      <c r="FO43" s="40">
        <f t="shared" si="84"/>
        <v>4.4871794871794872</v>
      </c>
      <c r="FP43" s="47">
        <f t="shared" si="85"/>
        <v>3.5256410256410255</v>
      </c>
      <c r="FQ43" s="46">
        <f t="shared" si="86"/>
        <v>2.5641025641025639</v>
      </c>
      <c r="FR43" s="47">
        <f t="shared" si="87"/>
        <v>3.2051282051282048</v>
      </c>
      <c r="FS43" s="46">
        <f t="shared" si="88"/>
        <v>1.2820512820512819</v>
      </c>
      <c r="FT43" s="47">
        <f t="shared" si="89"/>
        <v>3.5256410256410255</v>
      </c>
      <c r="FU43" s="46">
        <f t="shared" si="90"/>
        <v>0</v>
      </c>
      <c r="FV43" s="47">
        <f t="shared" si="91"/>
        <v>3.2051282051282048</v>
      </c>
    </row>
    <row r="44" spans="1:178" x14ac:dyDescent="0.25">
      <c r="A44" s="17" t="s">
        <v>155</v>
      </c>
      <c r="B44" s="17">
        <v>20</v>
      </c>
      <c r="C44" s="17" t="s">
        <v>135</v>
      </c>
      <c r="D44" s="17">
        <v>700</v>
      </c>
      <c r="E44" s="17">
        <v>2.0400000000000001E-2</v>
      </c>
      <c r="F44" s="16">
        <v>1</v>
      </c>
      <c r="G44" s="17"/>
      <c r="H44" s="16"/>
      <c r="I44" s="17"/>
      <c r="J44" s="16"/>
      <c r="K44" s="17"/>
      <c r="L44" s="16"/>
      <c r="M44" s="17"/>
      <c r="N44" s="16"/>
      <c r="O44" s="17"/>
      <c r="P44" s="16"/>
      <c r="Q44" s="17">
        <v>1</v>
      </c>
      <c r="R44" s="16"/>
      <c r="S44" s="17"/>
      <c r="T44" s="16"/>
      <c r="U44" s="17" t="s">
        <v>129</v>
      </c>
      <c r="V44" s="16"/>
      <c r="W44" s="17">
        <v>1</v>
      </c>
      <c r="X44" s="17"/>
      <c r="Y44" s="16"/>
      <c r="Z44" s="17"/>
      <c r="AA44" s="16">
        <v>2</v>
      </c>
      <c r="AB44" s="17">
        <v>5</v>
      </c>
      <c r="AC44" s="16"/>
      <c r="AD44" s="17"/>
      <c r="AE44" s="16"/>
      <c r="AF44" s="17">
        <v>1</v>
      </c>
      <c r="AG44" s="17"/>
      <c r="AH44" s="16"/>
      <c r="AI44" s="17"/>
      <c r="AJ44" s="16"/>
      <c r="AK44" s="17"/>
      <c r="AL44" s="16"/>
      <c r="AM44" s="17"/>
      <c r="AN44" s="16">
        <v>1</v>
      </c>
      <c r="AO44" s="17"/>
      <c r="AP44" s="16"/>
      <c r="AQ44" s="17"/>
      <c r="AR44" s="17"/>
      <c r="AS44" s="16"/>
      <c r="AT44" s="17"/>
      <c r="AU44" s="16">
        <v>5</v>
      </c>
      <c r="AV44" s="17"/>
      <c r="AW44" s="17"/>
      <c r="AX44" s="16"/>
      <c r="AY44" s="17"/>
      <c r="AZ44" s="17"/>
      <c r="BA44" s="16"/>
      <c r="BB44" s="17"/>
      <c r="BC44" s="16"/>
      <c r="BD44" s="17">
        <v>1</v>
      </c>
      <c r="BE44" s="16"/>
      <c r="BF44" s="17"/>
      <c r="BG44" s="16"/>
      <c r="BH44" s="17"/>
      <c r="BI44" s="17"/>
      <c r="BJ44" s="16"/>
      <c r="BK44" s="17"/>
      <c r="BL44" s="16">
        <v>3</v>
      </c>
      <c r="BM44" s="17"/>
      <c r="BN44" s="16"/>
      <c r="BO44" s="17"/>
      <c r="BP44" s="16"/>
      <c r="BQ44" s="17"/>
      <c r="BR44" s="16">
        <v>1</v>
      </c>
      <c r="BS44" s="17"/>
      <c r="BT44" s="16"/>
      <c r="BU44" s="17">
        <v>6</v>
      </c>
      <c r="BV44" s="16">
        <v>1</v>
      </c>
      <c r="BW44" s="17"/>
      <c r="BX44" s="16"/>
      <c r="BY44" s="17"/>
      <c r="BZ44" s="16"/>
      <c r="CA44" s="17">
        <v>5</v>
      </c>
      <c r="CB44" s="16"/>
      <c r="CC44" s="17"/>
      <c r="CD44" s="16">
        <v>2</v>
      </c>
      <c r="CE44" s="17">
        <v>3</v>
      </c>
      <c r="CF44" s="16"/>
      <c r="CG44" s="17"/>
      <c r="CH44" s="17"/>
      <c r="CI44" s="16"/>
      <c r="CJ44" s="17"/>
      <c r="CK44" s="16">
        <v>1</v>
      </c>
      <c r="CL44" s="17"/>
      <c r="CM44" s="16"/>
      <c r="CN44" s="17"/>
      <c r="CO44" s="16"/>
      <c r="CP44" s="17">
        <v>2</v>
      </c>
      <c r="CQ44" s="16"/>
      <c r="CR44" s="17"/>
      <c r="CS44" s="16"/>
      <c r="CT44" s="17"/>
      <c r="CU44" s="17"/>
      <c r="CV44" s="16"/>
      <c r="CW44" s="17"/>
      <c r="CX44" s="16"/>
      <c r="CY44" s="17"/>
      <c r="CZ44" s="17">
        <v>2</v>
      </c>
      <c r="DA44" s="16">
        <v>1</v>
      </c>
      <c r="DB44" s="17"/>
      <c r="DC44" s="16"/>
      <c r="DD44" s="17" t="s">
        <v>129</v>
      </c>
      <c r="DE44" s="16"/>
      <c r="DF44" s="17"/>
      <c r="DG44" s="16"/>
      <c r="DH44" s="17"/>
      <c r="DI44" s="17"/>
      <c r="DJ44" s="16"/>
      <c r="DK44" s="17">
        <v>1</v>
      </c>
      <c r="DL44" s="17"/>
      <c r="DM44" s="16"/>
      <c r="DN44" s="17"/>
      <c r="DO44" s="17"/>
      <c r="DP44" s="17"/>
      <c r="DQ44" s="16"/>
      <c r="DR44" s="17">
        <v>2</v>
      </c>
      <c r="DS44" s="16"/>
      <c r="DT44" s="17"/>
      <c r="DU44" s="17"/>
      <c r="DV44" s="16"/>
      <c r="DW44" s="17"/>
      <c r="DX44" s="16">
        <v>3</v>
      </c>
      <c r="DY44" s="17"/>
      <c r="DZ44" s="16"/>
      <c r="EA44" s="17">
        <v>11</v>
      </c>
      <c r="EB44" s="16" t="s">
        <v>129</v>
      </c>
      <c r="EC44" s="17">
        <v>1</v>
      </c>
      <c r="ED44" s="17">
        <v>2</v>
      </c>
      <c r="EE44" s="17"/>
      <c r="EF44" s="16"/>
      <c r="EG44" s="17" t="s">
        <v>129</v>
      </c>
      <c r="EH44" s="16">
        <v>1</v>
      </c>
      <c r="EI44" s="17"/>
      <c r="EJ44" s="16"/>
      <c r="EK44" s="17">
        <v>1</v>
      </c>
      <c r="EL44" s="16"/>
      <c r="EM44" s="16"/>
      <c r="EN44" s="17" t="s">
        <v>129</v>
      </c>
      <c r="EO44" s="17"/>
      <c r="EP44" s="16"/>
      <c r="EQ44" s="17"/>
      <c r="ER44" s="17"/>
      <c r="ES44" s="16"/>
      <c r="ET44" s="17"/>
      <c r="EU44" s="16">
        <v>3</v>
      </c>
      <c r="EV44" s="17">
        <v>150</v>
      </c>
      <c r="EW44" s="16">
        <f t="shared" si="69"/>
        <v>28</v>
      </c>
      <c r="EX44" s="17">
        <f t="shared" si="70"/>
        <v>33</v>
      </c>
      <c r="EY44" s="25" t="s">
        <v>177</v>
      </c>
      <c r="EZ44" s="56">
        <f t="shared" si="71"/>
        <v>70</v>
      </c>
      <c r="FA44" s="35">
        <f t="shared" si="72"/>
        <v>2.845250869833837</v>
      </c>
      <c r="FB44" s="60">
        <f t="array" ref="FB44">-SUMPRODUCT(IFERROR(G44:ET44/(EZ44-EU44),0),IFERROR(LN(G44:ET44/(EZ44-EU44)),0))</f>
        <v>2.9557531733195455</v>
      </c>
      <c r="FC44" s="36">
        <f t="shared" si="73"/>
        <v>20</v>
      </c>
      <c r="FD44" s="37">
        <f t="shared" si="74"/>
        <v>0</v>
      </c>
      <c r="FE44" s="36">
        <f t="shared" si="75"/>
        <v>4.2857142857142856</v>
      </c>
      <c r="FF44" s="37">
        <f t="shared" si="76"/>
        <v>5.7142857142857144</v>
      </c>
      <c r="FG44" s="36">
        <f t="shared" si="77"/>
        <v>0</v>
      </c>
      <c r="FH44" s="37">
        <f t="shared" si="78"/>
        <v>2.8571428571428572</v>
      </c>
      <c r="FI44" s="36">
        <f t="shared" si="79"/>
        <v>1.4285714285714286</v>
      </c>
      <c r="FJ44" s="37">
        <f t="shared" si="92"/>
        <v>0</v>
      </c>
      <c r="FK44" s="36">
        <f t="shared" si="80"/>
        <v>2.8571428571428572</v>
      </c>
      <c r="FL44" s="37">
        <f t="shared" si="81"/>
        <v>4.2857142857142856</v>
      </c>
      <c r="FM44" s="36">
        <f t="shared" si="82"/>
        <v>1.4285714285714286</v>
      </c>
      <c r="FN44" s="37">
        <f t="shared" si="83"/>
        <v>4.2857142857142856</v>
      </c>
      <c r="FO44" s="36">
        <f t="shared" si="84"/>
        <v>7.1428571428571423</v>
      </c>
      <c r="FP44" s="37">
        <f t="shared" si="85"/>
        <v>4.2857142857142856</v>
      </c>
      <c r="FQ44" s="36">
        <f t="shared" si="86"/>
        <v>0</v>
      </c>
      <c r="FR44" s="37">
        <f t="shared" si="87"/>
        <v>10</v>
      </c>
      <c r="FS44" s="36">
        <f t="shared" si="88"/>
        <v>10</v>
      </c>
      <c r="FT44" s="37">
        <f t="shared" si="89"/>
        <v>7.1428571428571423</v>
      </c>
      <c r="FU44" s="36">
        <f t="shared" si="90"/>
        <v>0</v>
      </c>
      <c r="FV44" s="37">
        <f t="shared" si="91"/>
        <v>7.1428571428571423</v>
      </c>
    </row>
    <row r="45" spans="1:178" x14ac:dyDescent="0.25">
      <c r="A45" s="19" t="s">
        <v>155</v>
      </c>
      <c r="B45" s="19">
        <v>20</v>
      </c>
      <c r="C45" s="19" t="s">
        <v>135</v>
      </c>
      <c r="D45" s="19">
        <v>750</v>
      </c>
      <c r="E45" s="19">
        <v>2.2200000000000001E-2</v>
      </c>
      <c r="F45" s="18"/>
      <c r="G45" s="19"/>
      <c r="H45" s="18"/>
      <c r="I45" s="19"/>
      <c r="J45" s="18"/>
      <c r="K45" s="19">
        <v>1</v>
      </c>
      <c r="L45" s="18"/>
      <c r="M45" s="19"/>
      <c r="N45" s="18"/>
      <c r="O45" s="19"/>
      <c r="P45" s="18"/>
      <c r="Q45" s="19"/>
      <c r="R45" s="18">
        <v>1</v>
      </c>
      <c r="S45" s="19"/>
      <c r="T45" s="18"/>
      <c r="U45" s="19" t="s">
        <v>129</v>
      </c>
      <c r="V45" s="18"/>
      <c r="W45" s="19"/>
      <c r="X45" s="19"/>
      <c r="Y45" s="18"/>
      <c r="Z45" s="19"/>
      <c r="AA45" s="18">
        <v>1</v>
      </c>
      <c r="AB45" s="19">
        <v>1</v>
      </c>
      <c r="AC45" s="18"/>
      <c r="AD45" s="19"/>
      <c r="AE45" s="18"/>
      <c r="AF45" s="19"/>
      <c r="AG45" s="19"/>
      <c r="AH45" s="18"/>
      <c r="AI45" s="19"/>
      <c r="AJ45" s="18"/>
      <c r="AK45" s="19"/>
      <c r="AL45" s="18"/>
      <c r="AM45" s="19"/>
      <c r="AN45" s="18"/>
      <c r="AO45" s="19"/>
      <c r="AP45" s="18"/>
      <c r="AQ45" s="19"/>
      <c r="AR45" s="19"/>
      <c r="AS45" s="18"/>
      <c r="AT45" s="19"/>
      <c r="AU45" s="18" t="s">
        <v>129</v>
      </c>
      <c r="AV45" s="19">
        <v>1</v>
      </c>
      <c r="AW45" s="19"/>
      <c r="AX45" s="18">
        <v>2</v>
      </c>
      <c r="AY45" s="19"/>
      <c r="AZ45" s="19"/>
      <c r="BA45" s="18"/>
      <c r="BB45" s="19"/>
      <c r="BC45" s="18"/>
      <c r="BD45" s="19">
        <v>1</v>
      </c>
      <c r="BE45" s="18"/>
      <c r="BF45" s="19"/>
      <c r="BG45" s="18"/>
      <c r="BH45" s="19"/>
      <c r="BI45" s="19"/>
      <c r="BJ45" s="18"/>
      <c r="BK45" s="19"/>
      <c r="BL45" s="18"/>
      <c r="BM45" s="19"/>
      <c r="BN45" s="18"/>
      <c r="BO45" s="19"/>
      <c r="BP45" s="18" t="s">
        <v>129</v>
      </c>
      <c r="BQ45" s="19"/>
      <c r="BR45" s="18"/>
      <c r="BS45" s="19"/>
      <c r="BT45" s="18"/>
      <c r="BU45" s="19">
        <v>2</v>
      </c>
      <c r="BV45" s="18">
        <v>1</v>
      </c>
      <c r="BW45" s="19"/>
      <c r="BX45" s="18"/>
      <c r="BY45" s="19"/>
      <c r="BZ45" s="18" t="s">
        <v>129</v>
      </c>
      <c r="CA45" s="19">
        <v>1</v>
      </c>
      <c r="CB45" s="18"/>
      <c r="CC45" s="19"/>
      <c r="CD45" s="18" t="s">
        <v>129</v>
      </c>
      <c r="CE45" s="19" t="s">
        <v>129</v>
      </c>
      <c r="CF45" s="18"/>
      <c r="CG45" s="19"/>
      <c r="CH45" s="19"/>
      <c r="CI45" s="18"/>
      <c r="CJ45" s="19"/>
      <c r="CK45" s="18">
        <v>1</v>
      </c>
      <c r="CL45" s="19"/>
      <c r="CM45" s="18"/>
      <c r="CN45" s="19"/>
      <c r="CO45" s="18"/>
      <c r="CP45" s="19"/>
      <c r="CQ45" s="18"/>
      <c r="CR45" s="19"/>
      <c r="CS45" s="18"/>
      <c r="CT45" s="19"/>
      <c r="CU45" s="19"/>
      <c r="CV45" s="18"/>
      <c r="CW45" s="19"/>
      <c r="CX45" s="18"/>
      <c r="CY45" s="19"/>
      <c r="CZ45" s="19"/>
      <c r="DA45" s="18">
        <v>2</v>
      </c>
      <c r="DB45" s="19"/>
      <c r="DC45" s="18"/>
      <c r="DD45" s="19"/>
      <c r="DE45" s="18"/>
      <c r="DF45" s="19"/>
      <c r="DG45" s="18"/>
      <c r="DH45" s="19"/>
      <c r="DI45" s="19"/>
      <c r="DJ45" s="18"/>
      <c r="DK45" s="19"/>
      <c r="DL45" s="19"/>
      <c r="DM45" s="18"/>
      <c r="DN45" s="19"/>
      <c r="DO45" s="19"/>
      <c r="DP45" s="19"/>
      <c r="DQ45" s="18"/>
      <c r="DR45" s="19"/>
      <c r="DS45" s="18"/>
      <c r="DT45" s="19"/>
      <c r="DU45" s="19"/>
      <c r="DV45" s="18"/>
      <c r="DW45" s="19"/>
      <c r="DX45" s="18"/>
      <c r="DY45" s="19"/>
      <c r="DZ45" s="18"/>
      <c r="EA45" s="19">
        <v>1</v>
      </c>
      <c r="EB45" s="18"/>
      <c r="EC45" s="19" t="s">
        <v>129</v>
      </c>
      <c r="ED45" s="19"/>
      <c r="EE45" s="19"/>
      <c r="EF45" s="18"/>
      <c r="EG45" s="19"/>
      <c r="EH45" s="18" t="s">
        <v>129</v>
      </c>
      <c r="EI45" s="19"/>
      <c r="EJ45" s="18"/>
      <c r="EK45" s="19"/>
      <c r="EL45" s="18"/>
      <c r="EM45" s="18"/>
      <c r="EN45" s="19"/>
      <c r="EO45" s="19"/>
      <c r="EP45" s="18"/>
      <c r="EQ45" s="19"/>
      <c r="ER45" s="19"/>
      <c r="ES45" s="18"/>
      <c r="ET45" s="19"/>
      <c r="EU45" s="18">
        <v>2</v>
      </c>
      <c r="EV45" s="19">
        <v>150</v>
      </c>
      <c r="EW45" s="18">
        <f t="shared" si="69"/>
        <v>13</v>
      </c>
      <c r="EX45" s="19">
        <f t="shared" si="70"/>
        <v>21</v>
      </c>
      <c r="EY45" s="24" t="s">
        <v>177</v>
      </c>
      <c r="EZ45" s="30">
        <f t="shared" si="71"/>
        <v>18</v>
      </c>
      <c r="FA45" s="39">
        <f t="shared" si="72"/>
        <v>0.67231410514992607</v>
      </c>
      <c r="FB45" s="62">
        <f t="array" ref="FB45">-SUMPRODUCT(IFERROR(G45:ET45/(EZ45-EU45),0),IFERROR(LN(G45:ET45/(EZ45-EU45)),0))</f>
        <v>2.5126585295298014</v>
      </c>
      <c r="FC45" s="46">
        <f t="shared" si="73"/>
        <v>5.5555555555555554</v>
      </c>
      <c r="FD45" s="47">
        <f t="shared" si="74"/>
        <v>5.5555555555555554</v>
      </c>
      <c r="FE45" s="46">
        <f t="shared" si="75"/>
        <v>5.5555555555555554</v>
      </c>
      <c r="FF45" s="47">
        <f t="shared" si="76"/>
        <v>11.111111111111111</v>
      </c>
      <c r="FG45" s="40">
        <f t="shared" si="77"/>
        <v>0</v>
      </c>
      <c r="FH45" s="47">
        <f t="shared" si="78"/>
        <v>5.5555555555555554</v>
      </c>
      <c r="FI45" s="40">
        <f t="shared" si="79"/>
        <v>5.5555555555555554</v>
      </c>
      <c r="FJ45" s="41">
        <f t="shared" si="92"/>
        <v>0</v>
      </c>
      <c r="FK45" s="46">
        <f t="shared" si="80"/>
        <v>0</v>
      </c>
      <c r="FL45" s="47">
        <f t="shared" si="81"/>
        <v>0</v>
      </c>
      <c r="FM45" s="40">
        <f t="shared" si="82"/>
        <v>0</v>
      </c>
      <c r="FN45" s="47">
        <f t="shared" si="83"/>
        <v>0</v>
      </c>
      <c r="FO45" s="40">
        <f t="shared" si="84"/>
        <v>16.666666666666664</v>
      </c>
      <c r="FP45" s="47">
        <f t="shared" si="85"/>
        <v>0</v>
      </c>
      <c r="FQ45" s="46">
        <f t="shared" si="86"/>
        <v>0</v>
      </c>
      <c r="FR45" s="47">
        <f t="shared" si="87"/>
        <v>11.111111111111111</v>
      </c>
      <c r="FS45" s="46">
        <f t="shared" si="88"/>
        <v>16.666666666666664</v>
      </c>
      <c r="FT45" s="47">
        <f t="shared" si="89"/>
        <v>5.5555555555555554</v>
      </c>
      <c r="FU45" s="46">
        <f t="shared" si="90"/>
        <v>0</v>
      </c>
      <c r="FV45" s="47">
        <f t="shared" si="91"/>
        <v>0</v>
      </c>
    </row>
    <row r="46" spans="1:178" x14ac:dyDescent="0.25">
      <c r="A46" s="17" t="s">
        <v>155</v>
      </c>
      <c r="B46" s="17">
        <v>20</v>
      </c>
      <c r="C46" s="17" t="s">
        <v>135</v>
      </c>
      <c r="D46" s="17">
        <v>800</v>
      </c>
      <c r="E46" s="17">
        <v>2.4400000000000002E-2</v>
      </c>
      <c r="F46" s="16"/>
      <c r="G46" s="17"/>
      <c r="H46" s="16"/>
      <c r="I46" s="17"/>
      <c r="J46" s="16"/>
      <c r="K46" s="17"/>
      <c r="L46" s="16"/>
      <c r="M46" s="17"/>
      <c r="N46" s="16"/>
      <c r="O46" s="17"/>
      <c r="P46" s="16"/>
      <c r="Q46" s="17"/>
      <c r="R46" s="16"/>
      <c r="S46" s="17"/>
      <c r="T46" s="16"/>
      <c r="U46" s="17"/>
      <c r="V46" s="16"/>
      <c r="W46" s="17"/>
      <c r="X46" s="17"/>
      <c r="Y46" s="16"/>
      <c r="Z46" s="17"/>
      <c r="AA46" s="16"/>
      <c r="AB46" s="17">
        <v>4</v>
      </c>
      <c r="AC46" s="16"/>
      <c r="AD46" s="17"/>
      <c r="AE46" s="16"/>
      <c r="AF46" s="17">
        <v>1</v>
      </c>
      <c r="AG46" s="17"/>
      <c r="AH46" s="16"/>
      <c r="AI46" s="17"/>
      <c r="AJ46" s="16"/>
      <c r="AK46" s="17"/>
      <c r="AL46" s="16"/>
      <c r="AM46" s="17"/>
      <c r="AN46" s="16"/>
      <c r="AO46" s="17"/>
      <c r="AP46" s="16"/>
      <c r="AQ46" s="17"/>
      <c r="AR46" s="17"/>
      <c r="AS46" s="16"/>
      <c r="AT46" s="17"/>
      <c r="AU46" s="16"/>
      <c r="AV46" s="17"/>
      <c r="AW46" s="17"/>
      <c r="AX46" s="16">
        <v>1</v>
      </c>
      <c r="AY46" s="17"/>
      <c r="AZ46" s="17"/>
      <c r="BA46" s="16"/>
      <c r="BB46" s="17"/>
      <c r="BC46" s="16"/>
      <c r="BD46" s="17"/>
      <c r="BE46" s="16"/>
      <c r="BF46" s="17"/>
      <c r="BG46" s="16"/>
      <c r="BH46" s="17"/>
      <c r="BI46" s="17"/>
      <c r="BJ46" s="16"/>
      <c r="BK46" s="17"/>
      <c r="BL46" s="16"/>
      <c r="BM46" s="17"/>
      <c r="BN46" s="16"/>
      <c r="BO46" s="17"/>
      <c r="BP46" s="16"/>
      <c r="BQ46" s="17"/>
      <c r="BR46" s="16"/>
      <c r="BS46" s="17"/>
      <c r="BT46" s="16"/>
      <c r="BU46" s="17"/>
      <c r="BV46" s="16"/>
      <c r="BW46" s="17"/>
      <c r="BX46" s="16"/>
      <c r="BY46" s="17"/>
      <c r="BZ46" s="16"/>
      <c r="CA46" s="17" t="s">
        <v>129</v>
      </c>
      <c r="CB46" s="16"/>
      <c r="CC46" s="17"/>
      <c r="CD46" s="16"/>
      <c r="CE46" s="17"/>
      <c r="CF46" s="16"/>
      <c r="CG46" s="17"/>
      <c r="CH46" s="17"/>
      <c r="CI46" s="16"/>
      <c r="CJ46" s="17"/>
      <c r="CK46" s="16"/>
      <c r="CL46" s="17"/>
      <c r="CM46" s="16"/>
      <c r="CN46" s="17"/>
      <c r="CO46" s="16"/>
      <c r="CP46" s="17"/>
      <c r="CQ46" s="16"/>
      <c r="CR46" s="17"/>
      <c r="CS46" s="16"/>
      <c r="CT46" s="17"/>
      <c r="CU46" s="17"/>
      <c r="CV46" s="16"/>
      <c r="CW46" s="17"/>
      <c r="CX46" s="16"/>
      <c r="CY46" s="17"/>
      <c r="CZ46" s="17"/>
      <c r="DA46" s="16"/>
      <c r="DB46" s="17"/>
      <c r="DC46" s="16"/>
      <c r="DD46" s="17"/>
      <c r="DE46" s="16"/>
      <c r="DF46" s="17"/>
      <c r="DG46" s="16"/>
      <c r="DH46" s="17"/>
      <c r="DI46" s="17"/>
      <c r="DJ46" s="16"/>
      <c r="DK46" s="17"/>
      <c r="DL46" s="17"/>
      <c r="DM46" s="16"/>
      <c r="DN46" s="17"/>
      <c r="DO46" s="17"/>
      <c r="DP46" s="17"/>
      <c r="DQ46" s="16"/>
      <c r="DR46" s="17"/>
      <c r="DS46" s="16"/>
      <c r="DT46" s="17"/>
      <c r="DU46" s="17"/>
      <c r="DV46" s="16"/>
      <c r="DW46" s="17"/>
      <c r="DX46" s="16"/>
      <c r="DY46" s="17"/>
      <c r="DZ46" s="16"/>
      <c r="EA46" s="17" t="s">
        <v>129</v>
      </c>
      <c r="EB46" s="16"/>
      <c r="EC46" s="17"/>
      <c r="ED46" s="17"/>
      <c r="EE46" s="17"/>
      <c r="EF46" s="16"/>
      <c r="EG46" s="17"/>
      <c r="EH46" s="16"/>
      <c r="EI46" s="17"/>
      <c r="EJ46" s="16"/>
      <c r="EK46" s="17"/>
      <c r="EL46" s="16"/>
      <c r="EM46" s="16"/>
      <c r="EN46" s="17"/>
      <c r="EO46" s="17"/>
      <c r="EP46" s="16"/>
      <c r="EQ46" s="17"/>
      <c r="ER46" s="17"/>
      <c r="ES46" s="16"/>
      <c r="ET46" s="17"/>
      <c r="EU46" s="16"/>
      <c r="EV46" s="17">
        <v>150</v>
      </c>
      <c r="EW46" s="16">
        <f t="shared" si="69"/>
        <v>3</v>
      </c>
      <c r="EX46" s="17">
        <f t="shared" si="70"/>
        <v>5</v>
      </c>
      <c r="EY46" s="25" t="s">
        <v>177</v>
      </c>
      <c r="EZ46" s="56">
        <f t="shared" si="71"/>
        <v>6</v>
      </c>
      <c r="FA46" s="35">
        <f t="shared" si="72"/>
        <v>0.20389854008645297</v>
      </c>
      <c r="FB46" s="60">
        <f t="array" ref="FB46">-SUMPRODUCT(IFERROR(G46:ET46/(EZ46-EU46),0),IFERROR(LN(G46:ET46/(EZ46-EU46)),0))</f>
        <v>0.86756322848146117</v>
      </c>
      <c r="FC46" s="36">
        <f t="shared" si="73"/>
        <v>0</v>
      </c>
      <c r="FD46" s="37">
        <f t="shared" si="74"/>
        <v>0</v>
      </c>
      <c r="FE46" s="36">
        <f t="shared" si="75"/>
        <v>0</v>
      </c>
      <c r="FF46" s="37">
        <f t="shared" si="76"/>
        <v>0</v>
      </c>
      <c r="FG46" s="36">
        <f t="shared" si="77"/>
        <v>0</v>
      </c>
      <c r="FH46" s="37">
        <f t="shared" si="78"/>
        <v>0</v>
      </c>
      <c r="FI46" s="36">
        <f t="shared" si="79"/>
        <v>0</v>
      </c>
      <c r="FJ46" s="37">
        <f t="shared" si="92"/>
        <v>0</v>
      </c>
      <c r="FK46" s="36">
        <f t="shared" si="80"/>
        <v>0</v>
      </c>
      <c r="FL46" s="37">
        <f t="shared" si="81"/>
        <v>0</v>
      </c>
      <c r="FM46" s="36">
        <f t="shared" si="82"/>
        <v>16.666666666666664</v>
      </c>
      <c r="FN46" s="37">
        <f t="shared" si="83"/>
        <v>0</v>
      </c>
      <c r="FO46" s="36">
        <f t="shared" si="84"/>
        <v>16.666666666666664</v>
      </c>
      <c r="FP46" s="37">
        <f t="shared" si="85"/>
        <v>0</v>
      </c>
      <c r="FQ46" s="36">
        <f t="shared" si="86"/>
        <v>0</v>
      </c>
      <c r="FR46" s="37">
        <f t="shared" si="87"/>
        <v>66.666666666666657</v>
      </c>
      <c r="FS46" s="36">
        <f t="shared" si="88"/>
        <v>0</v>
      </c>
      <c r="FT46" s="37">
        <v>0</v>
      </c>
      <c r="FU46" s="36">
        <f t="shared" si="90"/>
        <v>0</v>
      </c>
      <c r="FV46" s="37">
        <f t="shared" si="91"/>
        <v>0</v>
      </c>
    </row>
    <row r="47" spans="1:178" x14ac:dyDescent="0.25">
      <c r="A47" s="19" t="s">
        <v>155</v>
      </c>
      <c r="B47" s="19">
        <v>20</v>
      </c>
      <c r="C47" s="19" t="s">
        <v>135</v>
      </c>
      <c r="D47" s="19">
        <v>850</v>
      </c>
      <c r="E47" s="19">
        <v>1.6799999999999999E-2</v>
      </c>
      <c r="F47" s="18"/>
      <c r="G47" s="19"/>
      <c r="H47" s="18"/>
      <c r="I47" s="19"/>
      <c r="J47" s="18"/>
      <c r="K47" s="19"/>
      <c r="L47" s="18"/>
      <c r="M47" s="19"/>
      <c r="N47" s="18"/>
      <c r="O47" s="19"/>
      <c r="P47" s="18"/>
      <c r="Q47" s="19"/>
      <c r="R47" s="18"/>
      <c r="S47" s="19"/>
      <c r="T47" s="18"/>
      <c r="U47" s="19"/>
      <c r="V47" s="18"/>
      <c r="W47" s="19"/>
      <c r="X47" s="19"/>
      <c r="Y47" s="18"/>
      <c r="Z47" s="19"/>
      <c r="AA47" s="18"/>
      <c r="AB47" s="19">
        <v>2</v>
      </c>
      <c r="AC47" s="18"/>
      <c r="AD47" s="19"/>
      <c r="AE47" s="18"/>
      <c r="AF47" s="19"/>
      <c r="AG47" s="19"/>
      <c r="AH47" s="18"/>
      <c r="AI47" s="19"/>
      <c r="AJ47" s="18"/>
      <c r="AK47" s="19"/>
      <c r="AL47" s="18"/>
      <c r="AM47" s="19"/>
      <c r="AN47" s="18"/>
      <c r="AO47" s="19"/>
      <c r="AP47" s="18"/>
      <c r="AQ47" s="19"/>
      <c r="AR47" s="19"/>
      <c r="AS47" s="18"/>
      <c r="AT47" s="19"/>
      <c r="AU47" s="18"/>
      <c r="AV47" s="19"/>
      <c r="AW47" s="19"/>
      <c r="AX47" s="18"/>
      <c r="AY47" s="19"/>
      <c r="AZ47" s="19"/>
      <c r="BA47" s="18"/>
      <c r="BB47" s="19"/>
      <c r="BC47" s="18"/>
      <c r="BD47" s="19"/>
      <c r="BE47" s="18"/>
      <c r="BF47" s="19"/>
      <c r="BG47" s="18"/>
      <c r="BH47" s="19"/>
      <c r="BI47" s="19"/>
      <c r="BJ47" s="18" t="s">
        <v>129</v>
      </c>
      <c r="BK47" s="19"/>
      <c r="BL47" s="18"/>
      <c r="BM47" s="19"/>
      <c r="BN47" s="18"/>
      <c r="BO47" s="19"/>
      <c r="BP47" s="18"/>
      <c r="BQ47" s="19"/>
      <c r="BR47" s="18"/>
      <c r="BS47" s="19"/>
      <c r="BT47" s="18"/>
      <c r="BU47" s="19"/>
      <c r="BV47" s="18"/>
      <c r="BW47" s="19"/>
      <c r="BX47" s="18"/>
      <c r="BY47" s="19"/>
      <c r="BZ47" s="18"/>
      <c r="CA47" s="19"/>
      <c r="CB47" s="18"/>
      <c r="CC47" s="19"/>
      <c r="CD47" s="18"/>
      <c r="CE47" s="19" t="s">
        <v>129</v>
      </c>
      <c r="CF47" s="18"/>
      <c r="CG47" s="19"/>
      <c r="CH47" s="19"/>
      <c r="CI47" s="18"/>
      <c r="CJ47" s="19"/>
      <c r="CK47" s="18"/>
      <c r="CL47" s="19"/>
      <c r="CM47" s="18"/>
      <c r="CN47" s="19"/>
      <c r="CO47" s="18"/>
      <c r="CP47" s="19"/>
      <c r="CQ47" s="18"/>
      <c r="CR47" s="19"/>
      <c r="CS47" s="18"/>
      <c r="CT47" s="19"/>
      <c r="CU47" s="19"/>
      <c r="CV47" s="18"/>
      <c r="CW47" s="19"/>
      <c r="CX47" s="18"/>
      <c r="CY47" s="19"/>
      <c r="CZ47" s="19"/>
      <c r="DA47" s="18"/>
      <c r="DB47" s="19"/>
      <c r="DC47" s="18"/>
      <c r="DD47" s="19"/>
      <c r="DE47" s="18"/>
      <c r="DF47" s="19"/>
      <c r="DG47" s="18"/>
      <c r="DH47" s="19"/>
      <c r="DI47" s="19"/>
      <c r="DJ47" s="18"/>
      <c r="DK47" s="19"/>
      <c r="DL47" s="19"/>
      <c r="DM47" s="18"/>
      <c r="DN47" s="19"/>
      <c r="DO47" s="19"/>
      <c r="DP47" s="19"/>
      <c r="DQ47" s="18"/>
      <c r="DR47" s="19"/>
      <c r="DS47" s="18"/>
      <c r="DT47" s="19"/>
      <c r="DU47" s="19"/>
      <c r="DV47" s="18"/>
      <c r="DW47" s="19"/>
      <c r="DX47" s="18"/>
      <c r="DY47" s="19"/>
      <c r="DZ47" s="18"/>
      <c r="EA47" s="19"/>
      <c r="EB47" s="18"/>
      <c r="EC47" s="19"/>
      <c r="ED47" s="19"/>
      <c r="EE47" s="19"/>
      <c r="EF47" s="18"/>
      <c r="EG47" s="19"/>
      <c r="EH47" s="18"/>
      <c r="EI47" s="19"/>
      <c r="EJ47" s="18"/>
      <c r="EK47" s="19"/>
      <c r="EL47" s="18"/>
      <c r="EM47" s="18"/>
      <c r="EN47" s="19"/>
      <c r="EO47" s="19"/>
      <c r="EP47" s="18"/>
      <c r="EQ47" s="19"/>
      <c r="ER47" s="19"/>
      <c r="ES47" s="18"/>
      <c r="ET47" s="19"/>
      <c r="EU47" s="18">
        <v>1</v>
      </c>
      <c r="EV47" s="19">
        <v>150</v>
      </c>
      <c r="EW47" s="18">
        <f t="shared" si="69"/>
        <v>1</v>
      </c>
      <c r="EX47" s="19">
        <f t="shared" si="70"/>
        <v>3</v>
      </c>
      <c r="EY47" s="24" t="s">
        <v>177</v>
      </c>
      <c r="EZ47" s="30">
        <f t="shared" si="71"/>
        <v>3</v>
      </c>
      <c r="FA47" s="39">
        <f t="shared" si="72"/>
        <v>0.14806917791992419</v>
      </c>
      <c r="FB47" s="62">
        <f t="array" ref="FB47">-SUMPRODUCT(IFERROR(G47:ET47/(EZ47-EU47),0),IFERROR(LN(G47:ET47/(EZ47-EU47)),0))</f>
        <v>0</v>
      </c>
      <c r="FC47" s="46">
        <f t="shared" si="73"/>
        <v>0</v>
      </c>
      <c r="FD47" s="47">
        <f t="shared" si="74"/>
        <v>0</v>
      </c>
      <c r="FE47" s="46">
        <f t="shared" si="75"/>
        <v>0</v>
      </c>
      <c r="FF47" s="47">
        <f t="shared" si="76"/>
        <v>0</v>
      </c>
      <c r="FG47" s="40">
        <f t="shared" si="77"/>
        <v>0</v>
      </c>
      <c r="FH47" s="47">
        <f t="shared" si="78"/>
        <v>0</v>
      </c>
      <c r="FI47" s="40">
        <f t="shared" si="79"/>
        <v>0</v>
      </c>
      <c r="FJ47" s="41">
        <f t="shared" si="92"/>
        <v>0</v>
      </c>
      <c r="FK47" s="46">
        <f t="shared" si="80"/>
        <v>0</v>
      </c>
      <c r="FL47" s="47">
        <f t="shared" si="81"/>
        <v>0</v>
      </c>
      <c r="FM47" s="40">
        <f t="shared" si="82"/>
        <v>0</v>
      </c>
      <c r="FN47" s="47">
        <f t="shared" si="83"/>
        <v>0</v>
      </c>
      <c r="FO47" s="40">
        <f t="shared" si="84"/>
        <v>0</v>
      </c>
      <c r="FP47" s="47">
        <f t="shared" si="85"/>
        <v>0</v>
      </c>
      <c r="FQ47" s="46">
        <f t="shared" si="86"/>
        <v>0</v>
      </c>
      <c r="FR47" s="47">
        <f t="shared" si="87"/>
        <v>66.666666666666657</v>
      </c>
      <c r="FS47" s="46">
        <f t="shared" si="88"/>
        <v>0</v>
      </c>
      <c r="FT47" s="47">
        <f>(CA47/EZ47)*100</f>
        <v>0</v>
      </c>
      <c r="FU47" s="46">
        <f t="shared" si="90"/>
        <v>0</v>
      </c>
      <c r="FV47" s="47">
        <f t="shared" si="91"/>
        <v>0</v>
      </c>
    </row>
    <row r="48" spans="1:178" x14ac:dyDescent="0.25">
      <c r="A48" s="27" t="s">
        <v>155</v>
      </c>
      <c r="B48" s="27">
        <v>20</v>
      </c>
      <c r="C48" s="27" t="s">
        <v>135</v>
      </c>
      <c r="D48" s="27">
        <v>900</v>
      </c>
      <c r="E48" s="27">
        <v>2.69E-2</v>
      </c>
      <c r="F48" s="26"/>
      <c r="G48" s="27"/>
      <c r="H48" s="26"/>
      <c r="I48" s="27"/>
      <c r="J48" s="26"/>
      <c r="K48" s="27"/>
      <c r="L48" s="26"/>
      <c r="M48" s="27"/>
      <c r="N48" s="26"/>
      <c r="O48" s="27"/>
      <c r="P48" s="26"/>
      <c r="Q48" s="27"/>
      <c r="R48" s="26"/>
      <c r="S48" s="27"/>
      <c r="T48" s="26"/>
      <c r="U48" s="27"/>
      <c r="V48" s="26"/>
      <c r="W48" s="27"/>
      <c r="X48" s="27"/>
      <c r="Y48" s="26"/>
      <c r="Z48" s="27"/>
      <c r="AA48" s="26"/>
      <c r="AB48" s="27"/>
      <c r="AC48" s="26"/>
      <c r="AD48" s="27"/>
      <c r="AE48" s="26"/>
      <c r="AF48" s="27"/>
      <c r="AG48" s="27"/>
      <c r="AH48" s="26"/>
      <c r="AI48" s="27"/>
      <c r="AJ48" s="26"/>
      <c r="AK48" s="27"/>
      <c r="AL48" s="26"/>
      <c r="AM48" s="27"/>
      <c r="AN48" s="26"/>
      <c r="AO48" s="27"/>
      <c r="AP48" s="26"/>
      <c r="AQ48" s="27"/>
      <c r="AR48" s="27"/>
      <c r="AS48" s="26"/>
      <c r="AT48" s="27"/>
      <c r="AU48" s="26"/>
      <c r="AV48" s="27"/>
      <c r="AW48" s="27"/>
      <c r="AX48" s="26"/>
      <c r="AY48" s="27"/>
      <c r="AZ48" s="27"/>
      <c r="BA48" s="26"/>
      <c r="BB48" s="27"/>
      <c r="BC48" s="26"/>
      <c r="BD48" s="27"/>
      <c r="BE48" s="26"/>
      <c r="BF48" s="27"/>
      <c r="BG48" s="26"/>
      <c r="BH48" s="27"/>
      <c r="BI48" s="27"/>
      <c r="BJ48" s="26"/>
      <c r="BK48" s="27"/>
      <c r="BL48" s="26"/>
      <c r="BM48" s="27"/>
      <c r="BN48" s="26"/>
      <c r="BO48" s="27"/>
      <c r="BP48" s="26"/>
      <c r="BQ48" s="27"/>
      <c r="BR48" s="26"/>
      <c r="BS48" s="27"/>
      <c r="BT48" s="26"/>
      <c r="BU48" s="27"/>
      <c r="BV48" s="26"/>
      <c r="BW48" s="27"/>
      <c r="BX48" s="26"/>
      <c r="BY48" s="27"/>
      <c r="BZ48" s="26"/>
      <c r="CA48" s="27"/>
      <c r="CB48" s="26"/>
      <c r="CC48" s="27"/>
      <c r="CD48" s="26"/>
      <c r="CE48" s="27"/>
      <c r="CF48" s="26"/>
      <c r="CG48" s="27"/>
      <c r="CH48" s="27"/>
      <c r="CI48" s="26"/>
      <c r="CJ48" s="27"/>
      <c r="CK48" s="26"/>
      <c r="CL48" s="27"/>
      <c r="CM48" s="26"/>
      <c r="CN48" s="27"/>
      <c r="CO48" s="26"/>
      <c r="CP48" s="27">
        <v>1</v>
      </c>
      <c r="CQ48" s="26"/>
      <c r="CR48" s="27"/>
      <c r="CS48" s="26"/>
      <c r="CT48" s="27"/>
      <c r="CU48" s="27"/>
      <c r="CV48" s="26"/>
      <c r="CW48" s="27"/>
      <c r="CX48" s="26"/>
      <c r="CY48" s="27"/>
      <c r="CZ48" s="27"/>
      <c r="DA48" s="26"/>
      <c r="DB48" s="27"/>
      <c r="DC48" s="26"/>
      <c r="DD48" s="27"/>
      <c r="DE48" s="26"/>
      <c r="DF48" s="27"/>
      <c r="DG48" s="26"/>
      <c r="DH48" s="27"/>
      <c r="DI48" s="27"/>
      <c r="DJ48" s="26"/>
      <c r="DK48" s="27"/>
      <c r="DL48" s="27"/>
      <c r="DM48" s="26"/>
      <c r="DN48" s="27"/>
      <c r="DO48" s="27"/>
      <c r="DP48" s="27"/>
      <c r="DQ48" s="26"/>
      <c r="DR48" s="27"/>
      <c r="DS48" s="26"/>
      <c r="DT48" s="27"/>
      <c r="DU48" s="27"/>
      <c r="DV48" s="26"/>
      <c r="DW48" s="27"/>
      <c r="DX48" s="26"/>
      <c r="DY48" s="27"/>
      <c r="DZ48" s="26"/>
      <c r="EA48" s="27"/>
      <c r="EB48" s="26"/>
      <c r="EC48" s="27"/>
      <c r="ED48" s="27"/>
      <c r="EE48" s="27"/>
      <c r="EF48" s="26"/>
      <c r="EG48" s="27"/>
      <c r="EH48" s="26"/>
      <c r="EI48" s="27"/>
      <c r="EJ48" s="26"/>
      <c r="EK48" s="27"/>
      <c r="EL48" s="26"/>
      <c r="EM48" s="26"/>
      <c r="EN48" s="27"/>
      <c r="EO48" s="27"/>
      <c r="EP48" s="26"/>
      <c r="EQ48" s="27"/>
      <c r="ER48" s="27"/>
      <c r="ES48" s="26"/>
      <c r="ET48" s="27"/>
      <c r="EU48" s="26"/>
      <c r="EV48" s="27">
        <v>150</v>
      </c>
      <c r="EW48" s="26">
        <f t="shared" si="69"/>
        <v>1</v>
      </c>
      <c r="EX48" s="27">
        <f t="shared" si="70"/>
        <v>1</v>
      </c>
      <c r="EY48" s="28" t="s">
        <v>177</v>
      </c>
      <c r="EZ48" s="58">
        <f t="shared" si="71"/>
        <v>1</v>
      </c>
      <c r="FA48" s="53">
        <f t="shared" si="72"/>
        <v>3.0824810273292765E-2</v>
      </c>
      <c r="FB48" s="63">
        <f t="array" ref="FB48">-SUMPRODUCT(IFERROR(G48:ET48/(EZ48-EU48),0),IFERROR(LN(G48:ET48/(EZ48-EU48)),0))</f>
        <v>0</v>
      </c>
      <c r="FC48" s="54">
        <f t="shared" si="73"/>
        <v>0</v>
      </c>
      <c r="FD48" s="48">
        <f t="shared" si="74"/>
        <v>0</v>
      </c>
      <c r="FE48" s="54">
        <f t="shared" si="75"/>
        <v>100</v>
      </c>
      <c r="FF48" s="48">
        <f t="shared" si="76"/>
        <v>0</v>
      </c>
      <c r="FG48" s="54">
        <f t="shared" si="77"/>
        <v>0</v>
      </c>
      <c r="FH48" s="48">
        <f t="shared" si="78"/>
        <v>0</v>
      </c>
      <c r="FI48" s="54">
        <f t="shared" si="79"/>
        <v>0</v>
      </c>
      <c r="FJ48" s="48">
        <f t="shared" si="92"/>
        <v>0</v>
      </c>
      <c r="FK48" s="54">
        <f t="shared" si="80"/>
        <v>0</v>
      </c>
      <c r="FL48" s="48">
        <f t="shared" si="81"/>
        <v>0</v>
      </c>
      <c r="FM48" s="54">
        <f t="shared" si="82"/>
        <v>0</v>
      </c>
      <c r="FN48" s="48">
        <f t="shared" si="83"/>
        <v>0</v>
      </c>
      <c r="FO48" s="54">
        <f t="shared" si="84"/>
        <v>0</v>
      </c>
      <c r="FP48" s="48">
        <f t="shared" si="85"/>
        <v>0</v>
      </c>
      <c r="FQ48" s="54">
        <f t="shared" si="86"/>
        <v>0</v>
      </c>
      <c r="FR48" s="48">
        <f t="shared" si="87"/>
        <v>0</v>
      </c>
      <c r="FS48" s="54">
        <f t="shared" si="88"/>
        <v>0</v>
      </c>
      <c r="FT48" s="48">
        <f>(CA48/EZ48)*100</f>
        <v>0</v>
      </c>
      <c r="FU48" s="54">
        <f t="shared" si="90"/>
        <v>0</v>
      </c>
      <c r="FV48" s="48">
        <f t="shared" si="91"/>
        <v>0</v>
      </c>
    </row>
  </sheetData>
  <mergeCells count="1">
    <mergeCell ref="A1:BP1"/>
  </mergeCells>
  <pageMargins left="0.7" right="0.7" top="0.78740157499999996" bottom="0.78740157499999996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Office-Benutzer</dc:creator>
  <cp:lastModifiedBy>Janina Falkenberg</cp:lastModifiedBy>
  <cp:lastPrinted>2021-09-22T14:48:57Z</cp:lastPrinted>
  <dcterms:created xsi:type="dcterms:W3CDTF">2020-11-04T14:08:56Z</dcterms:created>
  <dcterms:modified xsi:type="dcterms:W3CDTF">2021-12-09T17:23:48Z</dcterms:modified>
</cp:coreProperties>
</file>