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nanabais/Library/CloudStorage/GoogleDrive-mariananabais@gmail.com/My Drive/1. My Articles/18. Nabais, 2026/5. Nabais et al 2026 Fauna Solutrense Caldeirão/Re-Submitted/"/>
    </mc:Choice>
  </mc:AlternateContent>
  <xr:revisionPtr revIDLastSave="0" documentId="13_ncr:1_{695A1890-158D-AD40-BDDB-02DC72BF2D9C}" xr6:coauthVersionLast="47" xr6:coauthVersionMax="47" xr10:uidLastSave="{00000000-0000-0000-0000-000000000000}"/>
  <bookViews>
    <workbookView xWindow="6280" yWindow="2780" windowWidth="32700" windowHeight="23360" xr2:uid="{3B25D45A-C573-234C-AEA9-A533C5227900}"/>
  </bookViews>
  <sheets>
    <sheet name="Body Part Representation" sheetId="1" r:id="rId1"/>
    <sheet name="Age" sheetId="2" r:id="rId2"/>
    <sheet name="Fragmentation" sheetId="3" r:id="rId3"/>
    <sheet name="Fracture" sheetId="5" r:id="rId4"/>
    <sheet name="Burning" sheetId="4" r:id="rId5"/>
    <sheet name="Butchery" sheetId="6" r:id="rId6"/>
    <sheet name="Percussion" sheetId="7" r:id="rId7"/>
    <sheet name="Carnivor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80" i="1" l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G6" i="8" l="1"/>
  <c r="G7" i="8" s="1"/>
  <c r="F6" i="8"/>
  <c r="F7" i="8" s="1"/>
  <c r="E6" i="8"/>
  <c r="E7" i="8" s="1"/>
  <c r="D6" i="8"/>
  <c r="D7" i="8" s="1"/>
  <c r="C6" i="8"/>
  <c r="C7" i="8" s="1"/>
  <c r="B6" i="8"/>
  <c r="B7" i="8" s="1"/>
  <c r="H5" i="8"/>
  <c r="H4" i="8"/>
  <c r="E9" i="7"/>
  <c r="B9" i="7"/>
  <c r="G8" i="7"/>
  <c r="G9" i="7" s="1"/>
  <c r="F8" i="7"/>
  <c r="F9" i="7" s="1"/>
  <c r="E8" i="7"/>
  <c r="D8" i="7"/>
  <c r="D9" i="7" s="1"/>
  <c r="C8" i="7"/>
  <c r="C9" i="7" s="1"/>
  <c r="B8" i="7"/>
  <c r="H7" i="7"/>
  <c r="H6" i="7"/>
  <c r="H5" i="7"/>
  <c r="H4" i="7"/>
  <c r="E6" i="6"/>
  <c r="G5" i="6"/>
  <c r="G6" i="6" s="1"/>
  <c r="F5" i="6"/>
  <c r="F6" i="6" s="1"/>
  <c r="E5" i="6"/>
  <c r="D5" i="6"/>
  <c r="D6" i="6" s="1"/>
  <c r="C5" i="6"/>
  <c r="C6" i="6" s="1"/>
  <c r="B5" i="6"/>
  <c r="B6" i="6" s="1"/>
  <c r="H4" i="6"/>
  <c r="E14" i="4"/>
  <c r="D14" i="4"/>
  <c r="C14" i="4"/>
  <c r="B14" i="4"/>
  <c r="G12" i="4"/>
  <c r="F12" i="4"/>
  <c r="E12" i="4"/>
  <c r="E13" i="4" s="1"/>
  <c r="D12" i="4"/>
  <c r="D13" i="4" s="1"/>
  <c r="C12" i="4"/>
  <c r="C13" i="4" s="1"/>
  <c r="B12" i="4"/>
  <c r="B13" i="4" s="1"/>
  <c r="H11" i="4"/>
  <c r="H10" i="4"/>
  <c r="H9" i="4"/>
  <c r="H8" i="4"/>
  <c r="H7" i="4"/>
  <c r="H6" i="4"/>
  <c r="G5" i="4"/>
  <c r="G14" i="4" s="1"/>
  <c r="F5" i="4"/>
  <c r="F13" i="4" s="1"/>
  <c r="G4" i="4"/>
  <c r="F4" i="4"/>
  <c r="H31" i="5"/>
  <c r="G31" i="5"/>
  <c r="D31" i="5"/>
  <c r="C31" i="5"/>
  <c r="H30" i="5"/>
  <c r="G30" i="5"/>
  <c r="F30" i="5"/>
  <c r="D30" i="5"/>
  <c r="C30" i="5"/>
  <c r="H29" i="5"/>
  <c r="G29" i="5"/>
  <c r="F29" i="5"/>
  <c r="E29" i="5"/>
  <c r="E32" i="5" s="1"/>
  <c r="D29" i="5"/>
  <c r="C29" i="5"/>
  <c r="H28" i="5"/>
  <c r="G28" i="5"/>
  <c r="H22" i="5"/>
  <c r="G22" i="5"/>
  <c r="D22" i="5"/>
  <c r="C22" i="5"/>
  <c r="H21" i="5"/>
  <c r="G21" i="5"/>
  <c r="F21" i="5"/>
  <c r="C21" i="5"/>
  <c r="I20" i="5"/>
  <c r="H19" i="5"/>
  <c r="G19" i="5"/>
  <c r="F19" i="5"/>
  <c r="D19" i="5"/>
  <c r="C19" i="5"/>
  <c r="I18" i="5"/>
  <c r="I17" i="5"/>
  <c r="I16" i="5"/>
  <c r="H15" i="5"/>
  <c r="G15" i="5"/>
  <c r="F15" i="5"/>
  <c r="E15" i="5"/>
  <c r="D15" i="5"/>
  <c r="C15" i="5"/>
  <c r="I14" i="5"/>
  <c r="H13" i="5"/>
  <c r="G13" i="5"/>
  <c r="F13" i="5"/>
  <c r="E13" i="5"/>
  <c r="D13" i="5"/>
  <c r="C13" i="5"/>
  <c r="I12" i="5"/>
  <c r="I11" i="5"/>
  <c r="I10" i="5"/>
  <c r="H9" i="5"/>
  <c r="G9" i="5"/>
  <c r="I9" i="5" s="1"/>
  <c r="I8" i="5"/>
  <c r="I7" i="5"/>
  <c r="I6" i="5"/>
  <c r="I5" i="5"/>
  <c r="I4" i="5"/>
  <c r="G19" i="3"/>
  <c r="F19" i="3"/>
  <c r="C19" i="3"/>
  <c r="B19" i="3"/>
  <c r="G18" i="3"/>
  <c r="F18" i="3"/>
  <c r="D18" i="3"/>
  <c r="B18" i="3"/>
  <c r="G17" i="3"/>
  <c r="G20" i="3" s="1"/>
  <c r="F17" i="3"/>
  <c r="F20" i="3" s="1"/>
  <c r="E17" i="3"/>
  <c r="E20" i="3" s="1"/>
  <c r="D17" i="3"/>
  <c r="C17" i="3"/>
  <c r="B17" i="3"/>
  <c r="D11" i="3"/>
  <c r="C11" i="3"/>
  <c r="B11" i="3"/>
  <c r="H10" i="3"/>
  <c r="H9" i="3"/>
  <c r="G8" i="3"/>
  <c r="F8" i="3"/>
  <c r="H8" i="3" s="1"/>
  <c r="G7" i="3"/>
  <c r="H7" i="3" s="1"/>
  <c r="G6" i="3"/>
  <c r="F6" i="3"/>
  <c r="E6" i="3"/>
  <c r="E11" i="3" s="1"/>
  <c r="G5" i="3"/>
  <c r="F5" i="3"/>
  <c r="E5" i="3"/>
  <c r="F4" i="3"/>
  <c r="BC38" i="1"/>
  <c r="BB38" i="1"/>
  <c r="BA38" i="1"/>
  <c r="AY38" i="1"/>
  <c r="AX38" i="1"/>
  <c r="AW38" i="1"/>
  <c r="AV38" i="1"/>
  <c r="AU38" i="1"/>
  <c r="AT38" i="1"/>
  <c r="AS38" i="1"/>
  <c r="AR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AZ9" i="1"/>
  <c r="AZ38" i="1" s="1"/>
  <c r="AQ9" i="1"/>
  <c r="AQ38" i="1" s="1"/>
  <c r="G13" i="4" l="1"/>
  <c r="F23" i="5"/>
  <c r="H32" i="5"/>
  <c r="C32" i="5"/>
  <c r="H6" i="8"/>
  <c r="H7" i="8" s="1"/>
  <c r="H8" i="7"/>
  <c r="H9" i="7" s="1"/>
  <c r="H5" i="6"/>
  <c r="H6" i="6" s="1"/>
  <c r="H5" i="4"/>
  <c r="F14" i="4"/>
  <c r="H14" i="4" s="1"/>
  <c r="H13" i="4"/>
  <c r="H4" i="4"/>
  <c r="H12" i="4"/>
  <c r="H23" i="5"/>
  <c r="C23" i="5"/>
  <c r="F32" i="5"/>
  <c r="I15" i="5"/>
  <c r="D23" i="5"/>
  <c r="D32" i="5"/>
  <c r="E23" i="5"/>
  <c r="I21" i="5"/>
  <c r="I22" i="5"/>
  <c r="I28" i="5"/>
  <c r="I30" i="5"/>
  <c r="I13" i="5"/>
  <c r="I31" i="5"/>
  <c r="I19" i="5"/>
  <c r="G23" i="5"/>
  <c r="I29" i="5"/>
  <c r="G32" i="5"/>
  <c r="G11" i="3"/>
  <c r="H11" i="3" s="1"/>
  <c r="F11" i="3"/>
  <c r="H17" i="3"/>
  <c r="C20" i="3"/>
  <c r="H6" i="3"/>
  <c r="D20" i="3"/>
  <c r="H18" i="3"/>
  <c r="H19" i="3"/>
  <c r="B20" i="3"/>
  <c r="H4" i="3"/>
  <c r="H5" i="3"/>
  <c r="I32" i="5" l="1"/>
  <c r="I23" i="5"/>
  <c r="H20" i="3"/>
</calcChain>
</file>

<file path=xl/sharedStrings.xml><?xml version="1.0" encoding="utf-8"?>
<sst xmlns="http://schemas.openxmlformats.org/spreadsheetml/2006/main" count="916" uniqueCount="155">
  <si>
    <t>Fa</t>
  </si>
  <si>
    <t>Fb</t>
  </si>
  <si>
    <t>Fc</t>
  </si>
  <si>
    <t>H</t>
  </si>
  <si>
    <t>I</t>
  </si>
  <si>
    <t>Ja</t>
  </si>
  <si>
    <t>Equidae</t>
  </si>
  <si>
    <t>Cervidae</t>
  </si>
  <si>
    <t>Caprinae</t>
  </si>
  <si>
    <t>Left</t>
  </si>
  <si>
    <t>Right</t>
  </si>
  <si>
    <t>Indet</t>
  </si>
  <si>
    <t>Cranial</t>
  </si>
  <si>
    <t>Skull</t>
  </si>
  <si>
    <t>Mandible</t>
  </si>
  <si>
    <t>Isolated teeth</t>
  </si>
  <si>
    <t>Axial</t>
  </si>
  <si>
    <t>Vertebra</t>
  </si>
  <si>
    <t>Ribs</t>
  </si>
  <si>
    <t>Front limbs</t>
  </si>
  <si>
    <t>Scapula</t>
  </si>
  <si>
    <t>Humerus</t>
  </si>
  <si>
    <t>Ulna</t>
  </si>
  <si>
    <t>Radius</t>
  </si>
  <si>
    <t>Carpal Pisiform</t>
  </si>
  <si>
    <t>Carpal Piramidal</t>
  </si>
  <si>
    <t>CarpalSemilunar</t>
  </si>
  <si>
    <t>Carpal scaphoid</t>
  </si>
  <si>
    <t>Carpal Os Crochu</t>
  </si>
  <si>
    <t>Hind limbs</t>
  </si>
  <si>
    <t>Pelvis</t>
  </si>
  <si>
    <t>Tibia</t>
  </si>
  <si>
    <t>Tarsal Grand Cuneiform</t>
  </si>
  <si>
    <t>Tarsal Naviculo-Cuboid</t>
  </si>
  <si>
    <t>Astragalus</t>
  </si>
  <si>
    <t>Indet limbs</t>
  </si>
  <si>
    <t>Metapodial</t>
  </si>
  <si>
    <t>Phalanx</t>
  </si>
  <si>
    <t>Phalanx 1</t>
  </si>
  <si>
    <t>Phalanx 2</t>
  </si>
  <si>
    <t>Phalanx 3</t>
  </si>
  <si>
    <t>Sesamoid</t>
  </si>
  <si>
    <t>Flat bone</t>
  </si>
  <si>
    <t>Long bone</t>
  </si>
  <si>
    <t xml:space="preserve">Total </t>
  </si>
  <si>
    <t>Total</t>
  </si>
  <si>
    <t>Long bones</t>
  </si>
  <si>
    <t>Unfused</t>
  </si>
  <si>
    <t>Fused</t>
  </si>
  <si>
    <t>Teeth</t>
  </si>
  <si>
    <t>Juvenile</t>
  </si>
  <si>
    <t>Young Adult</t>
  </si>
  <si>
    <t>Adult</t>
  </si>
  <si>
    <t>Senile</t>
  </si>
  <si>
    <t>0-1 cm</t>
  </si>
  <si>
    <t>1-2 cm</t>
  </si>
  <si>
    <t>2-3 cm</t>
  </si>
  <si>
    <t>3-4 cm</t>
  </si>
  <si>
    <t>4-5 cm</t>
  </si>
  <si>
    <t>&gt;5 cm</t>
  </si>
  <si>
    <t>&gt;10 cm</t>
  </si>
  <si>
    <t>Old</t>
  </si>
  <si>
    <t>Recent</t>
  </si>
  <si>
    <t>None</t>
  </si>
  <si>
    <t>FRAGMENT SIZE</t>
  </si>
  <si>
    <t>FRACTURE TIME</t>
  </si>
  <si>
    <t>CERVIDAE AGE BASED ON LONG BONE FUSION AND TEETH</t>
  </si>
  <si>
    <t>BODY PART REPRESENTATION OF MAIN TAXA</t>
  </si>
  <si>
    <t>Curved/V-shaped</t>
  </si>
  <si>
    <t>Mixed Jagged</t>
  </si>
  <si>
    <t>Mixed Smooth</t>
  </si>
  <si>
    <t>Oblique Jagged</t>
  </si>
  <si>
    <t>Oblique Smooth</t>
  </si>
  <si>
    <t>Right Jagged</t>
  </si>
  <si>
    <t>Right Smooth</t>
  </si>
  <si>
    <t>Longitudinal</t>
  </si>
  <si>
    <t>Transverse</t>
  </si>
  <si>
    <t>BONE FRACTURES</t>
  </si>
  <si>
    <t>Brown</t>
  </si>
  <si>
    <t>Brown-Black</t>
  </si>
  <si>
    <t>Black</t>
  </si>
  <si>
    <t>Black-Grey</t>
  </si>
  <si>
    <t>Black-White</t>
  </si>
  <si>
    <t>Grey</t>
  </si>
  <si>
    <t>Grey-White</t>
  </si>
  <si>
    <t>White</t>
  </si>
  <si>
    <t>Total Double-Coloured</t>
  </si>
  <si>
    <t>BURNING</t>
  </si>
  <si>
    <t>Cut</t>
  </si>
  <si>
    <t>BUTCHERY</t>
  </si>
  <si>
    <t>Layer</t>
  </si>
  <si>
    <t>Group Size</t>
  </si>
  <si>
    <t>Species</t>
  </si>
  <si>
    <t>Element</t>
  </si>
  <si>
    <t>Portion of Element</t>
  </si>
  <si>
    <t>Striation Number</t>
  </si>
  <si>
    <t>Striation Distribution</t>
  </si>
  <si>
    <t>Striation Orientation</t>
  </si>
  <si>
    <t>&gt; Very Small Macrofauna</t>
  </si>
  <si>
    <t>Indeterminate</t>
  </si>
  <si>
    <t xml:space="preserve">Shaft </t>
  </si>
  <si>
    <t>Clustered</t>
  </si>
  <si>
    <t>Oblique</t>
  </si>
  <si>
    <t>Isolated</t>
  </si>
  <si>
    <t>Epiphysis</t>
  </si>
  <si>
    <t>Shaft</t>
  </si>
  <si>
    <t>Several</t>
  </si>
  <si>
    <t xml:space="preserve">Isolated </t>
  </si>
  <si>
    <t xml:space="preserve">Transverse </t>
  </si>
  <si>
    <t>Medium Macrofauna</t>
  </si>
  <si>
    <t xml:space="preserve">Metapodial </t>
  </si>
  <si>
    <t>Very Small Macrofauna</t>
  </si>
  <si>
    <t xml:space="preserve">&gt; Very Small Macrofauna </t>
  </si>
  <si>
    <t>Small Macrofauna</t>
  </si>
  <si>
    <t>cf. Canis lupus</t>
  </si>
  <si>
    <t>Prox+Shaft</t>
  </si>
  <si>
    <t xml:space="preserve">Adhering flake </t>
  </si>
  <si>
    <t>Impact flake</t>
  </si>
  <si>
    <t>Percussion notch</t>
  </si>
  <si>
    <t>Percussion pit</t>
  </si>
  <si>
    <t>PERCUSSION</t>
  </si>
  <si>
    <t>Percussion Marks</t>
  </si>
  <si>
    <t>Percussion Location</t>
  </si>
  <si>
    <t>Percussion Side</t>
  </si>
  <si>
    <t>Exterior</t>
  </si>
  <si>
    <t>Cervus elaphus</t>
  </si>
  <si>
    <t>Vertebra Thoracic</t>
  </si>
  <si>
    <t>Large Macrofauna</t>
  </si>
  <si>
    <t>Equus sp.</t>
  </si>
  <si>
    <t>Dist+Shaft</t>
  </si>
  <si>
    <t>Dist</t>
  </si>
  <si>
    <t>Nearly Complete</t>
  </si>
  <si>
    <t>Lateral</t>
  </si>
  <si>
    <t>Acetabulum+Ilium</t>
  </si>
  <si>
    <t>Ilium</t>
  </si>
  <si>
    <t>Medial</t>
  </si>
  <si>
    <t>Interior</t>
  </si>
  <si>
    <t>Carnivore Marks</t>
  </si>
  <si>
    <t>Carnivore Number</t>
  </si>
  <si>
    <t>Carnivore Location</t>
  </si>
  <si>
    <t>Carnivore Distribution</t>
  </si>
  <si>
    <t>Rib</t>
  </si>
  <si>
    <t>Pit</t>
  </si>
  <si>
    <t>Pit+Score</t>
  </si>
  <si>
    <t>CARNIVORE</t>
  </si>
  <si>
    <t>BODY PART REPRESENTATION OF OTHER TAXA</t>
  </si>
  <si>
    <t>Vulpes vulpes</t>
  </si>
  <si>
    <t>Atlas</t>
  </si>
  <si>
    <t>Lynx pardinus</t>
  </si>
  <si>
    <t>Felis sylvestris</t>
  </si>
  <si>
    <t>Sus scrofa</t>
  </si>
  <si>
    <t>Bos primigenius</t>
  </si>
  <si>
    <t>cf. Sus scrofa</t>
  </si>
  <si>
    <t>Canis lupus</t>
  </si>
  <si>
    <t>Panthera pardus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</si>
</sst>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0"/>
      <color theme="1"/>
      <name val="Verdana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rgb="FFD0E0E3"/>
      </patternFill>
    </fill>
    <fill>
      <patternFill patternType="solid">
        <fgColor theme="4" tint="0.59999389629810485"/>
        <bgColor rgb="FFD0E0E3"/>
      </patternFill>
    </fill>
    <fill>
      <patternFill patternType="solid">
        <fgColor theme="5" tint="0.79998168889431442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theme="9" tint="0.79998168889431442"/>
        <bgColor rgb="FFD0E0E3"/>
      </patternFill>
    </fill>
    <fill>
      <patternFill patternType="solid">
        <fgColor theme="9" tint="0.39997558519241921"/>
        <bgColor rgb="FFD0E0E3"/>
      </patternFill>
    </fill>
    <fill>
      <patternFill patternType="solid">
        <fgColor rgb="FFEFEFEF"/>
        <bgColor rgb="FFEFEFEF"/>
      </patternFill>
    </fill>
    <fill>
      <patternFill patternType="solid">
        <fgColor rgb="FFCAEDFB"/>
        <bgColor rgb="FFD0E0E3"/>
      </patternFill>
    </fill>
    <fill>
      <patternFill patternType="solid">
        <fgColor rgb="FF83CCEB"/>
        <bgColor rgb="FFD0E0E3"/>
      </patternFill>
    </fill>
    <fill>
      <patternFill patternType="solid">
        <fgColor rgb="FFFBE2D5"/>
        <bgColor rgb="FFD0E0E3"/>
      </patternFill>
    </fill>
    <fill>
      <patternFill patternType="solid">
        <fgColor rgb="FFDAF2D0"/>
        <bgColor rgb="FFD0E0E3"/>
      </patternFill>
    </fill>
    <fill>
      <patternFill patternType="solid">
        <fgColor rgb="FF8ED973"/>
        <bgColor rgb="FFD0E0E3"/>
      </patternFill>
    </fill>
    <fill>
      <patternFill patternType="solid">
        <fgColor rgb="FFE8E8E8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3" fillId="8" borderId="0" xfId="0" applyFont="1" applyFill="1" applyAlignment="1">
      <alignment horizontal="left"/>
    </xf>
    <xf numFmtId="0" fontId="2" fillId="8" borderId="0" xfId="0" applyFont="1" applyFill="1" applyAlignment="1">
      <alignment horizontal="left"/>
    </xf>
    <xf numFmtId="0" fontId="4" fillId="8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4" fillId="8" borderId="10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2" fillId="8" borderId="12" xfId="0" applyFont="1" applyFill="1" applyBorder="1" applyAlignment="1">
      <alignment horizontal="left"/>
    </xf>
    <xf numFmtId="0" fontId="2" fillId="8" borderId="13" xfId="0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9" borderId="0" xfId="0" applyFont="1" applyFill="1"/>
    <xf numFmtId="0" fontId="4" fillId="10" borderId="0" xfId="0" applyFont="1" applyFill="1"/>
    <xf numFmtId="0" fontId="4" fillId="11" borderId="0" xfId="0" applyFont="1" applyFill="1"/>
    <xf numFmtId="0" fontId="4" fillId="5" borderId="0" xfId="0" applyFont="1" applyFill="1"/>
    <xf numFmtId="0" fontId="4" fillId="12" borderId="0" xfId="0" applyFont="1" applyFill="1"/>
    <xf numFmtId="0" fontId="4" fillId="13" borderId="0" xfId="0" applyFont="1" applyFill="1"/>
    <xf numFmtId="0" fontId="4" fillId="8" borderId="0" xfId="0" applyFont="1" applyFill="1"/>
    <xf numFmtId="0" fontId="6" fillId="14" borderId="0" xfId="0" applyFont="1" applyFill="1"/>
    <xf numFmtId="0" fontId="7" fillId="0" borderId="0" xfId="0" applyFont="1"/>
    <xf numFmtId="0" fontId="7" fillId="14" borderId="0" xfId="0" applyFont="1" applyFill="1"/>
    <xf numFmtId="0" fontId="6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8" fillId="0" borderId="0" xfId="0" applyFont="1"/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/>
    <xf numFmtId="0" fontId="8" fillId="15" borderId="0" xfId="0" applyFont="1" applyFill="1"/>
    <xf numFmtId="0" fontId="9" fillId="0" borderId="0" xfId="0" applyFont="1"/>
    <xf numFmtId="0" fontId="10" fillId="15" borderId="0" xfId="0" applyFont="1" applyFill="1"/>
    <xf numFmtId="0" fontId="10" fillId="15" borderId="0" xfId="0" applyFont="1" applyFill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17" borderId="12" xfId="0" applyFont="1" applyFill="1" applyBorder="1" applyAlignment="1">
      <alignment horizontal="center"/>
    </xf>
    <xf numFmtId="0" fontId="8" fillId="17" borderId="13" xfId="0" applyFont="1" applyFill="1" applyBorder="1" applyAlignment="1">
      <alignment horizontal="center"/>
    </xf>
    <xf numFmtId="0" fontId="8" fillId="17" borderId="14" xfId="0" applyFont="1" applyFill="1" applyBorder="1" applyAlignment="1">
      <alignment horizontal="center"/>
    </xf>
    <xf numFmtId="0" fontId="8" fillId="18" borderId="12" xfId="0" applyFont="1" applyFill="1" applyBorder="1" applyAlignment="1">
      <alignment horizontal="center"/>
    </xf>
    <xf numFmtId="0" fontId="8" fillId="18" borderId="13" xfId="0" applyFont="1" applyFill="1" applyBorder="1" applyAlignment="1">
      <alignment horizontal="center"/>
    </xf>
    <xf numFmtId="0" fontId="8" fillId="18" borderId="14" xfId="0" applyFont="1" applyFill="1" applyBorder="1" applyAlignment="1">
      <alignment horizontal="center"/>
    </xf>
    <xf numFmtId="0" fontId="8" fillId="19" borderId="12" xfId="0" applyFont="1" applyFill="1" applyBorder="1" applyAlignment="1">
      <alignment horizontal="center"/>
    </xf>
    <xf numFmtId="0" fontId="8" fillId="19" borderId="13" xfId="0" applyFont="1" applyFill="1" applyBorder="1" applyAlignment="1">
      <alignment horizontal="center"/>
    </xf>
    <xf numFmtId="0" fontId="8" fillId="19" borderId="14" xfId="0" applyFont="1" applyFill="1" applyBorder="1" applyAlignment="1">
      <alignment horizontal="center"/>
    </xf>
    <xf numFmtId="0" fontId="8" fillId="20" borderId="12" xfId="0" applyFont="1" applyFill="1" applyBorder="1" applyAlignment="1">
      <alignment horizontal="center"/>
    </xf>
    <xf numFmtId="0" fontId="8" fillId="20" borderId="13" xfId="0" applyFont="1" applyFill="1" applyBorder="1" applyAlignment="1">
      <alignment horizontal="center"/>
    </xf>
    <xf numFmtId="0" fontId="8" fillId="20" borderId="14" xfId="0" applyFont="1" applyFill="1" applyBorder="1" applyAlignment="1">
      <alignment horizontal="center"/>
    </xf>
    <xf numFmtId="0" fontId="8" fillId="16" borderId="12" xfId="0" applyFont="1" applyFill="1" applyBorder="1" applyAlignment="1">
      <alignment horizontal="center"/>
    </xf>
    <xf numFmtId="0" fontId="8" fillId="16" borderId="13" xfId="0" applyFont="1" applyFill="1" applyBorder="1" applyAlignment="1">
      <alignment horizontal="center"/>
    </xf>
    <xf numFmtId="0" fontId="8" fillId="16" borderId="1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166B0-327F-6946-B304-8296F82289FC}">
  <dimension ref="A1:BC80"/>
  <sheetViews>
    <sheetView tabSelected="1" topLeftCell="A30" zoomScale="92" zoomScaleNormal="92" workbookViewId="0">
      <selection activeCell="J80" sqref="J80"/>
    </sheetView>
  </sheetViews>
  <sheetFormatPr baseColWidth="10" defaultRowHeight="16" x14ac:dyDescent="0.2"/>
  <cols>
    <col min="1" max="1" width="19" style="4" bestFit="1" customWidth="1"/>
    <col min="2" max="2" width="4" style="4" bestFit="1" customWidth="1"/>
    <col min="3" max="4" width="5.1640625" style="4" bestFit="1" customWidth="1"/>
    <col min="5" max="5" width="4" style="4" bestFit="1" customWidth="1"/>
    <col min="6" max="7" width="5.1640625" style="4" bestFit="1" customWidth="1"/>
    <col min="8" max="8" width="4" style="4" bestFit="1" customWidth="1"/>
    <col min="9" max="10" width="5.1640625" style="4" bestFit="1" customWidth="1"/>
    <col min="11" max="11" width="4" style="4" bestFit="1" customWidth="1"/>
    <col min="12" max="13" width="5.1640625" style="4" bestFit="1" customWidth="1"/>
    <col min="14" max="14" width="4" style="4" bestFit="1" customWidth="1"/>
    <col min="15" max="16" width="5.1640625" style="4" bestFit="1" customWidth="1"/>
    <col min="17" max="17" width="4" style="4" bestFit="1" customWidth="1"/>
    <col min="18" max="19" width="5.1640625" style="4" bestFit="1" customWidth="1"/>
    <col min="20" max="20" width="4" style="4" bestFit="1" customWidth="1"/>
    <col min="21" max="22" width="5.1640625" style="4" bestFit="1" customWidth="1"/>
    <col min="23" max="23" width="4" style="4" bestFit="1" customWidth="1"/>
    <col min="24" max="25" width="5.1640625" style="4" bestFit="1" customWidth="1"/>
    <col min="26" max="26" width="4" style="4" bestFit="1" customWidth="1"/>
    <col min="27" max="28" width="5.1640625" style="4" bestFit="1" customWidth="1"/>
    <col min="29" max="29" width="4" style="4" bestFit="1" customWidth="1"/>
    <col min="30" max="31" width="5.1640625" style="4" bestFit="1" customWidth="1"/>
    <col min="32" max="32" width="4" style="4" bestFit="1" customWidth="1"/>
    <col min="33" max="34" width="5.1640625" style="4" bestFit="1" customWidth="1"/>
    <col min="35" max="35" width="4" style="4" bestFit="1" customWidth="1"/>
    <col min="36" max="37" width="5.1640625" style="4" bestFit="1" customWidth="1"/>
    <col min="38" max="38" width="4" style="4" bestFit="1" customWidth="1"/>
    <col min="39" max="40" width="5.1640625" style="4" bestFit="1" customWidth="1"/>
    <col min="41" max="41" width="4" style="4" bestFit="1" customWidth="1"/>
    <col min="42" max="43" width="5.1640625" style="4" bestFit="1" customWidth="1"/>
    <col min="44" max="44" width="4" style="4" bestFit="1" customWidth="1"/>
    <col min="45" max="46" width="5.1640625" style="4" bestFit="1" customWidth="1"/>
    <col min="47" max="47" width="4" style="4" bestFit="1" customWidth="1"/>
    <col min="48" max="49" width="5.1640625" style="4" bestFit="1" customWidth="1"/>
    <col min="50" max="50" width="4" style="4" bestFit="1" customWidth="1"/>
    <col min="51" max="52" width="5.1640625" style="4" bestFit="1" customWidth="1"/>
    <col min="53" max="53" width="4" style="4" bestFit="1" customWidth="1"/>
    <col min="54" max="55" width="5.1640625" style="4" bestFit="1" customWidth="1"/>
    <col min="56" max="16384" width="10.83203125" style="4"/>
  </cols>
  <sheetData>
    <row r="1" spans="1:55" x14ac:dyDescent="0.2">
      <c r="A1" s="53" t="s">
        <v>67</v>
      </c>
    </row>
    <row r="3" spans="1:55" s="15" customFormat="1" x14ac:dyDescent="0.2">
      <c r="A3" s="1"/>
      <c r="B3" s="86" t="s">
        <v>0</v>
      </c>
      <c r="C3" s="87"/>
      <c r="D3" s="87"/>
      <c r="E3" s="87"/>
      <c r="F3" s="87"/>
      <c r="G3" s="87"/>
      <c r="H3" s="87"/>
      <c r="I3" s="87"/>
      <c r="J3" s="87"/>
      <c r="K3" s="88" t="s">
        <v>1</v>
      </c>
      <c r="L3" s="89"/>
      <c r="M3" s="89"/>
      <c r="N3" s="89"/>
      <c r="O3" s="89"/>
      <c r="P3" s="89"/>
      <c r="Q3" s="89"/>
      <c r="R3" s="89"/>
      <c r="S3" s="90"/>
      <c r="T3" s="91" t="s">
        <v>2</v>
      </c>
      <c r="U3" s="91"/>
      <c r="V3" s="91"/>
      <c r="W3" s="91"/>
      <c r="X3" s="91"/>
      <c r="Y3" s="91"/>
      <c r="Z3" s="91"/>
      <c r="AA3" s="91"/>
      <c r="AB3" s="91"/>
      <c r="AC3" s="92" t="s">
        <v>3</v>
      </c>
      <c r="AD3" s="93"/>
      <c r="AE3" s="93"/>
      <c r="AF3" s="93"/>
      <c r="AG3" s="93"/>
      <c r="AH3" s="93"/>
      <c r="AI3" s="93"/>
      <c r="AJ3" s="93"/>
      <c r="AK3" s="94"/>
      <c r="AL3" s="80" t="s">
        <v>4</v>
      </c>
      <c r="AM3" s="81"/>
      <c r="AN3" s="81"/>
      <c r="AO3" s="81"/>
      <c r="AP3" s="81"/>
      <c r="AQ3" s="81"/>
      <c r="AR3" s="81"/>
      <c r="AS3" s="81"/>
      <c r="AT3" s="82"/>
      <c r="AU3" s="83" t="s">
        <v>5</v>
      </c>
      <c r="AV3" s="84"/>
      <c r="AW3" s="84"/>
      <c r="AX3" s="84"/>
      <c r="AY3" s="84"/>
      <c r="AZ3" s="84"/>
      <c r="BA3" s="84"/>
      <c r="BB3" s="84"/>
      <c r="BC3" s="85"/>
    </row>
    <row r="4" spans="1:55" s="15" customFormat="1" x14ac:dyDescent="0.2">
      <c r="A4" s="1"/>
      <c r="B4" s="62" t="s">
        <v>6</v>
      </c>
      <c r="C4" s="63"/>
      <c r="D4" s="64"/>
      <c r="E4" s="63" t="s">
        <v>7</v>
      </c>
      <c r="F4" s="63"/>
      <c r="G4" s="63"/>
      <c r="H4" s="62" t="s">
        <v>8</v>
      </c>
      <c r="I4" s="63"/>
      <c r="J4" s="64"/>
      <c r="K4" s="63" t="s">
        <v>6</v>
      </c>
      <c r="L4" s="63"/>
      <c r="M4" s="63"/>
      <c r="N4" s="62" t="s">
        <v>7</v>
      </c>
      <c r="O4" s="63"/>
      <c r="P4" s="64"/>
      <c r="Q4" s="62" t="s">
        <v>8</v>
      </c>
      <c r="R4" s="63"/>
      <c r="S4" s="64"/>
      <c r="T4" s="63" t="s">
        <v>6</v>
      </c>
      <c r="U4" s="63"/>
      <c r="V4" s="63"/>
      <c r="W4" s="62" t="s">
        <v>7</v>
      </c>
      <c r="X4" s="63"/>
      <c r="Y4" s="64"/>
      <c r="Z4" s="63" t="s">
        <v>8</v>
      </c>
      <c r="AA4" s="63"/>
      <c r="AB4" s="63"/>
      <c r="AC4" s="62" t="s">
        <v>6</v>
      </c>
      <c r="AD4" s="63"/>
      <c r="AE4" s="64"/>
      <c r="AF4" s="63" t="s">
        <v>7</v>
      </c>
      <c r="AG4" s="63"/>
      <c r="AH4" s="63"/>
      <c r="AI4" s="62" t="s">
        <v>8</v>
      </c>
      <c r="AJ4" s="63"/>
      <c r="AK4" s="64"/>
      <c r="AL4" s="63" t="s">
        <v>6</v>
      </c>
      <c r="AM4" s="63"/>
      <c r="AN4" s="63"/>
      <c r="AO4" s="62" t="s">
        <v>7</v>
      </c>
      <c r="AP4" s="63"/>
      <c r="AQ4" s="64"/>
      <c r="AR4" s="62" t="s">
        <v>8</v>
      </c>
      <c r="AS4" s="63"/>
      <c r="AT4" s="64"/>
      <c r="AU4" s="62" t="s">
        <v>6</v>
      </c>
      <c r="AV4" s="63"/>
      <c r="AW4" s="64"/>
      <c r="AX4" s="62" t="s">
        <v>7</v>
      </c>
      <c r="AY4" s="63"/>
      <c r="AZ4" s="64"/>
      <c r="BA4" s="62" t="s">
        <v>8</v>
      </c>
      <c r="BB4" s="63"/>
      <c r="BC4" s="64"/>
    </row>
    <row r="5" spans="1:55" x14ac:dyDescent="0.2">
      <c r="A5" s="3"/>
      <c r="B5" s="29" t="s">
        <v>9</v>
      </c>
      <c r="C5" s="30" t="s">
        <v>10</v>
      </c>
      <c r="D5" s="31" t="s">
        <v>11</v>
      </c>
      <c r="E5" s="30" t="s">
        <v>9</v>
      </c>
      <c r="F5" s="30" t="s">
        <v>10</v>
      </c>
      <c r="G5" s="30" t="s">
        <v>11</v>
      </c>
      <c r="H5" s="29" t="s">
        <v>9</v>
      </c>
      <c r="I5" s="30" t="s">
        <v>10</v>
      </c>
      <c r="J5" s="31" t="s">
        <v>11</v>
      </c>
      <c r="K5" s="30" t="s">
        <v>9</v>
      </c>
      <c r="L5" s="30" t="s">
        <v>10</v>
      </c>
      <c r="M5" s="30" t="s">
        <v>11</v>
      </c>
      <c r="N5" s="29" t="s">
        <v>9</v>
      </c>
      <c r="O5" s="30" t="s">
        <v>10</v>
      </c>
      <c r="P5" s="31" t="s">
        <v>11</v>
      </c>
      <c r="Q5" s="29" t="s">
        <v>9</v>
      </c>
      <c r="R5" s="30" t="s">
        <v>10</v>
      </c>
      <c r="S5" s="31" t="s">
        <v>11</v>
      </c>
      <c r="T5" s="30" t="s">
        <v>9</v>
      </c>
      <c r="U5" s="30" t="s">
        <v>10</v>
      </c>
      <c r="V5" s="30" t="s">
        <v>11</v>
      </c>
      <c r="W5" s="29" t="s">
        <v>9</v>
      </c>
      <c r="X5" s="30" t="s">
        <v>10</v>
      </c>
      <c r="Y5" s="31" t="s">
        <v>11</v>
      </c>
      <c r="Z5" s="30" t="s">
        <v>9</v>
      </c>
      <c r="AA5" s="30" t="s">
        <v>10</v>
      </c>
      <c r="AB5" s="30" t="s">
        <v>11</v>
      </c>
      <c r="AC5" s="29" t="s">
        <v>9</v>
      </c>
      <c r="AD5" s="30" t="s">
        <v>10</v>
      </c>
      <c r="AE5" s="31" t="s">
        <v>11</v>
      </c>
      <c r="AF5" s="30" t="s">
        <v>9</v>
      </c>
      <c r="AG5" s="30" t="s">
        <v>10</v>
      </c>
      <c r="AH5" s="30" t="s">
        <v>11</v>
      </c>
      <c r="AI5" s="29" t="s">
        <v>9</v>
      </c>
      <c r="AJ5" s="30" t="s">
        <v>10</v>
      </c>
      <c r="AK5" s="31" t="s">
        <v>11</v>
      </c>
      <c r="AL5" s="30" t="s">
        <v>9</v>
      </c>
      <c r="AM5" s="30" t="s">
        <v>10</v>
      </c>
      <c r="AN5" s="30" t="s">
        <v>11</v>
      </c>
      <c r="AO5" s="29" t="s">
        <v>9</v>
      </c>
      <c r="AP5" s="30" t="s">
        <v>10</v>
      </c>
      <c r="AQ5" s="31" t="s">
        <v>11</v>
      </c>
      <c r="AR5" s="29" t="s">
        <v>9</v>
      </c>
      <c r="AS5" s="30" t="s">
        <v>10</v>
      </c>
      <c r="AT5" s="31" t="s">
        <v>11</v>
      </c>
      <c r="AU5" s="29" t="s">
        <v>9</v>
      </c>
      <c r="AV5" s="30" t="s">
        <v>10</v>
      </c>
      <c r="AW5" s="31" t="s">
        <v>11</v>
      </c>
      <c r="AX5" s="29" t="s">
        <v>9</v>
      </c>
      <c r="AY5" s="30" t="s">
        <v>10</v>
      </c>
      <c r="AZ5" s="31" t="s">
        <v>11</v>
      </c>
      <c r="BA5" s="29" t="s">
        <v>9</v>
      </c>
      <c r="BB5" s="30" t="s">
        <v>10</v>
      </c>
      <c r="BC5" s="31" t="s">
        <v>11</v>
      </c>
    </row>
    <row r="6" spans="1:55" x14ac:dyDescent="0.2">
      <c r="A6" s="20" t="s">
        <v>12</v>
      </c>
      <c r="B6" s="7"/>
      <c r="C6" s="18"/>
      <c r="D6" s="8"/>
      <c r="E6" s="17"/>
      <c r="F6" s="17"/>
      <c r="G6" s="17"/>
      <c r="H6" s="9"/>
      <c r="I6" s="17"/>
      <c r="J6" s="10"/>
      <c r="K6" s="17"/>
      <c r="L6" s="17"/>
      <c r="M6" s="17"/>
      <c r="N6" s="9"/>
      <c r="O6" s="17"/>
      <c r="P6" s="10"/>
      <c r="Q6" s="9"/>
      <c r="R6" s="17"/>
      <c r="S6" s="10"/>
      <c r="T6" s="17"/>
      <c r="U6" s="17"/>
      <c r="V6" s="17"/>
      <c r="W6" s="9"/>
      <c r="X6" s="17"/>
      <c r="Y6" s="10"/>
      <c r="Z6" s="17"/>
      <c r="AA6" s="17"/>
      <c r="AB6" s="17"/>
      <c r="AC6" s="9"/>
      <c r="AD6" s="17"/>
      <c r="AE6" s="10"/>
      <c r="AF6" s="17"/>
      <c r="AG6" s="17"/>
      <c r="AH6" s="17"/>
      <c r="AI6" s="9"/>
      <c r="AJ6" s="17"/>
      <c r="AK6" s="10"/>
      <c r="AL6" s="17"/>
      <c r="AM6" s="17"/>
      <c r="AN6" s="17"/>
      <c r="AO6" s="9"/>
      <c r="AP6" s="17"/>
      <c r="AQ6" s="10"/>
      <c r="AR6" s="9"/>
      <c r="AS6" s="17"/>
      <c r="AT6" s="10"/>
      <c r="AU6" s="9"/>
      <c r="AV6" s="17"/>
      <c r="AW6" s="10"/>
      <c r="AX6" s="9"/>
      <c r="AY6" s="17"/>
      <c r="AZ6" s="10"/>
      <c r="BA6" s="9"/>
      <c r="BB6" s="17"/>
      <c r="BC6" s="10"/>
    </row>
    <row r="7" spans="1:55" x14ac:dyDescent="0.2">
      <c r="A7" s="21" t="s">
        <v>13</v>
      </c>
      <c r="B7" s="11">
        <v>0</v>
      </c>
      <c r="C7" s="19">
        <v>0</v>
      </c>
      <c r="D7" s="12">
        <v>0</v>
      </c>
      <c r="E7" s="3">
        <v>0</v>
      </c>
      <c r="F7" s="3">
        <v>0</v>
      </c>
      <c r="G7" s="3">
        <v>0</v>
      </c>
      <c r="H7" s="5">
        <v>0</v>
      </c>
      <c r="I7" s="3">
        <v>0</v>
      </c>
      <c r="J7" s="6">
        <v>0</v>
      </c>
      <c r="K7" s="5">
        <v>0</v>
      </c>
      <c r="L7" s="3">
        <v>0</v>
      </c>
      <c r="M7" s="6">
        <v>0</v>
      </c>
      <c r="N7" s="5">
        <v>0</v>
      </c>
      <c r="O7" s="3">
        <v>0</v>
      </c>
      <c r="P7" s="6">
        <v>0</v>
      </c>
      <c r="Q7" s="5">
        <v>0</v>
      </c>
      <c r="R7" s="3">
        <v>0</v>
      </c>
      <c r="S7" s="6">
        <v>0</v>
      </c>
      <c r="T7" s="3">
        <v>0</v>
      </c>
      <c r="U7" s="3">
        <v>0</v>
      </c>
      <c r="V7" s="3">
        <v>0</v>
      </c>
      <c r="W7" s="5">
        <v>0</v>
      </c>
      <c r="X7" s="3">
        <v>0</v>
      </c>
      <c r="Y7" s="6">
        <v>0</v>
      </c>
      <c r="Z7" s="3">
        <v>0</v>
      </c>
      <c r="AA7" s="3">
        <v>0</v>
      </c>
      <c r="AB7" s="3">
        <v>0</v>
      </c>
      <c r="AC7" s="5">
        <v>0</v>
      </c>
      <c r="AD7" s="3">
        <v>0</v>
      </c>
      <c r="AE7" s="6">
        <v>0</v>
      </c>
      <c r="AF7" s="3">
        <v>0</v>
      </c>
      <c r="AG7" s="3">
        <v>0</v>
      </c>
      <c r="AH7" s="3">
        <v>0</v>
      </c>
      <c r="AI7" s="5">
        <v>0</v>
      </c>
      <c r="AJ7" s="3">
        <v>0</v>
      </c>
      <c r="AK7" s="6">
        <v>0</v>
      </c>
      <c r="AL7" s="3">
        <v>0</v>
      </c>
      <c r="AM7" s="3">
        <v>0</v>
      </c>
      <c r="AN7" s="3">
        <v>0</v>
      </c>
      <c r="AO7" s="5">
        <v>0</v>
      </c>
      <c r="AP7" s="3">
        <v>0</v>
      </c>
      <c r="AQ7" s="6">
        <v>0</v>
      </c>
      <c r="AR7" s="5">
        <v>0</v>
      </c>
      <c r="AS7" s="3">
        <v>0</v>
      </c>
      <c r="AT7" s="6">
        <v>0</v>
      </c>
      <c r="AU7" s="5">
        <v>0</v>
      </c>
      <c r="AV7" s="3">
        <v>0</v>
      </c>
      <c r="AW7" s="6">
        <v>0</v>
      </c>
      <c r="AX7" s="5">
        <v>0</v>
      </c>
      <c r="AY7" s="3">
        <v>0</v>
      </c>
      <c r="AZ7" s="6">
        <v>1</v>
      </c>
      <c r="BA7" s="5">
        <v>0</v>
      </c>
      <c r="BB7" s="3">
        <v>0</v>
      </c>
      <c r="BC7" s="6">
        <v>0</v>
      </c>
    </row>
    <row r="8" spans="1:55" x14ac:dyDescent="0.2">
      <c r="A8" s="21" t="s">
        <v>14</v>
      </c>
      <c r="B8" s="11">
        <v>0</v>
      </c>
      <c r="C8" s="19">
        <v>0</v>
      </c>
      <c r="D8" s="12">
        <v>0</v>
      </c>
      <c r="E8" s="3">
        <v>0</v>
      </c>
      <c r="F8" s="3">
        <v>0</v>
      </c>
      <c r="G8" s="3">
        <v>0</v>
      </c>
      <c r="H8" s="5">
        <v>0</v>
      </c>
      <c r="I8" s="3">
        <v>0</v>
      </c>
      <c r="J8" s="6">
        <v>0</v>
      </c>
      <c r="K8" s="5">
        <v>0</v>
      </c>
      <c r="L8" s="3">
        <v>0</v>
      </c>
      <c r="M8" s="6">
        <v>0</v>
      </c>
      <c r="N8" s="5">
        <v>0</v>
      </c>
      <c r="O8" s="3">
        <v>0</v>
      </c>
      <c r="P8" s="6">
        <v>0</v>
      </c>
      <c r="Q8" s="5">
        <v>0</v>
      </c>
      <c r="R8" s="3">
        <v>0</v>
      </c>
      <c r="S8" s="6">
        <v>0</v>
      </c>
      <c r="T8" s="3">
        <v>0</v>
      </c>
      <c r="U8" s="3">
        <v>0</v>
      </c>
      <c r="V8" s="3">
        <v>0</v>
      </c>
      <c r="W8" s="5">
        <v>0</v>
      </c>
      <c r="X8" s="3">
        <v>0</v>
      </c>
      <c r="Y8" s="6">
        <v>0</v>
      </c>
      <c r="Z8" s="3">
        <v>0</v>
      </c>
      <c r="AA8" s="3">
        <v>0</v>
      </c>
      <c r="AB8" s="3">
        <v>0</v>
      </c>
      <c r="AC8" s="5">
        <v>0</v>
      </c>
      <c r="AD8" s="3">
        <v>0</v>
      </c>
      <c r="AE8" s="6">
        <v>0</v>
      </c>
      <c r="AF8" s="3">
        <v>0</v>
      </c>
      <c r="AG8" s="3">
        <v>0</v>
      </c>
      <c r="AH8" s="3">
        <v>0</v>
      </c>
      <c r="AI8" s="5">
        <v>0</v>
      </c>
      <c r="AJ8" s="3">
        <v>0</v>
      </c>
      <c r="AK8" s="6">
        <v>0</v>
      </c>
      <c r="AL8" s="3">
        <v>0</v>
      </c>
      <c r="AM8" s="3">
        <v>0</v>
      </c>
      <c r="AN8" s="3">
        <v>0</v>
      </c>
      <c r="AO8" s="5">
        <v>0</v>
      </c>
      <c r="AP8" s="3">
        <v>0</v>
      </c>
      <c r="AQ8" s="6">
        <v>0</v>
      </c>
      <c r="AR8" s="5">
        <v>2</v>
      </c>
      <c r="AS8" s="3">
        <v>0</v>
      </c>
      <c r="AT8" s="6">
        <v>0</v>
      </c>
      <c r="AU8" s="5">
        <v>0</v>
      </c>
      <c r="AV8" s="3">
        <v>0</v>
      </c>
      <c r="AW8" s="6">
        <v>0</v>
      </c>
      <c r="AX8" s="5">
        <v>0</v>
      </c>
      <c r="AY8" s="3">
        <v>0</v>
      </c>
      <c r="AZ8" s="6">
        <v>0</v>
      </c>
      <c r="BA8" s="5">
        <v>0</v>
      </c>
      <c r="BB8" s="3">
        <v>0</v>
      </c>
      <c r="BC8" s="6">
        <v>0</v>
      </c>
    </row>
    <row r="9" spans="1:55" x14ac:dyDescent="0.2">
      <c r="A9" s="21" t="s">
        <v>15</v>
      </c>
      <c r="B9" s="11">
        <v>0</v>
      </c>
      <c r="C9" s="19">
        <v>0</v>
      </c>
      <c r="D9" s="12">
        <v>2</v>
      </c>
      <c r="E9" s="3">
        <v>0</v>
      </c>
      <c r="F9" s="3">
        <v>0</v>
      </c>
      <c r="G9" s="3">
        <v>11</v>
      </c>
      <c r="H9" s="5">
        <v>0</v>
      </c>
      <c r="I9" s="3">
        <v>0</v>
      </c>
      <c r="J9" s="6">
        <v>0</v>
      </c>
      <c r="K9" s="5">
        <v>0</v>
      </c>
      <c r="L9" s="3">
        <v>0</v>
      </c>
      <c r="M9" s="6">
        <v>1</v>
      </c>
      <c r="N9" s="5">
        <v>0</v>
      </c>
      <c r="O9" s="3">
        <v>0</v>
      </c>
      <c r="P9" s="6">
        <v>10</v>
      </c>
      <c r="Q9" s="5">
        <v>0</v>
      </c>
      <c r="R9" s="3">
        <v>0</v>
      </c>
      <c r="S9" s="6">
        <v>1</v>
      </c>
      <c r="T9" s="3">
        <v>0</v>
      </c>
      <c r="U9" s="3">
        <v>0</v>
      </c>
      <c r="V9" s="3">
        <v>0</v>
      </c>
      <c r="W9" s="5">
        <v>0</v>
      </c>
      <c r="X9" s="3">
        <v>0</v>
      </c>
      <c r="Y9" s="6">
        <v>1</v>
      </c>
      <c r="Z9" s="3">
        <v>0</v>
      </c>
      <c r="AA9" s="3">
        <v>0</v>
      </c>
      <c r="AB9" s="3">
        <v>0</v>
      </c>
      <c r="AC9" s="5">
        <v>0</v>
      </c>
      <c r="AD9" s="3">
        <v>0</v>
      </c>
      <c r="AE9" s="6">
        <v>0</v>
      </c>
      <c r="AF9" s="3">
        <v>0</v>
      </c>
      <c r="AG9" s="3">
        <v>0</v>
      </c>
      <c r="AH9" s="3">
        <v>9</v>
      </c>
      <c r="AI9" s="5">
        <v>0</v>
      </c>
      <c r="AJ9" s="3">
        <v>0</v>
      </c>
      <c r="AK9" s="6">
        <v>1</v>
      </c>
      <c r="AL9" s="3">
        <v>2</v>
      </c>
      <c r="AM9" s="3">
        <v>0</v>
      </c>
      <c r="AN9" s="3">
        <v>2</v>
      </c>
      <c r="AO9" s="5">
        <v>6</v>
      </c>
      <c r="AP9" s="3">
        <v>4</v>
      </c>
      <c r="AQ9" s="6">
        <f>22+7</f>
        <v>29</v>
      </c>
      <c r="AR9" s="5">
        <v>2</v>
      </c>
      <c r="AS9" s="3">
        <v>3</v>
      </c>
      <c r="AT9" s="6">
        <v>2</v>
      </c>
      <c r="AU9" s="5">
        <v>0</v>
      </c>
      <c r="AV9" s="3">
        <v>1</v>
      </c>
      <c r="AW9" s="6">
        <v>6</v>
      </c>
      <c r="AX9" s="5">
        <v>5</v>
      </c>
      <c r="AY9" s="3">
        <v>5</v>
      </c>
      <c r="AZ9" s="6">
        <f>84+7</f>
        <v>91</v>
      </c>
      <c r="BA9" s="5">
        <v>6</v>
      </c>
      <c r="BB9" s="3">
        <v>3</v>
      </c>
      <c r="BC9" s="6">
        <v>6</v>
      </c>
    </row>
    <row r="10" spans="1:55" x14ac:dyDescent="0.2">
      <c r="A10" s="22" t="s">
        <v>16</v>
      </c>
      <c r="B10" s="7"/>
      <c r="C10" s="18"/>
      <c r="D10" s="8"/>
      <c r="E10" s="17"/>
      <c r="F10" s="17"/>
      <c r="G10" s="17"/>
      <c r="H10" s="9"/>
      <c r="I10" s="17"/>
      <c r="J10" s="10"/>
      <c r="K10" s="9"/>
      <c r="L10" s="17"/>
      <c r="M10" s="10"/>
      <c r="N10" s="9"/>
      <c r="O10" s="17"/>
      <c r="P10" s="10"/>
      <c r="Q10" s="9"/>
      <c r="R10" s="17"/>
      <c r="S10" s="10"/>
      <c r="T10" s="17"/>
      <c r="U10" s="17"/>
      <c r="V10" s="17"/>
      <c r="W10" s="9"/>
      <c r="X10" s="17"/>
      <c r="Y10" s="10"/>
      <c r="Z10" s="17"/>
      <c r="AA10" s="17"/>
      <c r="AB10" s="17"/>
      <c r="AC10" s="9"/>
      <c r="AD10" s="17"/>
      <c r="AE10" s="10"/>
      <c r="AF10" s="17"/>
      <c r="AG10" s="17"/>
      <c r="AH10" s="17"/>
      <c r="AI10" s="9"/>
      <c r="AJ10" s="17"/>
      <c r="AK10" s="10"/>
      <c r="AL10" s="17"/>
      <c r="AM10" s="17"/>
      <c r="AN10" s="17"/>
      <c r="AO10" s="9"/>
      <c r="AP10" s="17"/>
      <c r="AQ10" s="10"/>
      <c r="AR10" s="9"/>
      <c r="AS10" s="17"/>
      <c r="AT10" s="10"/>
      <c r="AU10" s="9"/>
      <c r="AV10" s="17"/>
      <c r="AW10" s="10"/>
      <c r="AX10" s="9"/>
      <c r="AY10" s="17"/>
      <c r="AZ10" s="10"/>
      <c r="BA10" s="9"/>
      <c r="BB10" s="17"/>
      <c r="BC10" s="10"/>
    </row>
    <row r="11" spans="1:55" x14ac:dyDescent="0.2">
      <c r="A11" s="21" t="s">
        <v>17</v>
      </c>
      <c r="B11" s="11">
        <v>0</v>
      </c>
      <c r="C11" s="19">
        <v>0</v>
      </c>
      <c r="D11" s="12">
        <v>0</v>
      </c>
      <c r="E11" s="3">
        <v>0</v>
      </c>
      <c r="F11" s="3">
        <v>0</v>
      </c>
      <c r="G11" s="3">
        <v>0</v>
      </c>
      <c r="H11" s="5">
        <v>0</v>
      </c>
      <c r="I11" s="3">
        <v>0</v>
      </c>
      <c r="J11" s="6">
        <v>0</v>
      </c>
      <c r="K11" s="5">
        <v>0</v>
      </c>
      <c r="L11" s="3">
        <v>0</v>
      </c>
      <c r="M11" s="6">
        <v>0</v>
      </c>
      <c r="N11" s="5">
        <v>0</v>
      </c>
      <c r="O11" s="3">
        <v>0</v>
      </c>
      <c r="P11" s="6">
        <v>0</v>
      </c>
      <c r="Q11" s="5">
        <v>0</v>
      </c>
      <c r="R11" s="3">
        <v>0</v>
      </c>
      <c r="S11" s="6">
        <v>0</v>
      </c>
      <c r="T11" s="3">
        <v>0</v>
      </c>
      <c r="U11" s="3">
        <v>0</v>
      </c>
      <c r="V11" s="3">
        <v>0</v>
      </c>
      <c r="W11" s="5">
        <v>0</v>
      </c>
      <c r="X11" s="3">
        <v>0</v>
      </c>
      <c r="Y11" s="6">
        <v>0</v>
      </c>
      <c r="Z11" s="3">
        <v>0</v>
      </c>
      <c r="AA11" s="3">
        <v>0</v>
      </c>
      <c r="AB11" s="3">
        <v>0</v>
      </c>
      <c r="AC11" s="5">
        <v>0</v>
      </c>
      <c r="AD11" s="3">
        <v>0</v>
      </c>
      <c r="AE11" s="6">
        <v>0</v>
      </c>
      <c r="AF11" s="3">
        <v>0</v>
      </c>
      <c r="AG11" s="3">
        <v>0</v>
      </c>
      <c r="AH11" s="3">
        <v>0</v>
      </c>
      <c r="AI11" s="5">
        <v>0</v>
      </c>
      <c r="AJ11" s="3">
        <v>0</v>
      </c>
      <c r="AK11" s="6">
        <v>0</v>
      </c>
      <c r="AL11" s="3">
        <v>0</v>
      </c>
      <c r="AM11" s="3">
        <v>0</v>
      </c>
      <c r="AN11" s="3">
        <v>0</v>
      </c>
      <c r="AO11" s="5">
        <v>0</v>
      </c>
      <c r="AP11" s="3">
        <v>0</v>
      </c>
      <c r="AQ11" s="6">
        <v>0</v>
      </c>
      <c r="AR11" s="5">
        <v>0</v>
      </c>
      <c r="AS11" s="3">
        <v>0</v>
      </c>
      <c r="AT11" s="6">
        <v>0</v>
      </c>
      <c r="AU11" s="5">
        <v>0</v>
      </c>
      <c r="AV11" s="3">
        <v>0</v>
      </c>
      <c r="AW11" s="6">
        <v>0</v>
      </c>
      <c r="AX11" s="5">
        <v>0</v>
      </c>
      <c r="AY11" s="3">
        <v>0</v>
      </c>
      <c r="AZ11" s="6">
        <v>0</v>
      </c>
      <c r="BA11" s="5">
        <v>0</v>
      </c>
      <c r="BB11" s="3">
        <v>0</v>
      </c>
      <c r="BC11" s="6">
        <v>0</v>
      </c>
    </row>
    <row r="12" spans="1:55" x14ac:dyDescent="0.2">
      <c r="A12" s="21" t="s">
        <v>18</v>
      </c>
      <c r="B12" s="11">
        <v>0</v>
      </c>
      <c r="C12" s="19">
        <v>0</v>
      </c>
      <c r="D12" s="12">
        <v>0</v>
      </c>
      <c r="E12" s="3">
        <v>0</v>
      </c>
      <c r="F12" s="3">
        <v>0</v>
      </c>
      <c r="G12" s="3">
        <v>0</v>
      </c>
      <c r="H12" s="5">
        <v>0</v>
      </c>
      <c r="I12" s="3">
        <v>0</v>
      </c>
      <c r="J12" s="6">
        <v>0</v>
      </c>
      <c r="K12" s="5">
        <v>0</v>
      </c>
      <c r="L12" s="3">
        <v>0</v>
      </c>
      <c r="M12" s="6">
        <v>0</v>
      </c>
      <c r="N12" s="5">
        <v>0</v>
      </c>
      <c r="O12" s="3">
        <v>0</v>
      </c>
      <c r="P12" s="6">
        <v>0</v>
      </c>
      <c r="Q12" s="5">
        <v>0</v>
      </c>
      <c r="R12" s="3">
        <v>0</v>
      </c>
      <c r="S12" s="6">
        <v>0</v>
      </c>
      <c r="T12" s="3">
        <v>0</v>
      </c>
      <c r="U12" s="3">
        <v>0</v>
      </c>
      <c r="V12" s="3">
        <v>0</v>
      </c>
      <c r="W12" s="5">
        <v>0</v>
      </c>
      <c r="X12" s="3">
        <v>0</v>
      </c>
      <c r="Y12" s="6">
        <v>0</v>
      </c>
      <c r="Z12" s="3">
        <v>0</v>
      </c>
      <c r="AA12" s="3">
        <v>0</v>
      </c>
      <c r="AB12" s="3">
        <v>0</v>
      </c>
      <c r="AC12" s="5">
        <v>0</v>
      </c>
      <c r="AD12" s="3">
        <v>0</v>
      </c>
      <c r="AE12" s="6">
        <v>0</v>
      </c>
      <c r="AF12" s="3">
        <v>0</v>
      </c>
      <c r="AG12" s="3">
        <v>0</v>
      </c>
      <c r="AH12" s="3">
        <v>0</v>
      </c>
      <c r="AI12" s="5">
        <v>0</v>
      </c>
      <c r="AJ12" s="3">
        <v>0</v>
      </c>
      <c r="AK12" s="6">
        <v>0</v>
      </c>
      <c r="AL12" s="3">
        <v>0</v>
      </c>
      <c r="AM12" s="3">
        <v>0</v>
      </c>
      <c r="AN12" s="3">
        <v>0</v>
      </c>
      <c r="AO12" s="5">
        <v>0</v>
      </c>
      <c r="AP12" s="3">
        <v>0</v>
      </c>
      <c r="AQ12" s="6">
        <v>0</v>
      </c>
      <c r="AR12" s="5">
        <v>0</v>
      </c>
      <c r="AS12" s="3">
        <v>0</v>
      </c>
      <c r="AT12" s="6">
        <v>0</v>
      </c>
      <c r="AU12" s="5">
        <v>0</v>
      </c>
      <c r="AV12" s="3">
        <v>0</v>
      </c>
      <c r="AW12" s="6">
        <v>0</v>
      </c>
      <c r="AX12" s="5">
        <v>0</v>
      </c>
      <c r="AY12" s="3">
        <v>0</v>
      </c>
      <c r="AZ12" s="6">
        <v>0</v>
      </c>
      <c r="BA12" s="5">
        <v>0</v>
      </c>
      <c r="BB12" s="3">
        <v>0</v>
      </c>
      <c r="BC12" s="6">
        <v>0</v>
      </c>
    </row>
    <row r="13" spans="1:55" x14ac:dyDescent="0.2">
      <c r="A13" s="22" t="s">
        <v>19</v>
      </c>
      <c r="B13" s="7"/>
      <c r="C13" s="18"/>
      <c r="D13" s="8"/>
      <c r="E13" s="17"/>
      <c r="F13" s="17"/>
      <c r="G13" s="17"/>
      <c r="H13" s="9"/>
      <c r="I13" s="17"/>
      <c r="J13" s="10"/>
      <c r="K13" s="9"/>
      <c r="L13" s="17"/>
      <c r="M13" s="10"/>
      <c r="N13" s="9"/>
      <c r="O13" s="17"/>
      <c r="P13" s="10"/>
      <c r="Q13" s="9"/>
      <c r="R13" s="17"/>
      <c r="S13" s="10"/>
      <c r="T13" s="17"/>
      <c r="U13" s="17"/>
      <c r="V13" s="17"/>
      <c r="W13" s="9"/>
      <c r="X13" s="17"/>
      <c r="Y13" s="10"/>
      <c r="Z13" s="17"/>
      <c r="AA13" s="17"/>
      <c r="AB13" s="17"/>
      <c r="AC13" s="9"/>
      <c r="AD13" s="17"/>
      <c r="AE13" s="10"/>
      <c r="AF13" s="17"/>
      <c r="AG13" s="17"/>
      <c r="AH13" s="17"/>
      <c r="AI13" s="9"/>
      <c r="AJ13" s="17"/>
      <c r="AK13" s="10"/>
      <c r="AL13" s="17"/>
      <c r="AM13" s="17"/>
      <c r="AN13" s="17"/>
      <c r="AO13" s="9"/>
      <c r="AP13" s="17"/>
      <c r="AQ13" s="10"/>
      <c r="AR13" s="9"/>
      <c r="AS13" s="17"/>
      <c r="AT13" s="10"/>
      <c r="AU13" s="9"/>
      <c r="AV13" s="17"/>
      <c r="AW13" s="10"/>
      <c r="AX13" s="9"/>
      <c r="AY13" s="17"/>
      <c r="AZ13" s="10"/>
      <c r="BA13" s="9"/>
      <c r="BB13" s="17"/>
      <c r="BC13" s="10"/>
    </row>
    <row r="14" spans="1:55" x14ac:dyDescent="0.2">
      <c r="A14" s="21" t="s">
        <v>20</v>
      </c>
      <c r="B14" s="11">
        <v>0</v>
      </c>
      <c r="C14" s="19">
        <v>0</v>
      </c>
      <c r="D14" s="12">
        <v>0</v>
      </c>
      <c r="E14" s="3">
        <v>0</v>
      </c>
      <c r="F14" s="3">
        <v>0</v>
      </c>
      <c r="G14" s="3">
        <v>0</v>
      </c>
      <c r="H14" s="5">
        <v>0</v>
      </c>
      <c r="I14" s="3">
        <v>0</v>
      </c>
      <c r="J14" s="6">
        <v>0</v>
      </c>
      <c r="K14" s="5">
        <v>0</v>
      </c>
      <c r="L14" s="3">
        <v>0</v>
      </c>
      <c r="M14" s="6">
        <v>0</v>
      </c>
      <c r="N14" s="5">
        <v>0</v>
      </c>
      <c r="O14" s="3">
        <v>0</v>
      </c>
      <c r="P14" s="6">
        <v>0</v>
      </c>
      <c r="Q14" s="5">
        <v>0</v>
      </c>
      <c r="R14" s="3">
        <v>0</v>
      </c>
      <c r="S14" s="6">
        <v>0</v>
      </c>
      <c r="T14" s="3">
        <v>0</v>
      </c>
      <c r="U14" s="3">
        <v>0</v>
      </c>
      <c r="V14" s="3">
        <v>0</v>
      </c>
      <c r="W14" s="5">
        <v>0</v>
      </c>
      <c r="X14" s="3">
        <v>0</v>
      </c>
      <c r="Y14" s="6">
        <v>0</v>
      </c>
      <c r="Z14" s="3">
        <v>0</v>
      </c>
      <c r="AA14" s="3">
        <v>0</v>
      </c>
      <c r="AB14" s="3">
        <v>0</v>
      </c>
      <c r="AC14" s="5">
        <v>0</v>
      </c>
      <c r="AD14" s="3">
        <v>0</v>
      </c>
      <c r="AE14" s="6">
        <v>0</v>
      </c>
      <c r="AF14" s="3">
        <v>0</v>
      </c>
      <c r="AG14" s="3">
        <v>0</v>
      </c>
      <c r="AH14" s="3">
        <v>0</v>
      </c>
      <c r="AI14" s="5">
        <v>0</v>
      </c>
      <c r="AJ14" s="3">
        <v>0</v>
      </c>
      <c r="AK14" s="6">
        <v>0</v>
      </c>
      <c r="AL14" s="3">
        <v>0</v>
      </c>
      <c r="AM14" s="3">
        <v>0</v>
      </c>
      <c r="AN14" s="3">
        <v>0</v>
      </c>
      <c r="AO14" s="5">
        <v>0</v>
      </c>
      <c r="AP14" s="3">
        <v>0</v>
      </c>
      <c r="AQ14" s="6">
        <v>0</v>
      </c>
      <c r="AR14" s="5">
        <v>0</v>
      </c>
      <c r="AS14" s="3">
        <v>0</v>
      </c>
      <c r="AT14" s="6">
        <v>0</v>
      </c>
      <c r="AU14" s="5">
        <v>0</v>
      </c>
      <c r="AV14" s="3">
        <v>0</v>
      </c>
      <c r="AW14" s="6">
        <v>0</v>
      </c>
      <c r="AX14" s="5">
        <v>0</v>
      </c>
      <c r="AY14" s="3">
        <v>0</v>
      </c>
      <c r="AZ14" s="6">
        <v>0</v>
      </c>
      <c r="BA14" s="5">
        <v>0</v>
      </c>
      <c r="BB14" s="3">
        <v>0</v>
      </c>
      <c r="BC14" s="6">
        <v>0</v>
      </c>
    </row>
    <row r="15" spans="1:55" x14ac:dyDescent="0.2">
      <c r="A15" s="21" t="s">
        <v>21</v>
      </c>
      <c r="B15" s="11">
        <v>0</v>
      </c>
      <c r="C15" s="19">
        <v>0</v>
      </c>
      <c r="D15" s="12">
        <v>0</v>
      </c>
      <c r="E15" s="3">
        <v>0</v>
      </c>
      <c r="F15" s="3">
        <v>0</v>
      </c>
      <c r="G15" s="3">
        <v>0</v>
      </c>
      <c r="H15" s="5">
        <v>0</v>
      </c>
      <c r="I15" s="3">
        <v>0</v>
      </c>
      <c r="J15" s="6">
        <v>0</v>
      </c>
      <c r="K15" s="5">
        <v>0</v>
      </c>
      <c r="L15" s="3">
        <v>0</v>
      </c>
      <c r="M15" s="6">
        <v>0</v>
      </c>
      <c r="N15" s="5">
        <v>0</v>
      </c>
      <c r="O15" s="3">
        <v>0</v>
      </c>
      <c r="P15" s="6">
        <v>0</v>
      </c>
      <c r="Q15" s="5">
        <v>0</v>
      </c>
      <c r="R15" s="3">
        <v>0</v>
      </c>
      <c r="S15" s="6">
        <v>0</v>
      </c>
      <c r="T15" s="3">
        <v>0</v>
      </c>
      <c r="U15" s="3">
        <v>0</v>
      </c>
      <c r="V15" s="3">
        <v>0</v>
      </c>
      <c r="W15" s="5">
        <v>0</v>
      </c>
      <c r="X15" s="3">
        <v>0</v>
      </c>
      <c r="Y15" s="6">
        <v>0</v>
      </c>
      <c r="Z15" s="3">
        <v>0</v>
      </c>
      <c r="AA15" s="3">
        <v>0</v>
      </c>
      <c r="AB15" s="3">
        <v>0</v>
      </c>
      <c r="AC15" s="5">
        <v>0</v>
      </c>
      <c r="AD15" s="3">
        <v>0</v>
      </c>
      <c r="AE15" s="6">
        <v>0</v>
      </c>
      <c r="AF15" s="3">
        <v>0</v>
      </c>
      <c r="AG15" s="3">
        <v>0</v>
      </c>
      <c r="AH15" s="3">
        <v>0</v>
      </c>
      <c r="AI15" s="5">
        <v>0</v>
      </c>
      <c r="AJ15" s="3">
        <v>0</v>
      </c>
      <c r="AK15" s="6">
        <v>0</v>
      </c>
      <c r="AL15" s="3">
        <v>0</v>
      </c>
      <c r="AM15" s="3">
        <v>0</v>
      </c>
      <c r="AN15" s="3">
        <v>0</v>
      </c>
      <c r="AO15" s="5">
        <v>0</v>
      </c>
      <c r="AP15" s="3">
        <v>0</v>
      </c>
      <c r="AQ15" s="6">
        <v>0</v>
      </c>
      <c r="AR15" s="5">
        <v>0</v>
      </c>
      <c r="AS15" s="3">
        <v>0</v>
      </c>
      <c r="AT15" s="6">
        <v>0</v>
      </c>
      <c r="AU15" s="5">
        <v>0</v>
      </c>
      <c r="AV15" s="3">
        <v>0</v>
      </c>
      <c r="AW15" s="6">
        <v>0</v>
      </c>
      <c r="AX15" s="5">
        <v>0</v>
      </c>
      <c r="AY15" s="3">
        <v>1</v>
      </c>
      <c r="AZ15" s="6">
        <v>0</v>
      </c>
      <c r="BA15" s="5">
        <v>0</v>
      </c>
      <c r="BB15" s="3">
        <v>0</v>
      </c>
      <c r="BC15" s="6">
        <v>0</v>
      </c>
    </row>
    <row r="16" spans="1:55" x14ac:dyDescent="0.2">
      <c r="A16" s="23" t="s">
        <v>22</v>
      </c>
      <c r="B16" s="5">
        <v>0</v>
      </c>
      <c r="C16" s="3">
        <v>0</v>
      </c>
      <c r="D16" s="6">
        <v>0</v>
      </c>
      <c r="E16" s="3">
        <v>0</v>
      </c>
      <c r="F16" s="3">
        <v>0</v>
      </c>
      <c r="G16" s="3">
        <v>0</v>
      </c>
      <c r="H16" s="5">
        <v>0</v>
      </c>
      <c r="I16" s="3">
        <v>0</v>
      </c>
      <c r="J16" s="6">
        <v>0</v>
      </c>
      <c r="K16" s="5">
        <v>0</v>
      </c>
      <c r="L16" s="3">
        <v>0</v>
      </c>
      <c r="M16" s="6">
        <v>0</v>
      </c>
      <c r="N16" s="5">
        <v>0</v>
      </c>
      <c r="O16" s="3">
        <v>0</v>
      </c>
      <c r="P16" s="6">
        <v>0</v>
      </c>
      <c r="Q16" s="5">
        <v>0</v>
      </c>
      <c r="R16" s="3">
        <v>0</v>
      </c>
      <c r="S16" s="6">
        <v>0</v>
      </c>
      <c r="T16" s="3">
        <v>0</v>
      </c>
      <c r="U16" s="3">
        <v>0</v>
      </c>
      <c r="V16" s="3">
        <v>0</v>
      </c>
      <c r="W16" s="5">
        <v>0</v>
      </c>
      <c r="X16" s="3">
        <v>0</v>
      </c>
      <c r="Y16" s="6">
        <v>0</v>
      </c>
      <c r="Z16" s="3">
        <v>0</v>
      </c>
      <c r="AA16" s="3">
        <v>0</v>
      </c>
      <c r="AB16" s="3">
        <v>0</v>
      </c>
      <c r="AC16" s="5">
        <v>0</v>
      </c>
      <c r="AD16" s="3">
        <v>0</v>
      </c>
      <c r="AE16" s="6">
        <v>0</v>
      </c>
      <c r="AF16" s="3">
        <v>0</v>
      </c>
      <c r="AG16" s="3">
        <v>0</v>
      </c>
      <c r="AH16" s="3">
        <v>0</v>
      </c>
      <c r="AI16" s="5">
        <v>0</v>
      </c>
      <c r="AJ16" s="3">
        <v>0</v>
      </c>
      <c r="AK16" s="6">
        <v>0</v>
      </c>
      <c r="AL16" s="3">
        <v>0</v>
      </c>
      <c r="AM16" s="3">
        <v>0</v>
      </c>
      <c r="AN16" s="3">
        <v>0</v>
      </c>
      <c r="AO16" s="5">
        <v>0</v>
      </c>
      <c r="AP16" s="3">
        <v>0</v>
      </c>
      <c r="AQ16" s="6">
        <v>0</v>
      </c>
      <c r="AR16" s="5">
        <v>0</v>
      </c>
      <c r="AS16" s="3">
        <v>0</v>
      </c>
      <c r="AT16" s="6">
        <v>0</v>
      </c>
      <c r="AU16" s="5">
        <v>0</v>
      </c>
      <c r="AV16" s="3">
        <v>0</v>
      </c>
      <c r="AW16" s="6">
        <v>0</v>
      </c>
      <c r="AX16" s="5">
        <v>0</v>
      </c>
      <c r="AY16" s="3">
        <v>0</v>
      </c>
      <c r="AZ16" s="6">
        <v>0</v>
      </c>
      <c r="BA16" s="5">
        <v>0</v>
      </c>
      <c r="BB16" s="3">
        <v>0</v>
      </c>
      <c r="BC16" s="6">
        <v>0</v>
      </c>
    </row>
    <row r="17" spans="1:55" x14ac:dyDescent="0.2">
      <c r="A17" s="23" t="s">
        <v>23</v>
      </c>
      <c r="B17" s="5">
        <v>0</v>
      </c>
      <c r="C17" s="3">
        <v>0</v>
      </c>
      <c r="D17" s="6">
        <v>0</v>
      </c>
      <c r="E17" s="3">
        <v>0</v>
      </c>
      <c r="F17" s="3">
        <v>0</v>
      </c>
      <c r="G17" s="3">
        <v>0</v>
      </c>
      <c r="H17" s="5">
        <v>0</v>
      </c>
      <c r="I17" s="3">
        <v>0</v>
      </c>
      <c r="J17" s="6">
        <v>0</v>
      </c>
      <c r="K17" s="5">
        <v>0</v>
      </c>
      <c r="L17" s="3">
        <v>0</v>
      </c>
      <c r="M17" s="6">
        <v>0</v>
      </c>
      <c r="N17" s="5">
        <v>0</v>
      </c>
      <c r="O17" s="3">
        <v>0</v>
      </c>
      <c r="P17" s="6">
        <v>1</v>
      </c>
      <c r="Q17" s="5">
        <v>0</v>
      </c>
      <c r="R17" s="3">
        <v>0</v>
      </c>
      <c r="S17" s="6">
        <v>0</v>
      </c>
      <c r="T17" s="3">
        <v>0</v>
      </c>
      <c r="U17" s="3">
        <v>0</v>
      </c>
      <c r="V17" s="3">
        <v>0</v>
      </c>
      <c r="W17" s="5">
        <v>0</v>
      </c>
      <c r="X17" s="3">
        <v>0</v>
      </c>
      <c r="Y17" s="6">
        <v>0</v>
      </c>
      <c r="Z17" s="3">
        <v>0</v>
      </c>
      <c r="AA17" s="3">
        <v>0</v>
      </c>
      <c r="AB17" s="3">
        <v>0</v>
      </c>
      <c r="AC17" s="5">
        <v>0</v>
      </c>
      <c r="AD17" s="3">
        <v>0</v>
      </c>
      <c r="AE17" s="6">
        <v>0</v>
      </c>
      <c r="AF17" s="3">
        <v>0</v>
      </c>
      <c r="AG17" s="3">
        <v>0</v>
      </c>
      <c r="AH17" s="3">
        <v>0</v>
      </c>
      <c r="AI17" s="5">
        <v>0</v>
      </c>
      <c r="AJ17" s="3">
        <v>0</v>
      </c>
      <c r="AK17" s="6">
        <v>0</v>
      </c>
      <c r="AL17" s="3">
        <v>0</v>
      </c>
      <c r="AM17" s="3">
        <v>0</v>
      </c>
      <c r="AN17" s="3">
        <v>0</v>
      </c>
      <c r="AO17" s="5">
        <v>0</v>
      </c>
      <c r="AP17" s="3">
        <v>0</v>
      </c>
      <c r="AQ17" s="6">
        <v>0</v>
      </c>
      <c r="AR17" s="5">
        <v>0</v>
      </c>
      <c r="AS17" s="3">
        <v>0</v>
      </c>
      <c r="AT17" s="6">
        <v>0</v>
      </c>
      <c r="AU17" s="5">
        <v>0</v>
      </c>
      <c r="AV17" s="3">
        <v>0</v>
      </c>
      <c r="AW17" s="6">
        <v>0</v>
      </c>
      <c r="AX17" s="5">
        <v>0</v>
      </c>
      <c r="AY17" s="3">
        <v>0</v>
      </c>
      <c r="AZ17" s="6">
        <v>0</v>
      </c>
      <c r="BA17" s="5">
        <v>0</v>
      </c>
      <c r="BB17" s="3">
        <v>0</v>
      </c>
      <c r="BC17" s="6">
        <v>0</v>
      </c>
    </row>
    <row r="18" spans="1:55" x14ac:dyDescent="0.2">
      <c r="A18" s="23" t="s">
        <v>24</v>
      </c>
      <c r="B18" s="5">
        <v>0</v>
      </c>
      <c r="C18" s="3">
        <v>0</v>
      </c>
      <c r="D18" s="6">
        <v>0</v>
      </c>
      <c r="E18" s="3">
        <v>0</v>
      </c>
      <c r="F18" s="3">
        <v>0</v>
      </c>
      <c r="G18" s="3">
        <v>1</v>
      </c>
      <c r="H18" s="5">
        <v>0</v>
      </c>
      <c r="I18" s="3">
        <v>0</v>
      </c>
      <c r="J18" s="6">
        <v>0</v>
      </c>
      <c r="K18" s="5">
        <v>0</v>
      </c>
      <c r="L18" s="3">
        <v>0</v>
      </c>
      <c r="M18" s="6">
        <v>0</v>
      </c>
      <c r="N18" s="5">
        <v>0</v>
      </c>
      <c r="O18" s="3">
        <v>0</v>
      </c>
      <c r="P18" s="6">
        <v>0</v>
      </c>
      <c r="Q18" s="5">
        <v>0</v>
      </c>
      <c r="R18" s="3">
        <v>0</v>
      </c>
      <c r="S18" s="6">
        <v>0</v>
      </c>
      <c r="T18" s="3">
        <v>0</v>
      </c>
      <c r="U18" s="3">
        <v>0</v>
      </c>
      <c r="V18" s="3">
        <v>0</v>
      </c>
      <c r="W18" s="5">
        <v>0</v>
      </c>
      <c r="X18" s="3">
        <v>0</v>
      </c>
      <c r="Y18" s="6">
        <v>0</v>
      </c>
      <c r="Z18" s="3">
        <v>0</v>
      </c>
      <c r="AA18" s="3">
        <v>0</v>
      </c>
      <c r="AB18" s="3">
        <v>0</v>
      </c>
      <c r="AC18" s="5">
        <v>0</v>
      </c>
      <c r="AD18" s="3">
        <v>0</v>
      </c>
      <c r="AE18" s="6">
        <v>0</v>
      </c>
      <c r="AF18" s="3">
        <v>0</v>
      </c>
      <c r="AG18" s="3">
        <v>0</v>
      </c>
      <c r="AH18" s="3">
        <v>0</v>
      </c>
      <c r="AI18" s="5">
        <v>0</v>
      </c>
      <c r="AJ18" s="3">
        <v>0</v>
      </c>
      <c r="AK18" s="6">
        <v>0</v>
      </c>
      <c r="AL18" s="3">
        <v>0</v>
      </c>
      <c r="AM18" s="3">
        <v>0</v>
      </c>
      <c r="AN18" s="3">
        <v>0</v>
      </c>
      <c r="AO18" s="5">
        <v>0</v>
      </c>
      <c r="AP18" s="3">
        <v>0</v>
      </c>
      <c r="AQ18" s="6">
        <v>0</v>
      </c>
      <c r="AR18" s="5">
        <v>0</v>
      </c>
      <c r="AS18" s="3">
        <v>0</v>
      </c>
      <c r="AT18" s="6">
        <v>0</v>
      </c>
      <c r="AU18" s="5">
        <v>0</v>
      </c>
      <c r="AV18" s="3">
        <v>0</v>
      </c>
      <c r="AW18" s="6">
        <v>0</v>
      </c>
      <c r="AX18" s="5">
        <v>0</v>
      </c>
      <c r="AY18" s="3">
        <v>0</v>
      </c>
      <c r="AZ18" s="6">
        <v>0</v>
      </c>
      <c r="BA18" s="5">
        <v>0</v>
      </c>
      <c r="BB18" s="3">
        <v>0</v>
      </c>
      <c r="BC18" s="6">
        <v>0</v>
      </c>
    </row>
    <row r="19" spans="1:55" x14ac:dyDescent="0.2">
      <c r="A19" s="23" t="s">
        <v>25</v>
      </c>
      <c r="B19" s="5">
        <v>0</v>
      </c>
      <c r="C19" s="3">
        <v>0</v>
      </c>
      <c r="D19" s="6">
        <v>0</v>
      </c>
      <c r="E19" s="3">
        <v>0</v>
      </c>
      <c r="F19" s="3">
        <v>0</v>
      </c>
      <c r="G19" s="3">
        <v>1</v>
      </c>
      <c r="H19" s="5">
        <v>0</v>
      </c>
      <c r="I19" s="3">
        <v>0</v>
      </c>
      <c r="J19" s="6">
        <v>0</v>
      </c>
      <c r="K19" s="5">
        <v>0</v>
      </c>
      <c r="L19" s="3">
        <v>0</v>
      </c>
      <c r="M19" s="6">
        <v>0</v>
      </c>
      <c r="N19" s="5">
        <v>0</v>
      </c>
      <c r="O19" s="3">
        <v>0</v>
      </c>
      <c r="P19" s="6">
        <v>0</v>
      </c>
      <c r="Q19" s="5">
        <v>0</v>
      </c>
      <c r="R19" s="3">
        <v>0</v>
      </c>
      <c r="S19" s="6">
        <v>0</v>
      </c>
      <c r="T19" s="3">
        <v>0</v>
      </c>
      <c r="U19" s="3">
        <v>0</v>
      </c>
      <c r="V19" s="3">
        <v>0</v>
      </c>
      <c r="W19" s="5">
        <v>0</v>
      </c>
      <c r="X19" s="3">
        <v>0</v>
      </c>
      <c r="Y19" s="6">
        <v>0</v>
      </c>
      <c r="Z19" s="3">
        <v>0</v>
      </c>
      <c r="AA19" s="3">
        <v>0</v>
      </c>
      <c r="AB19" s="3">
        <v>0</v>
      </c>
      <c r="AC19" s="5">
        <v>0</v>
      </c>
      <c r="AD19" s="3">
        <v>0</v>
      </c>
      <c r="AE19" s="6">
        <v>0</v>
      </c>
      <c r="AF19" s="3">
        <v>0</v>
      </c>
      <c r="AG19" s="3">
        <v>0</v>
      </c>
      <c r="AH19" s="3">
        <v>0</v>
      </c>
      <c r="AI19" s="5">
        <v>0</v>
      </c>
      <c r="AJ19" s="3">
        <v>0</v>
      </c>
      <c r="AK19" s="6">
        <v>0</v>
      </c>
      <c r="AL19" s="3">
        <v>0</v>
      </c>
      <c r="AM19" s="3">
        <v>0</v>
      </c>
      <c r="AN19" s="3">
        <v>0</v>
      </c>
      <c r="AO19" s="5">
        <v>0</v>
      </c>
      <c r="AP19" s="3">
        <v>0</v>
      </c>
      <c r="AQ19" s="6">
        <v>0</v>
      </c>
      <c r="AR19" s="5">
        <v>0</v>
      </c>
      <c r="AS19" s="3">
        <v>0</v>
      </c>
      <c r="AT19" s="6">
        <v>0</v>
      </c>
      <c r="AU19" s="5">
        <v>0</v>
      </c>
      <c r="AV19" s="3">
        <v>0</v>
      </c>
      <c r="AW19" s="6">
        <v>0</v>
      </c>
      <c r="AX19" s="5">
        <v>0</v>
      </c>
      <c r="AY19" s="3">
        <v>0</v>
      </c>
      <c r="AZ19" s="6">
        <v>0</v>
      </c>
      <c r="BA19" s="5">
        <v>0</v>
      </c>
      <c r="BB19" s="3">
        <v>0</v>
      </c>
      <c r="BC19" s="6">
        <v>0</v>
      </c>
    </row>
    <row r="20" spans="1:55" x14ac:dyDescent="0.2">
      <c r="A20" s="23" t="s">
        <v>26</v>
      </c>
      <c r="B20" s="5">
        <v>0</v>
      </c>
      <c r="C20" s="3">
        <v>0</v>
      </c>
      <c r="D20" s="6">
        <v>0</v>
      </c>
      <c r="E20" s="3">
        <v>0</v>
      </c>
      <c r="F20" s="3">
        <v>0</v>
      </c>
      <c r="G20" s="3">
        <v>1</v>
      </c>
      <c r="H20" s="5">
        <v>0</v>
      </c>
      <c r="I20" s="3">
        <v>0</v>
      </c>
      <c r="J20" s="6">
        <v>0</v>
      </c>
      <c r="K20" s="5">
        <v>0</v>
      </c>
      <c r="L20" s="3">
        <v>0</v>
      </c>
      <c r="M20" s="6">
        <v>0</v>
      </c>
      <c r="N20" s="5">
        <v>0</v>
      </c>
      <c r="O20" s="3">
        <v>0</v>
      </c>
      <c r="P20" s="6">
        <v>0</v>
      </c>
      <c r="Q20" s="5">
        <v>0</v>
      </c>
      <c r="R20" s="3">
        <v>0</v>
      </c>
      <c r="S20" s="6">
        <v>0</v>
      </c>
      <c r="T20" s="3">
        <v>0</v>
      </c>
      <c r="U20" s="3">
        <v>0</v>
      </c>
      <c r="V20" s="3">
        <v>0</v>
      </c>
      <c r="W20" s="5">
        <v>0</v>
      </c>
      <c r="X20" s="3">
        <v>0</v>
      </c>
      <c r="Y20" s="6">
        <v>0</v>
      </c>
      <c r="Z20" s="3">
        <v>0</v>
      </c>
      <c r="AA20" s="3">
        <v>0</v>
      </c>
      <c r="AB20" s="3">
        <v>0</v>
      </c>
      <c r="AC20" s="5">
        <v>0</v>
      </c>
      <c r="AD20" s="3">
        <v>0</v>
      </c>
      <c r="AE20" s="6">
        <v>0</v>
      </c>
      <c r="AF20" s="3">
        <v>0</v>
      </c>
      <c r="AG20" s="3">
        <v>0</v>
      </c>
      <c r="AH20" s="3">
        <v>0</v>
      </c>
      <c r="AI20" s="5">
        <v>0</v>
      </c>
      <c r="AJ20" s="3">
        <v>0</v>
      </c>
      <c r="AK20" s="6">
        <v>0</v>
      </c>
      <c r="AL20" s="3">
        <v>0</v>
      </c>
      <c r="AM20" s="3">
        <v>0</v>
      </c>
      <c r="AN20" s="3">
        <v>0</v>
      </c>
      <c r="AO20" s="5">
        <v>0</v>
      </c>
      <c r="AP20" s="3">
        <v>0</v>
      </c>
      <c r="AQ20" s="6">
        <v>0</v>
      </c>
      <c r="AR20" s="5">
        <v>0</v>
      </c>
      <c r="AS20" s="3">
        <v>0</v>
      </c>
      <c r="AT20" s="6">
        <v>0</v>
      </c>
      <c r="AU20" s="5">
        <v>0</v>
      </c>
      <c r="AV20" s="3">
        <v>0</v>
      </c>
      <c r="AW20" s="6">
        <v>0</v>
      </c>
      <c r="AX20" s="5">
        <v>0</v>
      </c>
      <c r="AY20" s="3">
        <v>0</v>
      </c>
      <c r="AZ20" s="6">
        <v>0</v>
      </c>
      <c r="BA20" s="5">
        <v>0</v>
      </c>
      <c r="BB20" s="3">
        <v>0</v>
      </c>
      <c r="BC20" s="6">
        <v>0</v>
      </c>
    </row>
    <row r="21" spans="1:55" x14ac:dyDescent="0.2">
      <c r="A21" s="23" t="s">
        <v>27</v>
      </c>
      <c r="B21" s="5">
        <v>0</v>
      </c>
      <c r="C21" s="3">
        <v>0</v>
      </c>
      <c r="D21" s="6">
        <v>0</v>
      </c>
      <c r="E21" s="3">
        <v>0</v>
      </c>
      <c r="F21" s="3">
        <v>0</v>
      </c>
      <c r="G21" s="3">
        <v>0</v>
      </c>
      <c r="H21" s="5">
        <v>0</v>
      </c>
      <c r="I21" s="3">
        <v>0</v>
      </c>
      <c r="J21" s="6">
        <v>0</v>
      </c>
      <c r="K21" s="5">
        <v>0</v>
      </c>
      <c r="L21" s="3">
        <v>0</v>
      </c>
      <c r="M21" s="6">
        <v>0</v>
      </c>
      <c r="N21" s="5">
        <v>0</v>
      </c>
      <c r="O21" s="3">
        <v>0</v>
      </c>
      <c r="P21" s="6">
        <v>0</v>
      </c>
      <c r="Q21" s="5">
        <v>0</v>
      </c>
      <c r="R21" s="3">
        <v>0</v>
      </c>
      <c r="S21" s="6">
        <v>0</v>
      </c>
      <c r="T21" s="3">
        <v>0</v>
      </c>
      <c r="U21" s="3">
        <v>0</v>
      </c>
      <c r="V21" s="3">
        <v>0</v>
      </c>
      <c r="W21" s="5">
        <v>0</v>
      </c>
      <c r="X21" s="3">
        <v>0</v>
      </c>
      <c r="Y21" s="6">
        <v>0</v>
      </c>
      <c r="Z21" s="3">
        <v>0</v>
      </c>
      <c r="AA21" s="3">
        <v>0</v>
      </c>
      <c r="AB21" s="3">
        <v>0</v>
      </c>
      <c r="AC21" s="5">
        <v>0</v>
      </c>
      <c r="AD21" s="3">
        <v>0</v>
      </c>
      <c r="AE21" s="6">
        <v>0</v>
      </c>
      <c r="AF21" s="3">
        <v>0</v>
      </c>
      <c r="AG21" s="3">
        <v>0</v>
      </c>
      <c r="AH21" s="3">
        <v>0</v>
      </c>
      <c r="AI21" s="5">
        <v>0</v>
      </c>
      <c r="AJ21" s="3">
        <v>0</v>
      </c>
      <c r="AK21" s="6">
        <v>0</v>
      </c>
      <c r="AL21" s="3">
        <v>0</v>
      </c>
      <c r="AM21" s="3">
        <v>0</v>
      </c>
      <c r="AN21" s="3">
        <v>0</v>
      </c>
      <c r="AO21" s="5">
        <v>0</v>
      </c>
      <c r="AP21" s="3">
        <v>0</v>
      </c>
      <c r="AQ21" s="6">
        <v>0</v>
      </c>
      <c r="AR21" s="5">
        <v>0</v>
      </c>
      <c r="AS21" s="3">
        <v>0</v>
      </c>
      <c r="AT21" s="6">
        <v>0</v>
      </c>
      <c r="AU21" s="5">
        <v>0</v>
      </c>
      <c r="AV21" s="3">
        <v>0</v>
      </c>
      <c r="AW21" s="6">
        <v>0</v>
      </c>
      <c r="AX21" s="5">
        <v>0</v>
      </c>
      <c r="AY21" s="3">
        <v>1</v>
      </c>
      <c r="AZ21" s="6">
        <v>0</v>
      </c>
      <c r="BA21" s="5">
        <v>0</v>
      </c>
      <c r="BB21" s="3">
        <v>0</v>
      </c>
      <c r="BC21" s="6">
        <v>0</v>
      </c>
    </row>
    <row r="22" spans="1:55" x14ac:dyDescent="0.2">
      <c r="A22" s="23" t="s">
        <v>28</v>
      </c>
      <c r="B22" s="5">
        <v>0</v>
      </c>
      <c r="C22" s="3">
        <v>0</v>
      </c>
      <c r="D22" s="6">
        <v>0</v>
      </c>
      <c r="E22" s="3">
        <v>0</v>
      </c>
      <c r="F22" s="3">
        <v>0</v>
      </c>
      <c r="G22" s="3">
        <v>0</v>
      </c>
      <c r="H22" s="5">
        <v>0</v>
      </c>
      <c r="I22" s="3">
        <v>0</v>
      </c>
      <c r="J22" s="6">
        <v>0</v>
      </c>
      <c r="K22" s="5">
        <v>0</v>
      </c>
      <c r="L22" s="3">
        <v>0</v>
      </c>
      <c r="M22" s="6">
        <v>0</v>
      </c>
      <c r="N22" s="5">
        <v>0</v>
      </c>
      <c r="O22" s="3">
        <v>0</v>
      </c>
      <c r="P22" s="6">
        <v>0</v>
      </c>
      <c r="Q22" s="5">
        <v>0</v>
      </c>
      <c r="R22" s="3">
        <v>0</v>
      </c>
      <c r="S22" s="6">
        <v>0</v>
      </c>
      <c r="T22" s="3">
        <v>0</v>
      </c>
      <c r="U22" s="3">
        <v>0</v>
      </c>
      <c r="V22" s="3">
        <v>0</v>
      </c>
      <c r="W22" s="5">
        <v>0</v>
      </c>
      <c r="X22" s="3">
        <v>0</v>
      </c>
      <c r="Y22" s="6">
        <v>0</v>
      </c>
      <c r="Z22" s="3">
        <v>0</v>
      </c>
      <c r="AA22" s="3">
        <v>0</v>
      </c>
      <c r="AB22" s="3">
        <v>0</v>
      </c>
      <c r="AC22" s="5">
        <v>0</v>
      </c>
      <c r="AD22" s="3">
        <v>0</v>
      </c>
      <c r="AE22" s="6">
        <v>0</v>
      </c>
      <c r="AF22" s="3">
        <v>0</v>
      </c>
      <c r="AG22" s="3">
        <v>0</v>
      </c>
      <c r="AH22" s="3">
        <v>0</v>
      </c>
      <c r="AI22" s="5">
        <v>0</v>
      </c>
      <c r="AJ22" s="3">
        <v>0</v>
      </c>
      <c r="AK22" s="6">
        <v>0</v>
      </c>
      <c r="AL22" s="3">
        <v>0</v>
      </c>
      <c r="AM22" s="3">
        <v>0</v>
      </c>
      <c r="AN22" s="3">
        <v>0</v>
      </c>
      <c r="AO22" s="5">
        <v>0</v>
      </c>
      <c r="AP22" s="3">
        <v>0</v>
      </c>
      <c r="AQ22" s="6">
        <v>0</v>
      </c>
      <c r="AR22" s="5">
        <v>0</v>
      </c>
      <c r="AS22" s="3">
        <v>1</v>
      </c>
      <c r="AT22" s="6">
        <v>0</v>
      </c>
      <c r="AU22" s="5">
        <v>0</v>
      </c>
      <c r="AV22" s="3">
        <v>0</v>
      </c>
      <c r="AW22" s="6">
        <v>0</v>
      </c>
      <c r="AX22" s="5">
        <v>0</v>
      </c>
      <c r="AY22" s="3">
        <v>0</v>
      </c>
      <c r="AZ22" s="6">
        <v>0</v>
      </c>
      <c r="BA22" s="5">
        <v>0</v>
      </c>
      <c r="BB22" s="3">
        <v>0</v>
      </c>
      <c r="BC22" s="6">
        <v>0</v>
      </c>
    </row>
    <row r="23" spans="1:55" x14ac:dyDescent="0.2">
      <c r="A23" s="24" t="s">
        <v>29</v>
      </c>
      <c r="B23" s="13"/>
      <c r="C23" s="16"/>
      <c r="D23" s="14"/>
      <c r="E23" s="17"/>
      <c r="F23" s="17"/>
      <c r="G23" s="17"/>
      <c r="H23" s="9"/>
      <c r="I23" s="17"/>
      <c r="J23" s="10"/>
      <c r="K23" s="9"/>
      <c r="L23" s="17"/>
      <c r="M23" s="10"/>
      <c r="N23" s="9"/>
      <c r="O23" s="17"/>
      <c r="P23" s="10"/>
      <c r="Q23" s="9"/>
      <c r="R23" s="17"/>
      <c r="S23" s="10"/>
      <c r="T23" s="17"/>
      <c r="U23" s="17"/>
      <c r="V23" s="17"/>
      <c r="W23" s="9"/>
      <c r="X23" s="17"/>
      <c r="Y23" s="10"/>
      <c r="Z23" s="17"/>
      <c r="AA23" s="17"/>
      <c r="AB23" s="17"/>
      <c r="AC23" s="9"/>
      <c r="AD23" s="17"/>
      <c r="AE23" s="10"/>
      <c r="AF23" s="17"/>
      <c r="AG23" s="17"/>
      <c r="AH23" s="17"/>
      <c r="AI23" s="9"/>
      <c r="AJ23" s="17"/>
      <c r="AK23" s="10"/>
      <c r="AL23" s="17"/>
      <c r="AM23" s="17"/>
      <c r="AN23" s="17"/>
      <c r="AO23" s="9"/>
      <c r="AP23" s="17"/>
      <c r="AQ23" s="10"/>
      <c r="AR23" s="9"/>
      <c r="AS23" s="17"/>
      <c r="AT23" s="10"/>
      <c r="AU23" s="9"/>
      <c r="AV23" s="17"/>
      <c r="AW23" s="10"/>
      <c r="AX23" s="9"/>
      <c r="AY23" s="17"/>
      <c r="AZ23" s="10"/>
      <c r="BA23" s="9"/>
      <c r="BB23" s="17"/>
      <c r="BC23" s="10"/>
    </row>
    <row r="24" spans="1:55" x14ac:dyDescent="0.2">
      <c r="A24" s="23" t="s">
        <v>30</v>
      </c>
      <c r="B24" s="5">
        <v>0</v>
      </c>
      <c r="C24" s="3">
        <v>0</v>
      </c>
      <c r="D24" s="6">
        <v>0</v>
      </c>
      <c r="E24" s="3">
        <v>0</v>
      </c>
      <c r="F24" s="3">
        <v>0</v>
      </c>
      <c r="G24" s="3">
        <v>0</v>
      </c>
      <c r="H24" s="5">
        <v>0</v>
      </c>
      <c r="I24" s="3">
        <v>0</v>
      </c>
      <c r="J24" s="6">
        <v>0</v>
      </c>
      <c r="K24" s="5">
        <v>0</v>
      </c>
      <c r="L24" s="3">
        <v>0</v>
      </c>
      <c r="M24" s="6">
        <v>0</v>
      </c>
      <c r="N24" s="5">
        <v>0</v>
      </c>
      <c r="O24" s="3">
        <v>0</v>
      </c>
      <c r="P24" s="6">
        <v>0</v>
      </c>
      <c r="Q24" s="5">
        <v>0</v>
      </c>
      <c r="R24" s="3">
        <v>0</v>
      </c>
      <c r="S24" s="6">
        <v>0</v>
      </c>
      <c r="T24" s="3">
        <v>0</v>
      </c>
      <c r="U24" s="3">
        <v>0</v>
      </c>
      <c r="V24" s="3">
        <v>0</v>
      </c>
      <c r="W24" s="5">
        <v>0</v>
      </c>
      <c r="X24" s="3">
        <v>0</v>
      </c>
      <c r="Y24" s="6">
        <v>0</v>
      </c>
      <c r="Z24" s="3">
        <v>0</v>
      </c>
      <c r="AA24" s="3">
        <v>0</v>
      </c>
      <c r="AB24" s="3">
        <v>0</v>
      </c>
      <c r="AC24" s="5">
        <v>0</v>
      </c>
      <c r="AD24" s="3">
        <v>0</v>
      </c>
      <c r="AE24" s="6">
        <v>0</v>
      </c>
      <c r="AF24" s="3">
        <v>0</v>
      </c>
      <c r="AG24" s="3">
        <v>0</v>
      </c>
      <c r="AH24" s="3">
        <v>0</v>
      </c>
      <c r="AI24" s="5">
        <v>0</v>
      </c>
      <c r="AJ24" s="3">
        <v>0</v>
      </c>
      <c r="AK24" s="6">
        <v>0</v>
      </c>
      <c r="AL24" s="3">
        <v>0</v>
      </c>
      <c r="AM24" s="3">
        <v>0</v>
      </c>
      <c r="AN24" s="3">
        <v>0</v>
      </c>
      <c r="AO24" s="5">
        <v>1</v>
      </c>
      <c r="AP24" s="3">
        <v>0</v>
      </c>
      <c r="AQ24" s="6">
        <v>0</v>
      </c>
      <c r="AR24" s="5">
        <v>0</v>
      </c>
      <c r="AS24" s="3">
        <v>0</v>
      </c>
      <c r="AT24" s="6">
        <v>0</v>
      </c>
      <c r="AU24" s="5">
        <v>0</v>
      </c>
      <c r="AV24" s="3">
        <v>0</v>
      </c>
      <c r="AW24" s="6">
        <v>0</v>
      </c>
      <c r="AX24" s="5">
        <v>0</v>
      </c>
      <c r="AY24" s="3">
        <v>0</v>
      </c>
      <c r="AZ24" s="6">
        <v>0</v>
      </c>
      <c r="BA24" s="5">
        <v>0</v>
      </c>
      <c r="BB24" s="3">
        <v>0</v>
      </c>
      <c r="BC24" s="6">
        <v>0</v>
      </c>
    </row>
    <row r="25" spans="1:55" x14ac:dyDescent="0.2">
      <c r="A25" s="23" t="s">
        <v>31</v>
      </c>
      <c r="B25" s="5">
        <v>0</v>
      </c>
      <c r="C25" s="3">
        <v>0</v>
      </c>
      <c r="D25" s="6">
        <v>0</v>
      </c>
      <c r="E25" s="3">
        <v>0</v>
      </c>
      <c r="F25" s="3">
        <v>0</v>
      </c>
      <c r="G25" s="3">
        <v>0</v>
      </c>
      <c r="H25" s="5">
        <v>0</v>
      </c>
      <c r="I25" s="3">
        <v>0</v>
      </c>
      <c r="J25" s="6">
        <v>0</v>
      </c>
      <c r="K25" s="5">
        <v>0</v>
      </c>
      <c r="L25" s="3">
        <v>0</v>
      </c>
      <c r="M25" s="6">
        <v>0</v>
      </c>
      <c r="N25" s="5">
        <v>0</v>
      </c>
      <c r="O25" s="3">
        <v>0</v>
      </c>
      <c r="P25" s="6">
        <v>0</v>
      </c>
      <c r="Q25" s="5">
        <v>0</v>
      </c>
      <c r="R25" s="3">
        <v>0</v>
      </c>
      <c r="S25" s="6">
        <v>0</v>
      </c>
      <c r="T25" s="3">
        <v>0</v>
      </c>
      <c r="U25" s="3">
        <v>0</v>
      </c>
      <c r="V25" s="3">
        <v>0</v>
      </c>
      <c r="W25" s="5">
        <v>0</v>
      </c>
      <c r="X25" s="3">
        <v>0</v>
      </c>
      <c r="Y25" s="6">
        <v>0</v>
      </c>
      <c r="Z25" s="3">
        <v>0</v>
      </c>
      <c r="AA25" s="3">
        <v>0</v>
      </c>
      <c r="AB25" s="3">
        <v>0</v>
      </c>
      <c r="AC25" s="5">
        <v>0</v>
      </c>
      <c r="AD25" s="3">
        <v>0</v>
      </c>
      <c r="AE25" s="6">
        <v>0</v>
      </c>
      <c r="AF25" s="3">
        <v>0</v>
      </c>
      <c r="AG25" s="3">
        <v>0</v>
      </c>
      <c r="AH25" s="3">
        <v>0</v>
      </c>
      <c r="AI25" s="5">
        <v>0</v>
      </c>
      <c r="AJ25" s="3">
        <v>0</v>
      </c>
      <c r="AK25" s="6">
        <v>0</v>
      </c>
      <c r="AL25" s="3">
        <v>0</v>
      </c>
      <c r="AM25" s="3">
        <v>0</v>
      </c>
      <c r="AN25" s="3">
        <v>0</v>
      </c>
      <c r="AO25" s="5">
        <v>0</v>
      </c>
      <c r="AP25" s="3">
        <v>0</v>
      </c>
      <c r="AQ25" s="6">
        <v>0</v>
      </c>
      <c r="AR25" s="5">
        <v>0</v>
      </c>
      <c r="AS25" s="3">
        <v>0</v>
      </c>
      <c r="AT25" s="6">
        <v>0</v>
      </c>
      <c r="AU25" s="5">
        <v>1</v>
      </c>
      <c r="AV25" s="3">
        <v>0</v>
      </c>
      <c r="AW25" s="6">
        <v>0</v>
      </c>
      <c r="AX25" s="5">
        <v>0</v>
      </c>
      <c r="AY25" s="3">
        <v>0</v>
      </c>
      <c r="AZ25" s="6">
        <v>0</v>
      </c>
      <c r="BA25" s="5">
        <v>0</v>
      </c>
      <c r="BB25" s="3">
        <v>0</v>
      </c>
      <c r="BC25" s="6">
        <v>0</v>
      </c>
    </row>
    <row r="26" spans="1:55" x14ac:dyDescent="0.2">
      <c r="A26" s="23" t="s">
        <v>32</v>
      </c>
      <c r="B26" s="5">
        <v>0</v>
      </c>
      <c r="C26" s="3">
        <v>0</v>
      </c>
      <c r="D26" s="6">
        <v>0</v>
      </c>
      <c r="E26" s="3">
        <v>0</v>
      </c>
      <c r="F26" s="3">
        <v>0</v>
      </c>
      <c r="G26" s="3">
        <v>0</v>
      </c>
      <c r="H26" s="5">
        <v>0</v>
      </c>
      <c r="I26" s="3">
        <v>0</v>
      </c>
      <c r="J26" s="6">
        <v>0</v>
      </c>
      <c r="K26" s="5">
        <v>0</v>
      </c>
      <c r="L26" s="3">
        <v>0</v>
      </c>
      <c r="M26" s="6">
        <v>0</v>
      </c>
      <c r="N26" s="5">
        <v>0</v>
      </c>
      <c r="O26" s="3">
        <v>0</v>
      </c>
      <c r="P26" s="6">
        <v>1</v>
      </c>
      <c r="Q26" s="5">
        <v>0</v>
      </c>
      <c r="R26" s="3">
        <v>0</v>
      </c>
      <c r="S26" s="6">
        <v>0</v>
      </c>
      <c r="T26" s="3">
        <v>0</v>
      </c>
      <c r="U26" s="3">
        <v>0</v>
      </c>
      <c r="V26" s="3">
        <v>0</v>
      </c>
      <c r="W26" s="5">
        <v>0</v>
      </c>
      <c r="X26" s="3">
        <v>0</v>
      </c>
      <c r="Y26" s="6">
        <v>0</v>
      </c>
      <c r="Z26" s="3">
        <v>0</v>
      </c>
      <c r="AA26" s="3">
        <v>0</v>
      </c>
      <c r="AB26" s="3">
        <v>0</v>
      </c>
      <c r="AC26" s="5">
        <v>0</v>
      </c>
      <c r="AD26" s="3">
        <v>0</v>
      </c>
      <c r="AE26" s="6">
        <v>0</v>
      </c>
      <c r="AF26" s="3">
        <v>0</v>
      </c>
      <c r="AG26" s="3">
        <v>0</v>
      </c>
      <c r="AH26" s="3">
        <v>0</v>
      </c>
      <c r="AI26" s="5">
        <v>0</v>
      </c>
      <c r="AJ26" s="3">
        <v>0</v>
      </c>
      <c r="AK26" s="6">
        <v>0</v>
      </c>
      <c r="AL26" s="3">
        <v>0</v>
      </c>
      <c r="AM26" s="3">
        <v>0</v>
      </c>
      <c r="AN26" s="3">
        <v>0</v>
      </c>
      <c r="AO26" s="5">
        <v>0</v>
      </c>
      <c r="AP26" s="3">
        <v>0</v>
      </c>
      <c r="AQ26" s="6">
        <v>0</v>
      </c>
      <c r="AR26" s="5">
        <v>0</v>
      </c>
      <c r="AS26" s="3">
        <v>0</v>
      </c>
      <c r="AT26" s="6">
        <v>0</v>
      </c>
      <c r="AU26" s="5">
        <v>0</v>
      </c>
      <c r="AV26" s="3">
        <v>0</v>
      </c>
      <c r="AW26" s="6">
        <v>0</v>
      </c>
      <c r="AX26" s="5">
        <v>0</v>
      </c>
      <c r="AY26" s="3">
        <v>0</v>
      </c>
      <c r="AZ26" s="6">
        <v>0</v>
      </c>
      <c r="BA26" s="5">
        <v>0</v>
      </c>
      <c r="BB26" s="3">
        <v>0</v>
      </c>
      <c r="BC26" s="6">
        <v>0</v>
      </c>
    </row>
    <row r="27" spans="1:55" x14ac:dyDescent="0.2">
      <c r="A27" s="23" t="s">
        <v>33</v>
      </c>
      <c r="B27" s="5">
        <v>0</v>
      </c>
      <c r="C27" s="3">
        <v>0</v>
      </c>
      <c r="D27" s="6">
        <v>0</v>
      </c>
      <c r="E27" s="3">
        <v>0</v>
      </c>
      <c r="F27" s="3">
        <v>0</v>
      </c>
      <c r="G27" s="3">
        <v>0</v>
      </c>
      <c r="H27" s="5">
        <v>0</v>
      </c>
      <c r="I27" s="3">
        <v>0</v>
      </c>
      <c r="J27" s="6">
        <v>0</v>
      </c>
      <c r="K27" s="5">
        <v>0</v>
      </c>
      <c r="L27" s="3">
        <v>0</v>
      </c>
      <c r="M27" s="6">
        <v>0</v>
      </c>
      <c r="N27" s="5">
        <v>0</v>
      </c>
      <c r="O27" s="3">
        <v>0</v>
      </c>
      <c r="P27" s="6">
        <v>3</v>
      </c>
      <c r="Q27" s="5">
        <v>0</v>
      </c>
      <c r="R27" s="3">
        <v>0</v>
      </c>
      <c r="S27" s="6">
        <v>0</v>
      </c>
      <c r="T27" s="3">
        <v>0</v>
      </c>
      <c r="U27" s="3">
        <v>0</v>
      </c>
      <c r="V27" s="3">
        <v>0</v>
      </c>
      <c r="W27" s="5">
        <v>0</v>
      </c>
      <c r="X27" s="3">
        <v>0</v>
      </c>
      <c r="Y27" s="6">
        <v>0</v>
      </c>
      <c r="Z27" s="3">
        <v>0</v>
      </c>
      <c r="AA27" s="3">
        <v>0</v>
      </c>
      <c r="AB27" s="3">
        <v>0</v>
      </c>
      <c r="AC27" s="5">
        <v>0</v>
      </c>
      <c r="AD27" s="3">
        <v>0</v>
      </c>
      <c r="AE27" s="6">
        <v>0</v>
      </c>
      <c r="AF27" s="3">
        <v>0</v>
      </c>
      <c r="AG27" s="3">
        <v>0</v>
      </c>
      <c r="AH27" s="3">
        <v>0</v>
      </c>
      <c r="AI27" s="5">
        <v>0</v>
      </c>
      <c r="AJ27" s="3">
        <v>0</v>
      </c>
      <c r="AK27" s="6">
        <v>0</v>
      </c>
      <c r="AL27" s="3">
        <v>0</v>
      </c>
      <c r="AM27" s="3">
        <v>0</v>
      </c>
      <c r="AN27" s="3">
        <v>0</v>
      </c>
      <c r="AO27" s="5">
        <v>0</v>
      </c>
      <c r="AP27" s="3">
        <v>0</v>
      </c>
      <c r="AQ27" s="6">
        <v>0</v>
      </c>
      <c r="AR27" s="5">
        <v>0</v>
      </c>
      <c r="AS27" s="3">
        <v>0</v>
      </c>
      <c r="AT27" s="6">
        <v>0</v>
      </c>
      <c r="AU27" s="5">
        <v>0</v>
      </c>
      <c r="AV27" s="3">
        <v>0</v>
      </c>
      <c r="AW27" s="6">
        <v>0</v>
      </c>
      <c r="AX27" s="5">
        <v>0</v>
      </c>
      <c r="AY27" s="3">
        <v>0</v>
      </c>
      <c r="AZ27" s="6">
        <v>0</v>
      </c>
      <c r="BA27" s="5">
        <v>0</v>
      </c>
      <c r="BB27" s="3">
        <v>0</v>
      </c>
      <c r="BC27" s="6">
        <v>0</v>
      </c>
    </row>
    <row r="28" spans="1:55" x14ac:dyDescent="0.2">
      <c r="A28" s="23" t="s">
        <v>34</v>
      </c>
      <c r="B28" s="5">
        <v>0</v>
      </c>
      <c r="C28" s="3">
        <v>0</v>
      </c>
      <c r="D28" s="6">
        <v>0</v>
      </c>
      <c r="E28" s="3">
        <v>0</v>
      </c>
      <c r="F28" s="3">
        <v>0</v>
      </c>
      <c r="G28" s="3">
        <v>1</v>
      </c>
      <c r="H28" s="5">
        <v>0</v>
      </c>
      <c r="I28" s="3">
        <v>0</v>
      </c>
      <c r="J28" s="6">
        <v>0</v>
      </c>
      <c r="K28" s="5">
        <v>0</v>
      </c>
      <c r="L28" s="3">
        <v>0</v>
      </c>
      <c r="M28" s="6">
        <v>0</v>
      </c>
      <c r="N28" s="5">
        <v>0</v>
      </c>
      <c r="O28" s="3">
        <v>0</v>
      </c>
      <c r="P28" s="6">
        <v>0</v>
      </c>
      <c r="Q28" s="5">
        <v>0</v>
      </c>
      <c r="R28" s="3">
        <v>0</v>
      </c>
      <c r="S28" s="6">
        <v>0</v>
      </c>
      <c r="T28" s="3">
        <v>0</v>
      </c>
      <c r="U28" s="3">
        <v>0</v>
      </c>
      <c r="V28" s="3">
        <v>0</v>
      </c>
      <c r="W28" s="5">
        <v>0</v>
      </c>
      <c r="X28" s="3">
        <v>0</v>
      </c>
      <c r="Y28" s="6">
        <v>0</v>
      </c>
      <c r="Z28" s="3">
        <v>0</v>
      </c>
      <c r="AA28" s="3">
        <v>0</v>
      </c>
      <c r="AB28" s="3">
        <v>0</v>
      </c>
      <c r="AC28" s="5">
        <v>0</v>
      </c>
      <c r="AD28" s="3">
        <v>0</v>
      </c>
      <c r="AE28" s="6">
        <v>0</v>
      </c>
      <c r="AF28" s="3">
        <v>0</v>
      </c>
      <c r="AG28" s="3">
        <v>0</v>
      </c>
      <c r="AH28" s="3">
        <v>0</v>
      </c>
      <c r="AI28" s="5">
        <v>0</v>
      </c>
      <c r="AJ28" s="3">
        <v>0</v>
      </c>
      <c r="AK28" s="6">
        <v>0</v>
      </c>
      <c r="AL28" s="3">
        <v>0</v>
      </c>
      <c r="AM28" s="3">
        <v>0</v>
      </c>
      <c r="AN28" s="3">
        <v>0</v>
      </c>
      <c r="AO28" s="5">
        <v>1</v>
      </c>
      <c r="AP28" s="3">
        <v>0</v>
      </c>
      <c r="AQ28" s="6">
        <v>0</v>
      </c>
      <c r="AR28" s="5">
        <v>0</v>
      </c>
      <c r="AS28" s="3">
        <v>0</v>
      </c>
      <c r="AT28" s="6">
        <v>0</v>
      </c>
      <c r="AU28" s="5">
        <v>0</v>
      </c>
      <c r="AV28" s="3">
        <v>0</v>
      </c>
      <c r="AW28" s="6">
        <v>0</v>
      </c>
      <c r="AX28" s="5">
        <v>0</v>
      </c>
      <c r="AY28" s="3">
        <v>0</v>
      </c>
      <c r="AZ28" s="6">
        <v>0</v>
      </c>
      <c r="BA28" s="5">
        <v>0</v>
      </c>
      <c r="BB28" s="3">
        <v>0</v>
      </c>
      <c r="BC28" s="6">
        <v>0</v>
      </c>
    </row>
    <row r="29" spans="1:55" x14ac:dyDescent="0.2">
      <c r="A29" s="24" t="s">
        <v>35</v>
      </c>
      <c r="B29" s="13"/>
      <c r="C29" s="16"/>
      <c r="D29" s="14"/>
      <c r="E29" s="17"/>
      <c r="F29" s="17"/>
      <c r="G29" s="17"/>
      <c r="H29" s="9"/>
      <c r="I29" s="17"/>
      <c r="J29" s="10"/>
      <c r="K29" s="9"/>
      <c r="L29" s="17"/>
      <c r="M29" s="10"/>
      <c r="N29" s="9"/>
      <c r="O29" s="17"/>
      <c r="P29" s="10"/>
      <c r="Q29" s="9"/>
      <c r="R29" s="17"/>
      <c r="S29" s="10"/>
      <c r="T29" s="17"/>
      <c r="U29" s="17"/>
      <c r="V29" s="17"/>
      <c r="W29" s="9"/>
      <c r="X29" s="17"/>
      <c r="Y29" s="10"/>
      <c r="Z29" s="17"/>
      <c r="AA29" s="17"/>
      <c r="AB29" s="17"/>
      <c r="AC29" s="9"/>
      <c r="AD29" s="17"/>
      <c r="AE29" s="10"/>
      <c r="AF29" s="17"/>
      <c r="AG29" s="17"/>
      <c r="AH29" s="17"/>
      <c r="AI29" s="9"/>
      <c r="AJ29" s="17"/>
      <c r="AK29" s="10"/>
      <c r="AL29" s="17"/>
      <c r="AM29" s="17"/>
      <c r="AN29" s="17"/>
      <c r="AO29" s="9"/>
      <c r="AP29" s="17"/>
      <c r="AQ29" s="10"/>
      <c r="AR29" s="9"/>
      <c r="AS29" s="17"/>
      <c r="AT29" s="10"/>
      <c r="AU29" s="9"/>
      <c r="AV29" s="17"/>
      <c r="AW29" s="10"/>
      <c r="AX29" s="9"/>
      <c r="AY29" s="17"/>
      <c r="AZ29" s="10"/>
      <c r="BA29" s="9"/>
      <c r="BB29" s="17"/>
      <c r="BC29" s="10"/>
    </row>
    <row r="30" spans="1:55" x14ac:dyDescent="0.2">
      <c r="A30" s="23" t="s">
        <v>36</v>
      </c>
      <c r="B30" s="5">
        <v>0</v>
      </c>
      <c r="C30" s="3">
        <v>0</v>
      </c>
      <c r="D30" s="6">
        <v>0</v>
      </c>
      <c r="E30" s="3">
        <v>0</v>
      </c>
      <c r="F30" s="3">
        <v>0</v>
      </c>
      <c r="G30" s="3">
        <v>1</v>
      </c>
      <c r="H30" s="5">
        <v>0</v>
      </c>
      <c r="I30" s="3">
        <v>0</v>
      </c>
      <c r="J30" s="6">
        <v>0</v>
      </c>
      <c r="K30" s="5">
        <v>0</v>
      </c>
      <c r="L30" s="3">
        <v>0</v>
      </c>
      <c r="M30" s="6">
        <v>1</v>
      </c>
      <c r="N30" s="5">
        <v>0</v>
      </c>
      <c r="O30" s="3">
        <v>0</v>
      </c>
      <c r="P30" s="6">
        <v>3</v>
      </c>
      <c r="Q30" s="5">
        <v>0</v>
      </c>
      <c r="R30" s="3">
        <v>0</v>
      </c>
      <c r="S30" s="6">
        <v>0</v>
      </c>
      <c r="T30" s="3">
        <v>0</v>
      </c>
      <c r="U30" s="3">
        <v>0</v>
      </c>
      <c r="V30" s="3">
        <v>0</v>
      </c>
      <c r="W30" s="5">
        <v>0</v>
      </c>
      <c r="X30" s="3">
        <v>0</v>
      </c>
      <c r="Y30" s="6">
        <v>0</v>
      </c>
      <c r="Z30" s="3">
        <v>0</v>
      </c>
      <c r="AA30" s="3">
        <v>0</v>
      </c>
      <c r="AB30" s="3">
        <v>0</v>
      </c>
      <c r="AC30" s="5">
        <v>0</v>
      </c>
      <c r="AD30" s="3">
        <v>0</v>
      </c>
      <c r="AE30" s="6">
        <v>0</v>
      </c>
      <c r="AF30" s="3">
        <v>0</v>
      </c>
      <c r="AG30" s="3">
        <v>0</v>
      </c>
      <c r="AH30" s="3">
        <v>3</v>
      </c>
      <c r="AI30" s="5">
        <v>0</v>
      </c>
      <c r="AJ30" s="3">
        <v>0</v>
      </c>
      <c r="AK30" s="6">
        <v>0</v>
      </c>
      <c r="AL30" s="3">
        <v>0</v>
      </c>
      <c r="AM30" s="3">
        <v>0</v>
      </c>
      <c r="AN30" s="3">
        <v>0</v>
      </c>
      <c r="AO30" s="5">
        <v>0</v>
      </c>
      <c r="AP30" s="3">
        <v>0</v>
      </c>
      <c r="AQ30" s="6">
        <v>1</v>
      </c>
      <c r="AR30" s="5">
        <v>0</v>
      </c>
      <c r="AS30" s="3">
        <v>0</v>
      </c>
      <c r="AT30" s="6">
        <v>0</v>
      </c>
      <c r="AU30" s="5">
        <v>0</v>
      </c>
      <c r="AV30" s="3">
        <v>0</v>
      </c>
      <c r="AW30" s="6">
        <v>0</v>
      </c>
      <c r="AX30" s="5">
        <v>0</v>
      </c>
      <c r="AY30" s="3">
        <v>0</v>
      </c>
      <c r="AZ30" s="6">
        <v>0</v>
      </c>
      <c r="BA30" s="5">
        <v>0</v>
      </c>
      <c r="BB30" s="3">
        <v>0</v>
      </c>
      <c r="BC30" s="6">
        <v>0</v>
      </c>
    </row>
    <row r="31" spans="1:55" x14ac:dyDescent="0.2">
      <c r="A31" s="23" t="s">
        <v>37</v>
      </c>
      <c r="B31" s="5">
        <v>0</v>
      </c>
      <c r="C31" s="3">
        <v>0</v>
      </c>
      <c r="D31" s="6">
        <v>0</v>
      </c>
      <c r="E31" s="3">
        <v>0</v>
      </c>
      <c r="F31" s="3">
        <v>0</v>
      </c>
      <c r="G31" s="3">
        <v>1</v>
      </c>
      <c r="H31" s="5">
        <v>0</v>
      </c>
      <c r="I31" s="3">
        <v>0</v>
      </c>
      <c r="J31" s="6">
        <v>0</v>
      </c>
      <c r="K31" s="5">
        <v>0</v>
      </c>
      <c r="L31" s="3">
        <v>0</v>
      </c>
      <c r="M31" s="6">
        <v>0</v>
      </c>
      <c r="N31" s="5">
        <v>0</v>
      </c>
      <c r="O31" s="3">
        <v>0</v>
      </c>
      <c r="P31" s="6">
        <v>0</v>
      </c>
      <c r="Q31" s="5">
        <v>0</v>
      </c>
      <c r="R31" s="3">
        <v>0</v>
      </c>
      <c r="S31" s="6">
        <v>0</v>
      </c>
      <c r="T31" s="3">
        <v>0</v>
      </c>
      <c r="U31" s="3">
        <v>0</v>
      </c>
      <c r="V31" s="3">
        <v>0</v>
      </c>
      <c r="W31" s="5">
        <v>0</v>
      </c>
      <c r="X31" s="3">
        <v>0</v>
      </c>
      <c r="Y31" s="6">
        <v>0</v>
      </c>
      <c r="Z31" s="3">
        <v>0</v>
      </c>
      <c r="AA31" s="3">
        <v>0</v>
      </c>
      <c r="AB31" s="3">
        <v>0</v>
      </c>
      <c r="AC31" s="5">
        <v>0</v>
      </c>
      <c r="AD31" s="3">
        <v>0</v>
      </c>
      <c r="AE31" s="6">
        <v>0</v>
      </c>
      <c r="AF31" s="3">
        <v>0</v>
      </c>
      <c r="AG31" s="3">
        <v>0</v>
      </c>
      <c r="AH31" s="3">
        <v>3</v>
      </c>
      <c r="AI31" s="5">
        <v>0</v>
      </c>
      <c r="AJ31" s="3">
        <v>0</v>
      </c>
      <c r="AK31" s="6">
        <v>0</v>
      </c>
      <c r="AL31" s="3">
        <v>0</v>
      </c>
      <c r="AM31" s="3">
        <v>0</v>
      </c>
      <c r="AN31" s="3">
        <v>0</v>
      </c>
      <c r="AO31" s="5">
        <v>0</v>
      </c>
      <c r="AP31" s="3">
        <v>0</v>
      </c>
      <c r="AQ31" s="6">
        <v>0</v>
      </c>
      <c r="AR31" s="5">
        <v>0</v>
      </c>
      <c r="AS31" s="3">
        <v>0</v>
      </c>
      <c r="AT31" s="6">
        <v>0</v>
      </c>
      <c r="AU31" s="5">
        <v>0</v>
      </c>
      <c r="AV31" s="3">
        <v>0</v>
      </c>
      <c r="AW31" s="6">
        <v>0</v>
      </c>
      <c r="AX31" s="5">
        <v>0</v>
      </c>
      <c r="AY31" s="3">
        <v>0</v>
      </c>
      <c r="AZ31" s="6">
        <v>0</v>
      </c>
      <c r="BA31" s="5">
        <v>0</v>
      </c>
      <c r="BB31" s="3">
        <v>0</v>
      </c>
      <c r="BC31" s="6">
        <v>0</v>
      </c>
    </row>
    <row r="32" spans="1:55" x14ac:dyDescent="0.2">
      <c r="A32" s="23" t="s">
        <v>38</v>
      </c>
      <c r="B32" s="5">
        <v>0</v>
      </c>
      <c r="C32" s="3">
        <v>0</v>
      </c>
      <c r="D32" s="6">
        <v>0</v>
      </c>
      <c r="E32" s="3">
        <v>0</v>
      </c>
      <c r="F32" s="3">
        <v>0</v>
      </c>
      <c r="G32" s="3">
        <v>1</v>
      </c>
      <c r="H32" s="5">
        <v>0</v>
      </c>
      <c r="I32" s="3">
        <v>0</v>
      </c>
      <c r="J32" s="6">
        <v>1</v>
      </c>
      <c r="K32" s="5">
        <v>0</v>
      </c>
      <c r="L32" s="3">
        <v>0</v>
      </c>
      <c r="M32" s="6">
        <v>0</v>
      </c>
      <c r="N32" s="5">
        <v>0</v>
      </c>
      <c r="O32" s="3">
        <v>0</v>
      </c>
      <c r="P32" s="6">
        <v>1</v>
      </c>
      <c r="Q32" s="5">
        <v>0</v>
      </c>
      <c r="R32" s="3">
        <v>0</v>
      </c>
      <c r="S32" s="6">
        <v>0</v>
      </c>
      <c r="T32" s="3">
        <v>0</v>
      </c>
      <c r="U32" s="3">
        <v>0</v>
      </c>
      <c r="V32" s="3">
        <v>0</v>
      </c>
      <c r="W32" s="5">
        <v>0</v>
      </c>
      <c r="X32" s="3">
        <v>0</v>
      </c>
      <c r="Y32" s="6">
        <v>0</v>
      </c>
      <c r="Z32" s="3">
        <v>0</v>
      </c>
      <c r="AA32" s="3">
        <v>0</v>
      </c>
      <c r="AB32" s="3">
        <v>0</v>
      </c>
      <c r="AC32" s="5">
        <v>0</v>
      </c>
      <c r="AD32" s="3">
        <v>0</v>
      </c>
      <c r="AE32" s="6">
        <v>0</v>
      </c>
      <c r="AF32" s="3">
        <v>0</v>
      </c>
      <c r="AG32" s="3">
        <v>0</v>
      </c>
      <c r="AH32" s="3">
        <v>0</v>
      </c>
      <c r="AI32" s="5">
        <v>0</v>
      </c>
      <c r="AJ32" s="3">
        <v>0</v>
      </c>
      <c r="AK32" s="6">
        <v>0</v>
      </c>
      <c r="AL32" s="3">
        <v>0</v>
      </c>
      <c r="AM32" s="3">
        <v>0</v>
      </c>
      <c r="AN32" s="3">
        <v>0</v>
      </c>
      <c r="AO32" s="5">
        <v>0</v>
      </c>
      <c r="AP32" s="3">
        <v>0</v>
      </c>
      <c r="AQ32" s="6">
        <v>0</v>
      </c>
      <c r="AR32" s="5">
        <v>0</v>
      </c>
      <c r="AS32" s="3">
        <v>0</v>
      </c>
      <c r="AT32" s="6">
        <v>0</v>
      </c>
      <c r="AU32" s="5">
        <v>0</v>
      </c>
      <c r="AV32" s="3">
        <v>0</v>
      </c>
      <c r="AW32" s="6">
        <v>0</v>
      </c>
      <c r="AX32" s="5">
        <v>0</v>
      </c>
      <c r="AY32" s="3">
        <v>0</v>
      </c>
      <c r="AZ32" s="6">
        <v>3</v>
      </c>
      <c r="BA32" s="5">
        <v>0</v>
      </c>
      <c r="BB32" s="3">
        <v>0</v>
      </c>
      <c r="BC32" s="6">
        <v>1</v>
      </c>
    </row>
    <row r="33" spans="1:55" x14ac:dyDescent="0.2">
      <c r="A33" s="23" t="s">
        <v>39</v>
      </c>
      <c r="B33" s="5">
        <v>0</v>
      </c>
      <c r="C33" s="3">
        <v>0</v>
      </c>
      <c r="D33" s="6">
        <v>0</v>
      </c>
      <c r="E33" s="3">
        <v>0</v>
      </c>
      <c r="F33" s="3">
        <v>0</v>
      </c>
      <c r="G33" s="3">
        <v>1</v>
      </c>
      <c r="H33" s="5">
        <v>0</v>
      </c>
      <c r="I33" s="3">
        <v>0</v>
      </c>
      <c r="J33" s="6">
        <v>0</v>
      </c>
      <c r="K33" s="5">
        <v>0</v>
      </c>
      <c r="L33" s="3">
        <v>0</v>
      </c>
      <c r="M33" s="6">
        <v>0</v>
      </c>
      <c r="N33" s="5">
        <v>0</v>
      </c>
      <c r="O33" s="3">
        <v>0</v>
      </c>
      <c r="P33" s="6">
        <v>4</v>
      </c>
      <c r="Q33" s="5">
        <v>0</v>
      </c>
      <c r="R33" s="3">
        <v>0</v>
      </c>
      <c r="S33" s="6">
        <v>0</v>
      </c>
      <c r="T33" s="3">
        <v>0</v>
      </c>
      <c r="U33" s="3">
        <v>0</v>
      </c>
      <c r="V33" s="3">
        <v>0</v>
      </c>
      <c r="W33" s="5">
        <v>0</v>
      </c>
      <c r="X33" s="3">
        <v>0</v>
      </c>
      <c r="Y33" s="6">
        <v>0</v>
      </c>
      <c r="Z33" s="3">
        <v>0</v>
      </c>
      <c r="AA33" s="3">
        <v>0</v>
      </c>
      <c r="AB33" s="3">
        <v>0</v>
      </c>
      <c r="AC33" s="5">
        <v>0</v>
      </c>
      <c r="AD33" s="3">
        <v>0</v>
      </c>
      <c r="AE33" s="6">
        <v>0</v>
      </c>
      <c r="AF33" s="3">
        <v>0</v>
      </c>
      <c r="AG33" s="3">
        <v>0</v>
      </c>
      <c r="AH33" s="3">
        <v>3</v>
      </c>
      <c r="AI33" s="5">
        <v>0</v>
      </c>
      <c r="AJ33" s="3">
        <v>0</v>
      </c>
      <c r="AK33" s="6">
        <v>0</v>
      </c>
      <c r="AL33" s="3">
        <v>0</v>
      </c>
      <c r="AM33" s="3">
        <v>0</v>
      </c>
      <c r="AN33" s="3">
        <v>0</v>
      </c>
      <c r="AO33" s="5">
        <v>0</v>
      </c>
      <c r="AP33" s="3">
        <v>0</v>
      </c>
      <c r="AQ33" s="6">
        <v>0</v>
      </c>
      <c r="AR33" s="5">
        <v>0</v>
      </c>
      <c r="AS33" s="3">
        <v>0</v>
      </c>
      <c r="AT33" s="6">
        <v>0</v>
      </c>
      <c r="AU33" s="5">
        <v>0</v>
      </c>
      <c r="AV33" s="3">
        <v>0</v>
      </c>
      <c r="AW33" s="6">
        <v>0</v>
      </c>
      <c r="AX33" s="5">
        <v>0</v>
      </c>
      <c r="AY33" s="3">
        <v>0</v>
      </c>
      <c r="AZ33" s="6">
        <v>4</v>
      </c>
      <c r="BA33" s="5">
        <v>0</v>
      </c>
      <c r="BB33" s="3">
        <v>0</v>
      </c>
      <c r="BC33" s="6">
        <v>2</v>
      </c>
    </row>
    <row r="34" spans="1:55" x14ac:dyDescent="0.2">
      <c r="A34" s="23" t="s">
        <v>40</v>
      </c>
      <c r="B34" s="5">
        <v>0</v>
      </c>
      <c r="C34" s="3">
        <v>0</v>
      </c>
      <c r="D34" s="6">
        <v>0</v>
      </c>
      <c r="E34" s="3">
        <v>0</v>
      </c>
      <c r="F34" s="3">
        <v>0</v>
      </c>
      <c r="G34" s="3">
        <v>1</v>
      </c>
      <c r="H34" s="5">
        <v>0</v>
      </c>
      <c r="I34" s="3">
        <v>0</v>
      </c>
      <c r="J34" s="6">
        <v>0</v>
      </c>
      <c r="K34" s="5">
        <v>0</v>
      </c>
      <c r="L34" s="3">
        <v>0</v>
      </c>
      <c r="M34" s="6">
        <v>0</v>
      </c>
      <c r="N34" s="5">
        <v>0</v>
      </c>
      <c r="O34" s="3">
        <v>0</v>
      </c>
      <c r="P34" s="6">
        <v>4</v>
      </c>
      <c r="Q34" s="5">
        <v>0</v>
      </c>
      <c r="R34" s="3">
        <v>0</v>
      </c>
      <c r="S34" s="6">
        <v>0</v>
      </c>
      <c r="T34" s="3">
        <v>0</v>
      </c>
      <c r="U34" s="3">
        <v>0</v>
      </c>
      <c r="V34" s="3">
        <v>0</v>
      </c>
      <c r="W34" s="5">
        <v>0</v>
      </c>
      <c r="X34" s="3">
        <v>0</v>
      </c>
      <c r="Y34" s="6">
        <v>1</v>
      </c>
      <c r="Z34" s="3">
        <v>0</v>
      </c>
      <c r="AA34" s="3">
        <v>0</v>
      </c>
      <c r="AB34" s="3">
        <v>0</v>
      </c>
      <c r="AC34" s="5">
        <v>0</v>
      </c>
      <c r="AD34" s="3">
        <v>0</v>
      </c>
      <c r="AE34" s="6">
        <v>0</v>
      </c>
      <c r="AF34" s="3">
        <v>0</v>
      </c>
      <c r="AG34" s="3">
        <v>0</v>
      </c>
      <c r="AH34" s="3">
        <v>0</v>
      </c>
      <c r="AI34" s="5">
        <v>0</v>
      </c>
      <c r="AJ34" s="3">
        <v>0</v>
      </c>
      <c r="AK34" s="6">
        <v>0</v>
      </c>
      <c r="AL34" s="3">
        <v>0</v>
      </c>
      <c r="AM34" s="3">
        <v>0</v>
      </c>
      <c r="AN34" s="3">
        <v>0</v>
      </c>
      <c r="AO34" s="5">
        <v>0</v>
      </c>
      <c r="AP34" s="3">
        <v>0</v>
      </c>
      <c r="AQ34" s="6">
        <v>0</v>
      </c>
      <c r="AR34" s="5">
        <v>0</v>
      </c>
      <c r="AS34" s="3">
        <v>0</v>
      </c>
      <c r="AT34" s="6">
        <v>0</v>
      </c>
      <c r="AU34" s="5">
        <v>0</v>
      </c>
      <c r="AV34" s="3">
        <v>0</v>
      </c>
      <c r="AW34" s="6">
        <v>0</v>
      </c>
      <c r="AX34" s="5">
        <v>1</v>
      </c>
      <c r="AY34" s="3">
        <v>0</v>
      </c>
      <c r="AZ34" s="6">
        <v>4</v>
      </c>
      <c r="BA34" s="5">
        <v>1</v>
      </c>
      <c r="BB34" s="3">
        <v>0</v>
      </c>
      <c r="BC34" s="6">
        <v>1</v>
      </c>
    </row>
    <row r="35" spans="1:55" x14ac:dyDescent="0.2">
      <c r="A35" s="23" t="s">
        <v>41</v>
      </c>
      <c r="B35" s="5">
        <v>0</v>
      </c>
      <c r="C35" s="3">
        <v>0</v>
      </c>
      <c r="D35" s="6">
        <v>0</v>
      </c>
      <c r="E35" s="3">
        <v>0</v>
      </c>
      <c r="F35" s="3">
        <v>0</v>
      </c>
      <c r="G35" s="3">
        <v>0</v>
      </c>
      <c r="H35" s="5">
        <v>0</v>
      </c>
      <c r="I35" s="3">
        <v>0</v>
      </c>
      <c r="J35" s="6">
        <v>0</v>
      </c>
      <c r="K35" s="5">
        <v>0</v>
      </c>
      <c r="L35" s="3">
        <v>0</v>
      </c>
      <c r="M35" s="6">
        <v>0</v>
      </c>
      <c r="N35" s="5">
        <v>0</v>
      </c>
      <c r="O35" s="3">
        <v>0</v>
      </c>
      <c r="P35" s="6">
        <v>0</v>
      </c>
      <c r="Q35" s="5">
        <v>0</v>
      </c>
      <c r="R35" s="3">
        <v>0</v>
      </c>
      <c r="S35" s="6">
        <v>0</v>
      </c>
      <c r="T35" s="3">
        <v>0</v>
      </c>
      <c r="U35" s="3">
        <v>0</v>
      </c>
      <c r="V35" s="3">
        <v>0</v>
      </c>
      <c r="W35" s="5">
        <v>0</v>
      </c>
      <c r="X35" s="3">
        <v>0</v>
      </c>
      <c r="Y35" s="6">
        <v>0</v>
      </c>
      <c r="Z35" s="3">
        <v>0</v>
      </c>
      <c r="AA35" s="3">
        <v>0</v>
      </c>
      <c r="AB35" s="3">
        <v>0</v>
      </c>
      <c r="AC35" s="5">
        <v>0</v>
      </c>
      <c r="AD35" s="3">
        <v>0</v>
      </c>
      <c r="AE35" s="6">
        <v>0</v>
      </c>
      <c r="AF35" s="3">
        <v>0</v>
      </c>
      <c r="AG35" s="3">
        <v>0</v>
      </c>
      <c r="AH35" s="3">
        <v>0</v>
      </c>
      <c r="AI35" s="5">
        <v>0</v>
      </c>
      <c r="AJ35" s="3">
        <v>0</v>
      </c>
      <c r="AK35" s="6">
        <v>0</v>
      </c>
      <c r="AL35" s="3">
        <v>0</v>
      </c>
      <c r="AM35" s="3">
        <v>0</v>
      </c>
      <c r="AN35" s="3">
        <v>0</v>
      </c>
      <c r="AO35" s="5">
        <v>0</v>
      </c>
      <c r="AP35" s="3">
        <v>0</v>
      </c>
      <c r="AQ35" s="6">
        <v>0</v>
      </c>
      <c r="AR35" s="5">
        <v>0</v>
      </c>
      <c r="AS35" s="3">
        <v>0</v>
      </c>
      <c r="AT35" s="6">
        <v>0</v>
      </c>
      <c r="AU35" s="5">
        <v>0</v>
      </c>
      <c r="AV35" s="3">
        <v>0</v>
      </c>
      <c r="AW35" s="6">
        <v>0</v>
      </c>
      <c r="AX35" s="5">
        <v>0</v>
      </c>
      <c r="AY35" s="3">
        <v>0</v>
      </c>
      <c r="AZ35" s="6">
        <v>0</v>
      </c>
      <c r="BA35" s="5">
        <v>0</v>
      </c>
      <c r="BB35" s="3">
        <v>0</v>
      </c>
      <c r="BC35" s="6">
        <v>0</v>
      </c>
    </row>
    <row r="36" spans="1:55" x14ac:dyDescent="0.2">
      <c r="A36" s="23" t="s">
        <v>42</v>
      </c>
      <c r="B36" s="5">
        <v>0</v>
      </c>
      <c r="C36" s="3">
        <v>0</v>
      </c>
      <c r="D36" s="6">
        <v>0</v>
      </c>
      <c r="E36" s="3">
        <v>0</v>
      </c>
      <c r="F36" s="3">
        <v>0</v>
      </c>
      <c r="G36" s="3">
        <v>0</v>
      </c>
      <c r="H36" s="5">
        <v>0</v>
      </c>
      <c r="I36" s="3">
        <v>0</v>
      </c>
      <c r="J36" s="6">
        <v>0</v>
      </c>
      <c r="K36" s="5">
        <v>0</v>
      </c>
      <c r="L36" s="3">
        <v>0</v>
      </c>
      <c r="M36" s="6">
        <v>0</v>
      </c>
      <c r="N36" s="5">
        <v>0</v>
      </c>
      <c r="O36" s="3">
        <v>0</v>
      </c>
      <c r="P36" s="6">
        <v>0</v>
      </c>
      <c r="Q36" s="5">
        <v>0</v>
      </c>
      <c r="R36" s="3">
        <v>0</v>
      </c>
      <c r="S36" s="6">
        <v>0</v>
      </c>
      <c r="T36" s="3">
        <v>0</v>
      </c>
      <c r="U36" s="3">
        <v>0</v>
      </c>
      <c r="V36" s="3">
        <v>0</v>
      </c>
      <c r="W36" s="5">
        <v>0</v>
      </c>
      <c r="X36" s="3">
        <v>0</v>
      </c>
      <c r="Y36" s="6">
        <v>0</v>
      </c>
      <c r="Z36" s="3">
        <v>0</v>
      </c>
      <c r="AA36" s="3">
        <v>0</v>
      </c>
      <c r="AB36" s="3">
        <v>0</v>
      </c>
      <c r="AC36" s="5">
        <v>0</v>
      </c>
      <c r="AD36" s="3">
        <v>0</v>
      </c>
      <c r="AE36" s="6">
        <v>0</v>
      </c>
      <c r="AF36" s="3">
        <v>0</v>
      </c>
      <c r="AG36" s="3">
        <v>0</v>
      </c>
      <c r="AH36" s="3">
        <v>0</v>
      </c>
      <c r="AI36" s="5">
        <v>0</v>
      </c>
      <c r="AJ36" s="3">
        <v>0</v>
      </c>
      <c r="AK36" s="6">
        <v>0</v>
      </c>
      <c r="AL36" s="3">
        <v>0</v>
      </c>
      <c r="AM36" s="3">
        <v>0</v>
      </c>
      <c r="AN36" s="3">
        <v>0</v>
      </c>
      <c r="AO36" s="5">
        <v>0</v>
      </c>
      <c r="AP36" s="3">
        <v>0</v>
      </c>
      <c r="AQ36" s="6">
        <v>0</v>
      </c>
      <c r="AR36" s="5">
        <v>0</v>
      </c>
      <c r="AS36" s="3">
        <v>0</v>
      </c>
      <c r="AT36" s="6">
        <v>0</v>
      </c>
      <c r="AU36" s="5">
        <v>0</v>
      </c>
      <c r="AV36" s="3">
        <v>0</v>
      </c>
      <c r="AW36" s="6">
        <v>0</v>
      </c>
      <c r="AX36" s="5">
        <v>0</v>
      </c>
      <c r="AY36" s="3">
        <v>0</v>
      </c>
      <c r="AZ36" s="6">
        <v>0</v>
      </c>
      <c r="BA36" s="5">
        <v>0</v>
      </c>
      <c r="BB36" s="3">
        <v>0</v>
      </c>
      <c r="BC36" s="6">
        <v>0</v>
      </c>
    </row>
    <row r="37" spans="1:55" x14ac:dyDescent="0.2">
      <c r="A37" s="23" t="s">
        <v>43</v>
      </c>
      <c r="B37" s="5">
        <v>0</v>
      </c>
      <c r="C37" s="3">
        <v>0</v>
      </c>
      <c r="D37" s="6">
        <v>0</v>
      </c>
      <c r="E37" s="3">
        <v>0</v>
      </c>
      <c r="F37" s="3">
        <v>0</v>
      </c>
      <c r="G37" s="3">
        <v>3</v>
      </c>
      <c r="H37" s="5">
        <v>0</v>
      </c>
      <c r="I37" s="3">
        <v>0</v>
      </c>
      <c r="J37" s="6">
        <v>0</v>
      </c>
      <c r="K37" s="5">
        <v>0</v>
      </c>
      <c r="L37" s="3">
        <v>0</v>
      </c>
      <c r="M37" s="6">
        <v>0</v>
      </c>
      <c r="N37" s="5">
        <v>0</v>
      </c>
      <c r="O37" s="3">
        <v>0</v>
      </c>
      <c r="P37" s="6">
        <v>1</v>
      </c>
      <c r="Q37" s="5">
        <v>0</v>
      </c>
      <c r="R37" s="3">
        <v>0</v>
      </c>
      <c r="S37" s="6">
        <v>0</v>
      </c>
      <c r="T37" s="3">
        <v>0</v>
      </c>
      <c r="U37" s="3">
        <v>0</v>
      </c>
      <c r="V37" s="3">
        <v>0</v>
      </c>
      <c r="W37" s="5">
        <v>0</v>
      </c>
      <c r="X37" s="3">
        <v>0</v>
      </c>
      <c r="Y37" s="6">
        <v>0</v>
      </c>
      <c r="Z37" s="3">
        <v>0</v>
      </c>
      <c r="AA37" s="3">
        <v>0</v>
      </c>
      <c r="AB37" s="3">
        <v>0</v>
      </c>
      <c r="AC37" s="5">
        <v>0</v>
      </c>
      <c r="AD37" s="3">
        <v>0</v>
      </c>
      <c r="AE37" s="6">
        <v>0</v>
      </c>
      <c r="AF37" s="3">
        <v>1</v>
      </c>
      <c r="AG37" s="3">
        <v>0</v>
      </c>
      <c r="AH37" s="3">
        <v>0</v>
      </c>
      <c r="AI37" s="5">
        <v>0</v>
      </c>
      <c r="AJ37" s="3">
        <v>0</v>
      </c>
      <c r="AK37" s="6">
        <v>0</v>
      </c>
      <c r="AL37" s="3">
        <v>0</v>
      </c>
      <c r="AM37" s="3">
        <v>0</v>
      </c>
      <c r="AN37" s="3">
        <v>0</v>
      </c>
      <c r="AO37" s="5">
        <v>0</v>
      </c>
      <c r="AP37" s="3">
        <v>0</v>
      </c>
      <c r="AQ37" s="6">
        <v>0</v>
      </c>
      <c r="AR37" s="5">
        <v>0</v>
      </c>
      <c r="AS37" s="3">
        <v>0</v>
      </c>
      <c r="AT37" s="6">
        <v>0</v>
      </c>
      <c r="AU37" s="5">
        <v>0</v>
      </c>
      <c r="AV37" s="3">
        <v>0</v>
      </c>
      <c r="AW37" s="6">
        <v>0</v>
      </c>
      <c r="AX37" s="5">
        <v>0</v>
      </c>
      <c r="AY37" s="3">
        <v>0</v>
      </c>
      <c r="AZ37" s="6">
        <v>2</v>
      </c>
      <c r="BA37" s="5">
        <v>0</v>
      </c>
      <c r="BB37" s="3">
        <v>0</v>
      </c>
      <c r="BC37" s="6">
        <v>0</v>
      </c>
    </row>
    <row r="38" spans="1:55" x14ac:dyDescent="0.2">
      <c r="A38" s="25" t="s">
        <v>44</v>
      </c>
      <c r="B38" s="26">
        <f t="shared" ref="B38:BC38" si="0">B7+B8+B9+B11+B12+B14+B15+B16+B17+B18+B19+B20+B21+B22+B24+B25+B26+B27+B28+B30+B31+B32+B33+B34+B35+B36+B37</f>
        <v>0</v>
      </c>
      <c r="C38" s="27">
        <f t="shared" si="0"/>
        <v>0</v>
      </c>
      <c r="D38" s="28">
        <f t="shared" si="0"/>
        <v>2</v>
      </c>
      <c r="E38" s="27">
        <f t="shared" si="0"/>
        <v>0</v>
      </c>
      <c r="F38" s="27">
        <f t="shared" si="0"/>
        <v>0</v>
      </c>
      <c r="G38" s="28">
        <f t="shared" si="0"/>
        <v>23</v>
      </c>
      <c r="H38" s="27">
        <f t="shared" si="0"/>
        <v>0</v>
      </c>
      <c r="I38" s="27">
        <f t="shared" si="0"/>
        <v>0</v>
      </c>
      <c r="J38" s="28">
        <f t="shared" si="0"/>
        <v>1</v>
      </c>
      <c r="K38" s="27">
        <f t="shared" si="0"/>
        <v>0</v>
      </c>
      <c r="L38" s="27">
        <f t="shared" si="0"/>
        <v>0</v>
      </c>
      <c r="M38" s="28">
        <f t="shared" si="0"/>
        <v>2</v>
      </c>
      <c r="N38" s="27">
        <f t="shared" si="0"/>
        <v>0</v>
      </c>
      <c r="O38" s="27">
        <f t="shared" si="0"/>
        <v>0</v>
      </c>
      <c r="P38" s="28">
        <f t="shared" si="0"/>
        <v>28</v>
      </c>
      <c r="Q38" s="27">
        <f t="shared" si="0"/>
        <v>0</v>
      </c>
      <c r="R38" s="27">
        <f t="shared" si="0"/>
        <v>0</v>
      </c>
      <c r="S38" s="28">
        <f t="shared" si="0"/>
        <v>1</v>
      </c>
      <c r="T38" s="27">
        <f t="shared" si="0"/>
        <v>0</v>
      </c>
      <c r="U38" s="27">
        <f t="shared" si="0"/>
        <v>0</v>
      </c>
      <c r="V38" s="28">
        <f t="shared" si="0"/>
        <v>0</v>
      </c>
      <c r="W38" s="27">
        <f t="shared" si="0"/>
        <v>0</v>
      </c>
      <c r="X38" s="27">
        <f t="shared" si="0"/>
        <v>0</v>
      </c>
      <c r="Y38" s="28">
        <f t="shared" si="0"/>
        <v>2</v>
      </c>
      <c r="Z38" s="27">
        <f t="shared" si="0"/>
        <v>0</v>
      </c>
      <c r="AA38" s="27">
        <f t="shared" si="0"/>
        <v>0</v>
      </c>
      <c r="AB38" s="28">
        <f t="shared" si="0"/>
        <v>0</v>
      </c>
      <c r="AC38" s="27">
        <f t="shared" si="0"/>
        <v>0</v>
      </c>
      <c r="AD38" s="27">
        <f t="shared" si="0"/>
        <v>0</v>
      </c>
      <c r="AE38" s="28">
        <f t="shared" si="0"/>
        <v>0</v>
      </c>
      <c r="AF38" s="27">
        <f t="shared" si="0"/>
        <v>1</v>
      </c>
      <c r="AG38" s="27">
        <f t="shared" si="0"/>
        <v>0</v>
      </c>
      <c r="AH38" s="28">
        <f t="shared" si="0"/>
        <v>18</v>
      </c>
      <c r="AI38" s="27">
        <f t="shared" si="0"/>
        <v>0</v>
      </c>
      <c r="AJ38" s="27">
        <f t="shared" si="0"/>
        <v>0</v>
      </c>
      <c r="AK38" s="28">
        <f t="shared" si="0"/>
        <v>1</v>
      </c>
      <c r="AL38" s="27">
        <f t="shared" si="0"/>
        <v>2</v>
      </c>
      <c r="AM38" s="27">
        <f t="shared" si="0"/>
        <v>0</v>
      </c>
      <c r="AN38" s="28">
        <f t="shared" si="0"/>
        <v>2</v>
      </c>
      <c r="AO38" s="27">
        <f t="shared" si="0"/>
        <v>8</v>
      </c>
      <c r="AP38" s="27">
        <f t="shared" si="0"/>
        <v>4</v>
      </c>
      <c r="AQ38" s="28">
        <f t="shared" si="0"/>
        <v>30</v>
      </c>
      <c r="AR38" s="27">
        <f t="shared" si="0"/>
        <v>4</v>
      </c>
      <c r="AS38" s="27">
        <f t="shared" si="0"/>
        <v>4</v>
      </c>
      <c r="AT38" s="28">
        <f t="shared" si="0"/>
        <v>2</v>
      </c>
      <c r="AU38" s="27">
        <f t="shared" si="0"/>
        <v>1</v>
      </c>
      <c r="AV38" s="27">
        <f t="shared" si="0"/>
        <v>1</v>
      </c>
      <c r="AW38" s="28">
        <f t="shared" si="0"/>
        <v>6</v>
      </c>
      <c r="AX38" s="27">
        <f t="shared" si="0"/>
        <v>6</v>
      </c>
      <c r="AY38" s="27">
        <f t="shared" si="0"/>
        <v>7</v>
      </c>
      <c r="AZ38" s="28">
        <f t="shared" si="0"/>
        <v>105</v>
      </c>
      <c r="BA38" s="27">
        <f t="shared" si="0"/>
        <v>7</v>
      </c>
      <c r="BB38" s="27">
        <f t="shared" si="0"/>
        <v>3</v>
      </c>
      <c r="BC38" s="28">
        <f t="shared" si="0"/>
        <v>10</v>
      </c>
    </row>
    <row r="42" spans="1:55" x14ac:dyDescent="0.2">
      <c r="A42" s="53" t="s">
        <v>145</v>
      </c>
    </row>
    <row r="43" spans="1:55" x14ac:dyDescent="0.2">
      <c r="A43" s="53"/>
    </row>
    <row r="44" spans="1:55" x14ac:dyDescent="0.2">
      <c r="B44" s="77" t="s">
        <v>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9"/>
      <c r="N44" s="65" t="s">
        <v>1</v>
      </c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7"/>
      <c r="Z44" s="68" t="s">
        <v>3</v>
      </c>
      <c r="AA44" s="69"/>
      <c r="AB44" s="70"/>
      <c r="AC44" s="71" t="s">
        <v>4</v>
      </c>
      <c r="AD44" s="72"/>
      <c r="AE44" s="72"/>
      <c r="AF44" s="72"/>
      <c r="AG44" s="72"/>
      <c r="AH44" s="72"/>
      <c r="AI44" s="72"/>
      <c r="AJ44" s="72"/>
      <c r="AK44" s="73"/>
      <c r="AL44" s="74" t="s">
        <v>5</v>
      </c>
      <c r="AM44" s="75"/>
      <c r="AN44" s="75"/>
      <c r="AO44" s="75"/>
      <c r="AP44" s="75"/>
      <c r="AQ44" s="75"/>
      <c r="AR44" s="75"/>
      <c r="AS44" s="75"/>
      <c r="AT44" s="76"/>
    </row>
    <row r="45" spans="1:55" x14ac:dyDescent="0.2">
      <c r="A45" s="1"/>
      <c r="B45" s="62" t="s">
        <v>148</v>
      </c>
      <c r="C45" s="63"/>
      <c r="D45" s="64"/>
      <c r="E45" s="63" t="s">
        <v>149</v>
      </c>
      <c r="F45" s="63"/>
      <c r="G45" s="63"/>
      <c r="H45" s="62" t="s">
        <v>146</v>
      </c>
      <c r="I45" s="63"/>
      <c r="J45" s="64"/>
      <c r="K45" s="63" t="s">
        <v>150</v>
      </c>
      <c r="L45" s="63"/>
      <c r="M45" s="63"/>
      <c r="N45" s="62" t="s">
        <v>148</v>
      </c>
      <c r="O45" s="63"/>
      <c r="P45" s="64"/>
      <c r="Q45" s="62" t="s">
        <v>151</v>
      </c>
      <c r="R45" s="63"/>
      <c r="S45" s="64"/>
      <c r="T45" s="62" t="s">
        <v>150</v>
      </c>
      <c r="U45" s="63"/>
      <c r="V45" s="64"/>
      <c r="W45" s="62" t="s">
        <v>152</v>
      </c>
      <c r="X45" s="63"/>
      <c r="Y45" s="64"/>
      <c r="Z45" s="62" t="s">
        <v>149</v>
      </c>
      <c r="AA45" s="63"/>
      <c r="AB45" s="64"/>
      <c r="AC45" s="62" t="s">
        <v>154</v>
      </c>
      <c r="AD45" s="63"/>
      <c r="AE45" s="64"/>
      <c r="AF45" s="62" t="s">
        <v>153</v>
      </c>
      <c r="AG45" s="63"/>
      <c r="AH45" s="64"/>
      <c r="AI45" s="62" t="s">
        <v>148</v>
      </c>
      <c r="AJ45" s="63"/>
      <c r="AK45" s="64"/>
      <c r="AL45" s="62" t="s">
        <v>154</v>
      </c>
      <c r="AM45" s="63"/>
      <c r="AN45" s="64"/>
      <c r="AO45" s="62" t="s">
        <v>114</v>
      </c>
      <c r="AP45" s="63"/>
      <c r="AQ45" s="64"/>
      <c r="AR45" s="62" t="s">
        <v>148</v>
      </c>
      <c r="AS45" s="63"/>
      <c r="AT45" s="64"/>
    </row>
    <row r="46" spans="1:55" x14ac:dyDescent="0.2">
      <c r="A46" s="3"/>
      <c r="B46" s="29" t="s">
        <v>9</v>
      </c>
      <c r="C46" s="30" t="s">
        <v>10</v>
      </c>
      <c r="D46" s="31" t="s">
        <v>11</v>
      </c>
      <c r="E46" s="30" t="s">
        <v>9</v>
      </c>
      <c r="F46" s="30" t="s">
        <v>10</v>
      </c>
      <c r="G46" s="30" t="s">
        <v>11</v>
      </c>
      <c r="H46" s="29" t="s">
        <v>9</v>
      </c>
      <c r="I46" s="30" t="s">
        <v>10</v>
      </c>
      <c r="J46" s="31" t="s">
        <v>11</v>
      </c>
      <c r="K46" s="30" t="s">
        <v>9</v>
      </c>
      <c r="L46" s="30" t="s">
        <v>10</v>
      </c>
      <c r="M46" s="30" t="s">
        <v>11</v>
      </c>
      <c r="N46" s="29" t="s">
        <v>9</v>
      </c>
      <c r="O46" s="30" t="s">
        <v>10</v>
      </c>
      <c r="P46" s="31" t="s">
        <v>11</v>
      </c>
      <c r="Q46" s="29" t="s">
        <v>9</v>
      </c>
      <c r="R46" s="30" t="s">
        <v>10</v>
      </c>
      <c r="S46" s="31" t="s">
        <v>11</v>
      </c>
      <c r="T46" s="29" t="s">
        <v>9</v>
      </c>
      <c r="U46" s="30" t="s">
        <v>10</v>
      </c>
      <c r="V46" s="31" t="s">
        <v>11</v>
      </c>
      <c r="W46" s="29" t="s">
        <v>9</v>
      </c>
      <c r="X46" s="30" t="s">
        <v>10</v>
      </c>
      <c r="Y46" s="31" t="s">
        <v>11</v>
      </c>
      <c r="Z46" s="29" t="s">
        <v>9</v>
      </c>
      <c r="AA46" s="30" t="s">
        <v>10</v>
      </c>
      <c r="AB46" s="31" t="s">
        <v>11</v>
      </c>
      <c r="AC46" s="29" t="s">
        <v>9</v>
      </c>
      <c r="AD46" s="30" t="s">
        <v>10</v>
      </c>
      <c r="AE46" s="31" t="s">
        <v>11</v>
      </c>
      <c r="AF46" s="29" t="s">
        <v>9</v>
      </c>
      <c r="AG46" s="30" t="s">
        <v>10</v>
      </c>
      <c r="AH46" s="31" t="s">
        <v>11</v>
      </c>
      <c r="AI46" s="29" t="s">
        <v>9</v>
      </c>
      <c r="AJ46" s="30" t="s">
        <v>10</v>
      </c>
      <c r="AK46" s="31" t="s">
        <v>11</v>
      </c>
      <c r="AL46" s="29" t="s">
        <v>9</v>
      </c>
      <c r="AM46" s="30" t="s">
        <v>10</v>
      </c>
      <c r="AN46" s="31" t="s">
        <v>11</v>
      </c>
      <c r="AO46" s="29" t="s">
        <v>9</v>
      </c>
      <c r="AP46" s="30" t="s">
        <v>10</v>
      </c>
      <c r="AQ46" s="31" t="s">
        <v>11</v>
      </c>
      <c r="AR46" s="29" t="s">
        <v>9</v>
      </c>
      <c r="AS46" s="30" t="s">
        <v>10</v>
      </c>
      <c r="AT46" s="31" t="s">
        <v>11</v>
      </c>
    </row>
    <row r="47" spans="1:55" x14ac:dyDescent="0.2">
      <c r="A47" s="20" t="s">
        <v>12</v>
      </c>
      <c r="B47" s="7"/>
      <c r="C47" s="18"/>
      <c r="D47" s="8"/>
      <c r="E47" s="17"/>
      <c r="F47" s="17"/>
      <c r="G47" s="17"/>
      <c r="H47" s="9"/>
      <c r="I47" s="17"/>
      <c r="J47" s="10"/>
      <c r="K47" s="17"/>
      <c r="L47" s="17"/>
      <c r="M47" s="17"/>
      <c r="N47" s="7"/>
      <c r="O47" s="18"/>
      <c r="P47" s="8"/>
      <c r="Q47" s="7"/>
      <c r="R47" s="18"/>
      <c r="S47" s="8"/>
      <c r="T47" s="7"/>
      <c r="U47" s="18"/>
      <c r="V47" s="8"/>
      <c r="W47" s="7"/>
      <c r="X47" s="18"/>
      <c r="Y47" s="8"/>
      <c r="Z47" s="7"/>
      <c r="AA47" s="18"/>
      <c r="AB47" s="8"/>
      <c r="AC47" s="7"/>
      <c r="AD47" s="18"/>
      <c r="AE47" s="8"/>
      <c r="AF47" s="7"/>
      <c r="AG47" s="18"/>
      <c r="AH47" s="8"/>
      <c r="AI47" s="7"/>
      <c r="AJ47" s="18"/>
      <c r="AK47" s="8"/>
      <c r="AL47" s="7"/>
      <c r="AM47" s="18"/>
      <c r="AN47" s="8"/>
      <c r="AO47" s="7"/>
      <c r="AP47" s="18"/>
      <c r="AQ47" s="8"/>
      <c r="AR47" s="7"/>
      <c r="AS47" s="18"/>
      <c r="AT47" s="8"/>
    </row>
    <row r="48" spans="1:55" x14ac:dyDescent="0.2">
      <c r="A48" s="21" t="s">
        <v>13</v>
      </c>
      <c r="B48" s="11">
        <v>0</v>
      </c>
      <c r="C48" s="19">
        <v>0</v>
      </c>
      <c r="D48" s="12">
        <v>0</v>
      </c>
      <c r="E48" s="3">
        <v>0</v>
      </c>
      <c r="F48" s="3">
        <v>0</v>
      </c>
      <c r="G48" s="3">
        <v>0</v>
      </c>
      <c r="H48" s="5">
        <v>0</v>
      </c>
      <c r="I48" s="3">
        <v>0</v>
      </c>
      <c r="J48" s="6">
        <v>0</v>
      </c>
      <c r="K48" s="3">
        <v>0</v>
      </c>
      <c r="L48" s="3">
        <v>0</v>
      </c>
      <c r="M48" s="3">
        <v>0</v>
      </c>
      <c r="N48" s="11">
        <v>0</v>
      </c>
      <c r="O48" s="19">
        <v>0</v>
      </c>
      <c r="P48" s="12">
        <v>0</v>
      </c>
      <c r="Q48" s="11">
        <v>0</v>
      </c>
      <c r="R48" s="19">
        <v>0</v>
      </c>
      <c r="S48" s="12">
        <v>0</v>
      </c>
      <c r="T48" s="11">
        <v>0</v>
      </c>
      <c r="U48" s="19">
        <v>0</v>
      </c>
      <c r="V48" s="12">
        <v>0</v>
      </c>
      <c r="W48" s="11">
        <v>0</v>
      </c>
      <c r="X48" s="19">
        <v>0</v>
      </c>
      <c r="Y48" s="12">
        <v>0</v>
      </c>
      <c r="Z48" s="11">
        <v>0</v>
      </c>
      <c r="AA48" s="19">
        <v>0</v>
      </c>
      <c r="AB48" s="12">
        <v>0</v>
      </c>
      <c r="AC48" s="11">
        <v>0</v>
      </c>
      <c r="AD48" s="19">
        <v>0</v>
      </c>
      <c r="AE48" s="12">
        <v>0</v>
      </c>
      <c r="AF48" s="11">
        <v>0</v>
      </c>
      <c r="AG48" s="19">
        <v>0</v>
      </c>
      <c r="AH48" s="12">
        <v>0</v>
      </c>
      <c r="AI48" s="11">
        <v>0</v>
      </c>
      <c r="AJ48" s="19">
        <v>0</v>
      </c>
      <c r="AK48" s="12">
        <v>0</v>
      </c>
      <c r="AL48" s="11">
        <v>0</v>
      </c>
      <c r="AM48" s="19">
        <v>0</v>
      </c>
      <c r="AN48" s="12">
        <v>0</v>
      </c>
      <c r="AO48" s="11">
        <v>0</v>
      </c>
      <c r="AP48" s="19">
        <v>0</v>
      </c>
      <c r="AQ48" s="12">
        <v>0</v>
      </c>
      <c r="AR48" s="11">
        <v>0</v>
      </c>
      <c r="AS48" s="19">
        <v>0</v>
      </c>
      <c r="AT48" s="12">
        <v>0</v>
      </c>
    </row>
    <row r="49" spans="1:46" x14ac:dyDescent="0.2">
      <c r="A49" s="21" t="s">
        <v>14</v>
      </c>
      <c r="B49" s="11">
        <v>0</v>
      </c>
      <c r="C49" s="19">
        <v>0</v>
      </c>
      <c r="D49" s="12">
        <v>0</v>
      </c>
      <c r="E49" s="3">
        <v>0</v>
      </c>
      <c r="F49" s="3">
        <v>0</v>
      </c>
      <c r="G49" s="3">
        <v>0</v>
      </c>
      <c r="H49" s="5">
        <v>0</v>
      </c>
      <c r="I49" s="3">
        <v>0</v>
      </c>
      <c r="J49" s="6">
        <v>0</v>
      </c>
      <c r="K49" s="3">
        <v>0</v>
      </c>
      <c r="L49" s="3">
        <v>0</v>
      </c>
      <c r="M49" s="3">
        <v>0</v>
      </c>
      <c r="N49" s="11">
        <v>0</v>
      </c>
      <c r="O49" s="19">
        <v>0</v>
      </c>
      <c r="P49" s="12">
        <v>0</v>
      </c>
      <c r="Q49" s="11">
        <v>0</v>
      </c>
      <c r="R49" s="19">
        <v>0</v>
      </c>
      <c r="S49" s="12">
        <v>0</v>
      </c>
      <c r="T49" s="11">
        <v>0</v>
      </c>
      <c r="U49" s="19">
        <v>0</v>
      </c>
      <c r="V49" s="12">
        <v>0</v>
      </c>
      <c r="W49" s="11">
        <v>0</v>
      </c>
      <c r="X49" s="19">
        <v>0</v>
      </c>
      <c r="Y49" s="12">
        <v>0</v>
      </c>
      <c r="Z49" s="11">
        <v>0</v>
      </c>
      <c r="AA49" s="19">
        <v>0</v>
      </c>
      <c r="AB49" s="12">
        <v>0</v>
      </c>
      <c r="AC49" s="11">
        <v>0</v>
      </c>
      <c r="AD49" s="19">
        <v>0</v>
      </c>
      <c r="AE49" s="12">
        <v>0</v>
      </c>
      <c r="AF49" s="11">
        <v>0</v>
      </c>
      <c r="AG49" s="19">
        <v>0</v>
      </c>
      <c r="AH49" s="12">
        <v>0</v>
      </c>
      <c r="AI49" s="11">
        <v>0</v>
      </c>
      <c r="AJ49" s="19">
        <v>0</v>
      </c>
      <c r="AK49" s="12">
        <v>0</v>
      </c>
      <c r="AL49" s="11">
        <v>0</v>
      </c>
      <c r="AM49" s="19">
        <v>0</v>
      </c>
      <c r="AN49" s="12">
        <v>0</v>
      </c>
      <c r="AO49" s="11">
        <v>0</v>
      </c>
      <c r="AP49" s="19">
        <v>0</v>
      </c>
      <c r="AQ49" s="12">
        <v>0</v>
      </c>
      <c r="AR49" s="11">
        <v>0</v>
      </c>
      <c r="AS49" s="19">
        <v>0</v>
      </c>
      <c r="AT49" s="12">
        <v>0</v>
      </c>
    </row>
    <row r="50" spans="1:46" x14ac:dyDescent="0.2">
      <c r="A50" s="21" t="s">
        <v>15</v>
      </c>
      <c r="B50" s="11">
        <v>2</v>
      </c>
      <c r="C50" s="19">
        <v>0</v>
      </c>
      <c r="D50" s="12">
        <v>0</v>
      </c>
      <c r="E50" s="3">
        <v>1</v>
      </c>
      <c r="F50" s="3">
        <v>0</v>
      </c>
      <c r="G50" s="3">
        <v>0</v>
      </c>
      <c r="H50" s="5">
        <v>0</v>
      </c>
      <c r="I50" s="3">
        <v>0</v>
      </c>
      <c r="J50" s="6">
        <v>0</v>
      </c>
      <c r="K50" s="3">
        <v>0</v>
      </c>
      <c r="L50" s="3">
        <v>0</v>
      </c>
      <c r="M50" s="3">
        <v>1</v>
      </c>
      <c r="N50" s="11">
        <v>0</v>
      </c>
      <c r="O50" s="19">
        <v>1</v>
      </c>
      <c r="P50" s="12">
        <v>0</v>
      </c>
      <c r="Q50" s="11">
        <v>0</v>
      </c>
      <c r="R50" s="19">
        <v>1</v>
      </c>
      <c r="S50" s="12">
        <v>0</v>
      </c>
      <c r="T50" s="11">
        <v>2</v>
      </c>
      <c r="U50" s="19">
        <v>1</v>
      </c>
      <c r="V50" s="12">
        <v>0</v>
      </c>
      <c r="W50" s="11">
        <v>0</v>
      </c>
      <c r="X50" s="19">
        <v>0</v>
      </c>
      <c r="Y50" s="12">
        <v>0</v>
      </c>
      <c r="Z50" s="11">
        <v>0</v>
      </c>
      <c r="AA50" s="19">
        <v>0</v>
      </c>
      <c r="AB50" s="12">
        <v>0</v>
      </c>
      <c r="AC50" s="11">
        <v>0</v>
      </c>
      <c r="AD50" s="19">
        <v>0</v>
      </c>
      <c r="AE50" s="12">
        <v>0</v>
      </c>
      <c r="AF50" s="11">
        <v>0</v>
      </c>
      <c r="AG50" s="19">
        <v>0</v>
      </c>
      <c r="AH50" s="12">
        <v>0</v>
      </c>
      <c r="AI50" s="11">
        <v>0</v>
      </c>
      <c r="AJ50" s="19">
        <v>0</v>
      </c>
      <c r="AK50" s="12">
        <v>0</v>
      </c>
      <c r="AL50" s="11">
        <v>1</v>
      </c>
      <c r="AM50" s="19">
        <v>0</v>
      </c>
      <c r="AN50" s="12">
        <v>0</v>
      </c>
      <c r="AO50" s="11">
        <v>0</v>
      </c>
      <c r="AP50" s="19">
        <v>0</v>
      </c>
      <c r="AQ50" s="12">
        <v>0</v>
      </c>
      <c r="AR50" s="11">
        <v>0</v>
      </c>
      <c r="AS50" s="19">
        <v>0</v>
      </c>
      <c r="AT50" s="12">
        <v>1</v>
      </c>
    </row>
    <row r="51" spans="1:46" x14ac:dyDescent="0.2">
      <c r="A51" s="22" t="s">
        <v>16</v>
      </c>
      <c r="B51" s="7"/>
      <c r="C51" s="18"/>
      <c r="D51" s="8"/>
      <c r="E51" s="17"/>
      <c r="F51" s="17"/>
      <c r="G51" s="17"/>
      <c r="H51" s="9"/>
      <c r="I51" s="17"/>
      <c r="J51" s="10"/>
      <c r="K51" s="17"/>
      <c r="L51" s="17"/>
      <c r="M51" s="17"/>
      <c r="N51" s="7"/>
      <c r="O51" s="18"/>
      <c r="P51" s="8"/>
      <c r="Q51" s="7"/>
      <c r="R51" s="18"/>
      <c r="S51" s="8"/>
      <c r="T51" s="7"/>
      <c r="U51" s="18"/>
      <c r="V51" s="8"/>
      <c r="W51" s="7"/>
      <c r="X51" s="18"/>
      <c r="Y51" s="8"/>
      <c r="Z51" s="7"/>
      <c r="AA51" s="18"/>
      <c r="AB51" s="8"/>
      <c r="AC51" s="7"/>
      <c r="AD51" s="18"/>
      <c r="AE51" s="8"/>
      <c r="AF51" s="7"/>
      <c r="AG51" s="18"/>
      <c r="AH51" s="8"/>
      <c r="AI51" s="7"/>
      <c r="AJ51" s="18"/>
      <c r="AK51" s="8"/>
      <c r="AL51" s="7"/>
      <c r="AM51" s="18"/>
      <c r="AN51" s="8"/>
      <c r="AO51" s="7"/>
      <c r="AP51" s="18"/>
      <c r="AQ51" s="8"/>
      <c r="AR51" s="7"/>
      <c r="AS51" s="18"/>
      <c r="AT51" s="8"/>
    </row>
    <row r="52" spans="1:46" x14ac:dyDescent="0.2">
      <c r="A52" s="21" t="s">
        <v>147</v>
      </c>
      <c r="B52" s="11">
        <v>0</v>
      </c>
      <c r="C52" s="19">
        <v>0</v>
      </c>
      <c r="D52" s="12">
        <v>0</v>
      </c>
      <c r="E52" s="3">
        <v>0</v>
      </c>
      <c r="F52" s="3">
        <v>0</v>
      </c>
      <c r="G52" s="3">
        <v>0</v>
      </c>
      <c r="H52" s="5">
        <v>0</v>
      </c>
      <c r="I52" s="3">
        <v>0</v>
      </c>
      <c r="J52" s="6">
        <v>1</v>
      </c>
      <c r="K52" s="3">
        <v>0</v>
      </c>
      <c r="L52" s="3">
        <v>0</v>
      </c>
      <c r="M52" s="3">
        <v>0</v>
      </c>
      <c r="N52" s="11">
        <v>0</v>
      </c>
      <c r="O52" s="19">
        <v>0</v>
      </c>
      <c r="P52" s="12">
        <v>0</v>
      </c>
      <c r="Q52" s="11">
        <v>0</v>
      </c>
      <c r="R52" s="19">
        <v>0</v>
      </c>
      <c r="S52" s="12">
        <v>0</v>
      </c>
      <c r="T52" s="11">
        <v>0</v>
      </c>
      <c r="U52" s="19">
        <v>0</v>
      </c>
      <c r="V52" s="12">
        <v>0</v>
      </c>
      <c r="W52" s="11">
        <v>0</v>
      </c>
      <c r="X52" s="19">
        <v>0</v>
      </c>
      <c r="Y52" s="12">
        <v>0</v>
      </c>
      <c r="Z52" s="11">
        <v>0</v>
      </c>
      <c r="AA52" s="19">
        <v>0</v>
      </c>
      <c r="AB52" s="12">
        <v>0</v>
      </c>
      <c r="AC52" s="11">
        <v>0</v>
      </c>
      <c r="AD52" s="19">
        <v>0</v>
      </c>
      <c r="AE52" s="12">
        <v>0</v>
      </c>
      <c r="AF52" s="11">
        <v>0</v>
      </c>
      <c r="AG52" s="19">
        <v>0</v>
      </c>
      <c r="AH52" s="12">
        <v>0</v>
      </c>
      <c r="AI52" s="11">
        <v>0</v>
      </c>
      <c r="AJ52" s="19">
        <v>0</v>
      </c>
      <c r="AK52" s="12">
        <v>0</v>
      </c>
      <c r="AL52" s="11">
        <v>0</v>
      </c>
      <c r="AM52" s="19">
        <v>0</v>
      </c>
      <c r="AN52" s="12">
        <v>0</v>
      </c>
      <c r="AO52" s="11">
        <v>0</v>
      </c>
      <c r="AP52" s="19">
        <v>0</v>
      </c>
      <c r="AQ52" s="12">
        <v>0</v>
      </c>
      <c r="AR52" s="11">
        <v>0</v>
      </c>
      <c r="AS52" s="19">
        <v>0</v>
      </c>
      <c r="AT52" s="12">
        <v>0</v>
      </c>
    </row>
    <row r="53" spans="1:46" x14ac:dyDescent="0.2">
      <c r="A53" s="21" t="s">
        <v>17</v>
      </c>
      <c r="B53" s="11">
        <v>0</v>
      </c>
      <c r="C53" s="19">
        <v>0</v>
      </c>
      <c r="D53" s="12">
        <v>0</v>
      </c>
      <c r="E53" s="3">
        <v>0</v>
      </c>
      <c r="F53" s="3">
        <v>0</v>
      </c>
      <c r="G53" s="3">
        <v>0</v>
      </c>
      <c r="H53" s="5">
        <v>0</v>
      </c>
      <c r="I53" s="3">
        <v>0</v>
      </c>
      <c r="J53" s="6">
        <v>0</v>
      </c>
      <c r="K53" s="3">
        <v>0</v>
      </c>
      <c r="L53" s="3">
        <v>0</v>
      </c>
      <c r="M53" s="3">
        <v>0</v>
      </c>
      <c r="N53" s="11">
        <v>0</v>
      </c>
      <c r="O53" s="19">
        <v>0</v>
      </c>
      <c r="P53" s="12">
        <v>0</v>
      </c>
      <c r="Q53" s="11">
        <v>0</v>
      </c>
      <c r="R53" s="19">
        <v>0</v>
      </c>
      <c r="S53" s="12">
        <v>0</v>
      </c>
      <c r="T53" s="11">
        <v>0</v>
      </c>
      <c r="U53" s="19">
        <v>0</v>
      </c>
      <c r="V53" s="12">
        <v>0</v>
      </c>
      <c r="W53" s="11">
        <v>0</v>
      </c>
      <c r="X53" s="19">
        <v>0</v>
      </c>
      <c r="Y53" s="12">
        <v>0</v>
      </c>
      <c r="Z53" s="11">
        <v>0</v>
      </c>
      <c r="AA53" s="19">
        <v>0</v>
      </c>
      <c r="AB53" s="12">
        <v>0</v>
      </c>
      <c r="AC53" s="11">
        <v>0</v>
      </c>
      <c r="AD53" s="19">
        <v>0</v>
      </c>
      <c r="AE53" s="12">
        <v>0</v>
      </c>
      <c r="AF53" s="11">
        <v>0</v>
      </c>
      <c r="AG53" s="19">
        <v>0</v>
      </c>
      <c r="AH53" s="12">
        <v>0</v>
      </c>
      <c r="AI53" s="11">
        <v>0</v>
      </c>
      <c r="AJ53" s="19">
        <v>0</v>
      </c>
      <c r="AK53" s="12">
        <v>0</v>
      </c>
      <c r="AL53" s="11">
        <v>0</v>
      </c>
      <c r="AM53" s="19">
        <v>0</v>
      </c>
      <c r="AN53" s="12">
        <v>0</v>
      </c>
      <c r="AO53" s="11">
        <v>0</v>
      </c>
      <c r="AP53" s="19">
        <v>0</v>
      </c>
      <c r="AQ53" s="12">
        <v>0</v>
      </c>
      <c r="AR53" s="11">
        <v>0</v>
      </c>
      <c r="AS53" s="19">
        <v>0</v>
      </c>
      <c r="AT53" s="12">
        <v>0</v>
      </c>
    </row>
    <row r="54" spans="1:46" x14ac:dyDescent="0.2">
      <c r="A54" s="21" t="s">
        <v>18</v>
      </c>
      <c r="B54" s="11">
        <v>0</v>
      </c>
      <c r="C54" s="19">
        <v>0</v>
      </c>
      <c r="D54" s="12">
        <v>0</v>
      </c>
      <c r="E54" s="3">
        <v>0</v>
      </c>
      <c r="F54" s="3">
        <v>0</v>
      </c>
      <c r="G54" s="3">
        <v>0</v>
      </c>
      <c r="H54" s="5">
        <v>0</v>
      </c>
      <c r="I54" s="3">
        <v>0</v>
      </c>
      <c r="J54" s="6">
        <v>0</v>
      </c>
      <c r="K54" s="3">
        <v>0</v>
      </c>
      <c r="L54" s="3">
        <v>0</v>
      </c>
      <c r="M54" s="3">
        <v>0</v>
      </c>
      <c r="N54" s="11">
        <v>0</v>
      </c>
      <c r="O54" s="19">
        <v>0</v>
      </c>
      <c r="P54" s="12">
        <v>0</v>
      </c>
      <c r="Q54" s="11">
        <v>0</v>
      </c>
      <c r="R54" s="19">
        <v>0</v>
      </c>
      <c r="S54" s="12">
        <v>0</v>
      </c>
      <c r="T54" s="11">
        <v>0</v>
      </c>
      <c r="U54" s="19">
        <v>0</v>
      </c>
      <c r="V54" s="12">
        <v>0</v>
      </c>
      <c r="W54" s="11">
        <v>0</v>
      </c>
      <c r="X54" s="19">
        <v>0</v>
      </c>
      <c r="Y54" s="12">
        <v>0</v>
      </c>
      <c r="Z54" s="11">
        <v>0</v>
      </c>
      <c r="AA54" s="19">
        <v>0</v>
      </c>
      <c r="AB54" s="12">
        <v>0</v>
      </c>
      <c r="AC54" s="11">
        <v>0</v>
      </c>
      <c r="AD54" s="19">
        <v>0</v>
      </c>
      <c r="AE54" s="12">
        <v>0</v>
      </c>
      <c r="AF54" s="11">
        <v>0</v>
      </c>
      <c r="AG54" s="19">
        <v>0</v>
      </c>
      <c r="AH54" s="12">
        <v>0</v>
      </c>
      <c r="AI54" s="11">
        <v>0</v>
      </c>
      <c r="AJ54" s="19">
        <v>0</v>
      </c>
      <c r="AK54" s="12">
        <v>0</v>
      </c>
      <c r="AL54" s="11">
        <v>0</v>
      </c>
      <c r="AM54" s="19">
        <v>0</v>
      </c>
      <c r="AN54" s="12">
        <v>0</v>
      </c>
      <c r="AO54" s="11">
        <v>0</v>
      </c>
      <c r="AP54" s="19">
        <v>0</v>
      </c>
      <c r="AQ54" s="12">
        <v>0</v>
      </c>
      <c r="AR54" s="11">
        <v>0</v>
      </c>
      <c r="AS54" s="19">
        <v>0</v>
      </c>
      <c r="AT54" s="12">
        <v>0</v>
      </c>
    </row>
    <row r="55" spans="1:46" x14ac:dyDescent="0.2">
      <c r="A55" s="22" t="s">
        <v>19</v>
      </c>
      <c r="B55" s="7"/>
      <c r="C55" s="18"/>
      <c r="D55" s="8"/>
      <c r="E55" s="17"/>
      <c r="F55" s="17"/>
      <c r="G55" s="17"/>
      <c r="H55" s="9"/>
      <c r="I55" s="17"/>
      <c r="J55" s="10"/>
      <c r="K55" s="17"/>
      <c r="L55" s="17"/>
      <c r="M55" s="17"/>
      <c r="N55" s="7"/>
      <c r="O55" s="18"/>
      <c r="P55" s="8"/>
      <c r="Q55" s="7"/>
      <c r="R55" s="18"/>
      <c r="S55" s="8"/>
      <c r="T55" s="7"/>
      <c r="U55" s="18"/>
      <c r="V55" s="8"/>
      <c r="W55" s="7"/>
      <c r="X55" s="18"/>
      <c r="Y55" s="8"/>
      <c r="Z55" s="7"/>
      <c r="AA55" s="18"/>
      <c r="AB55" s="8"/>
      <c r="AC55" s="7"/>
      <c r="AD55" s="18"/>
      <c r="AE55" s="8"/>
      <c r="AF55" s="7"/>
      <c r="AG55" s="18"/>
      <c r="AH55" s="8"/>
      <c r="AI55" s="7"/>
      <c r="AJ55" s="18"/>
      <c r="AK55" s="8"/>
      <c r="AL55" s="7"/>
      <c r="AM55" s="18"/>
      <c r="AN55" s="8"/>
      <c r="AO55" s="7"/>
      <c r="AP55" s="18"/>
      <c r="AQ55" s="8"/>
      <c r="AR55" s="7"/>
      <c r="AS55" s="18"/>
      <c r="AT55" s="8"/>
    </row>
    <row r="56" spans="1:46" x14ac:dyDescent="0.2">
      <c r="A56" s="21" t="s">
        <v>20</v>
      </c>
      <c r="B56" s="11">
        <v>0</v>
      </c>
      <c r="C56" s="19">
        <v>0</v>
      </c>
      <c r="D56" s="12">
        <v>0</v>
      </c>
      <c r="E56" s="3">
        <v>0</v>
      </c>
      <c r="F56" s="3">
        <v>0</v>
      </c>
      <c r="G56" s="3">
        <v>0</v>
      </c>
      <c r="H56" s="5">
        <v>0</v>
      </c>
      <c r="I56" s="3">
        <v>0</v>
      </c>
      <c r="J56" s="6">
        <v>0</v>
      </c>
      <c r="K56" s="3">
        <v>0</v>
      </c>
      <c r="L56" s="3">
        <v>0</v>
      </c>
      <c r="M56" s="3">
        <v>0</v>
      </c>
      <c r="N56" s="11">
        <v>0</v>
      </c>
      <c r="O56" s="19">
        <v>0</v>
      </c>
      <c r="P56" s="12">
        <v>0</v>
      </c>
      <c r="Q56" s="11">
        <v>0</v>
      </c>
      <c r="R56" s="19">
        <v>0</v>
      </c>
      <c r="S56" s="12">
        <v>0</v>
      </c>
      <c r="T56" s="11">
        <v>0</v>
      </c>
      <c r="U56" s="19">
        <v>0</v>
      </c>
      <c r="V56" s="12">
        <v>0</v>
      </c>
      <c r="W56" s="11">
        <v>0</v>
      </c>
      <c r="X56" s="19">
        <v>0</v>
      </c>
      <c r="Y56" s="12">
        <v>0</v>
      </c>
      <c r="Z56" s="11">
        <v>0</v>
      </c>
      <c r="AA56" s="19">
        <v>0</v>
      </c>
      <c r="AB56" s="12">
        <v>0</v>
      </c>
      <c r="AC56" s="11">
        <v>0</v>
      </c>
      <c r="AD56" s="19">
        <v>0</v>
      </c>
      <c r="AE56" s="12">
        <v>0</v>
      </c>
      <c r="AF56" s="11">
        <v>0</v>
      </c>
      <c r="AG56" s="19">
        <v>0</v>
      </c>
      <c r="AH56" s="12">
        <v>0</v>
      </c>
      <c r="AI56" s="11">
        <v>0</v>
      </c>
      <c r="AJ56" s="19">
        <v>0</v>
      </c>
      <c r="AK56" s="12">
        <v>0</v>
      </c>
      <c r="AL56" s="11">
        <v>0</v>
      </c>
      <c r="AM56" s="19">
        <v>0</v>
      </c>
      <c r="AN56" s="12">
        <v>0</v>
      </c>
      <c r="AO56" s="11">
        <v>0</v>
      </c>
      <c r="AP56" s="19">
        <v>0</v>
      </c>
      <c r="AQ56" s="12">
        <v>0</v>
      </c>
      <c r="AR56" s="11">
        <v>0</v>
      </c>
      <c r="AS56" s="19">
        <v>0</v>
      </c>
      <c r="AT56" s="12">
        <v>0</v>
      </c>
    </row>
    <row r="57" spans="1:46" x14ac:dyDescent="0.2">
      <c r="A57" s="21" t="s">
        <v>21</v>
      </c>
      <c r="B57" s="11">
        <v>0</v>
      </c>
      <c r="C57" s="19">
        <v>0</v>
      </c>
      <c r="D57" s="12">
        <v>0</v>
      </c>
      <c r="E57" s="3">
        <v>0</v>
      </c>
      <c r="F57" s="3">
        <v>0</v>
      </c>
      <c r="G57" s="3">
        <v>0</v>
      </c>
      <c r="H57" s="5">
        <v>0</v>
      </c>
      <c r="I57" s="3">
        <v>0</v>
      </c>
      <c r="J57" s="6">
        <v>0</v>
      </c>
      <c r="K57" s="3">
        <v>0</v>
      </c>
      <c r="L57" s="3">
        <v>0</v>
      </c>
      <c r="M57" s="3">
        <v>0</v>
      </c>
      <c r="N57" s="11">
        <v>0</v>
      </c>
      <c r="O57" s="19">
        <v>1</v>
      </c>
      <c r="P57" s="12">
        <v>0</v>
      </c>
      <c r="Q57" s="11">
        <v>0</v>
      </c>
      <c r="R57" s="19">
        <v>0</v>
      </c>
      <c r="S57" s="12">
        <v>0</v>
      </c>
      <c r="T57" s="11">
        <v>0</v>
      </c>
      <c r="U57" s="19">
        <v>0</v>
      </c>
      <c r="V57" s="12">
        <v>0</v>
      </c>
      <c r="W57" s="11">
        <v>0</v>
      </c>
      <c r="X57" s="19">
        <v>0</v>
      </c>
      <c r="Y57" s="12">
        <v>0</v>
      </c>
      <c r="Z57" s="11">
        <v>0</v>
      </c>
      <c r="AA57" s="19">
        <v>0</v>
      </c>
      <c r="AB57" s="12">
        <v>0</v>
      </c>
      <c r="AC57" s="11">
        <v>0</v>
      </c>
      <c r="AD57" s="19">
        <v>0</v>
      </c>
      <c r="AE57" s="12">
        <v>0</v>
      </c>
      <c r="AF57" s="11">
        <v>0</v>
      </c>
      <c r="AG57" s="19">
        <v>0</v>
      </c>
      <c r="AH57" s="12">
        <v>0</v>
      </c>
      <c r="AI57" s="11">
        <v>0</v>
      </c>
      <c r="AJ57" s="19">
        <v>0</v>
      </c>
      <c r="AK57" s="12">
        <v>0</v>
      </c>
      <c r="AL57" s="11">
        <v>0</v>
      </c>
      <c r="AM57" s="19">
        <v>0</v>
      </c>
      <c r="AN57" s="12">
        <v>0</v>
      </c>
      <c r="AO57" s="11">
        <v>0</v>
      </c>
      <c r="AP57" s="19">
        <v>0</v>
      </c>
      <c r="AQ57" s="12">
        <v>0</v>
      </c>
      <c r="AR57" s="11">
        <v>0</v>
      </c>
      <c r="AS57" s="19">
        <v>0</v>
      </c>
      <c r="AT57" s="12">
        <v>0</v>
      </c>
    </row>
    <row r="58" spans="1:46" x14ac:dyDescent="0.2">
      <c r="A58" s="23" t="s">
        <v>22</v>
      </c>
      <c r="B58" s="5">
        <v>0</v>
      </c>
      <c r="C58" s="3">
        <v>0</v>
      </c>
      <c r="D58" s="6">
        <v>0</v>
      </c>
      <c r="E58" s="3">
        <v>0</v>
      </c>
      <c r="F58" s="3">
        <v>0</v>
      </c>
      <c r="G58" s="3">
        <v>0</v>
      </c>
      <c r="H58" s="5">
        <v>0</v>
      </c>
      <c r="I58" s="3">
        <v>0</v>
      </c>
      <c r="J58" s="6">
        <v>0</v>
      </c>
      <c r="K58" s="3">
        <v>0</v>
      </c>
      <c r="L58" s="3">
        <v>0</v>
      </c>
      <c r="M58" s="3">
        <v>0</v>
      </c>
      <c r="N58" s="5">
        <v>0</v>
      </c>
      <c r="O58" s="3">
        <v>0</v>
      </c>
      <c r="P58" s="6">
        <v>0</v>
      </c>
      <c r="Q58" s="5">
        <v>0</v>
      </c>
      <c r="R58" s="3">
        <v>0</v>
      </c>
      <c r="S58" s="6">
        <v>0</v>
      </c>
      <c r="T58" s="5">
        <v>0</v>
      </c>
      <c r="U58" s="3">
        <v>0</v>
      </c>
      <c r="V58" s="6">
        <v>0</v>
      </c>
      <c r="W58" s="5">
        <v>0</v>
      </c>
      <c r="X58" s="3">
        <v>0</v>
      </c>
      <c r="Y58" s="6">
        <v>0</v>
      </c>
      <c r="Z58" s="5">
        <v>1</v>
      </c>
      <c r="AA58" s="3">
        <v>0</v>
      </c>
      <c r="AB58" s="6">
        <v>0</v>
      </c>
      <c r="AC58" s="5">
        <v>0</v>
      </c>
      <c r="AD58" s="3">
        <v>0</v>
      </c>
      <c r="AE58" s="6">
        <v>0</v>
      </c>
      <c r="AF58" s="5">
        <v>0</v>
      </c>
      <c r="AG58" s="3">
        <v>0</v>
      </c>
      <c r="AH58" s="6">
        <v>0</v>
      </c>
      <c r="AI58" s="5">
        <v>0</v>
      </c>
      <c r="AJ58" s="3">
        <v>0</v>
      </c>
      <c r="AK58" s="6">
        <v>0</v>
      </c>
      <c r="AL58" s="5">
        <v>0</v>
      </c>
      <c r="AM58" s="3">
        <v>0</v>
      </c>
      <c r="AN58" s="6">
        <v>0</v>
      </c>
      <c r="AO58" s="5">
        <v>0</v>
      </c>
      <c r="AP58" s="3">
        <v>0</v>
      </c>
      <c r="AQ58" s="6">
        <v>0</v>
      </c>
      <c r="AR58" s="5">
        <v>0</v>
      </c>
      <c r="AS58" s="3">
        <v>0</v>
      </c>
      <c r="AT58" s="6">
        <v>0</v>
      </c>
    </row>
    <row r="59" spans="1:46" x14ac:dyDescent="0.2">
      <c r="A59" s="23" t="s">
        <v>23</v>
      </c>
      <c r="B59" s="5">
        <v>0</v>
      </c>
      <c r="C59" s="3">
        <v>0</v>
      </c>
      <c r="D59" s="6">
        <v>0</v>
      </c>
      <c r="E59" s="3">
        <v>0</v>
      </c>
      <c r="F59" s="3">
        <v>0</v>
      </c>
      <c r="G59" s="3">
        <v>0</v>
      </c>
      <c r="H59" s="5">
        <v>0</v>
      </c>
      <c r="I59" s="3">
        <v>0</v>
      </c>
      <c r="J59" s="6">
        <v>0</v>
      </c>
      <c r="K59" s="3">
        <v>0</v>
      </c>
      <c r="L59" s="3">
        <v>0</v>
      </c>
      <c r="M59" s="3">
        <v>0</v>
      </c>
      <c r="N59" s="5">
        <v>0</v>
      </c>
      <c r="O59" s="3">
        <v>0</v>
      </c>
      <c r="P59" s="6">
        <v>0</v>
      </c>
      <c r="Q59" s="5">
        <v>0</v>
      </c>
      <c r="R59" s="3">
        <v>0</v>
      </c>
      <c r="S59" s="6">
        <v>0</v>
      </c>
      <c r="T59" s="5">
        <v>0</v>
      </c>
      <c r="U59" s="3">
        <v>0</v>
      </c>
      <c r="V59" s="6">
        <v>0</v>
      </c>
      <c r="W59" s="5">
        <v>0</v>
      </c>
      <c r="X59" s="3">
        <v>0</v>
      </c>
      <c r="Y59" s="6">
        <v>0</v>
      </c>
      <c r="Z59" s="5">
        <v>0</v>
      </c>
      <c r="AA59" s="3">
        <v>0</v>
      </c>
      <c r="AB59" s="6">
        <v>0</v>
      </c>
      <c r="AC59" s="5">
        <v>0</v>
      </c>
      <c r="AD59" s="3">
        <v>0</v>
      </c>
      <c r="AE59" s="6">
        <v>0</v>
      </c>
      <c r="AF59" s="5">
        <v>0</v>
      </c>
      <c r="AG59" s="3">
        <v>0</v>
      </c>
      <c r="AH59" s="6">
        <v>0</v>
      </c>
      <c r="AI59" s="5">
        <v>0</v>
      </c>
      <c r="AJ59" s="3">
        <v>0</v>
      </c>
      <c r="AK59" s="6">
        <v>0</v>
      </c>
      <c r="AL59" s="5">
        <v>0</v>
      </c>
      <c r="AM59" s="3">
        <v>0</v>
      </c>
      <c r="AN59" s="6">
        <v>0</v>
      </c>
      <c r="AO59" s="5">
        <v>0</v>
      </c>
      <c r="AP59" s="3">
        <v>0</v>
      </c>
      <c r="AQ59" s="6">
        <v>0</v>
      </c>
      <c r="AR59" s="5">
        <v>0</v>
      </c>
      <c r="AS59" s="3">
        <v>0</v>
      </c>
      <c r="AT59" s="6">
        <v>0</v>
      </c>
    </row>
    <row r="60" spans="1:46" x14ac:dyDescent="0.2">
      <c r="A60" s="23" t="s">
        <v>24</v>
      </c>
      <c r="B60" s="5">
        <v>0</v>
      </c>
      <c r="C60" s="3">
        <v>0</v>
      </c>
      <c r="D60" s="6">
        <v>0</v>
      </c>
      <c r="E60" s="3">
        <v>0</v>
      </c>
      <c r="F60" s="3">
        <v>0</v>
      </c>
      <c r="G60" s="3">
        <v>0</v>
      </c>
      <c r="H60" s="5">
        <v>0</v>
      </c>
      <c r="I60" s="3">
        <v>0</v>
      </c>
      <c r="J60" s="6">
        <v>0</v>
      </c>
      <c r="K60" s="3">
        <v>0</v>
      </c>
      <c r="L60" s="3">
        <v>0</v>
      </c>
      <c r="M60" s="3">
        <v>0</v>
      </c>
      <c r="N60" s="5">
        <v>0</v>
      </c>
      <c r="O60" s="3">
        <v>0</v>
      </c>
      <c r="P60" s="6">
        <v>0</v>
      </c>
      <c r="Q60" s="5">
        <v>0</v>
      </c>
      <c r="R60" s="3">
        <v>0</v>
      </c>
      <c r="S60" s="6">
        <v>0</v>
      </c>
      <c r="T60" s="5">
        <v>0</v>
      </c>
      <c r="U60" s="3">
        <v>0</v>
      </c>
      <c r="V60" s="6">
        <v>0</v>
      </c>
      <c r="W60" s="5">
        <v>0</v>
      </c>
      <c r="X60" s="3">
        <v>0</v>
      </c>
      <c r="Y60" s="6">
        <v>0</v>
      </c>
      <c r="Z60" s="5">
        <v>0</v>
      </c>
      <c r="AA60" s="3">
        <v>0</v>
      </c>
      <c r="AB60" s="6">
        <v>0</v>
      </c>
      <c r="AC60" s="5">
        <v>0</v>
      </c>
      <c r="AD60" s="3">
        <v>0</v>
      </c>
      <c r="AE60" s="6">
        <v>0</v>
      </c>
      <c r="AF60" s="5">
        <v>0</v>
      </c>
      <c r="AG60" s="3">
        <v>0</v>
      </c>
      <c r="AH60" s="6">
        <v>0</v>
      </c>
      <c r="AI60" s="5">
        <v>0</v>
      </c>
      <c r="AJ60" s="3">
        <v>0</v>
      </c>
      <c r="AK60" s="6">
        <v>0</v>
      </c>
      <c r="AL60" s="5">
        <v>0</v>
      </c>
      <c r="AM60" s="3">
        <v>0</v>
      </c>
      <c r="AN60" s="6">
        <v>0</v>
      </c>
      <c r="AO60" s="5">
        <v>0</v>
      </c>
      <c r="AP60" s="3">
        <v>0</v>
      </c>
      <c r="AQ60" s="6">
        <v>0</v>
      </c>
      <c r="AR60" s="5">
        <v>0</v>
      </c>
      <c r="AS60" s="3">
        <v>0</v>
      </c>
      <c r="AT60" s="6">
        <v>0</v>
      </c>
    </row>
    <row r="61" spans="1:46" x14ac:dyDescent="0.2">
      <c r="A61" s="23" t="s">
        <v>25</v>
      </c>
      <c r="B61" s="5">
        <v>0</v>
      </c>
      <c r="C61" s="3">
        <v>0</v>
      </c>
      <c r="D61" s="6">
        <v>0</v>
      </c>
      <c r="E61" s="3">
        <v>0</v>
      </c>
      <c r="F61" s="3">
        <v>0</v>
      </c>
      <c r="G61" s="3">
        <v>0</v>
      </c>
      <c r="H61" s="5">
        <v>0</v>
      </c>
      <c r="I61" s="3">
        <v>0</v>
      </c>
      <c r="J61" s="6">
        <v>0</v>
      </c>
      <c r="K61" s="3">
        <v>0</v>
      </c>
      <c r="L61" s="3">
        <v>0</v>
      </c>
      <c r="M61" s="3">
        <v>0</v>
      </c>
      <c r="N61" s="5">
        <v>0</v>
      </c>
      <c r="O61" s="3">
        <v>0</v>
      </c>
      <c r="P61" s="6">
        <v>0</v>
      </c>
      <c r="Q61" s="5">
        <v>0</v>
      </c>
      <c r="R61" s="3">
        <v>0</v>
      </c>
      <c r="S61" s="6">
        <v>0</v>
      </c>
      <c r="T61" s="5">
        <v>0</v>
      </c>
      <c r="U61" s="3">
        <v>0</v>
      </c>
      <c r="V61" s="6">
        <v>0</v>
      </c>
      <c r="W61" s="5">
        <v>0</v>
      </c>
      <c r="X61" s="3">
        <v>0</v>
      </c>
      <c r="Y61" s="6">
        <v>0</v>
      </c>
      <c r="Z61" s="5">
        <v>0</v>
      </c>
      <c r="AA61" s="3">
        <v>0</v>
      </c>
      <c r="AB61" s="6">
        <v>0</v>
      </c>
      <c r="AC61" s="5">
        <v>0</v>
      </c>
      <c r="AD61" s="3">
        <v>0</v>
      </c>
      <c r="AE61" s="6">
        <v>0</v>
      </c>
      <c r="AF61" s="5">
        <v>0</v>
      </c>
      <c r="AG61" s="3">
        <v>0</v>
      </c>
      <c r="AH61" s="6">
        <v>0</v>
      </c>
      <c r="AI61" s="5">
        <v>0</v>
      </c>
      <c r="AJ61" s="3">
        <v>0</v>
      </c>
      <c r="AK61" s="6">
        <v>0</v>
      </c>
      <c r="AL61" s="5">
        <v>0</v>
      </c>
      <c r="AM61" s="3">
        <v>0</v>
      </c>
      <c r="AN61" s="6">
        <v>0</v>
      </c>
      <c r="AO61" s="5">
        <v>0</v>
      </c>
      <c r="AP61" s="3">
        <v>0</v>
      </c>
      <c r="AQ61" s="6">
        <v>0</v>
      </c>
      <c r="AR61" s="5">
        <v>0</v>
      </c>
      <c r="AS61" s="3">
        <v>0</v>
      </c>
      <c r="AT61" s="6">
        <v>0</v>
      </c>
    </row>
    <row r="62" spans="1:46" x14ac:dyDescent="0.2">
      <c r="A62" s="23" t="s">
        <v>26</v>
      </c>
      <c r="B62" s="5">
        <v>0</v>
      </c>
      <c r="C62" s="3">
        <v>0</v>
      </c>
      <c r="D62" s="6">
        <v>0</v>
      </c>
      <c r="E62" s="3">
        <v>0</v>
      </c>
      <c r="F62" s="3">
        <v>0</v>
      </c>
      <c r="G62" s="3">
        <v>0</v>
      </c>
      <c r="H62" s="5">
        <v>0</v>
      </c>
      <c r="I62" s="3">
        <v>0</v>
      </c>
      <c r="J62" s="6">
        <v>0</v>
      </c>
      <c r="K62" s="3">
        <v>0</v>
      </c>
      <c r="L62" s="3">
        <v>0</v>
      </c>
      <c r="M62" s="3">
        <v>0</v>
      </c>
      <c r="N62" s="5">
        <v>0</v>
      </c>
      <c r="O62" s="3">
        <v>0</v>
      </c>
      <c r="P62" s="6">
        <v>0</v>
      </c>
      <c r="Q62" s="5">
        <v>0</v>
      </c>
      <c r="R62" s="3">
        <v>0</v>
      </c>
      <c r="S62" s="6">
        <v>0</v>
      </c>
      <c r="T62" s="5">
        <v>0</v>
      </c>
      <c r="U62" s="3">
        <v>0</v>
      </c>
      <c r="V62" s="6">
        <v>0</v>
      </c>
      <c r="W62" s="5">
        <v>0</v>
      </c>
      <c r="X62" s="3">
        <v>0</v>
      </c>
      <c r="Y62" s="6">
        <v>0</v>
      </c>
      <c r="Z62" s="5">
        <v>0</v>
      </c>
      <c r="AA62" s="3">
        <v>0</v>
      </c>
      <c r="AB62" s="6">
        <v>0</v>
      </c>
      <c r="AC62" s="5">
        <v>0</v>
      </c>
      <c r="AD62" s="3">
        <v>0</v>
      </c>
      <c r="AE62" s="6">
        <v>0</v>
      </c>
      <c r="AF62" s="5">
        <v>0</v>
      </c>
      <c r="AG62" s="3">
        <v>0</v>
      </c>
      <c r="AH62" s="6">
        <v>0</v>
      </c>
      <c r="AI62" s="5">
        <v>0</v>
      </c>
      <c r="AJ62" s="3">
        <v>0</v>
      </c>
      <c r="AK62" s="6">
        <v>0</v>
      </c>
      <c r="AL62" s="5">
        <v>0</v>
      </c>
      <c r="AM62" s="3">
        <v>0</v>
      </c>
      <c r="AN62" s="6">
        <v>0</v>
      </c>
      <c r="AO62" s="5">
        <v>0</v>
      </c>
      <c r="AP62" s="3">
        <v>0</v>
      </c>
      <c r="AQ62" s="6">
        <v>0</v>
      </c>
      <c r="AR62" s="5">
        <v>0</v>
      </c>
      <c r="AS62" s="3">
        <v>0</v>
      </c>
      <c r="AT62" s="6">
        <v>0</v>
      </c>
    </row>
    <row r="63" spans="1:46" x14ac:dyDescent="0.2">
      <c r="A63" s="23" t="s">
        <v>27</v>
      </c>
      <c r="B63" s="5">
        <v>0</v>
      </c>
      <c r="C63" s="3">
        <v>0</v>
      </c>
      <c r="D63" s="6">
        <v>0</v>
      </c>
      <c r="E63" s="3">
        <v>0</v>
      </c>
      <c r="F63" s="3">
        <v>0</v>
      </c>
      <c r="G63" s="3">
        <v>0</v>
      </c>
      <c r="H63" s="5">
        <v>0</v>
      </c>
      <c r="I63" s="3">
        <v>0</v>
      </c>
      <c r="J63" s="6">
        <v>0</v>
      </c>
      <c r="K63" s="3">
        <v>0</v>
      </c>
      <c r="L63" s="3">
        <v>0</v>
      </c>
      <c r="M63" s="3">
        <v>0</v>
      </c>
      <c r="N63" s="5">
        <v>0</v>
      </c>
      <c r="O63" s="3">
        <v>0</v>
      </c>
      <c r="P63" s="6">
        <v>0</v>
      </c>
      <c r="Q63" s="5">
        <v>0</v>
      </c>
      <c r="R63" s="3">
        <v>0</v>
      </c>
      <c r="S63" s="6">
        <v>0</v>
      </c>
      <c r="T63" s="5">
        <v>0</v>
      </c>
      <c r="U63" s="3">
        <v>0</v>
      </c>
      <c r="V63" s="6">
        <v>0</v>
      </c>
      <c r="W63" s="5">
        <v>0</v>
      </c>
      <c r="X63" s="3">
        <v>0</v>
      </c>
      <c r="Y63" s="6">
        <v>0</v>
      </c>
      <c r="Z63" s="5">
        <v>0</v>
      </c>
      <c r="AA63" s="3">
        <v>0</v>
      </c>
      <c r="AB63" s="6">
        <v>0</v>
      </c>
      <c r="AC63" s="5">
        <v>0</v>
      </c>
      <c r="AD63" s="3">
        <v>0</v>
      </c>
      <c r="AE63" s="6">
        <v>0</v>
      </c>
      <c r="AF63" s="5">
        <v>0</v>
      </c>
      <c r="AG63" s="3">
        <v>0</v>
      </c>
      <c r="AH63" s="6">
        <v>0</v>
      </c>
      <c r="AI63" s="5">
        <v>0</v>
      </c>
      <c r="AJ63" s="3">
        <v>0</v>
      </c>
      <c r="AK63" s="6">
        <v>0</v>
      </c>
      <c r="AL63" s="5">
        <v>0</v>
      </c>
      <c r="AM63" s="3">
        <v>0</v>
      </c>
      <c r="AN63" s="6">
        <v>0</v>
      </c>
      <c r="AO63" s="5">
        <v>0</v>
      </c>
      <c r="AP63" s="3">
        <v>0</v>
      </c>
      <c r="AQ63" s="6">
        <v>0</v>
      </c>
      <c r="AR63" s="5">
        <v>0</v>
      </c>
      <c r="AS63" s="3">
        <v>0</v>
      </c>
      <c r="AT63" s="6">
        <v>0</v>
      </c>
    </row>
    <row r="64" spans="1:46" x14ac:dyDescent="0.2">
      <c r="A64" s="23" t="s">
        <v>28</v>
      </c>
      <c r="B64" s="5">
        <v>0</v>
      </c>
      <c r="C64" s="3">
        <v>0</v>
      </c>
      <c r="D64" s="6">
        <v>0</v>
      </c>
      <c r="E64" s="3">
        <v>0</v>
      </c>
      <c r="F64" s="3">
        <v>0</v>
      </c>
      <c r="G64" s="3">
        <v>0</v>
      </c>
      <c r="H64" s="5">
        <v>0</v>
      </c>
      <c r="I64" s="3">
        <v>0</v>
      </c>
      <c r="J64" s="6">
        <v>0</v>
      </c>
      <c r="K64" s="3">
        <v>0</v>
      </c>
      <c r="L64" s="3">
        <v>0</v>
      </c>
      <c r="M64" s="3">
        <v>0</v>
      </c>
      <c r="N64" s="5">
        <v>0</v>
      </c>
      <c r="O64" s="3">
        <v>0</v>
      </c>
      <c r="P64" s="6">
        <v>0</v>
      </c>
      <c r="Q64" s="5">
        <v>0</v>
      </c>
      <c r="R64" s="3">
        <v>0</v>
      </c>
      <c r="S64" s="6">
        <v>0</v>
      </c>
      <c r="T64" s="5">
        <v>0</v>
      </c>
      <c r="U64" s="3">
        <v>0</v>
      </c>
      <c r="V64" s="6">
        <v>0</v>
      </c>
      <c r="W64" s="5">
        <v>0</v>
      </c>
      <c r="X64" s="3">
        <v>0</v>
      </c>
      <c r="Y64" s="6">
        <v>0</v>
      </c>
      <c r="Z64" s="5">
        <v>0</v>
      </c>
      <c r="AA64" s="3">
        <v>0</v>
      </c>
      <c r="AB64" s="6">
        <v>0</v>
      </c>
      <c r="AC64" s="5">
        <v>0</v>
      </c>
      <c r="AD64" s="3">
        <v>0</v>
      </c>
      <c r="AE64" s="6">
        <v>0</v>
      </c>
      <c r="AF64" s="5">
        <v>0</v>
      </c>
      <c r="AG64" s="3">
        <v>0</v>
      </c>
      <c r="AH64" s="6">
        <v>0</v>
      </c>
      <c r="AI64" s="5">
        <v>0</v>
      </c>
      <c r="AJ64" s="3">
        <v>0</v>
      </c>
      <c r="AK64" s="6">
        <v>0</v>
      </c>
      <c r="AL64" s="5">
        <v>0</v>
      </c>
      <c r="AM64" s="3">
        <v>0</v>
      </c>
      <c r="AN64" s="6">
        <v>0</v>
      </c>
      <c r="AO64" s="5">
        <v>0</v>
      </c>
      <c r="AP64" s="3">
        <v>0</v>
      </c>
      <c r="AQ64" s="6">
        <v>0</v>
      </c>
      <c r="AR64" s="5">
        <v>0</v>
      </c>
      <c r="AS64" s="3">
        <v>0</v>
      </c>
      <c r="AT64" s="6">
        <v>0</v>
      </c>
    </row>
    <row r="65" spans="1:46" x14ac:dyDescent="0.2">
      <c r="A65" s="24" t="s">
        <v>29</v>
      </c>
      <c r="B65" s="13"/>
      <c r="C65" s="16"/>
      <c r="D65" s="14"/>
      <c r="E65" s="17"/>
      <c r="F65" s="17"/>
      <c r="G65" s="17"/>
      <c r="H65" s="9"/>
      <c r="I65" s="17"/>
      <c r="J65" s="10"/>
      <c r="K65" s="17"/>
      <c r="L65" s="17"/>
      <c r="M65" s="17"/>
      <c r="N65" s="13"/>
      <c r="O65" s="16"/>
      <c r="P65" s="14"/>
      <c r="Q65" s="13"/>
      <c r="R65" s="16"/>
      <c r="S65" s="14"/>
      <c r="T65" s="13"/>
      <c r="U65" s="16"/>
      <c r="V65" s="14"/>
      <c r="W65" s="13"/>
      <c r="X65" s="16"/>
      <c r="Y65" s="14"/>
      <c r="Z65" s="13"/>
      <c r="AA65" s="16"/>
      <c r="AB65" s="14"/>
      <c r="AC65" s="13"/>
      <c r="AD65" s="16"/>
      <c r="AE65" s="14"/>
      <c r="AF65" s="13"/>
      <c r="AG65" s="16"/>
      <c r="AH65" s="14"/>
      <c r="AI65" s="13"/>
      <c r="AJ65" s="16"/>
      <c r="AK65" s="14"/>
      <c r="AL65" s="13"/>
      <c r="AM65" s="16"/>
      <c r="AN65" s="14"/>
      <c r="AO65" s="13"/>
      <c r="AP65" s="16"/>
      <c r="AQ65" s="14"/>
      <c r="AR65" s="13"/>
      <c r="AS65" s="16"/>
      <c r="AT65" s="14"/>
    </row>
    <row r="66" spans="1:46" x14ac:dyDescent="0.2">
      <c r="A66" s="23" t="s">
        <v>30</v>
      </c>
      <c r="B66" s="5">
        <v>0</v>
      </c>
      <c r="C66" s="3">
        <v>0</v>
      </c>
      <c r="D66" s="6">
        <v>0</v>
      </c>
      <c r="E66" s="3">
        <v>0</v>
      </c>
      <c r="F66" s="3">
        <v>0</v>
      </c>
      <c r="G66" s="3">
        <v>0</v>
      </c>
      <c r="H66" s="5">
        <v>0</v>
      </c>
      <c r="I66" s="3">
        <v>0</v>
      </c>
      <c r="J66" s="6">
        <v>0</v>
      </c>
      <c r="K66" s="3">
        <v>0</v>
      </c>
      <c r="L66" s="3">
        <v>0</v>
      </c>
      <c r="M66" s="3">
        <v>0</v>
      </c>
      <c r="N66" s="5">
        <v>0</v>
      </c>
      <c r="O66" s="3">
        <v>0</v>
      </c>
      <c r="P66" s="6">
        <v>0</v>
      </c>
      <c r="Q66" s="5">
        <v>0</v>
      </c>
      <c r="R66" s="3">
        <v>0</v>
      </c>
      <c r="S66" s="6">
        <v>0</v>
      </c>
      <c r="T66" s="5">
        <v>0</v>
      </c>
      <c r="U66" s="3">
        <v>0</v>
      </c>
      <c r="V66" s="6">
        <v>0</v>
      </c>
      <c r="W66" s="5">
        <v>0</v>
      </c>
      <c r="X66" s="3">
        <v>0</v>
      </c>
      <c r="Y66" s="6">
        <v>0</v>
      </c>
      <c r="Z66" s="5">
        <v>0</v>
      </c>
      <c r="AA66" s="3">
        <v>0</v>
      </c>
      <c r="AB66" s="6">
        <v>0</v>
      </c>
      <c r="AC66" s="5">
        <v>0</v>
      </c>
      <c r="AD66" s="3">
        <v>0</v>
      </c>
      <c r="AE66" s="6">
        <v>0</v>
      </c>
      <c r="AF66" s="5">
        <v>0</v>
      </c>
      <c r="AG66" s="3">
        <v>0</v>
      </c>
      <c r="AH66" s="6">
        <v>0</v>
      </c>
      <c r="AI66" s="5">
        <v>0</v>
      </c>
      <c r="AJ66" s="3">
        <v>0</v>
      </c>
      <c r="AK66" s="6">
        <v>0</v>
      </c>
      <c r="AL66" s="5">
        <v>0</v>
      </c>
      <c r="AM66" s="3">
        <v>0</v>
      </c>
      <c r="AN66" s="6">
        <v>0</v>
      </c>
      <c r="AO66" s="5">
        <v>0</v>
      </c>
      <c r="AP66" s="3">
        <v>0</v>
      </c>
      <c r="AQ66" s="6">
        <v>0</v>
      </c>
      <c r="AR66" s="5">
        <v>0</v>
      </c>
      <c r="AS66" s="3">
        <v>0</v>
      </c>
      <c r="AT66" s="6">
        <v>0</v>
      </c>
    </row>
    <row r="67" spans="1:46" x14ac:dyDescent="0.2">
      <c r="A67" s="23" t="s">
        <v>31</v>
      </c>
      <c r="B67" s="5">
        <v>0</v>
      </c>
      <c r="C67" s="3">
        <v>0</v>
      </c>
      <c r="D67" s="6">
        <v>0</v>
      </c>
      <c r="E67" s="3">
        <v>0</v>
      </c>
      <c r="F67" s="3">
        <v>0</v>
      </c>
      <c r="G67" s="3">
        <v>0</v>
      </c>
      <c r="H67" s="5">
        <v>0</v>
      </c>
      <c r="I67" s="3">
        <v>0</v>
      </c>
      <c r="J67" s="6">
        <v>0</v>
      </c>
      <c r="K67" s="3">
        <v>0</v>
      </c>
      <c r="L67" s="3">
        <v>0</v>
      </c>
      <c r="M67" s="3">
        <v>0</v>
      </c>
      <c r="N67" s="5">
        <v>0</v>
      </c>
      <c r="O67" s="3">
        <v>0</v>
      </c>
      <c r="P67" s="6">
        <v>0</v>
      </c>
      <c r="Q67" s="5">
        <v>0</v>
      </c>
      <c r="R67" s="3">
        <v>0</v>
      </c>
      <c r="S67" s="6">
        <v>0</v>
      </c>
      <c r="T67" s="5">
        <v>0</v>
      </c>
      <c r="U67" s="3">
        <v>0</v>
      </c>
      <c r="V67" s="6">
        <v>0</v>
      </c>
      <c r="W67" s="5">
        <v>0</v>
      </c>
      <c r="X67" s="3">
        <v>0</v>
      </c>
      <c r="Y67" s="6">
        <v>0</v>
      </c>
      <c r="Z67" s="5">
        <v>0</v>
      </c>
      <c r="AA67" s="3">
        <v>0</v>
      </c>
      <c r="AB67" s="6">
        <v>0</v>
      </c>
      <c r="AC67" s="5">
        <v>0</v>
      </c>
      <c r="AD67" s="3">
        <v>0</v>
      </c>
      <c r="AE67" s="6">
        <v>0</v>
      </c>
      <c r="AF67" s="5">
        <v>0</v>
      </c>
      <c r="AG67" s="3">
        <v>0</v>
      </c>
      <c r="AH67" s="6">
        <v>0</v>
      </c>
      <c r="AI67" s="5">
        <v>0</v>
      </c>
      <c r="AJ67" s="3">
        <v>0</v>
      </c>
      <c r="AK67" s="6">
        <v>0</v>
      </c>
      <c r="AL67" s="5">
        <v>0</v>
      </c>
      <c r="AM67" s="3">
        <v>0</v>
      </c>
      <c r="AN67" s="6">
        <v>0</v>
      </c>
      <c r="AO67" s="5">
        <v>0</v>
      </c>
      <c r="AP67" s="3">
        <v>0</v>
      </c>
      <c r="AQ67" s="6">
        <v>0</v>
      </c>
      <c r="AR67" s="5">
        <v>0</v>
      </c>
      <c r="AS67" s="3">
        <v>0</v>
      </c>
      <c r="AT67" s="6">
        <v>0</v>
      </c>
    </row>
    <row r="68" spans="1:46" x14ac:dyDescent="0.2">
      <c r="A68" s="23" t="s">
        <v>32</v>
      </c>
      <c r="B68" s="5">
        <v>0</v>
      </c>
      <c r="C68" s="3">
        <v>0</v>
      </c>
      <c r="D68" s="6">
        <v>0</v>
      </c>
      <c r="E68" s="3">
        <v>0</v>
      </c>
      <c r="F68" s="3">
        <v>0</v>
      </c>
      <c r="G68" s="3">
        <v>0</v>
      </c>
      <c r="H68" s="5">
        <v>0</v>
      </c>
      <c r="I68" s="3">
        <v>0</v>
      </c>
      <c r="J68" s="6">
        <v>0</v>
      </c>
      <c r="K68" s="3">
        <v>0</v>
      </c>
      <c r="L68" s="3">
        <v>0</v>
      </c>
      <c r="M68" s="3">
        <v>0</v>
      </c>
      <c r="N68" s="5">
        <v>0</v>
      </c>
      <c r="O68" s="3">
        <v>0</v>
      </c>
      <c r="P68" s="6">
        <v>0</v>
      </c>
      <c r="Q68" s="5">
        <v>0</v>
      </c>
      <c r="R68" s="3">
        <v>0</v>
      </c>
      <c r="S68" s="6">
        <v>0</v>
      </c>
      <c r="T68" s="5">
        <v>0</v>
      </c>
      <c r="U68" s="3">
        <v>0</v>
      </c>
      <c r="V68" s="6">
        <v>0</v>
      </c>
      <c r="W68" s="5">
        <v>0</v>
      </c>
      <c r="X68" s="3">
        <v>0</v>
      </c>
      <c r="Y68" s="6">
        <v>0</v>
      </c>
      <c r="Z68" s="5">
        <v>0</v>
      </c>
      <c r="AA68" s="3">
        <v>0</v>
      </c>
      <c r="AB68" s="6">
        <v>0</v>
      </c>
      <c r="AC68" s="5">
        <v>0</v>
      </c>
      <c r="AD68" s="3">
        <v>0</v>
      </c>
      <c r="AE68" s="6">
        <v>0</v>
      </c>
      <c r="AF68" s="5">
        <v>0</v>
      </c>
      <c r="AG68" s="3">
        <v>0</v>
      </c>
      <c r="AH68" s="6">
        <v>0</v>
      </c>
      <c r="AI68" s="5">
        <v>0</v>
      </c>
      <c r="AJ68" s="3">
        <v>0</v>
      </c>
      <c r="AK68" s="6">
        <v>0</v>
      </c>
      <c r="AL68" s="5">
        <v>0</v>
      </c>
      <c r="AM68" s="3">
        <v>0</v>
      </c>
      <c r="AN68" s="6">
        <v>0</v>
      </c>
      <c r="AO68" s="5">
        <v>0</v>
      </c>
      <c r="AP68" s="3">
        <v>0</v>
      </c>
      <c r="AQ68" s="6">
        <v>0</v>
      </c>
      <c r="AR68" s="5">
        <v>0</v>
      </c>
      <c r="AS68" s="3">
        <v>0</v>
      </c>
      <c r="AT68" s="6">
        <v>0</v>
      </c>
    </row>
    <row r="69" spans="1:46" x14ac:dyDescent="0.2">
      <c r="A69" s="23" t="s">
        <v>33</v>
      </c>
      <c r="B69" s="5">
        <v>0</v>
      </c>
      <c r="C69" s="3">
        <v>0</v>
      </c>
      <c r="D69" s="6">
        <v>0</v>
      </c>
      <c r="E69" s="3">
        <v>0</v>
      </c>
      <c r="F69" s="3">
        <v>0</v>
      </c>
      <c r="G69" s="3">
        <v>0</v>
      </c>
      <c r="H69" s="5">
        <v>0</v>
      </c>
      <c r="I69" s="3">
        <v>0</v>
      </c>
      <c r="J69" s="6">
        <v>0</v>
      </c>
      <c r="K69" s="3">
        <v>0</v>
      </c>
      <c r="L69" s="3">
        <v>0</v>
      </c>
      <c r="M69" s="3">
        <v>0</v>
      </c>
      <c r="N69" s="5">
        <v>0</v>
      </c>
      <c r="O69" s="3">
        <v>0</v>
      </c>
      <c r="P69" s="6">
        <v>0</v>
      </c>
      <c r="Q69" s="5">
        <v>0</v>
      </c>
      <c r="R69" s="3">
        <v>0</v>
      </c>
      <c r="S69" s="6">
        <v>0</v>
      </c>
      <c r="T69" s="5">
        <v>0</v>
      </c>
      <c r="U69" s="3">
        <v>0</v>
      </c>
      <c r="V69" s="6">
        <v>0</v>
      </c>
      <c r="W69" s="5">
        <v>0</v>
      </c>
      <c r="X69" s="3">
        <v>0</v>
      </c>
      <c r="Y69" s="6">
        <v>0</v>
      </c>
      <c r="Z69" s="5">
        <v>0</v>
      </c>
      <c r="AA69" s="3">
        <v>0</v>
      </c>
      <c r="AB69" s="6">
        <v>0</v>
      </c>
      <c r="AC69" s="5">
        <v>0</v>
      </c>
      <c r="AD69" s="3">
        <v>0</v>
      </c>
      <c r="AE69" s="6">
        <v>0</v>
      </c>
      <c r="AF69" s="5">
        <v>0</v>
      </c>
      <c r="AG69" s="3">
        <v>0</v>
      </c>
      <c r="AH69" s="6">
        <v>0</v>
      </c>
      <c r="AI69" s="5">
        <v>0</v>
      </c>
      <c r="AJ69" s="3">
        <v>0</v>
      </c>
      <c r="AK69" s="6">
        <v>0</v>
      </c>
      <c r="AL69" s="5">
        <v>0</v>
      </c>
      <c r="AM69" s="3">
        <v>0</v>
      </c>
      <c r="AN69" s="6">
        <v>0</v>
      </c>
      <c r="AO69" s="5">
        <v>0</v>
      </c>
      <c r="AP69" s="3">
        <v>0</v>
      </c>
      <c r="AQ69" s="6">
        <v>0</v>
      </c>
      <c r="AR69" s="5">
        <v>0</v>
      </c>
      <c r="AS69" s="3">
        <v>0</v>
      </c>
      <c r="AT69" s="6">
        <v>0</v>
      </c>
    </row>
    <row r="70" spans="1:46" x14ac:dyDescent="0.2">
      <c r="A70" s="23" t="s">
        <v>34</v>
      </c>
      <c r="B70" s="5">
        <v>0</v>
      </c>
      <c r="C70" s="3">
        <v>0</v>
      </c>
      <c r="D70" s="6">
        <v>0</v>
      </c>
      <c r="E70" s="3">
        <v>0</v>
      </c>
      <c r="F70" s="3">
        <v>0</v>
      </c>
      <c r="G70" s="3">
        <v>0</v>
      </c>
      <c r="H70" s="5">
        <v>0</v>
      </c>
      <c r="I70" s="3">
        <v>0</v>
      </c>
      <c r="J70" s="6">
        <v>0</v>
      </c>
      <c r="K70" s="3">
        <v>0</v>
      </c>
      <c r="L70" s="3">
        <v>0</v>
      </c>
      <c r="M70" s="3">
        <v>0</v>
      </c>
      <c r="N70" s="5">
        <v>1</v>
      </c>
      <c r="O70" s="3">
        <v>0</v>
      </c>
      <c r="P70" s="6">
        <v>0</v>
      </c>
      <c r="Q70" s="5">
        <v>0</v>
      </c>
      <c r="R70" s="3">
        <v>0</v>
      </c>
      <c r="S70" s="6">
        <v>0</v>
      </c>
      <c r="T70" s="5">
        <v>0</v>
      </c>
      <c r="U70" s="3">
        <v>0</v>
      </c>
      <c r="V70" s="6">
        <v>0</v>
      </c>
      <c r="W70" s="5">
        <v>1</v>
      </c>
      <c r="X70" s="3">
        <v>0</v>
      </c>
      <c r="Y70" s="6">
        <v>0</v>
      </c>
      <c r="Z70" s="5">
        <v>0</v>
      </c>
      <c r="AA70" s="3">
        <v>0</v>
      </c>
      <c r="AB70" s="6">
        <v>0</v>
      </c>
      <c r="AC70" s="5">
        <v>0</v>
      </c>
      <c r="AD70" s="3">
        <v>0</v>
      </c>
      <c r="AE70" s="6">
        <v>0</v>
      </c>
      <c r="AF70" s="5">
        <v>0</v>
      </c>
      <c r="AG70" s="3">
        <v>0</v>
      </c>
      <c r="AH70" s="6">
        <v>0</v>
      </c>
      <c r="AI70" s="5">
        <v>0</v>
      </c>
      <c r="AJ70" s="3">
        <v>0</v>
      </c>
      <c r="AK70" s="6">
        <v>0</v>
      </c>
      <c r="AL70" s="5">
        <v>0</v>
      </c>
      <c r="AM70" s="3">
        <v>0</v>
      </c>
      <c r="AN70" s="6">
        <v>0</v>
      </c>
      <c r="AO70" s="5">
        <v>0</v>
      </c>
      <c r="AP70" s="3">
        <v>0</v>
      </c>
      <c r="AQ70" s="6">
        <v>0</v>
      </c>
      <c r="AR70" s="5">
        <v>0</v>
      </c>
      <c r="AS70" s="3">
        <v>0</v>
      </c>
      <c r="AT70" s="6">
        <v>0</v>
      </c>
    </row>
    <row r="71" spans="1:46" x14ac:dyDescent="0.2">
      <c r="A71" s="24" t="s">
        <v>35</v>
      </c>
      <c r="B71" s="13"/>
      <c r="C71" s="16"/>
      <c r="D71" s="14"/>
      <c r="E71" s="17"/>
      <c r="F71" s="17"/>
      <c r="G71" s="17"/>
      <c r="H71" s="9"/>
      <c r="I71" s="17"/>
      <c r="J71" s="10"/>
      <c r="K71" s="17"/>
      <c r="L71" s="17"/>
      <c r="M71" s="17"/>
      <c r="N71" s="13"/>
      <c r="O71" s="16"/>
      <c r="P71" s="14"/>
      <c r="Q71" s="13"/>
      <c r="R71" s="16"/>
      <c r="S71" s="14"/>
      <c r="T71" s="13"/>
      <c r="U71" s="16"/>
      <c r="V71" s="14"/>
      <c r="W71" s="13"/>
      <c r="X71" s="16"/>
      <c r="Y71" s="14"/>
      <c r="Z71" s="13"/>
      <c r="AA71" s="16"/>
      <c r="AB71" s="14"/>
      <c r="AC71" s="13"/>
      <c r="AD71" s="16"/>
      <c r="AE71" s="14"/>
      <c r="AF71" s="13"/>
      <c r="AG71" s="16"/>
      <c r="AH71" s="14"/>
      <c r="AI71" s="13"/>
      <c r="AJ71" s="16"/>
      <c r="AK71" s="14"/>
      <c r="AL71" s="13"/>
      <c r="AM71" s="16"/>
      <c r="AN71" s="14"/>
      <c r="AO71" s="13"/>
      <c r="AP71" s="16"/>
      <c r="AQ71" s="14"/>
      <c r="AR71" s="13"/>
      <c r="AS71" s="16"/>
      <c r="AT71" s="14"/>
    </row>
    <row r="72" spans="1:46" x14ac:dyDescent="0.2">
      <c r="A72" s="23" t="s">
        <v>36</v>
      </c>
      <c r="B72" s="5">
        <v>0</v>
      </c>
      <c r="C72" s="3">
        <v>0</v>
      </c>
      <c r="D72" s="6">
        <v>0</v>
      </c>
      <c r="E72" s="3">
        <v>0</v>
      </c>
      <c r="F72" s="3">
        <v>0</v>
      </c>
      <c r="G72" s="3">
        <v>0</v>
      </c>
      <c r="H72" s="5">
        <v>0</v>
      </c>
      <c r="I72" s="3">
        <v>0</v>
      </c>
      <c r="J72" s="6">
        <v>0</v>
      </c>
      <c r="K72" s="3">
        <v>0</v>
      </c>
      <c r="L72" s="3">
        <v>0</v>
      </c>
      <c r="M72" s="3">
        <v>0</v>
      </c>
      <c r="N72" s="5">
        <v>0</v>
      </c>
      <c r="O72" s="3">
        <v>0</v>
      </c>
      <c r="P72" s="6">
        <v>0</v>
      </c>
      <c r="Q72" s="5">
        <v>0</v>
      </c>
      <c r="R72" s="3">
        <v>0</v>
      </c>
      <c r="S72" s="6">
        <v>0</v>
      </c>
      <c r="T72" s="5">
        <v>0</v>
      </c>
      <c r="U72" s="3">
        <v>0</v>
      </c>
      <c r="V72" s="6">
        <v>0</v>
      </c>
      <c r="W72" s="5">
        <v>0</v>
      </c>
      <c r="X72" s="3">
        <v>0</v>
      </c>
      <c r="Y72" s="6">
        <v>0</v>
      </c>
      <c r="Z72" s="5">
        <v>0</v>
      </c>
      <c r="AA72" s="3">
        <v>0</v>
      </c>
      <c r="AB72" s="6">
        <v>0</v>
      </c>
      <c r="AC72" s="5">
        <v>0</v>
      </c>
      <c r="AD72" s="3">
        <v>0</v>
      </c>
      <c r="AE72" s="6">
        <v>0</v>
      </c>
      <c r="AF72" s="5">
        <v>0</v>
      </c>
      <c r="AG72" s="3">
        <v>0</v>
      </c>
      <c r="AH72" s="6">
        <v>0</v>
      </c>
      <c r="AI72" s="5">
        <v>0</v>
      </c>
      <c r="AJ72" s="3">
        <v>0</v>
      </c>
      <c r="AK72" s="6">
        <v>0</v>
      </c>
      <c r="AL72" s="5">
        <v>0</v>
      </c>
      <c r="AM72" s="3">
        <v>0</v>
      </c>
      <c r="AN72" s="6">
        <v>0</v>
      </c>
      <c r="AO72" s="5">
        <v>0</v>
      </c>
      <c r="AP72" s="3">
        <v>0</v>
      </c>
      <c r="AQ72" s="6">
        <v>0</v>
      </c>
      <c r="AR72" s="5">
        <v>0</v>
      </c>
      <c r="AS72" s="3">
        <v>0</v>
      </c>
      <c r="AT72" s="6">
        <v>2</v>
      </c>
    </row>
    <row r="73" spans="1:46" x14ac:dyDescent="0.2">
      <c r="A73" s="23" t="s">
        <v>37</v>
      </c>
      <c r="B73" s="5">
        <v>0</v>
      </c>
      <c r="C73" s="3">
        <v>0</v>
      </c>
      <c r="D73" s="6">
        <v>0</v>
      </c>
      <c r="E73" s="3">
        <v>0</v>
      </c>
      <c r="F73" s="3">
        <v>0</v>
      </c>
      <c r="G73" s="3">
        <v>0</v>
      </c>
      <c r="H73" s="5">
        <v>0</v>
      </c>
      <c r="I73" s="3">
        <v>0</v>
      </c>
      <c r="J73" s="6">
        <v>0</v>
      </c>
      <c r="K73" s="3">
        <v>0</v>
      </c>
      <c r="L73" s="3">
        <v>0</v>
      </c>
      <c r="M73" s="3">
        <v>0</v>
      </c>
      <c r="N73" s="5">
        <v>0</v>
      </c>
      <c r="O73" s="3">
        <v>0</v>
      </c>
      <c r="P73" s="6">
        <v>0</v>
      </c>
      <c r="Q73" s="5">
        <v>0</v>
      </c>
      <c r="R73" s="3">
        <v>0</v>
      </c>
      <c r="S73" s="6">
        <v>0</v>
      </c>
      <c r="T73" s="5">
        <v>0</v>
      </c>
      <c r="U73" s="3">
        <v>0</v>
      </c>
      <c r="V73" s="6">
        <v>0</v>
      </c>
      <c r="W73" s="5">
        <v>0</v>
      </c>
      <c r="X73" s="3">
        <v>0</v>
      </c>
      <c r="Y73" s="6">
        <v>0</v>
      </c>
      <c r="Z73" s="5">
        <v>0</v>
      </c>
      <c r="AA73" s="3">
        <v>0</v>
      </c>
      <c r="AB73" s="6">
        <v>0</v>
      </c>
      <c r="AC73" s="5">
        <v>0</v>
      </c>
      <c r="AD73" s="3">
        <v>0</v>
      </c>
      <c r="AE73" s="6">
        <v>0</v>
      </c>
      <c r="AF73" s="5">
        <v>0</v>
      </c>
      <c r="AG73" s="3">
        <v>0</v>
      </c>
      <c r="AH73" s="6">
        <v>0</v>
      </c>
      <c r="AI73" s="5">
        <v>0</v>
      </c>
      <c r="AJ73" s="3">
        <v>0</v>
      </c>
      <c r="AK73" s="6">
        <v>0</v>
      </c>
      <c r="AL73" s="5">
        <v>0</v>
      </c>
      <c r="AM73" s="3">
        <v>0</v>
      </c>
      <c r="AN73" s="6">
        <v>0</v>
      </c>
      <c r="AO73" s="5">
        <v>0</v>
      </c>
      <c r="AP73" s="3">
        <v>0</v>
      </c>
      <c r="AQ73" s="6">
        <v>0</v>
      </c>
      <c r="AR73" s="5">
        <v>0</v>
      </c>
      <c r="AS73" s="3">
        <v>0</v>
      </c>
      <c r="AT73" s="6">
        <v>0</v>
      </c>
    </row>
    <row r="74" spans="1:46" x14ac:dyDescent="0.2">
      <c r="A74" s="23" t="s">
        <v>38</v>
      </c>
      <c r="B74" s="5">
        <v>0</v>
      </c>
      <c r="C74" s="3">
        <v>0</v>
      </c>
      <c r="D74" s="6">
        <v>0</v>
      </c>
      <c r="E74" s="3">
        <v>0</v>
      </c>
      <c r="F74" s="3">
        <v>0</v>
      </c>
      <c r="G74" s="3">
        <v>0</v>
      </c>
      <c r="H74" s="5">
        <v>0</v>
      </c>
      <c r="I74" s="3">
        <v>0</v>
      </c>
      <c r="J74" s="6">
        <v>0</v>
      </c>
      <c r="K74" s="3">
        <v>0</v>
      </c>
      <c r="L74" s="3">
        <v>0</v>
      </c>
      <c r="M74" s="3">
        <v>0</v>
      </c>
      <c r="N74" s="5">
        <v>1</v>
      </c>
      <c r="O74" s="3">
        <v>0</v>
      </c>
      <c r="P74" s="6">
        <v>0</v>
      </c>
      <c r="Q74" s="5">
        <v>0</v>
      </c>
      <c r="R74" s="3">
        <v>0</v>
      </c>
      <c r="S74" s="6">
        <v>0</v>
      </c>
      <c r="T74" s="5">
        <v>0</v>
      </c>
      <c r="U74" s="3">
        <v>0</v>
      </c>
      <c r="V74" s="6">
        <v>0</v>
      </c>
      <c r="W74" s="5">
        <v>0</v>
      </c>
      <c r="X74" s="3">
        <v>0</v>
      </c>
      <c r="Y74" s="6">
        <v>0</v>
      </c>
      <c r="Z74" s="5">
        <v>0</v>
      </c>
      <c r="AA74" s="3">
        <v>0</v>
      </c>
      <c r="AB74" s="6">
        <v>0</v>
      </c>
      <c r="AC74" s="5">
        <v>0</v>
      </c>
      <c r="AD74" s="3">
        <v>0</v>
      </c>
      <c r="AE74" s="6">
        <v>1</v>
      </c>
      <c r="AF74" s="5">
        <v>0</v>
      </c>
      <c r="AG74" s="3">
        <v>0</v>
      </c>
      <c r="AH74" s="6">
        <v>0</v>
      </c>
      <c r="AI74" s="5">
        <v>0</v>
      </c>
      <c r="AJ74" s="3">
        <v>0</v>
      </c>
      <c r="AK74" s="6">
        <v>0</v>
      </c>
      <c r="AL74" s="5">
        <v>0</v>
      </c>
      <c r="AM74" s="3">
        <v>0</v>
      </c>
      <c r="AN74" s="6">
        <v>0</v>
      </c>
      <c r="AO74" s="5">
        <v>0</v>
      </c>
      <c r="AP74" s="3">
        <v>0</v>
      </c>
      <c r="AQ74" s="6">
        <v>0</v>
      </c>
      <c r="AR74" s="5">
        <v>1</v>
      </c>
      <c r="AS74" s="3">
        <v>0</v>
      </c>
      <c r="AT74" s="6">
        <v>1</v>
      </c>
    </row>
    <row r="75" spans="1:46" x14ac:dyDescent="0.2">
      <c r="A75" s="23" t="s">
        <v>39</v>
      </c>
      <c r="B75" s="5">
        <v>0</v>
      </c>
      <c r="C75" s="3">
        <v>0</v>
      </c>
      <c r="D75" s="6">
        <v>0</v>
      </c>
      <c r="E75" s="3">
        <v>0</v>
      </c>
      <c r="F75" s="3">
        <v>0</v>
      </c>
      <c r="G75" s="3">
        <v>0</v>
      </c>
      <c r="H75" s="5">
        <v>0</v>
      </c>
      <c r="I75" s="3">
        <v>0</v>
      </c>
      <c r="J75" s="6">
        <v>0</v>
      </c>
      <c r="K75" s="3">
        <v>0</v>
      </c>
      <c r="L75" s="3">
        <v>0</v>
      </c>
      <c r="M75" s="3">
        <v>0</v>
      </c>
      <c r="N75" s="5">
        <v>1</v>
      </c>
      <c r="O75" s="3">
        <v>0</v>
      </c>
      <c r="P75" s="6">
        <v>0</v>
      </c>
      <c r="Q75" s="5">
        <v>0</v>
      </c>
      <c r="R75" s="3">
        <v>0</v>
      </c>
      <c r="S75" s="6">
        <v>0</v>
      </c>
      <c r="T75" s="5">
        <v>0</v>
      </c>
      <c r="U75" s="3">
        <v>0</v>
      </c>
      <c r="V75" s="6">
        <v>0</v>
      </c>
      <c r="W75" s="5">
        <v>0</v>
      </c>
      <c r="X75" s="3">
        <v>0</v>
      </c>
      <c r="Y75" s="6">
        <v>0</v>
      </c>
      <c r="Z75" s="5">
        <v>0</v>
      </c>
      <c r="AA75" s="3">
        <v>0</v>
      </c>
      <c r="AB75" s="6">
        <v>0</v>
      </c>
      <c r="AC75" s="5">
        <v>0</v>
      </c>
      <c r="AD75" s="3">
        <v>0</v>
      </c>
      <c r="AE75" s="6">
        <v>0</v>
      </c>
      <c r="AF75" s="5">
        <v>1</v>
      </c>
      <c r="AG75" s="3">
        <v>0</v>
      </c>
      <c r="AH75" s="6">
        <v>0</v>
      </c>
      <c r="AI75" s="5">
        <v>0</v>
      </c>
      <c r="AJ75" s="3">
        <v>1</v>
      </c>
      <c r="AK75" s="6">
        <v>0</v>
      </c>
      <c r="AL75" s="5">
        <v>0</v>
      </c>
      <c r="AM75" s="3">
        <v>0</v>
      </c>
      <c r="AN75" s="6">
        <v>0</v>
      </c>
      <c r="AO75" s="5">
        <v>0</v>
      </c>
      <c r="AP75" s="3">
        <v>0</v>
      </c>
      <c r="AQ75" s="6">
        <v>1</v>
      </c>
      <c r="AR75" s="5">
        <v>2</v>
      </c>
      <c r="AS75" s="3">
        <v>0</v>
      </c>
      <c r="AT75" s="6">
        <v>0</v>
      </c>
    </row>
    <row r="76" spans="1:46" x14ac:dyDescent="0.2">
      <c r="A76" s="23" t="s">
        <v>40</v>
      </c>
      <c r="B76" s="5">
        <v>0</v>
      </c>
      <c r="C76" s="3">
        <v>0</v>
      </c>
      <c r="D76" s="6">
        <v>0</v>
      </c>
      <c r="E76" s="3">
        <v>0</v>
      </c>
      <c r="F76" s="3">
        <v>0</v>
      </c>
      <c r="G76" s="3">
        <v>0</v>
      </c>
      <c r="H76" s="5">
        <v>0</v>
      </c>
      <c r="I76" s="3">
        <v>0</v>
      </c>
      <c r="J76" s="6">
        <v>0</v>
      </c>
      <c r="K76" s="3">
        <v>0</v>
      </c>
      <c r="L76" s="3">
        <v>0</v>
      </c>
      <c r="M76" s="3">
        <v>0</v>
      </c>
      <c r="N76" s="5">
        <v>0</v>
      </c>
      <c r="O76" s="3">
        <v>0</v>
      </c>
      <c r="P76" s="6">
        <v>0</v>
      </c>
      <c r="Q76" s="5">
        <v>0</v>
      </c>
      <c r="R76" s="3">
        <v>0</v>
      </c>
      <c r="S76" s="6">
        <v>0</v>
      </c>
      <c r="T76" s="5">
        <v>0</v>
      </c>
      <c r="U76" s="3">
        <v>1</v>
      </c>
      <c r="V76" s="6">
        <v>0</v>
      </c>
      <c r="W76" s="5">
        <v>0</v>
      </c>
      <c r="X76" s="3">
        <v>0</v>
      </c>
      <c r="Y76" s="6">
        <v>0</v>
      </c>
      <c r="Z76" s="5">
        <v>0</v>
      </c>
      <c r="AA76" s="3">
        <v>0</v>
      </c>
      <c r="AB76" s="6">
        <v>0</v>
      </c>
      <c r="AC76" s="5">
        <v>0</v>
      </c>
      <c r="AD76" s="3">
        <v>0</v>
      </c>
      <c r="AE76" s="6">
        <v>0</v>
      </c>
      <c r="AF76" s="5">
        <v>0</v>
      </c>
      <c r="AG76" s="3">
        <v>0</v>
      </c>
      <c r="AH76" s="6">
        <v>0</v>
      </c>
      <c r="AI76" s="5">
        <v>0</v>
      </c>
      <c r="AJ76" s="3">
        <v>0</v>
      </c>
      <c r="AK76" s="6">
        <v>0</v>
      </c>
      <c r="AL76" s="5">
        <v>0</v>
      </c>
      <c r="AM76" s="3">
        <v>0</v>
      </c>
      <c r="AN76" s="6">
        <v>0</v>
      </c>
      <c r="AO76" s="5">
        <v>0</v>
      </c>
      <c r="AP76" s="3">
        <v>0</v>
      </c>
      <c r="AQ76" s="6">
        <v>0</v>
      </c>
      <c r="AR76" s="5">
        <v>0</v>
      </c>
      <c r="AS76" s="3">
        <v>0</v>
      </c>
      <c r="AT76" s="6">
        <v>0</v>
      </c>
    </row>
    <row r="77" spans="1:46" x14ac:dyDescent="0.2">
      <c r="A77" s="23" t="s">
        <v>41</v>
      </c>
      <c r="B77" s="5">
        <v>0</v>
      </c>
      <c r="C77" s="3">
        <v>0</v>
      </c>
      <c r="D77" s="6">
        <v>0</v>
      </c>
      <c r="E77" s="3">
        <v>0</v>
      </c>
      <c r="F77" s="3">
        <v>0</v>
      </c>
      <c r="G77" s="3">
        <v>0</v>
      </c>
      <c r="H77" s="5">
        <v>0</v>
      </c>
      <c r="I77" s="3">
        <v>0</v>
      </c>
      <c r="J77" s="6">
        <v>0</v>
      </c>
      <c r="K77" s="3">
        <v>0</v>
      </c>
      <c r="L77" s="3">
        <v>0</v>
      </c>
      <c r="M77" s="3">
        <v>0</v>
      </c>
      <c r="N77" s="5">
        <v>0</v>
      </c>
      <c r="O77" s="3">
        <v>0</v>
      </c>
      <c r="P77" s="6">
        <v>0</v>
      </c>
      <c r="Q77" s="5">
        <v>0</v>
      </c>
      <c r="R77" s="3">
        <v>0</v>
      </c>
      <c r="S77" s="6">
        <v>0</v>
      </c>
      <c r="T77" s="5">
        <v>0</v>
      </c>
      <c r="U77" s="3">
        <v>0</v>
      </c>
      <c r="V77" s="6">
        <v>0</v>
      </c>
      <c r="W77" s="5">
        <v>0</v>
      </c>
      <c r="X77" s="3">
        <v>0</v>
      </c>
      <c r="Y77" s="6">
        <v>0</v>
      </c>
      <c r="Z77" s="5">
        <v>0</v>
      </c>
      <c r="AA77" s="3">
        <v>0</v>
      </c>
      <c r="AB77" s="6">
        <v>0</v>
      </c>
      <c r="AC77" s="5">
        <v>0</v>
      </c>
      <c r="AD77" s="3">
        <v>0</v>
      </c>
      <c r="AE77" s="6">
        <v>0</v>
      </c>
      <c r="AF77" s="5">
        <v>0</v>
      </c>
      <c r="AG77" s="3">
        <v>0</v>
      </c>
      <c r="AH77" s="6">
        <v>0</v>
      </c>
      <c r="AI77" s="5">
        <v>0</v>
      </c>
      <c r="AJ77" s="3">
        <v>0</v>
      </c>
      <c r="AK77" s="6">
        <v>0</v>
      </c>
      <c r="AL77" s="5">
        <v>0</v>
      </c>
      <c r="AM77" s="3">
        <v>0</v>
      </c>
      <c r="AN77" s="6">
        <v>0</v>
      </c>
      <c r="AO77" s="5">
        <v>0</v>
      </c>
      <c r="AP77" s="3">
        <v>0</v>
      </c>
      <c r="AQ77" s="6">
        <v>0</v>
      </c>
      <c r="AR77" s="5">
        <v>0</v>
      </c>
      <c r="AS77" s="3">
        <v>0</v>
      </c>
      <c r="AT77" s="6">
        <v>0</v>
      </c>
    </row>
    <row r="78" spans="1:46" x14ac:dyDescent="0.2">
      <c r="A78" s="23" t="s">
        <v>42</v>
      </c>
      <c r="B78" s="5">
        <v>0</v>
      </c>
      <c r="C78" s="3">
        <v>0</v>
      </c>
      <c r="D78" s="6">
        <v>0</v>
      </c>
      <c r="E78" s="3">
        <v>0</v>
      </c>
      <c r="F78" s="3">
        <v>0</v>
      </c>
      <c r="G78" s="3">
        <v>0</v>
      </c>
      <c r="H78" s="5">
        <v>0</v>
      </c>
      <c r="I78" s="3">
        <v>0</v>
      </c>
      <c r="J78" s="6">
        <v>0</v>
      </c>
      <c r="K78" s="3">
        <v>0</v>
      </c>
      <c r="L78" s="3">
        <v>0</v>
      </c>
      <c r="M78" s="3">
        <v>0</v>
      </c>
      <c r="N78" s="5">
        <v>0</v>
      </c>
      <c r="O78" s="3">
        <v>0</v>
      </c>
      <c r="P78" s="6">
        <v>0</v>
      </c>
      <c r="Q78" s="5">
        <v>0</v>
      </c>
      <c r="R78" s="3">
        <v>0</v>
      </c>
      <c r="S78" s="6">
        <v>0</v>
      </c>
      <c r="T78" s="5">
        <v>0</v>
      </c>
      <c r="U78" s="3">
        <v>0</v>
      </c>
      <c r="V78" s="6">
        <v>0</v>
      </c>
      <c r="W78" s="5">
        <v>0</v>
      </c>
      <c r="X78" s="3">
        <v>0</v>
      </c>
      <c r="Y78" s="6">
        <v>0</v>
      </c>
      <c r="Z78" s="5">
        <v>0</v>
      </c>
      <c r="AA78" s="3">
        <v>0</v>
      </c>
      <c r="AB78" s="6">
        <v>0</v>
      </c>
      <c r="AC78" s="5">
        <v>0</v>
      </c>
      <c r="AD78" s="3">
        <v>0</v>
      </c>
      <c r="AE78" s="6">
        <v>0</v>
      </c>
      <c r="AF78" s="5">
        <v>0</v>
      </c>
      <c r="AG78" s="3">
        <v>0</v>
      </c>
      <c r="AH78" s="6">
        <v>0</v>
      </c>
      <c r="AI78" s="5">
        <v>0</v>
      </c>
      <c r="AJ78" s="3">
        <v>0</v>
      </c>
      <c r="AK78" s="6">
        <v>0</v>
      </c>
      <c r="AL78" s="5">
        <v>0</v>
      </c>
      <c r="AM78" s="3">
        <v>0</v>
      </c>
      <c r="AN78" s="6">
        <v>0</v>
      </c>
      <c r="AO78" s="5">
        <v>0</v>
      </c>
      <c r="AP78" s="3">
        <v>0</v>
      </c>
      <c r="AQ78" s="6">
        <v>0</v>
      </c>
      <c r="AR78" s="5">
        <v>0</v>
      </c>
      <c r="AS78" s="3">
        <v>0</v>
      </c>
      <c r="AT78" s="6">
        <v>0</v>
      </c>
    </row>
    <row r="79" spans="1:46" x14ac:dyDescent="0.2">
      <c r="A79" s="23" t="s">
        <v>43</v>
      </c>
      <c r="B79" s="5">
        <v>0</v>
      </c>
      <c r="C79" s="3">
        <v>0</v>
      </c>
      <c r="D79" s="6">
        <v>0</v>
      </c>
      <c r="E79" s="3">
        <v>0</v>
      </c>
      <c r="F79" s="3">
        <v>0</v>
      </c>
      <c r="G79" s="3">
        <v>0</v>
      </c>
      <c r="H79" s="5">
        <v>0</v>
      </c>
      <c r="I79" s="3">
        <v>0</v>
      </c>
      <c r="J79" s="6">
        <v>0</v>
      </c>
      <c r="K79" s="3">
        <v>0</v>
      </c>
      <c r="L79" s="3">
        <v>0</v>
      </c>
      <c r="M79" s="3">
        <v>0</v>
      </c>
      <c r="N79" s="5">
        <v>0</v>
      </c>
      <c r="O79" s="3">
        <v>0</v>
      </c>
      <c r="P79" s="6">
        <v>0</v>
      </c>
      <c r="Q79" s="5">
        <v>0</v>
      </c>
      <c r="R79" s="3">
        <v>0</v>
      </c>
      <c r="S79" s="6">
        <v>0</v>
      </c>
      <c r="T79" s="5">
        <v>0</v>
      </c>
      <c r="U79" s="3">
        <v>0</v>
      </c>
      <c r="V79" s="6">
        <v>0</v>
      </c>
      <c r="W79" s="5">
        <v>0</v>
      </c>
      <c r="X79" s="3">
        <v>0</v>
      </c>
      <c r="Y79" s="6">
        <v>0</v>
      </c>
      <c r="Z79" s="5">
        <v>0</v>
      </c>
      <c r="AA79" s="3">
        <v>0</v>
      </c>
      <c r="AB79" s="6">
        <v>0</v>
      </c>
      <c r="AC79" s="5">
        <v>0</v>
      </c>
      <c r="AD79" s="3">
        <v>0</v>
      </c>
      <c r="AE79" s="6">
        <v>0</v>
      </c>
      <c r="AF79" s="5">
        <v>0</v>
      </c>
      <c r="AG79" s="3">
        <v>0</v>
      </c>
      <c r="AH79" s="6">
        <v>0</v>
      </c>
      <c r="AI79" s="5">
        <v>0</v>
      </c>
      <c r="AJ79" s="3">
        <v>0</v>
      </c>
      <c r="AK79" s="6">
        <v>0</v>
      </c>
      <c r="AL79" s="5">
        <v>0</v>
      </c>
      <c r="AM79" s="3">
        <v>0</v>
      </c>
      <c r="AN79" s="6">
        <v>0</v>
      </c>
      <c r="AO79" s="5">
        <v>0</v>
      </c>
      <c r="AP79" s="3">
        <v>0</v>
      </c>
      <c r="AQ79" s="6">
        <v>0</v>
      </c>
      <c r="AR79" s="5">
        <v>0</v>
      </c>
      <c r="AS79" s="3">
        <v>0</v>
      </c>
      <c r="AT79" s="6">
        <v>0</v>
      </c>
    </row>
    <row r="80" spans="1:46" x14ac:dyDescent="0.2">
      <c r="A80" s="25" t="s">
        <v>44</v>
      </c>
      <c r="B80" s="26">
        <f>B48+B49+B50+B53+B54+B56+B57+B58+B59+B60+B61+B62+B63+B64+B66+B67+B68+B69+B70+B72+B73+B74+B75+B76+B77+B78+B79</f>
        <v>2</v>
      </c>
      <c r="C80" s="27">
        <f>C48+C49+C50+C53+C54+C56+C57+C58+C59+C60+C61+C62+C63+C64+C66+C67+C68+C69+C70+C72+C73+C74+C75+C76+C77+C78+C79</f>
        <v>0</v>
      </c>
      <c r="D80" s="28">
        <f>D48+D49+D50+D53+D54+D56+D57+D58+D59+D60+D61+D62+D63+D64+D66+D67+D68+D69+D70+D72+D73+D74+D75+D76+D77+D78+D79+D52</f>
        <v>0</v>
      </c>
      <c r="E80" s="26">
        <f>E48+E49+E50+E53+E54+E56+E57+E58+E59+E60+E61+E62+E63+E64+E66+E67+E68+E69+E70+E72+E73+E74+E75+E76+E77+E78+E79</f>
        <v>1</v>
      </c>
      <c r="F80" s="27">
        <f>F48+F49+F50+F53+F54+F56+F57+F58+F59+F60+F61+F62+F63+F64+F66+F67+F68+F69+F70+F72+F73+F74+F75+F76+F77+F78+F79</f>
        <v>0</v>
      </c>
      <c r="G80" s="28">
        <f>G48+G49+G50+G53+G54+G56+G57+G58+G59+G60+G61+G62+G63+G64+G66+G67+G68+G69+G70+G72+G73+G74+G75+G76+G77+G78+G79+G52</f>
        <v>0</v>
      </c>
      <c r="H80" s="26">
        <f>H48+H49+H50+H53+H54+H56+H57+H58+H59+H60+H61+H62+H63+H64+H66+H67+H68+H69+H70+H72+H73+H74+H75+H76+H77+H78+H79</f>
        <v>0</v>
      </c>
      <c r="I80" s="27">
        <f>I48+I49+I50+I53+I54+I56+I57+I58+I59+I60+I61+I62+I63+I64+I66+I67+I68+I69+I70+I72+I73+I74+I75+I76+I77+I78+I79</f>
        <v>0</v>
      </c>
      <c r="J80" s="28">
        <f>J48+J49+J50+J53+J54+J56+J57+J58+J59+J60+J61+J62+J63+J64+J66+J67+J68+J69+J70+J72+J73+J74+J75+J76+J77+J78+J79+J52</f>
        <v>1</v>
      </c>
      <c r="K80" s="26">
        <f>K48+K49+K50+K53+K54+K56+K57+K58+K59+K60+K61+K62+K63+K64+K66+K67+K68+K69+K70+K72+K73+K74+K75+K76+K77+K78+K79</f>
        <v>0</v>
      </c>
      <c r="L80" s="27">
        <f>L48+L49+L50+L53+L54+L56+L57+L58+L59+L60+L61+L62+L63+L64+L66+L67+L68+L69+L70+L72+L73+L74+L75+L76+L77+L78+L79</f>
        <v>0</v>
      </c>
      <c r="M80" s="28">
        <f>M48+M49+M50+M53+M54+M56+M57+M58+M59+M60+M61+M62+M63+M64+M66+M67+M68+M69+M70+M72+M73+M74+M75+M76+M77+M78+M79+M52</f>
        <v>1</v>
      </c>
      <c r="N80" s="26">
        <f>N48+N49+N50+N53+N54+N56+N57+N58+N59+N60+N61+N62+N63+N64+N66+N67+N68+N69+N70+N72+N73+N74+N75+N76+N77+N78+N79</f>
        <v>3</v>
      </c>
      <c r="O80" s="27">
        <f>O48+O49+O50+O53+O54+O56+O57+O58+O59+O60+O61+O62+O63+O64+O66+O67+O68+O69+O70+O72+O73+O74+O75+O76+O77+O78+O79</f>
        <v>2</v>
      </c>
      <c r="P80" s="28">
        <f>P48+P49+P50+P53+P54+P56+P57+P58+P59+P60+P61+P62+P63+P64+P66+P67+P68+P69+P70+P72+P73+P74+P75+P76+P77+P78+P79+P52</f>
        <v>0</v>
      </c>
      <c r="Q80" s="26">
        <f>Q48+Q49+Q50+Q53+Q54+Q56+Q57+Q58+Q59+Q60+Q61+Q62+Q63+Q64+Q66+Q67+Q68+Q69+Q70+Q72+Q73+Q74+Q75+Q76+Q77+Q78+Q79</f>
        <v>0</v>
      </c>
      <c r="R80" s="27">
        <f>R48+R49+R50+R53+R54+R56+R57+R58+R59+R60+R61+R62+R63+R64+R66+R67+R68+R69+R70+R72+R73+R74+R75+R76+R77+R78+R79</f>
        <v>1</v>
      </c>
      <c r="S80" s="28">
        <f>S48+S49+S50+S53+S54+S56+S57+S58+S59+S60+S61+S62+S63+S64+S66+S67+S68+S69+S70+S72+S73+S74+S75+S76+S77+S78+S79+S52</f>
        <v>0</v>
      </c>
      <c r="T80" s="26">
        <f>T48+T49+T50+T53+T54+T56+T57+T58+T59+T60+T61+T62+T63+T64+T66+T67+T68+T69+T70+T72+T73+T74+T75+T76+T77+T78+T79</f>
        <v>2</v>
      </c>
      <c r="U80" s="27">
        <f>U48+U49+U50+U53+U54+U56+U57+U58+U59+U60+U61+U62+U63+U64+U66+U67+U68+U69+U70+U72+U73+U74+U75+U76+U77+U78+U79</f>
        <v>2</v>
      </c>
      <c r="V80" s="28">
        <f>V48+V49+V50+V53+V54+V56+V57+V58+V59+V60+V61+V62+V63+V64+V66+V67+V68+V69+V70+V72+V73+V74+V75+V76+V77+V78+V79+V52</f>
        <v>0</v>
      </c>
      <c r="W80" s="26">
        <f>W48+W49+W50+W53+W54+W56+W57+W58+W59+W60+W61+W62+W63+W64+W66+W67+W68+W69+W70+W72+W73+W74+W75+W76+W77+W78+W79</f>
        <v>1</v>
      </c>
      <c r="X80" s="27">
        <f>X48+X49+X50+X53+X54+X56+X57+X58+X59+X60+X61+X62+X63+X64+X66+X67+X68+X69+X70+X72+X73+X74+X75+X76+X77+X78+X79</f>
        <v>0</v>
      </c>
      <c r="Y80" s="28">
        <f>Y48+Y49+Y50+Y53+Y54+Y56+Y57+Y58+Y59+Y60+Y61+Y62+Y63+Y64+Y66+Y67+Y68+Y69+Y70+Y72+Y73+Y74+Y75+Y76+Y77+Y78+Y79+Y52</f>
        <v>0</v>
      </c>
      <c r="Z80" s="26">
        <f>Z48+Z49+Z50+Z53+Z54+Z56+Z57+Z58+Z59+Z60+Z61+Z62+Z63+Z64+Z66+Z67+Z68+Z69+Z70+Z72+Z73+Z74+Z75+Z76+Z77+Z78+Z79</f>
        <v>1</v>
      </c>
      <c r="AA80" s="27">
        <f>AA48+AA49+AA50+AA53+AA54+AA56+AA57+AA58+AA59+AA60+AA61+AA62+AA63+AA64+AA66+AA67+AA68+AA69+AA70+AA72+AA73+AA74+AA75+AA76+AA77+AA78+AA79</f>
        <v>0</v>
      </c>
      <c r="AB80" s="28">
        <f>AB48+AB49+AB50+AB53+AB54+AB56+AB57+AB58+AB59+AB60+AB61+AB62+AB63+AB64+AB66+AB67+AB68+AB69+AB70+AB72+AB73+AB74+AB75+AB76+AB77+AB78+AB79+AB52</f>
        <v>0</v>
      </c>
      <c r="AC80" s="26">
        <f>AC48+AC49+AC50+AC53+AC54+AC56+AC57+AC58+AC59+AC60+AC61+AC62+AC63+AC64+AC66+AC67+AC68+AC69+AC70+AC72+AC73+AC74+AC75+AC76+AC77+AC78+AC79</f>
        <v>0</v>
      </c>
      <c r="AD80" s="27">
        <f>AD48+AD49+AD50+AD53+AD54+AD56+AD57+AD58+AD59+AD60+AD61+AD62+AD63+AD64+AD66+AD67+AD68+AD69+AD70+AD72+AD73+AD74+AD75+AD76+AD77+AD78+AD79</f>
        <v>0</v>
      </c>
      <c r="AE80" s="28">
        <f>AE48+AE49+AE50+AE53+AE54+AE56+AE57+AE58+AE59+AE60+AE61+AE62+AE63+AE64+AE66+AE67+AE68+AE69+AE70+AE72+AE73+AE74+AE75+AE76+AE77+AE78+AE79+AE52</f>
        <v>1</v>
      </c>
      <c r="AF80" s="26">
        <f>AF48+AF49+AF50+AF53+AF54+AF56+AF57+AF58+AF59+AF60+AF61+AF62+AF63+AF64+AF66+AF67+AF68+AF69+AF70+AF72+AF73+AF74+AF75+AF76+AF77+AF78+AF79</f>
        <v>1</v>
      </c>
      <c r="AG80" s="27">
        <f>AG48+AG49+AG50+AG53+AG54+AG56+AG57+AG58+AG59+AG60+AG61+AG62+AG63+AG64+AG66+AG67+AG68+AG69+AG70+AG72+AG73+AG74+AG75+AG76+AG77+AG78+AG79</f>
        <v>0</v>
      </c>
      <c r="AH80" s="28">
        <f>AH48+AH49+AH50+AH53+AH54+AH56+AH57+AH58+AH59+AH60+AH61+AH62+AH63+AH64+AH66+AH67+AH68+AH69+AH70+AH72+AH73+AH74+AH75+AH76+AH77+AH78+AH79+AH52</f>
        <v>0</v>
      </c>
      <c r="AI80" s="26">
        <f>AI48+AI49+AI50+AI53+AI54+AI56+AI57+AI58+AI59+AI60+AI61+AI62+AI63+AI64+AI66+AI67+AI68+AI69+AI70+AI72+AI73+AI74+AI75+AI76+AI77+AI78+AI79</f>
        <v>0</v>
      </c>
      <c r="AJ80" s="27">
        <f>AJ48+AJ49+AJ50+AJ53+AJ54+AJ56+AJ57+AJ58+AJ59+AJ60+AJ61+AJ62+AJ63+AJ64+AJ66+AJ67+AJ68+AJ69+AJ70+AJ72+AJ73+AJ74+AJ75+AJ76+AJ77+AJ78+AJ79</f>
        <v>1</v>
      </c>
      <c r="AK80" s="28">
        <f>AK48+AK49+AK50+AK53+AK54+AK56+AK57+AK58+AK59+AK60+AK61+AK62+AK63+AK64+AK66+AK67+AK68+AK69+AK70+AK72+AK73+AK74+AK75+AK76+AK77+AK78+AK79+AK52</f>
        <v>0</v>
      </c>
      <c r="AL80" s="26">
        <f>AL48+AL49+AL50+AL53+AL54+AL56+AL57+AL58+AL59+AL60+AL61+AL62+AL63+AL64+AL66+AL67+AL68+AL69+AL70+AL72+AL73+AL74+AL75+AL76+AL77+AL78+AL79</f>
        <v>1</v>
      </c>
      <c r="AM80" s="27">
        <f>AM48+AM49+AM50+AM53+AM54+AM56+AM57+AM58+AM59+AM60+AM61+AM62+AM63+AM64+AM66+AM67+AM68+AM69+AM70+AM72+AM73+AM74+AM75+AM76+AM77+AM78+AM79</f>
        <v>0</v>
      </c>
      <c r="AN80" s="28">
        <f>AN48+AN49+AN50+AN53+AN54+AN56+AN57+AN58+AN59+AN60+AN61+AN62+AN63+AN64+AN66+AN67+AN68+AN69+AN70+AN72+AN73+AN74+AN75+AN76+AN77+AN78+AN79+AN52</f>
        <v>0</v>
      </c>
      <c r="AO80" s="26">
        <f>AO48+AO49+AO50+AO53+AO54+AO56+AO57+AO58+AO59+AO60+AO61+AO62+AO63+AO64+AO66+AO67+AO68+AO69+AO70+AO72+AO73+AO74+AO75+AO76+AO77+AO78+AO79</f>
        <v>0</v>
      </c>
      <c r="AP80" s="27">
        <f>AP48+AP49+AP50+AP53+AP54+AP56+AP57+AP58+AP59+AP60+AP61+AP62+AP63+AP64+AP66+AP67+AP68+AP69+AP70+AP72+AP73+AP74+AP75+AP76+AP77+AP78+AP79</f>
        <v>0</v>
      </c>
      <c r="AQ80" s="28">
        <f>AQ48+AQ49+AQ50+AQ53+AQ54+AQ56+AQ57+AQ58+AQ59+AQ60+AQ61+AQ62+AQ63+AQ64+AQ66+AQ67+AQ68+AQ69+AQ70+AQ72+AQ73+AQ74+AQ75+AQ76+AQ77+AQ78+AQ79+AQ52</f>
        <v>1</v>
      </c>
      <c r="AR80" s="26">
        <f>AR48+AR49+AR50+AR53+AR54+AR56+AR57+AR58+AR59+AR60+AR61+AR62+AR63+AR64+AR66+AR67+AR68+AR69+AR70+AR72+AR73+AR74+AR75+AR76+AR77+AR78+AR79</f>
        <v>3</v>
      </c>
      <c r="AS80" s="27">
        <f>AS48+AS49+AS50+AS53+AS54+AS56+AS57+AS58+AS59+AS60+AS61+AS62+AS63+AS64+AS66+AS67+AS68+AS69+AS70+AS72+AS73+AS74+AS75+AS76+AS77+AS78+AS79</f>
        <v>0</v>
      </c>
      <c r="AT80" s="28">
        <f>AT48+AT49+AT50+AT53+AT54+AT56+AT57+AT58+AT59+AT60+AT61+AT62+AT63+AT64+AT66+AT67+AT68+AT69+AT70+AT72+AT73+AT74+AT75+AT76+AT77+AT78+AT79+AT52</f>
        <v>4</v>
      </c>
    </row>
  </sheetData>
  <mergeCells count="44">
    <mergeCell ref="AR4:AT4"/>
    <mergeCell ref="AU4:AW4"/>
    <mergeCell ref="AX4:AZ4"/>
    <mergeCell ref="AC4:AE4"/>
    <mergeCell ref="AF4:AH4"/>
    <mergeCell ref="AI4:AK4"/>
    <mergeCell ref="AL4:AN4"/>
    <mergeCell ref="AO4:AQ4"/>
    <mergeCell ref="AL3:AT3"/>
    <mergeCell ref="AU3:BC3"/>
    <mergeCell ref="Q4:S4"/>
    <mergeCell ref="B3:J3"/>
    <mergeCell ref="K3:S3"/>
    <mergeCell ref="T3:AB3"/>
    <mergeCell ref="AC3:AK3"/>
    <mergeCell ref="B4:D4"/>
    <mergeCell ref="E4:G4"/>
    <mergeCell ref="H4:J4"/>
    <mergeCell ref="K4:M4"/>
    <mergeCell ref="N4:P4"/>
    <mergeCell ref="BA4:BC4"/>
    <mergeCell ref="T4:V4"/>
    <mergeCell ref="W4:Y4"/>
    <mergeCell ref="Z4:AB4"/>
    <mergeCell ref="K45:M45"/>
    <mergeCell ref="B44:M44"/>
    <mergeCell ref="N45:P45"/>
    <mergeCell ref="Q45:S45"/>
    <mergeCell ref="B45:D45"/>
    <mergeCell ref="E45:G45"/>
    <mergeCell ref="H45:J45"/>
    <mergeCell ref="AI45:AK45"/>
    <mergeCell ref="AL45:AN45"/>
    <mergeCell ref="AO45:AQ45"/>
    <mergeCell ref="AR45:AT45"/>
    <mergeCell ref="N44:Y44"/>
    <mergeCell ref="Z44:AB44"/>
    <mergeCell ref="AC44:AK44"/>
    <mergeCell ref="AL44:AT44"/>
    <mergeCell ref="T45:V45"/>
    <mergeCell ref="W45:Y45"/>
    <mergeCell ref="Z45:AB45"/>
    <mergeCell ref="AC45:AE45"/>
    <mergeCell ref="AF45:AH45"/>
  </mergeCells>
  <pageMargins left="0.7" right="0.7" top="0.75" bottom="0.75" header="0.3" footer="0.3"/>
  <ignoredErrors>
    <ignoredError sqref="D8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9E2A-B3A7-1746-984D-9278C06D10C9}">
  <dimension ref="A1:H18"/>
  <sheetViews>
    <sheetView workbookViewId="0">
      <selection activeCell="A4" sqref="A4"/>
    </sheetView>
  </sheetViews>
  <sheetFormatPr baseColWidth="10" defaultRowHeight="16" x14ac:dyDescent="0.2"/>
  <cols>
    <col min="1" max="1" width="12.5" customWidth="1"/>
  </cols>
  <sheetData>
    <row r="1" spans="1:8" x14ac:dyDescent="0.2">
      <c r="A1" s="52" t="s">
        <v>66</v>
      </c>
      <c r="B1" s="2"/>
      <c r="C1" s="2"/>
      <c r="D1" s="2"/>
      <c r="E1" s="2"/>
      <c r="F1" s="2"/>
      <c r="G1" s="2"/>
      <c r="H1" s="2"/>
    </row>
    <row r="2" spans="1:8" x14ac:dyDescent="0.2">
      <c r="A2" s="32"/>
      <c r="B2" s="2"/>
      <c r="C2" s="2"/>
      <c r="D2" s="2"/>
      <c r="E2" s="2"/>
      <c r="F2" s="2"/>
      <c r="G2" s="2"/>
      <c r="H2" s="2"/>
    </row>
    <row r="3" spans="1:8" x14ac:dyDescent="0.2">
      <c r="A3" s="2"/>
      <c r="B3" s="33" t="s">
        <v>0</v>
      </c>
      <c r="C3" s="34" t="s">
        <v>1</v>
      </c>
      <c r="D3" s="35" t="s">
        <v>2</v>
      </c>
      <c r="E3" s="36" t="s">
        <v>3</v>
      </c>
      <c r="F3" s="37" t="s">
        <v>4</v>
      </c>
      <c r="G3" s="38" t="s">
        <v>5</v>
      </c>
      <c r="H3" s="39" t="s">
        <v>45</v>
      </c>
    </row>
    <row r="4" spans="1:8" x14ac:dyDescent="0.2">
      <c r="A4" s="40" t="s">
        <v>46</v>
      </c>
      <c r="B4" s="42"/>
      <c r="C4" s="42"/>
      <c r="D4" s="42"/>
      <c r="E4" s="42"/>
      <c r="F4" s="42"/>
      <c r="G4" s="42"/>
      <c r="H4" s="42"/>
    </row>
    <row r="5" spans="1:8" x14ac:dyDescent="0.2">
      <c r="A5" s="41" t="s">
        <v>47</v>
      </c>
      <c r="B5" s="41">
        <v>0</v>
      </c>
      <c r="C5" s="41">
        <v>1</v>
      </c>
      <c r="D5" s="41">
        <v>0</v>
      </c>
      <c r="E5" s="41">
        <v>1</v>
      </c>
      <c r="F5" s="41">
        <v>0</v>
      </c>
      <c r="G5" s="41">
        <v>10</v>
      </c>
      <c r="H5" s="43">
        <v>12</v>
      </c>
    </row>
    <row r="6" spans="1:8" x14ac:dyDescent="0.2">
      <c r="A6" s="41" t="s">
        <v>48</v>
      </c>
      <c r="B6" s="41">
        <v>7</v>
      </c>
      <c r="C6" s="41">
        <v>15</v>
      </c>
      <c r="D6" s="41">
        <v>1</v>
      </c>
      <c r="E6" s="41">
        <v>4</v>
      </c>
      <c r="F6" s="41">
        <v>2</v>
      </c>
      <c r="G6" s="41">
        <v>6</v>
      </c>
      <c r="H6" s="43">
        <v>35</v>
      </c>
    </row>
    <row r="7" spans="1:8" x14ac:dyDescent="0.2">
      <c r="A7" s="43" t="s">
        <v>45</v>
      </c>
      <c r="B7" s="43">
        <v>7</v>
      </c>
      <c r="C7" s="43">
        <v>16</v>
      </c>
      <c r="D7" s="43">
        <v>1</v>
      </c>
      <c r="E7" s="43">
        <v>5</v>
      </c>
      <c r="F7" s="43">
        <v>2</v>
      </c>
      <c r="G7" s="43">
        <v>16</v>
      </c>
      <c r="H7" s="43">
        <v>47</v>
      </c>
    </row>
    <row r="8" spans="1:8" x14ac:dyDescent="0.2">
      <c r="A8" s="43"/>
      <c r="B8" s="43"/>
      <c r="C8" s="43"/>
      <c r="D8" s="43"/>
      <c r="E8" s="43"/>
      <c r="F8" s="43"/>
      <c r="G8" s="43"/>
      <c r="H8" s="43"/>
    </row>
    <row r="9" spans="1:8" x14ac:dyDescent="0.2">
      <c r="A9" s="41"/>
      <c r="B9" s="41"/>
      <c r="C9" s="41"/>
      <c r="D9" s="41"/>
      <c r="E9" s="41"/>
      <c r="F9" s="41"/>
      <c r="G9" s="41"/>
      <c r="H9" s="43"/>
    </row>
    <row r="10" spans="1:8" x14ac:dyDescent="0.2">
      <c r="A10" s="41"/>
      <c r="B10" s="33" t="s">
        <v>0</v>
      </c>
      <c r="C10" s="34" t="s">
        <v>1</v>
      </c>
      <c r="D10" s="35" t="s">
        <v>2</v>
      </c>
      <c r="E10" s="36" t="s">
        <v>3</v>
      </c>
      <c r="F10" s="37" t="s">
        <v>4</v>
      </c>
      <c r="G10" s="38" t="s">
        <v>5</v>
      </c>
      <c r="H10" s="39" t="s">
        <v>45</v>
      </c>
    </row>
    <row r="11" spans="1:8" x14ac:dyDescent="0.2">
      <c r="A11" s="40" t="s">
        <v>49</v>
      </c>
      <c r="B11" s="42"/>
      <c r="C11" s="42"/>
      <c r="D11" s="42"/>
      <c r="E11" s="42"/>
      <c r="F11" s="42"/>
      <c r="G11" s="42"/>
      <c r="H11" s="40"/>
    </row>
    <row r="12" spans="1:8" x14ac:dyDescent="0.2">
      <c r="A12" s="41" t="s">
        <v>50</v>
      </c>
      <c r="B12" s="41">
        <v>2</v>
      </c>
      <c r="C12" s="41">
        <v>1</v>
      </c>
      <c r="D12" s="41">
        <v>0</v>
      </c>
      <c r="E12" s="41">
        <v>0</v>
      </c>
      <c r="F12" s="41">
        <v>6</v>
      </c>
      <c r="G12" s="41">
        <v>5</v>
      </c>
      <c r="H12" s="43">
        <v>14</v>
      </c>
    </row>
    <row r="13" spans="1:8" x14ac:dyDescent="0.2">
      <c r="A13" s="41" t="s">
        <v>51</v>
      </c>
      <c r="B13" s="41">
        <v>2</v>
      </c>
      <c r="C13" s="41">
        <v>2</v>
      </c>
      <c r="D13" s="41">
        <v>0</v>
      </c>
      <c r="E13" s="41">
        <v>5</v>
      </c>
      <c r="F13" s="41">
        <v>3</v>
      </c>
      <c r="G13" s="41">
        <v>0</v>
      </c>
      <c r="H13" s="43">
        <v>12</v>
      </c>
    </row>
    <row r="14" spans="1:8" x14ac:dyDescent="0.2">
      <c r="A14" s="41" t="s">
        <v>52</v>
      </c>
      <c r="B14" s="41">
        <v>6</v>
      </c>
      <c r="C14" s="41">
        <v>5</v>
      </c>
      <c r="D14" s="41">
        <v>1</v>
      </c>
      <c r="E14" s="41">
        <v>3</v>
      </c>
      <c r="F14" s="41">
        <v>5</v>
      </c>
      <c r="G14" s="41">
        <v>8</v>
      </c>
      <c r="H14" s="43">
        <v>28</v>
      </c>
    </row>
    <row r="15" spans="1:8" x14ac:dyDescent="0.2">
      <c r="A15" s="41" t="s">
        <v>53</v>
      </c>
      <c r="B15" s="41">
        <v>0</v>
      </c>
      <c r="C15" s="41">
        <v>0</v>
      </c>
      <c r="D15" s="41">
        <v>0</v>
      </c>
      <c r="E15" s="41">
        <v>0</v>
      </c>
      <c r="F15" s="41">
        <v>1</v>
      </c>
      <c r="G15" s="41">
        <v>0</v>
      </c>
      <c r="H15" s="43">
        <v>1</v>
      </c>
    </row>
    <row r="16" spans="1:8" x14ac:dyDescent="0.2">
      <c r="A16" s="43" t="s">
        <v>45</v>
      </c>
      <c r="B16" s="43">
        <v>10</v>
      </c>
      <c r="C16" s="43">
        <v>8</v>
      </c>
      <c r="D16" s="43">
        <v>1</v>
      </c>
      <c r="E16" s="43">
        <v>8</v>
      </c>
      <c r="F16" s="43">
        <v>15</v>
      </c>
      <c r="G16" s="43">
        <v>13</v>
      </c>
      <c r="H16" s="43">
        <v>55</v>
      </c>
    </row>
    <row r="17" spans="1:8" x14ac:dyDescent="0.2">
      <c r="A17" s="41"/>
      <c r="B17" s="41"/>
      <c r="C17" s="41"/>
      <c r="D17" s="41"/>
      <c r="E17" s="41"/>
      <c r="F17" s="41"/>
      <c r="G17" s="41"/>
      <c r="H17" s="43"/>
    </row>
    <row r="18" spans="1:8" x14ac:dyDescent="0.2">
      <c r="A18" s="41"/>
      <c r="B18" s="41"/>
      <c r="C18" s="41"/>
      <c r="D18" s="41"/>
      <c r="E18" s="41"/>
      <c r="F18" s="41"/>
      <c r="G18" s="41"/>
      <c r="H18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1EED-C52D-1044-A2C5-A524D648D4EC}">
  <dimension ref="A1:H20"/>
  <sheetViews>
    <sheetView workbookViewId="0">
      <selection activeCell="A14" sqref="A14"/>
    </sheetView>
  </sheetViews>
  <sheetFormatPr baseColWidth="10" defaultRowHeight="16" x14ac:dyDescent="0.2"/>
  <sheetData>
    <row r="1" spans="1:8" x14ac:dyDescent="0.2">
      <c r="A1" s="51" t="s">
        <v>64</v>
      </c>
    </row>
    <row r="3" spans="1:8" x14ac:dyDescent="0.2">
      <c r="B3" s="44" t="s">
        <v>0</v>
      </c>
      <c r="C3" s="45" t="s">
        <v>1</v>
      </c>
      <c r="D3" s="46" t="s">
        <v>2</v>
      </c>
      <c r="E3" s="47" t="s">
        <v>3</v>
      </c>
      <c r="F3" s="48" t="s">
        <v>4</v>
      </c>
      <c r="G3" s="49" t="s">
        <v>5</v>
      </c>
      <c r="H3" s="50" t="s">
        <v>45</v>
      </c>
    </row>
    <row r="4" spans="1:8" x14ac:dyDescent="0.2">
      <c r="A4" s="51" t="s">
        <v>54</v>
      </c>
      <c r="B4">
        <v>8</v>
      </c>
      <c r="C4">
        <v>10</v>
      </c>
      <c r="D4">
        <v>6</v>
      </c>
      <c r="E4">
        <v>15</v>
      </c>
      <c r="F4">
        <f>6+6</f>
        <v>12</v>
      </c>
      <c r="G4">
        <v>12</v>
      </c>
      <c r="H4" s="51">
        <f>SUM(B4:G4)</f>
        <v>63</v>
      </c>
    </row>
    <row r="5" spans="1:8" x14ac:dyDescent="0.2">
      <c r="A5" s="51" t="s">
        <v>55</v>
      </c>
      <c r="B5">
        <v>189</v>
      </c>
      <c r="C5">
        <v>238</v>
      </c>
      <c r="D5">
        <v>64</v>
      </c>
      <c r="E5">
        <f>96+10</f>
        <v>106</v>
      </c>
      <c r="F5">
        <f>189+39</f>
        <v>228</v>
      </c>
      <c r="G5">
        <f>204+85</f>
        <v>289</v>
      </c>
      <c r="H5" s="51">
        <f t="shared" ref="H5:H11" si="0">SUM(B5:G5)</f>
        <v>1114</v>
      </c>
    </row>
    <row r="6" spans="1:8" x14ac:dyDescent="0.2">
      <c r="A6" s="51" t="s">
        <v>56</v>
      </c>
      <c r="B6">
        <v>184</v>
      </c>
      <c r="C6">
        <v>225</v>
      </c>
      <c r="D6">
        <v>36</v>
      </c>
      <c r="E6">
        <f>53+4</f>
        <v>57</v>
      </c>
      <c r="F6">
        <f>92+15</f>
        <v>107</v>
      </c>
      <c r="G6">
        <f>194+33</f>
        <v>227</v>
      </c>
      <c r="H6" s="51">
        <f t="shared" si="0"/>
        <v>836</v>
      </c>
    </row>
    <row r="7" spans="1:8" x14ac:dyDescent="0.2">
      <c r="A7" s="51" t="s">
        <v>57</v>
      </c>
      <c r="B7">
        <v>93</v>
      </c>
      <c r="C7">
        <v>85</v>
      </c>
      <c r="D7">
        <v>7</v>
      </c>
      <c r="E7">
        <v>22</v>
      </c>
      <c r="F7">
        <v>22</v>
      </c>
      <c r="G7">
        <f>58+6</f>
        <v>64</v>
      </c>
      <c r="H7" s="51">
        <f t="shared" si="0"/>
        <v>293</v>
      </c>
    </row>
    <row r="8" spans="1:8" x14ac:dyDescent="0.2">
      <c r="A8" s="51" t="s">
        <v>58</v>
      </c>
      <c r="B8">
        <v>32</v>
      </c>
      <c r="C8">
        <v>36</v>
      </c>
      <c r="D8">
        <v>0</v>
      </c>
      <c r="E8">
        <v>13</v>
      </c>
      <c r="F8">
        <f>9+1</f>
        <v>10</v>
      </c>
      <c r="G8">
        <f>16+1</f>
        <v>17</v>
      </c>
      <c r="H8" s="51">
        <f t="shared" si="0"/>
        <v>108</v>
      </c>
    </row>
    <row r="9" spans="1:8" x14ac:dyDescent="0.2">
      <c r="A9" s="51" t="s">
        <v>59</v>
      </c>
      <c r="B9">
        <v>14</v>
      </c>
      <c r="C9">
        <v>20</v>
      </c>
      <c r="D9">
        <v>0</v>
      </c>
      <c r="E9">
        <v>6</v>
      </c>
      <c r="F9">
        <v>1</v>
      </c>
      <c r="G9">
        <v>9</v>
      </c>
      <c r="H9" s="51">
        <f t="shared" si="0"/>
        <v>50</v>
      </c>
    </row>
    <row r="10" spans="1:8" x14ac:dyDescent="0.2">
      <c r="A10" s="51" t="s">
        <v>60</v>
      </c>
      <c r="B10">
        <v>1</v>
      </c>
      <c r="C10">
        <v>1</v>
      </c>
      <c r="D10">
        <v>0</v>
      </c>
      <c r="E10">
        <v>0</v>
      </c>
      <c r="F10">
        <v>1</v>
      </c>
      <c r="G10">
        <v>0</v>
      </c>
      <c r="H10" s="51">
        <f t="shared" si="0"/>
        <v>3</v>
      </c>
    </row>
    <row r="11" spans="1:8" x14ac:dyDescent="0.2">
      <c r="A11" s="51" t="s">
        <v>45</v>
      </c>
      <c r="B11" s="51">
        <f t="shared" ref="B11:C11" si="1">SUM(B4:B10)</f>
        <v>521</v>
      </c>
      <c r="C11" s="51">
        <f t="shared" si="1"/>
        <v>615</v>
      </c>
      <c r="D11" s="51">
        <f>SUM(D4:D10)</f>
        <v>113</v>
      </c>
      <c r="E11" s="51">
        <f t="shared" ref="E11:G11" si="2">SUM(E4:E10)</f>
        <v>219</v>
      </c>
      <c r="F11" s="51">
        <f t="shared" si="2"/>
        <v>381</v>
      </c>
      <c r="G11" s="51">
        <f t="shared" si="2"/>
        <v>618</v>
      </c>
      <c r="H11" s="51">
        <f t="shared" si="0"/>
        <v>2467</v>
      </c>
    </row>
    <row r="14" spans="1:8" x14ac:dyDescent="0.2">
      <c r="A14" s="51" t="s">
        <v>65</v>
      </c>
    </row>
    <row r="16" spans="1:8" x14ac:dyDescent="0.2">
      <c r="B16" s="44" t="s">
        <v>0</v>
      </c>
      <c r="C16" s="45" t="s">
        <v>1</v>
      </c>
      <c r="D16" s="46" t="s">
        <v>2</v>
      </c>
      <c r="E16" s="47" t="s">
        <v>3</v>
      </c>
      <c r="F16" s="48" t="s">
        <v>4</v>
      </c>
      <c r="G16" s="49" t="s">
        <v>5</v>
      </c>
      <c r="H16" s="50" t="s">
        <v>45</v>
      </c>
    </row>
    <row r="17" spans="1:8" x14ac:dyDescent="0.2">
      <c r="A17" t="s">
        <v>61</v>
      </c>
      <c r="B17">
        <f>486+13</f>
        <v>499</v>
      </c>
      <c r="C17">
        <f>538+11</f>
        <v>549</v>
      </c>
      <c r="D17">
        <f>2+101</f>
        <v>103</v>
      </c>
      <c r="E17">
        <f>188+14</f>
        <v>202</v>
      </c>
      <c r="F17">
        <f>260+51</f>
        <v>311</v>
      </c>
      <c r="G17">
        <f>413+101</f>
        <v>514</v>
      </c>
      <c r="H17">
        <f>SUM(B17:G17)</f>
        <v>2178</v>
      </c>
    </row>
    <row r="18" spans="1:8" x14ac:dyDescent="0.2">
      <c r="A18" t="s">
        <v>62</v>
      </c>
      <c r="B18">
        <f>10+2</f>
        <v>12</v>
      </c>
      <c r="C18">
        <v>55</v>
      </c>
      <c r="D18">
        <f>10</f>
        <v>10</v>
      </c>
      <c r="E18">
        <v>15</v>
      </c>
      <c r="F18">
        <f>55+9</f>
        <v>64</v>
      </c>
      <c r="G18">
        <f>53+33</f>
        <v>86</v>
      </c>
      <c r="H18">
        <f t="shared" ref="H18:H19" si="3">SUM(B18:G18)</f>
        <v>242</v>
      </c>
    </row>
    <row r="19" spans="1:8" x14ac:dyDescent="0.2">
      <c r="A19" t="s">
        <v>63</v>
      </c>
      <c r="B19">
        <f>5+5</f>
        <v>10</v>
      </c>
      <c r="C19">
        <f>5+6</f>
        <v>11</v>
      </c>
      <c r="D19">
        <v>0</v>
      </c>
      <c r="E19">
        <v>2</v>
      </c>
      <c r="F19">
        <f>5+1</f>
        <v>6</v>
      </c>
      <c r="G19">
        <f>15+3</f>
        <v>18</v>
      </c>
      <c r="H19">
        <f t="shared" si="3"/>
        <v>47</v>
      </c>
    </row>
    <row r="20" spans="1:8" x14ac:dyDescent="0.2">
      <c r="A20" s="51" t="s">
        <v>45</v>
      </c>
      <c r="B20" s="51">
        <f>SUM(B17:B19)</f>
        <v>521</v>
      </c>
      <c r="C20" s="51">
        <f t="shared" ref="C20:H20" si="4">SUM(C17:C19)</f>
        <v>615</v>
      </c>
      <c r="D20" s="51">
        <f t="shared" si="4"/>
        <v>113</v>
      </c>
      <c r="E20" s="51">
        <f t="shared" si="4"/>
        <v>219</v>
      </c>
      <c r="F20" s="51">
        <f t="shared" si="4"/>
        <v>381</v>
      </c>
      <c r="G20" s="51">
        <f t="shared" si="4"/>
        <v>618</v>
      </c>
      <c r="H20" s="51">
        <f t="shared" si="4"/>
        <v>2467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20FBC-63AA-CE42-9DCD-237C7E0BE458}">
  <dimension ref="A1:I32"/>
  <sheetViews>
    <sheetView workbookViewId="0">
      <selection activeCell="M29" sqref="M29"/>
    </sheetView>
  </sheetViews>
  <sheetFormatPr baseColWidth="10" defaultRowHeight="16" x14ac:dyDescent="0.2"/>
  <cols>
    <col min="1" max="1" width="16.33203125" bestFit="1" customWidth="1"/>
    <col min="2" max="2" width="15.1640625" bestFit="1" customWidth="1"/>
  </cols>
  <sheetData>
    <row r="1" spans="1:9" x14ac:dyDescent="0.2">
      <c r="A1" s="51" t="s">
        <v>77</v>
      </c>
    </row>
    <row r="3" spans="1:9" x14ac:dyDescent="0.2">
      <c r="C3" s="44" t="s">
        <v>0</v>
      </c>
      <c r="D3" s="45" t="s">
        <v>1</v>
      </c>
      <c r="E3" s="46" t="s">
        <v>2</v>
      </c>
      <c r="F3" s="47" t="s">
        <v>3</v>
      </c>
      <c r="G3" s="48" t="s">
        <v>4</v>
      </c>
      <c r="H3" s="49" t="s">
        <v>5</v>
      </c>
      <c r="I3" s="50" t="s">
        <v>45</v>
      </c>
    </row>
    <row r="4" spans="1:9" x14ac:dyDescent="0.2">
      <c r="A4" s="95" t="s">
        <v>68</v>
      </c>
      <c r="B4" t="s">
        <v>69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 s="51">
        <f>SUM(C4:H4)</f>
        <v>1</v>
      </c>
    </row>
    <row r="5" spans="1:9" x14ac:dyDescent="0.2">
      <c r="A5" s="95"/>
      <c r="B5" t="s">
        <v>70</v>
      </c>
      <c r="C5">
        <v>3</v>
      </c>
      <c r="D5">
        <v>0</v>
      </c>
      <c r="E5">
        <v>0</v>
      </c>
      <c r="F5">
        <v>0</v>
      </c>
      <c r="G5">
        <v>0</v>
      </c>
      <c r="H5">
        <v>0</v>
      </c>
      <c r="I5" s="51">
        <f t="shared" ref="I5:I23" si="0">SUM(C5:H5)</f>
        <v>3</v>
      </c>
    </row>
    <row r="6" spans="1:9" x14ac:dyDescent="0.2">
      <c r="A6" s="95"/>
      <c r="B6" t="s">
        <v>71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 s="51">
        <f t="shared" si="0"/>
        <v>1</v>
      </c>
    </row>
    <row r="7" spans="1:9" x14ac:dyDescent="0.2">
      <c r="A7" s="95"/>
      <c r="B7" t="s">
        <v>72</v>
      </c>
      <c r="C7">
        <v>57</v>
      </c>
      <c r="D7">
        <v>100</v>
      </c>
      <c r="E7">
        <v>41</v>
      </c>
      <c r="F7">
        <v>62</v>
      </c>
      <c r="G7">
        <v>14</v>
      </c>
      <c r="H7">
        <v>10</v>
      </c>
      <c r="I7" s="51">
        <f t="shared" si="0"/>
        <v>284</v>
      </c>
    </row>
    <row r="8" spans="1:9" x14ac:dyDescent="0.2">
      <c r="A8" s="95"/>
      <c r="B8" t="s">
        <v>73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 s="51">
        <f t="shared" si="0"/>
        <v>1</v>
      </c>
    </row>
    <row r="9" spans="1:9" x14ac:dyDescent="0.2">
      <c r="A9" s="95"/>
      <c r="B9" t="s">
        <v>74</v>
      </c>
      <c r="C9">
        <v>4</v>
      </c>
      <c r="D9">
        <v>27</v>
      </c>
      <c r="E9">
        <v>2</v>
      </c>
      <c r="F9">
        <v>21</v>
      </c>
      <c r="G9">
        <f>35+3</f>
        <v>38</v>
      </c>
      <c r="H9">
        <f>56+5</f>
        <v>61</v>
      </c>
      <c r="I9" s="51">
        <f t="shared" si="0"/>
        <v>153</v>
      </c>
    </row>
    <row r="10" spans="1:9" x14ac:dyDescent="0.2">
      <c r="A10" s="95" t="s">
        <v>75</v>
      </c>
      <c r="B10" t="s">
        <v>69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s="51">
        <f t="shared" si="0"/>
        <v>0</v>
      </c>
    </row>
    <row r="11" spans="1:9" x14ac:dyDescent="0.2">
      <c r="A11" s="95"/>
      <c r="B11" t="s">
        <v>70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 s="51">
        <f t="shared" si="0"/>
        <v>1</v>
      </c>
    </row>
    <row r="12" spans="1:9" x14ac:dyDescent="0.2">
      <c r="A12" s="95"/>
      <c r="B12" t="s">
        <v>71</v>
      </c>
      <c r="C12">
        <v>9</v>
      </c>
      <c r="D12">
        <v>0</v>
      </c>
      <c r="E12">
        <v>0</v>
      </c>
      <c r="F12">
        <v>0</v>
      </c>
      <c r="G12">
        <v>0</v>
      </c>
      <c r="H12">
        <v>0</v>
      </c>
      <c r="I12" s="51">
        <f t="shared" si="0"/>
        <v>9</v>
      </c>
    </row>
    <row r="13" spans="1:9" x14ac:dyDescent="0.2">
      <c r="A13" s="95"/>
      <c r="B13" t="s">
        <v>72</v>
      </c>
      <c r="C13">
        <f>305+6</f>
        <v>311</v>
      </c>
      <c r="D13">
        <f>225+2</f>
        <v>227</v>
      </c>
      <c r="E13">
        <f>24+1</f>
        <v>25</v>
      </c>
      <c r="F13">
        <f>43+5</f>
        <v>48</v>
      </c>
      <c r="G13">
        <f>36+2</f>
        <v>38</v>
      </c>
      <c r="H13">
        <f>40+8</f>
        <v>48</v>
      </c>
      <c r="I13" s="51">
        <f t="shared" si="0"/>
        <v>697</v>
      </c>
    </row>
    <row r="14" spans="1:9" x14ac:dyDescent="0.2">
      <c r="A14" s="95"/>
      <c r="B14" t="s">
        <v>73</v>
      </c>
      <c r="C14">
        <v>5</v>
      </c>
      <c r="D14">
        <v>0</v>
      </c>
      <c r="E14">
        <v>0</v>
      </c>
      <c r="F14">
        <v>0</v>
      </c>
      <c r="G14">
        <v>0</v>
      </c>
      <c r="H14">
        <v>0</v>
      </c>
      <c r="I14" s="51">
        <f t="shared" si="0"/>
        <v>5</v>
      </c>
    </row>
    <row r="15" spans="1:9" x14ac:dyDescent="0.2">
      <c r="A15" s="95"/>
      <c r="B15" t="s">
        <v>74</v>
      </c>
      <c r="C15">
        <f>68+3</f>
        <v>71</v>
      </c>
      <c r="D15">
        <f>152+1</f>
        <v>153</v>
      </c>
      <c r="E15">
        <f>23+1</f>
        <v>24</v>
      </c>
      <c r="F15">
        <f>46+1</f>
        <v>47</v>
      </c>
      <c r="G15">
        <f>158+27</f>
        <v>185</v>
      </c>
      <c r="H15">
        <f>259+85</f>
        <v>344</v>
      </c>
      <c r="I15" s="51">
        <f t="shared" si="0"/>
        <v>824</v>
      </c>
    </row>
    <row r="16" spans="1:9" x14ac:dyDescent="0.2">
      <c r="A16" s="95" t="s">
        <v>76</v>
      </c>
      <c r="B16" t="s">
        <v>69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s="51">
        <f t="shared" si="0"/>
        <v>0</v>
      </c>
    </row>
    <row r="17" spans="1:9" x14ac:dyDescent="0.2">
      <c r="A17" s="95"/>
      <c r="B17" t="s">
        <v>70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51">
        <f t="shared" si="0"/>
        <v>0</v>
      </c>
    </row>
    <row r="18" spans="1:9" x14ac:dyDescent="0.2">
      <c r="A18" s="95"/>
      <c r="B18" t="s">
        <v>71</v>
      </c>
      <c r="C18">
        <v>0</v>
      </c>
      <c r="D18">
        <v>0</v>
      </c>
      <c r="E18">
        <v>1</v>
      </c>
      <c r="F18">
        <v>0</v>
      </c>
      <c r="G18">
        <v>0</v>
      </c>
      <c r="H18">
        <v>0</v>
      </c>
      <c r="I18" s="51">
        <f t="shared" si="0"/>
        <v>1</v>
      </c>
    </row>
    <row r="19" spans="1:9" x14ac:dyDescent="0.2">
      <c r="A19" s="95"/>
      <c r="B19" t="s">
        <v>72</v>
      </c>
      <c r="C19">
        <f>25+2</f>
        <v>27</v>
      </c>
      <c r="D19">
        <f>54+8</f>
        <v>62</v>
      </c>
      <c r="E19">
        <v>18</v>
      </c>
      <c r="F19">
        <f>17+7</f>
        <v>24</v>
      </c>
      <c r="G19">
        <f>22+4</f>
        <v>26</v>
      </c>
      <c r="H19">
        <f>25+6</f>
        <v>31</v>
      </c>
      <c r="I19" s="51">
        <f t="shared" si="0"/>
        <v>188</v>
      </c>
    </row>
    <row r="20" spans="1:9" x14ac:dyDescent="0.2">
      <c r="A20" s="95"/>
      <c r="B20" t="s">
        <v>73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 s="51">
        <f t="shared" si="0"/>
        <v>1</v>
      </c>
    </row>
    <row r="21" spans="1:9" x14ac:dyDescent="0.2">
      <c r="A21" s="95"/>
      <c r="B21" t="s">
        <v>74</v>
      </c>
      <c r="C21">
        <f>15+4</f>
        <v>19</v>
      </c>
      <c r="D21">
        <v>35</v>
      </c>
      <c r="E21">
        <v>2</v>
      </c>
      <c r="F21">
        <f>14+1</f>
        <v>15</v>
      </c>
      <c r="G21">
        <f>50+24</f>
        <v>74</v>
      </c>
      <c r="H21">
        <f>76+30</f>
        <v>106</v>
      </c>
      <c r="I21" s="51">
        <f t="shared" si="0"/>
        <v>251</v>
      </c>
    </row>
    <row r="22" spans="1:9" x14ac:dyDescent="0.2">
      <c r="A22" t="s">
        <v>63</v>
      </c>
      <c r="B22" t="s">
        <v>63</v>
      </c>
      <c r="C22">
        <f>5+5</f>
        <v>10</v>
      </c>
      <c r="D22">
        <f>5+6</f>
        <v>11</v>
      </c>
      <c r="E22">
        <v>0</v>
      </c>
      <c r="F22">
        <v>2</v>
      </c>
      <c r="G22">
        <f>5+1</f>
        <v>6</v>
      </c>
      <c r="H22">
        <f>15+3</f>
        <v>18</v>
      </c>
      <c r="I22" s="51">
        <f t="shared" si="0"/>
        <v>47</v>
      </c>
    </row>
    <row r="23" spans="1:9" x14ac:dyDescent="0.2">
      <c r="A23" s="51" t="s">
        <v>45</v>
      </c>
      <c r="B23" s="51" t="s">
        <v>45</v>
      </c>
      <c r="C23" s="51">
        <f>SUM(C4:C22)</f>
        <v>521</v>
      </c>
      <c r="D23" s="51">
        <f t="shared" ref="D23:H23" si="1">SUM(D4:D22)</f>
        <v>615</v>
      </c>
      <c r="E23" s="51">
        <f t="shared" si="1"/>
        <v>113</v>
      </c>
      <c r="F23" s="51">
        <f t="shared" si="1"/>
        <v>219</v>
      </c>
      <c r="G23" s="51">
        <f t="shared" si="1"/>
        <v>381</v>
      </c>
      <c r="H23" s="51">
        <f t="shared" si="1"/>
        <v>618</v>
      </c>
      <c r="I23" s="51">
        <f t="shared" si="0"/>
        <v>2467</v>
      </c>
    </row>
    <row r="27" spans="1:9" x14ac:dyDescent="0.2">
      <c r="B27" s="54"/>
      <c r="C27" s="44" t="s">
        <v>0</v>
      </c>
      <c r="D27" s="45" t="s">
        <v>1</v>
      </c>
      <c r="E27" s="46" t="s">
        <v>2</v>
      </c>
      <c r="F27" s="47" t="s">
        <v>3</v>
      </c>
      <c r="G27" s="48" t="s">
        <v>4</v>
      </c>
      <c r="H27" s="49" t="s">
        <v>5</v>
      </c>
      <c r="I27" s="50" t="s">
        <v>45</v>
      </c>
    </row>
    <row r="28" spans="1:9" x14ac:dyDescent="0.2">
      <c r="B28" s="4" t="s">
        <v>68</v>
      </c>
      <c r="C28">
        <v>67</v>
      </c>
      <c r="D28">
        <v>127</v>
      </c>
      <c r="E28">
        <v>43</v>
      </c>
      <c r="F28">
        <v>83</v>
      </c>
      <c r="G28">
        <f>49+3</f>
        <v>52</v>
      </c>
      <c r="H28">
        <f>66+5</f>
        <v>71</v>
      </c>
      <c r="I28" s="51">
        <f>SUM(C28:H28)</f>
        <v>443</v>
      </c>
    </row>
    <row r="29" spans="1:9" x14ac:dyDescent="0.2">
      <c r="B29" s="4" t="s">
        <v>75</v>
      </c>
      <c r="C29">
        <f>388+9</f>
        <v>397</v>
      </c>
      <c r="D29">
        <f>377+3</f>
        <v>380</v>
      </c>
      <c r="E29">
        <f>47+2</f>
        <v>49</v>
      </c>
      <c r="F29">
        <f>89+6</f>
        <v>95</v>
      </c>
      <c r="G29">
        <f>194+29</f>
        <v>223</v>
      </c>
      <c r="H29">
        <f>299+93</f>
        <v>392</v>
      </c>
      <c r="I29" s="51">
        <f t="shared" ref="I29:I30" si="2">SUM(C29:H29)</f>
        <v>1536</v>
      </c>
    </row>
    <row r="30" spans="1:9" x14ac:dyDescent="0.2">
      <c r="B30" s="4" t="s">
        <v>76</v>
      </c>
      <c r="C30">
        <f>41+6</f>
        <v>47</v>
      </c>
      <c r="D30">
        <f>89+8</f>
        <v>97</v>
      </c>
      <c r="E30">
        <v>21</v>
      </c>
      <c r="F30">
        <f>31+8</f>
        <v>39</v>
      </c>
      <c r="G30">
        <f>72+28</f>
        <v>100</v>
      </c>
      <c r="H30">
        <f>101+36</f>
        <v>137</v>
      </c>
      <c r="I30" s="51">
        <f t="shared" si="2"/>
        <v>441</v>
      </c>
    </row>
    <row r="31" spans="1:9" x14ac:dyDescent="0.2">
      <c r="B31" s="4" t="s">
        <v>63</v>
      </c>
      <c r="C31">
        <f>5+5</f>
        <v>10</v>
      </c>
      <c r="D31">
        <f>5+6</f>
        <v>11</v>
      </c>
      <c r="F31">
        <v>2</v>
      </c>
      <c r="G31">
        <f>5+1</f>
        <v>6</v>
      </c>
      <c r="H31">
        <f>15+3</f>
        <v>18</v>
      </c>
      <c r="I31" s="51">
        <f>SUM(C31:H31)</f>
        <v>47</v>
      </c>
    </row>
    <row r="32" spans="1:9" x14ac:dyDescent="0.2">
      <c r="B32" s="53" t="s">
        <v>45</v>
      </c>
      <c r="C32" s="51">
        <f>SUM(C28:C31)</f>
        <v>521</v>
      </c>
      <c r="D32" s="51">
        <f t="shared" ref="D32:I32" si="3">SUM(D28:D31)</f>
        <v>615</v>
      </c>
      <c r="E32" s="51">
        <f t="shared" si="3"/>
        <v>113</v>
      </c>
      <c r="F32" s="51">
        <f t="shared" si="3"/>
        <v>219</v>
      </c>
      <c r="G32" s="51">
        <f t="shared" si="3"/>
        <v>381</v>
      </c>
      <c r="H32" s="51">
        <f t="shared" si="3"/>
        <v>618</v>
      </c>
      <c r="I32" s="51">
        <f t="shared" si="3"/>
        <v>2467</v>
      </c>
    </row>
  </sheetData>
  <mergeCells count="3">
    <mergeCell ref="A4:A9"/>
    <mergeCell ref="A10:A15"/>
    <mergeCell ref="A16:A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05CD-DBEC-DF41-B7A2-BC00E9DE55E0}">
  <dimension ref="A1:H14"/>
  <sheetViews>
    <sheetView workbookViewId="0">
      <selection activeCell="H30" sqref="H30"/>
    </sheetView>
  </sheetViews>
  <sheetFormatPr baseColWidth="10" defaultRowHeight="16" x14ac:dyDescent="0.2"/>
  <cols>
    <col min="1" max="1" width="19.6640625" bestFit="1" customWidth="1"/>
  </cols>
  <sheetData>
    <row r="1" spans="1:8" x14ac:dyDescent="0.2">
      <c r="A1" s="51" t="s">
        <v>87</v>
      </c>
    </row>
    <row r="3" spans="1:8" x14ac:dyDescent="0.2">
      <c r="A3" s="55"/>
      <c r="B3" s="44" t="s">
        <v>0</v>
      </c>
      <c r="C3" s="45" t="s">
        <v>1</v>
      </c>
      <c r="D3" s="46" t="s">
        <v>2</v>
      </c>
      <c r="E3" s="47" t="s">
        <v>3</v>
      </c>
      <c r="F3" s="48" t="s">
        <v>4</v>
      </c>
      <c r="G3" s="49" t="s">
        <v>5</v>
      </c>
      <c r="H3" s="50" t="s">
        <v>45</v>
      </c>
    </row>
    <row r="4" spans="1:8" x14ac:dyDescent="0.2">
      <c r="A4" s="4" t="s">
        <v>78</v>
      </c>
      <c r="B4" s="56">
        <v>6</v>
      </c>
      <c r="C4" s="56">
        <v>1</v>
      </c>
      <c r="D4" s="56">
        <v>0</v>
      </c>
      <c r="E4" s="56">
        <v>2</v>
      </c>
      <c r="F4" s="56">
        <f>1+1</f>
        <v>2</v>
      </c>
      <c r="G4" s="56">
        <f>9+1</f>
        <v>10</v>
      </c>
      <c r="H4" s="51">
        <f>SUM(B4:G4)</f>
        <v>21</v>
      </c>
    </row>
    <row r="5" spans="1:8" x14ac:dyDescent="0.2">
      <c r="A5" s="4" t="s">
        <v>79</v>
      </c>
      <c r="B5">
        <v>2</v>
      </c>
      <c r="C5">
        <v>0</v>
      </c>
      <c r="D5">
        <v>0</v>
      </c>
      <c r="E5">
        <v>1</v>
      </c>
      <c r="F5">
        <f>4+1</f>
        <v>5</v>
      </c>
      <c r="G5">
        <f>2+1</f>
        <v>3</v>
      </c>
      <c r="H5" s="51">
        <f t="shared" ref="H5:H12" si="0">SUM(B5:G5)</f>
        <v>11</v>
      </c>
    </row>
    <row r="6" spans="1:8" x14ac:dyDescent="0.2">
      <c r="A6" s="4" t="s">
        <v>80</v>
      </c>
      <c r="B6">
        <v>83</v>
      </c>
      <c r="C6">
        <v>72</v>
      </c>
      <c r="D6">
        <v>4</v>
      </c>
      <c r="E6">
        <v>7</v>
      </c>
      <c r="F6">
        <v>12</v>
      </c>
      <c r="G6">
        <v>20</v>
      </c>
      <c r="H6" s="51">
        <f t="shared" si="0"/>
        <v>198</v>
      </c>
    </row>
    <row r="7" spans="1:8" x14ac:dyDescent="0.2">
      <c r="A7" s="4" t="s">
        <v>81</v>
      </c>
      <c r="B7">
        <v>2</v>
      </c>
      <c r="C7">
        <v>0</v>
      </c>
      <c r="D7">
        <v>2</v>
      </c>
      <c r="E7">
        <v>1</v>
      </c>
      <c r="F7">
        <v>0</v>
      </c>
      <c r="G7">
        <v>4</v>
      </c>
      <c r="H7" s="51">
        <f t="shared" si="0"/>
        <v>9</v>
      </c>
    </row>
    <row r="8" spans="1:8" x14ac:dyDescent="0.2">
      <c r="A8" s="4" t="s">
        <v>82</v>
      </c>
      <c r="B8">
        <v>2</v>
      </c>
      <c r="C8">
        <v>0</v>
      </c>
      <c r="D8">
        <v>0</v>
      </c>
      <c r="E8">
        <v>1</v>
      </c>
      <c r="F8">
        <v>1</v>
      </c>
      <c r="G8">
        <v>0</v>
      </c>
      <c r="H8" s="51">
        <f t="shared" si="0"/>
        <v>4</v>
      </c>
    </row>
    <row r="9" spans="1:8" x14ac:dyDescent="0.2">
      <c r="A9" s="4" t="s">
        <v>83</v>
      </c>
      <c r="B9">
        <v>31</v>
      </c>
      <c r="C9">
        <v>57</v>
      </c>
      <c r="D9">
        <v>4</v>
      </c>
      <c r="E9">
        <v>7</v>
      </c>
      <c r="F9">
        <v>1</v>
      </c>
      <c r="G9">
        <v>4</v>
      </c>
      <c r="H9" s="51">
        <f t="shared" si="0"/>
        <v>104</v>
      </c>
    </row>
    <row r="10" spans="1:8" x14ac:dyDescent="0.2">
      <c r="A10" s="4" t="s">
        <v>84</v>
      </c>
      <c r="B10">
        <v>2</v>
      </c>
      <c r="C10">
        <v>0</v>
      </c>
      <c r="D10">
        <v>0</v>
      </c>
      <c r="E10">
        <v>2</v>
      </c>
      <c r="F10">
        <v>0</v>
      </c>
      <c r="G10">
        <v>0</v>
      </c>
      <c r="H10" s="51">
        <f t="shared" si="0"/>
        <v>4</v>
      </c>
    </row>
    <row r="11" spans="1:8" x14ac:dyDescent="0.2">
      <c r="A11" s="4" t="s">
        <v>85</v>
      </c>
      <c r="B11">
        <v>6</v>
      </c>
      <c r="C11">
        <v>6</v>
      </c>
      <c r="D11">
        <v>0</v>
      </c>
      <c r="E11">
        <v>0</v>
      </c>
      <c r="F11">
        <v>2</v>
      </c>
      <c r="G11">
        <v>0</v>
      </c>
      <c r="H11" s="51">
        <f t="shared" si="0"/>
        <v>14</v>
      </c>
    </row>
    <row r="12" spans="1:8" x14ac:dyDescent="0.2">
      <c r="A12" s="4" t="s">
        <v>63</v>
      </c>
      <c r="B12">
        <f>367+20</f>
        <v>387</v>
      </c>
      <c r="C12">
        <f>462+17</f>
        <v>479</v>
      </c>
      <c r="D12">
        <f>101+2</f>
        <v>103</v>
      </c>
      <c r="E12">
        <f>184+14</f>
        <v>198</v>
      </c>
      <c r="F12">
        <f>299+59</f>
        <v>358</v>
      </c>
      <c r="G12">
        <f>442+135</f>
        <v>577</v>
      </c>
      <c r="H12" s="51">
        <f t="shared" si="0"/>
        <v>2102</v>
      </c>
    </row>
    <row r="13" spans="1:8" x14ac:dyDescent="0.2">
      <c r="A13" s="53" t="s">
        <v>45</v>
      </c>
      <c r="B13" s="51">
        <f>SUM(B4:B12)</f>
        <v>521</v>
      </c>
      <c r="C13" s="51">
        <f t="shared" ref="C13:F13" si="1">SUM(C4:C12)</f>
        <v>615</v>
      </c>
      <c r="D13" s="51">
        <f t="shared" si="1"/>
        <v>113</v>
      </c>
      <c r="E13" s="51">
        <f t="shared" si="1"/>
        <v>219</v>
      </c>
      <c r="F13" s="51">
        <f t="shared" si="1"/>
        <v>381</v>
      </c>
      <c r="G13" s="51">
        <f>SUM(G4:G12)</f>
        <v>618</v>
      </c>
      <c r="H13" s="51">
        <f>SUM(B13:G13)</f>
        <v>2467</v>
      </c>
    </row>
    <row r="14" spans="1:8" x14ac:dyDescent="0.2">
      <c r="A14" s="4" t="s">
        <v>86</v>
      </c>
      <c r="B14">
        <f>B5+B7+B8+B10</f>
        <v>8</v>
      </c>
      <c r="C14">
        <f t="shared" ref="C14:G14" si="2">C5+C7+C8+C10</f>
        <v>0</v>
      </c>
      <c r="D14">
        <f t="shared" si="2"/>
        <v>2</v>
      </c>
      <c r="E14">
        <f t="shared" si="2"/>
        <v>5</v>
      </c>
      <c r="F14">
        <f t="shared" si="2"/>
        <v>6</v>
      </c>
      <c r="G14">
        <f t="shared" si="2"/>
        <v>7</v>
      </c>
      <c r="H14" s="51">
        <f>SUM(B14:G14)</f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41F05-AE82-6341-86E9-ACDE2BEF1F38}">
  <dimension ref="A1:Q33"/>
  <sheetViews>
    <sheetView workbookViewId="0">
      <selection activeCell="H25" sqref="H25"/>
    </sheetView>
  </sheetViews>
  <sheetFormatPr baseColWidth="10" defaultRowHeight="16" x14ac:dyDescent="0.2"/>
  <cols>
    <col min="10" max="10" width="6.5" bestFit="1" customWidth="1"/>
    <col min="11" max="11" width="22.6640625" bestFit="1" customWidth="1"/>
    <col min="12" max="12" width="12.83203125" bestFit="1" customWidth="1"/>
    <col min="13" max="13" width="11" bestFit="1" customWidth="1"/>
    <col min="14" max="14" width="18.83203125" bestFit="1" customWidth="1"/>
    <col min="15" max="15" width="17.5" bestFit="1" customWidth="1"/>
    <col min="16" max="16" width="21" bestFit="1" customWidth="1"/>
    <col min="17" max="17" width="20.83203125" bestFit="1" customWidth="1"/>
  </cols>
  <sheetData>
    <row r="1" spans="1:17" x14ac:dyDescent="0.2">
      <c r="A1" s="51" t="s">
        <v>89</v>
      </c>
    </row>
    <row r="3" spans="1:17" x14ac:dyDescent="0.2">
      <c r="A3" s="55"/>
      <c r="B3" s="44" t="s">
        <v>0</v>
      </c>
      <c r="C3" s="45" t="s">
        <v>1</v>
      </c>
      <c r="D3" s="46" t="s">
        <v>2</v>
      </c>
      <c r="E3" s="47" t="s">
        <v>3</v>
      </c>
      <c r="F3" s="48" t="s">
        <v>4</v>
      </c>
      <c r="G3" s="49" t="s">
        <v>5</v>
      </c>
      <c r="H3" s="50" t="s">
        <v>45</v>
      </c>
      <c r="J3" s="57" t="s">
        <v>90</v>
      </c>
      <c r="K3" s="57" t="s">
        <v>91</v>
      </c>
      <c r="L3" s="57" t="s">
        <v>92</v>
      </c>
      <c r="M3" s="57" t="s">
        <v>93</v>
      </c>
      <c r="N3" s="57" t="s">
        <v>94</v>
      </c>
      <c r="O3" s="58" t="s">
        <v>95</v>
      </c>
      <c r="P3" s="57" t="s">
        <v>96</v>
      </c>
      <c r="Q3" s="57" t="s">
        <v>97</v>
      </c>
    </row>
    <row r="4" spans="1:17" x14ac:dyDescent="0.2">
      <c r="A4" t="s">
        <v>88</v>
      </c>
      <c r="B4">
        <v>11</v>
      </c>
      <c r="C4">
        <v>8</v>
      </c>
      <c r="D4">
        <v>0</v>
      </c>
      <c r="E4">
        <v>6</v>
      </c>
      <c r="F4">
        <v>2</v>
      </c>
      <c r="G4">
        <v>3</v>
      </c>
      <c r="H4" s="51">
        <f>SUM(B4:G4)</f>
        <v>30</v>
      </c>
      <c r="J4" s="59" t="s">
        <v>0</v>
      </c>
      <c r="K4" s="59" t="s">
        <v>98</v>
      </c>
      <c r="L4" s="59" t="s">
        <v>99</v>
      </c>
      <c r="M4" s="59" t="s">
        <v>42</v>
      </c>
      <c r="N4" s="59" t="s">
        <v>100</v>
      </c>
      <c r="O4" s="60">
        <v>15</v>
      </c>
      <c r="P4" s="59" t="s">
        <v>101</v>
      </c>
      <c r="Q4" s="59" t="s">
        <v>102</v>
      </c>
    </row>
    <row r="5" spans="1:17" x14ac:dyDescent="0.2">
      <c r="A5" t="s">
        <v>63</v>
      </c>
      <c r="B5">
        <f>490+20</f>
        <v>510</v>
      </c>
      <c r="C5">
        <f>590+17</f>
        <v>607</v>
      </c>
      <c r="D5">
        <f>111+2</f>
        <v>113</v>
      </c>
      <c r="E5">
        <f>199+14</f>
        <v>213</v>
      </c>
      <c r="F5">
        <f>318+61</f>
        <v>379</v>
      </c>
      <c r="G5">
        <f>478+137</f>
        <v>615</v>
      </c>
      <c r="H5" s="51">
        <f>SUM(B5:G5)</f>
        <v>2437</v>
      </c>
      <c r="J5" s="59" t="s">
        <v>0</v>
      </c>
      <c r="K5" s="59" t="s">
        <v>98</v>
      </c>
      <c r="L5" s="59" t="s">
        <v>99</v>
      </c>
      <c r="M5" s="59" t="s">
        <v>43</v>
      </c>
      <c r="N5" s="59" t="s">
        <v>100</v>
      </c>
      <c r="O5" s="60">
        <v>1</v>
      </c>
      <c r="P5" s="59" t="s">
        <v>103</v>
      </c>
      <c r="Q5" s="59" t="s">
        <v>102</v>
      </c>
    </row>
    <row r="6" spans="1:17" x14ac:dyDescent="0.2">
      <c r="A6" s="51" t="s">
        <v>45</v>
      </c>
      <c r="B6" s="51">
        <f>SUM(B4:B5)</f>
        <v>521</v>
      </c>
      <c r="C6" s="51">
        <f t="shared" ref="C6:H6" si="0">SUM(C4:C5)</f>
        <v>615</v>
      </c>
      <c r="D6" s="51">
        <f t="shared" si="0"/>
        <v>113</v>
      </c>
      <c r="E6" s="51">
        <f t="shared" si="0"/>
        <v>219</v>
      </c>
      <c r="F6" s="51">
        <f t="shared" si="0"/>
        <v>381</v>
      </c>
      <c r="G6" s="51">
        <f t="shared" si="0"/>
        <v>618</v>
      </c>
      <c r="H6" s="51">
        <f t="shared" si="0"/>
        <v>2467</v>
      </c>
      <c r="J6" s="59" t="s">
        <v>0</v>
      </c>
      <c r="K6" s="59" t="s">
        <v>98</v>
      </c>
      <c r="L6" s="59" t="s">
        <v>99</v>
      </c>
      <c r="M6" s="59" t="s">
        <v>43</v>
      </c>
      <c r="N6" s="59" t="s">
        <v>100</v>
      </c>
      <c r="O6" s="60">
        <v>2</v>
      </c>
      <c r="P6" s="59" t="s">
        <v>101</v>
      </c>
      <c r="Q6" s="59" t="s">
        <v>102</v>
      </c>
    </row>
    <row r="7" spans="1:17" x14ac:dyDescent="0.2">
      <c r="J7" s="59" t="s">
        <v>0</v>
      </c>
      <c r="K7" s="59" t="s">
        <v>98</v>
      </c>
      <c r="L7" s="59" t="s">
        <v>99</v>
      </c>
      <c r="M7" s="59" t="s">
        <v>43</v>
      </c>
      <c r="N7" s="59" t="s">
        <v>100</v>
      </c>
      <c r="O7" s="60">
        <v>2</v>
      </c>
      <c r="P7" s="59" t="s">
        <v>101</v>
      </c>
      <c r="Q7" s="59" t="s">
        <v>102</v>
      </c>
    </row>
    <row r="8" spans="1:17" x14ac:dyDescent="0.2">
      <c r="J8" s="59" t="s">
        <v>0</v>
      </c>
      <c r="K8" s="59" t="s">
        <v>98</v>
      </c>
      <c r="L8" s="59" t="s">
        <v>99</v>
      </c>
      <c r="M8" s="59" t="s">
        <v>43</v>
      </c>
      <c r="N8" s="59" t="s">
        <v>100</v>
      </c>
      <c r="O8" s="60">
        <v>1</v>
      </c>
      <c r="P8" s="59" t="s">
        <v>103</v>
      </c>
      <c r="Q8" s="59" t="s">
        <v>102</v>
      </c>
    </row>
    <row r="9" spans="1:17" x14ac:dyDescent="0.2">
      <c r="J9" s="59" t="s">
        <v>0</v>
      </c>
      <c r="K9" s="59" t="s">
        <v>98</v>
      </c>
      <c r="L9" s="59" t="s">
        <v>99</v>
      </c>
      <c r="M9" s="59" t="s">
        <v>43</v>
      </c>
      <c r="N9" s="59" t="s">
        <v>100</v>
      </c>
      <c r="O9" s="60">
        <v>1</v>
      </c>
      <c r="P9" s="59" t="s">
        <v>103</v>
      </c>
      <c r="Q9" s="59" t="s">
        <v>102</v>
      </c>
    </row>
    <row r="10" spans="1:17" x14ac:dyDescent="0.2">
      <c r="J10" s="59" t="s">
        <v>0</v>
      </c>
      <c r="K10" s="59" t="s">
        <v>98</v>
      </c>
      <c r="L10" s="59" t="s">
        <v>99</v>
      </c>
      <c r="M10" s="59" t="s">
        <v>43</v>
      </c>
      <c r="N10" s="59" t="s">
        <v>100</v>
      </c>
      <c r="O10" s="60">
        <v>2</v>
      </c>
      <c r="P10" s="59" t="s">
        <v>101</v>
      </c>
      <c r="Q10" s="59" t="s">
        <v>102</v>
      </c>
    </row>
    <row r="11" spans="1:17" x14ac:dyDescent="0.2">
      <c r="J11" s="59" t="s">
        <v>0</v>
      </c>
      <c r="K11" s="59" t="s">
        <v>98</v>
      </c>
      <c r="L11" s="59" t="s">
        <v>99</v>
      </c>
      <c r="M11" s="59" t="s">
        <v>43</v>
      </c>
      <c r="N11" s="59" t="s">
        <v>100</v>
      </c>
      <c r="O11" s="60">
        <v>2</v>
      </c>
      <c r="P11" s="59" t="s">
        <v>103</v>
      </c>
      <c r="Q11" s="59" t="s">
        <v>102</v>
      </c>
    </row>
    <row r="12" spans="1:17" x14ac:dyDescent="0.2">
      <c r="J12" s="59" t="s">
        <v>0</v>
      </c>
      <c r="K12" s="59" t="s">
        <v>98</v>
      </c>
      <c r="L12" s="59" t="s">
        <v>99</v>
      </c>
      <c r="M12" s="59" t="s">
        <v>42</v>
      </c>
      <c r="N12" s="59" t="s">
        <v>104</v>
      </c>
      <c r="O12" s="60">
        <v>2</v>
      </c>
      <c r="P12" s="59" t="s">
        <v>103</v>
      </c>
      <c r="Q12" s="59" t="s">
        <v>102</v>
      </c>
    </row>
    <row r="13" spans="1:17" x14ac:dyDescent="0.2">
      <c r="J13" s="59" t="s">
        <v>0</v>
      </c>
      <c r="K13" s="59" t="s">
        <v>98</v>
      </c>
      <c r="L13" s="59" t="s">
        <v>99</v>
      </c>
      <c r="M13" s="59" t="s">
        <v>42</v>
      </c>
      <c r="N13" s="59" t="s">
        <v>100</v>
      </c>
      <c r="O13" s="60">
        <v>1</v>
      </c>
      <c r="P13" s="59" t="s">
        <v>103</v>
      </c>
      <c r="Q13" s="59" t="s">
        <v>102</v>
      </c>
    </row>
    <row r="14" spans="1:17" x14ac:dyDescent="0.2">
      <c r="J14" s="59" t="s">
        <v>1</v>
      </c>
      <c r="K14" s="59" t="s">
        <v>98</v>
      </c>
      <c r="L14" s="59" t="s">
        <v>99</v>
      </c>
      <c r="M14" s="59" t="s">
        <v>43</v>
      </c>
      <c r="N14" s="59" t="s">
        <v>105</v>
      </c>
      <c r="O14" s="60">
        <v>2</v>
      </c>
      <c r="P14" s="59" t="s">
        <v>101</v>
      </c>
      <c r="Q14" s="59" t="s">
        <v>102</v>
      </c>
    </row>
    <row r="15" spans="1:17" x14ac:dyDescent="0.2">
      <c r="J15" s="59" t="s">
        <v>1</v>
      </c>
      <c r="K15" s="59" t="s">
        <v>98</v>
      </c>
      <c r="L15" s="59" t="s">
        <v>99</v>
      </c>
      <c r="M15" s="59" t="s">
        <v>43</v>
      </c>
      <c r="N15" s="59" t="s">
        <v>105</v>
      </c>
      <c r="O15" s="60">
        <v>3</v>
      </c>
      <c r="P15" s="59" t="s">
        <v>101</v>
      </c>
      <c r="Q15" s="59" t="s">
        <v>102</v>
      </c>
    </row>
    <row r="16" spans="1:17" x14ac:dyDescent="0.2">
      <c r="J16" s="59" t="s">
        <v>1</v>
      </c>
      <c r="K16" s="59" t="s">
        <v>98</v>
      </c>
      <c r="L16" s="59" t="s">
        <v>99</v>
      </c>
      <c r="M16" s="59" t="s">
        <v>42</v>
      </c>
      <c r="N16" s="59" t="s">
        <v>105</v>
      </c>
      <c r="O16" s="60">
        <v>3</v>
      </c>
      <c r="P16" s="59" t="s">
        <v>101</v>
      </c>
      <c r="Q16" s="59" t="s">
        <v>102</v>
      </c>
    </row>
    <row r="17" spans="10:17" x14ac:dyDescent="0.2">
      <c r="J17" s="59" t="s">
        <v>0</v>
      </c>
      <c r="K17" s="59" t="s">
        <v>98</v>
      </c>
      <c r="L17" s="59" t="s">
        <v>99</v>
      </c>
      <c r="M17" s="59" t="s">
        <v>43</v>
      </c>
      <c r="N17" s="59" t="s">
        <v>104</v>
      </c>
      <c r="O17" s="60">
        <v>1</v>
      </c>
      <c r="P17" s="59" t="s">
        <v>103</v>
      </c>
      <c r="Q17" s="59" t="s">
        <v>102</v>
      </c>
    </row>
    <row r="18" spans="10:17" x14ac:dyDescent="0.2">
      <c r="J18" s="59" t="s">
        <v>1</v>
      </c>
      <c r="K18" s="59" t="s">
        <v>98</v>
      </c>
      <c r="L18" s="59" t="s">
        <v>99</v>
      </c>
      <c r="M18" s="59" t="s">
        <v>42</v>
      </c>
      <c r="N18" s="59" t="s">
        <v>105</v>
      </c>
      <c r="O18" s="60" t="s">
        <v>106</v>
      </c>
      <c r="P18" s="59" t="s">
        <v>101</v>
      </c>
      <c r="Q18" s="59" t="s">
        <v>102</v>
      </c>
    </row>
    <row r="19" spans="10:17" x14ac:dyDescent="0.2">
      <c r="J19" s="59" t="s">
        <v>1</v>
      </c>
      <c r="K19" s="59" t="s">
        <v>98</v>
      </c>
      <c r="L19" s="59" t="s">
        <v>99</v>
      </c>
      <c r="M19" s="59" t="s">
        <v>43</v>
      </c>
      <c r="N19" s="59" t="s">
        <v>105</v>
      </c>
      <c r="O19" s="60">
        <v>2</v>
      </c>
      <c r="P19" s="59" t="s">
        <v>101</v>
      </c>
      <c r="Q19" s="59" t="s">
        <v>102</v>
      </c>
    </row>
    <row r="20" spans="10:17" x14ac:dyDescent="0.2">
      <c r="J20" s="59" t="s">
        <v>1</v>
      </c>
      <c r="K20" s="59" t="s">
        <v>98</v>
      </c>
      <c r="L20" s="59" t="s">
        <v>99</v>
      </c>
      <c r="M20" s="59" t="s">
        <v>43</v>
      </c>
      <c r="N20" s="59" t="s">
        <v>105</v>
      </c>
      <c r="O20" s="60">
        <v>1</v>
      </c>
      <c r="P20" s="59" t="s">
        <v>107</v>
      </c>
      <c r="Q20" s="59" t="s">
        <v>102</v>
      </c>
    </row>
    <row r="21" spans="10:17" x14ac:dyDescent="0.2">
      <c r="J21" s="59" t="s">
        <v>1</v>
      </c>
      <c r="K21" s="59" t="s">
        <v>98</v>
      </c>
      <c r="L21" s="59" t="s">
        <v>99</v>
      </c>
      <c r="M21" s="59" t="s">
        <v>43</v>
      </c>
      <c r="N21" s="59" t="s">
        <v>105</v>
      </c>
      <c r="O21" s="60">
        <v>1</v>
      </c>
      <c r="P21" s="59" t="s">
        <v>107</v>
      </c>
      <c r="Q21" s="59" t="s">
        <v>108</v>
      </c>
    </row>
    <row r="22" spans="10:17" x14ac:dyDescent="0.2">
      <c r="J22" s="59" t="s">
        <v>1</v>
      </c>
      <c r="K22" s="59" t="s">
        <v>109</v>
      </c>
      <c r="L22" s="59" t="s">
        <v>7</v>
      </c>
      <c r="M22" s="59" t="s">
        <v>110</v>
      </c>
      <c r="N22" s="59" t="s">
        <v>105</v>
      </c>
      <c r="O22" s="60">
        <v>1</v>
      </c>
      <c r="P22" s="59" t="s">
        <v>107</v>
      </c>
      <c r="Q22" s="59" t="s">
        <v>102</v>
      </c>
    </row>
    <row r="23" spans="10:17" x14ac:dyDescent="0.2">
      <c r="J23" s="59" t="s">
        <v>3</v>
      </c>
      <c r="K23" s="59" t="s">
        <v>98</v>
      </c>
      <c r="L23" s="59" t="s">
        <v>99</v>
      </c>
      <c r="M23" s="59" t="s">
        <v>43</v>
      </c>
      <c r="N23" s="59" t="s">
        <v>105</v>
      </c>
      <c r="O23" s="60">
        <v>1</v>
      </c>
      <c r="P23" s="59" t="s">
        <v>103</v>
      </c>
      <c r="Q23" s="59" t="s">
        <v>102</v>
      </c>
    </row>
    <row r="24" spans="10:17" x14ac:dyDescent="0.2">
      <c r="J24" s="59" t="s">
        <v>3</v>
      </c>
      <c r="K24" s="59" t="s">
        <v>98</v>
      </c>
      <c r="L24" s="59" t="s">
        <v>99</v>
      </c>
      <c r="M24" s="59" t="s">
        <v>43</v>
      </c>
      <c r="N24" s="59" t="s">
        <v>105</v>
      </c>
      <c r="O24" s="60">
        <v>1</v>
      </c>
      <c r="P24" s="59" t="s">
        <v>103</v>
      </c>
      <c r="Q24" s="59" t="s">
        <v>76</v>
      </c>
    </row>
    <row r="25" spans="10:17" x14ac:dyDescent="0.2">
      <c r="J25" s="59" t="s">
        <v>3</v>
      </c>
      <c r="K25" s="59" t="s">
        <v>98</v>
      </c>
      <c r="L25" s="59" t="s">
        <v>99</v>
      </c>
      <c r="M25" s="59" t="s">
        <v>42</v>
      </c>
      <c r="N25" s="59" t="s">
        <v>105</v>
      </c>
      <c r="O25" s="60">
        <v>8</v>
      </c>
      <c r="P25" s="59" t="s">
        <v>101</v>
      </c>
      <c r="Q25" s="59" t="s">
        <v>76</v>
      </c>
    </row>
    <row r="26" spans="10:17" x14ac:dyDescent="0.2">
      <c r="J26" s="59" t="s">
        <v>3</v>
      </c>
      <c r="K26" s="59" t="s">
        <v>111</v>
      </c>
      <c r="L26" s="59" t="s">
        <v>99</v>
      </c>
      <c r="M26" s="59" t="s">
        <v>43</v>
      </c>
      <c r="N26" s="59" t="s">
        <v>105</v>
      </c>
      <c r="O26" s="60">
        <v>1</v>
      </c>
      <c r="P26" s="59" t="s">
        <v>103</v>
      </c>
      <c r="Q26" s="59" t="s">
        <v>102</v>
      </c>
    </row>
    <row r="27" spans="10:17" x14ac:dyDescent="0.2">
      <c r="J27" s="59" t="s">
        <v>3</v>
      </c>
      <c r="K27" s="59" t="s">
        <v>98</v>
      </c>
      <c r="L27" s="59" t="s">
        <v>99</v>
      </c>
      <c r="M27" s="59" t="s">
        <v>43</v>
      </c>
      <c r="N27" s="59" t="s">
        <v>105</v>
      </c>
      <c r="O27" s="60">
        <v>1</v>
      </c>
      <c r="P27" s="59" t="s">
        <v>103</v>
      </c>
      <c r="Q27" s="59" t="s">
        <v>102</v>
      </c>
    </row>
    <row r="28" spans="10:17" x14ac:dyDescent="0.2">
      <c r="J28" s="59" t="s">
        <v>3</v>
      </c>
      <c r="K28" s="59" t="s">
        <v>98</v>
      </c>
      <c r="L28" s="59" t="s">
        <v>99</v>
      </c>
      <c r="M28" s="59" t="s">
        <v>43</v>
      </c>
      <c r="N28" s="59" t="s">
        <v>105</v>
      </c>
      <c r="O28" s="60">
        <v>1</v>
      </c>
      <c r="P28" s="59" t="s">
        <v>103</v>
      </c>
      <c r="Q28" s="59" t="s">
        <v>76</v>
      </c>
    </row>
    <row r="29" spans="10:17" x14ac:dyDescent="0.2">
      <c r="J29" s="59" t="s">
        <v>4</v>
      </c>
      <c r="K29" s="59" t="s">
        <v>112</v>
      </c>
      <c r="L29" s="59" t="s">
        <v>99</v>
      </c>
      <c r="M29" s="59" t="s">
        <v>43</v>
      </c>
      <c r="N29" s="59" t="s">
        <v>105</v>
      </c>
      <c r="O29" s="60">
        <v>1</v>
      </c>
      <c r="P29" s="59" t="s">
        <v>103</v>
      </c>
      <c r="Q29" s="59" t="s">
        <v>102</v>
      </c>
    </row>
    <row r="30" spans="10:17" x14ac:dyDescent="0.2">
      <c r="J30" s="59" t="s">
        <v>4</v>
      </c>
      <c r="K30" s="59" t="s">
        <v>99</v>
      </c>
      <c r="L30" s="59" t="s">
        <v>99</v>
      </c>
      <c r="M30" s="59" t="s">
        <v>43</v>
      </c>
      <c r="N30" s="59" t="s">
        <v>105</v>
      </c>
      <c r="O30" s="60">
        <v>2</v>
      </c>
      <c r="P30" s="59" t="s">
        <v>101</v>
      </c>
      <c r="Q30" s="59" t="s">
        <v>102</v>
      </c>
    </row>
    <row r="31" spans="10:17" x14ac:dyDescent="0.2">
      <c r="J31" s="59" t="s">
        <v>5</v>
      </c>
      <c r="K31" s="59" t="s">
        <v>112</v>
      </c>
      <c r="L31" s="59" t="s">
        <v>99</v>
      </c>
      <c r="M31" s="59" t="s">
        <v>43</v>
      </c>
      <c r="N31" s="59" t="s">
        <v>105</v>
      </c>
      <c r="O31" s="60">
        <v>4</v>
      </c>
      <c r="P31" s="59" t="s">
        <v>101</v>
      </c>
      <c r="Q31" s="59" t="s">
        <v>102</v>
      </c>
    </row>
    <row r="32" spans="10:17" x14ac:dyDescent="0.2">
      <c r="J32" s="59" t="s">
        <v>5</v>
      </c>
      <c r="K32" s="59" t="s">
        <v>112</v>
      </c>
      <c r="L32" s="59" t="s">
        <v>99</v>
      </c>
      <c r="M32" s="59" t="s">
        <v>43</v>
      </c>
      <c r="N32" s="59" t="s">
        <v>105</v>
      </c>
      <c r="O32" s="60">
        <v>1</v>
      </c>
      <c r="P32" s="59" t="s">
        <v>103</v>
      </c>
      <c r="Q32" s="59" t="s">
        <v>102</v>
      </c>
    </row>
    <row r="33" spans="10:17" x14ac:dyDescent="0.2">
      <c r="J33" s="59" t="s">
        <v>5</v>
      </c>
      <c r="K33" s="59" t="s">
        <v>113</v>
      </c>
      <c r="L33" s="61" t="s">
        <v>114</v>
      </c>
      <c r="M33" s="59" t="s">
        <v>39</v>
      </c>
      <c r="N33" s="59" t="s">
        <v>115</v>
      </c>
      <c r="O33" s="60">
        <v>2</v>
      </c>
      <c r="P33" s="59" t="s">
        <v>103</v>
      </c>
      <c r="Q33" s="59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57C1C-398F-F849-8D37-56B3E4A2E7BE}">
  <dimension ref="A1:Q33"/>
  <sheetViews>
    <sheetView workbookViewId="0">
      <selection activeCell="D25" sqref="D25"/>
    </sheetView>
  </sheetViews>
  <sheetFormatPr baseColWidth="10" defaultRowHeight="16" x14ac:dyDescent="0.2"/>
  <cols>
    <col min="10" max="10" width="6.5" bestFit="1" customWidth="1"/>
    <col min="11" max="11" width="22.6640625" bestFit="1" customWidth="1"/>
    <col min="12" max="12" width="13.33203125" bestFit="1" customWidth="1"/>
    <col min="13" max="13" width="15.6640625" bestFit="1" customWidth="1"/>
    <col min="14" max="14" width="18.83203125" bestFit="1" customWidth="1"/>
    <col min="16" max="16" width="20" bestFit="1" customWidth="1"/>
    <col min="17" max="17" width="15.83203125" bestFit="1" customWidth="1"/>
  </cols>
  <sheetData>
    <row r="1" spans="1:17" x14ac:dyDescent="0.2">
      <c r="A1" s="51" t="s">
        <v>120</v>
      </c>
    </row>
    <row r="3" spans="1:17" x14ac:dyDescent="0.2">
      <c r="A3" s="55"/>
      <c r="B3" s="44" t="s">
        <v>0</v>
      </c>
      <c r="C3" s="45" t="s">
        <v>1</v>
      </c>
      <c r="D3" s="46" t="s">
        <v>2</v>
      </c>
      <c r="E3" s="47" t="s">
        <v>3</v>
      </c>
      <c r="F3" s="48" t="s">
        <v>4</v>
      </c>
      <c r="G3" s="49" t="s">
        <v>5</v>
      </c>
      <c r="H3" s="50" t="s">
        <v>45</v>
      </c>
      <c r="J3" s="57" t="s">
        <v>90</v>
      </c>
      <c r="K3" s="57" t="s">
        <v>91</v>
      </c>
      <c r="L3" s="57" t="s">
        <v>92</v>
      </c>
      <c r="M3" s="57" t="s">
        <v>93</v>
      </c>
      <c r="N3" s="57" t="s">
        <v>94</v>
      </c>
      <c r="O3" s="57" t="s">
        <v>121</v>
      </c>
      <c r="P3" s="57" t="s">
        <v>122</v>
      </c>
      <c r="Q3" s="57" t="s">
        <v>123</v>
      </c>
    </row>
    <row r="4" spans="1:17" x14ac:dyDescent="0.2">
      <c r="A4" s="4" t="s">
        <v>116</v>
      </c>
      <c r="B4">
        <v>0</v>
      </c>
      <c r="C4">
        <v>2</v>
      </c>
      <c r="D4">
        <v>0</v>
      </c>
      <c r="E4">
        <v>0</v>
      </c>
      <c r="F4">
        <v>1</v>
      </c>
      <c r="G4">
        <v>1</v>
      </c>
      <c r="H4" s="51">
        <f>SUM(B4:G4)</f>
        <v>4</v>
      </c>
      <c r="J4" s="59" t="s">
        <v>0</v>
      </c>
      <c r="K4" s="59" t="s">
        <v>98</v>
      </c>
      <c r="L4" s="59" t="s">
        <v>99</v>
      </c>
      <c r="M4" s="59" t="s">
        <v>43</v>
      </c>
      <c r="N4" s="59" t="s">
        <v>100</v>
      </c>
      <c r="O4" s="59" t="s">
        <v>117</v>
      </c>
      <c r="P4" s="59" t="s">
        <v>105</v>
      </c>
      <c r="Q4" s="59" t="s">
        <v>63</v>
      </c>
    </row>
    <row r="5" spans="1:17" x14ac:dyDescent="0.2">
      <c r="A5" s="4" t="s">
        <v>117</v>
      </c>
      <c r="B5">
        <v>3</v>
      </c>
      <c r="C5">
        <v>3</v>
      </c>
      <c r="D5">
        <v>0</v>
      </c>
      <c r="E5">
        <v>3</v>
      </c>
      <c r="F5">
        <v>2</v>
      </c>
      <c r="G5">
        <v>5</v>
      </c>
      <c r="H5" s="51">
        <f t="shared" ref="H5:H8" si="0">SUM(B5:G5)</f>
        <v>16</v>
      </c>
      <c r="J5" s="59" t="s">
        <v>0</v>
      </c>
      <c r="K5" s="59" t="s">
        <v>98</v>
      </c>
      <c r="L5" s="59" t="s">
        <v>99</v>
      </c>
      <c r="M5" s="59" t="s">
        <v>43</v>
      </c>
      <c r="N5" s="59" t="s">
        <v>100</v>
      </c>
      <c r="O5" s="59" t="s">
        <v>119</v>
      </c>
      <c r="P5" s="59" t="s">
        <v>63</v>
      </c>
      <c r="Q5" s="59" t="s">
        <v>124</v>
      </c>
    </row>
    <row r="6" spans="1:17" x14ac:dyDescent="0.2">
      <c r="A6" s="4" t="s">
        <v>118</v>
      </c>
      <c r="B6">
        <v>1</v>
      </c>
      <c r="C6">
        <v>0</v>
      </c>
      <c r="D6">
        <v>0</v>
      </c>
      <c r="E6">
        <v>1</v>
      </c>
      <c r="F6">
        <v>3</v>
      </c>
      <c r="G6">
        <v>2</v>
      </c>
      <c r="H6" s="51">
        <f t="shared" si="0"/>
        <v>7</v>
      </c>
      <c r="J6" s="59" t="s">
        <v>0</v>
      </c>
      <c r="K6" s="59" t="s">
        <v>98</v>
      </c>
      <c r="L6" s="59" t="s">
        <v>99</v>
      </c>
      <c r="M6" s="59" t="s">
        <v>43</v>
      </c>
      <c r="N6" s="59" t="s">
        <v>100</v>
      </c>
      <c r="O6" s="59" t="s">
        <v>117</v>
      </c>
      <c r="P6" s="59" t="s">
        <v>63</v>
      </c>
      <c r="Q6" s="59" t="s">
        <v>63</v>
      </c>
    </row>
    <row r="7" spans="1:17" x14ac:dyDescent="0.2">
      <c r="A7" s="4" t="s">
        <v>119</v>
      </c>
      <c r="B7">
        <v>2</v>
      </c>
      <c r="C7">
        <v>1</v>
      </c>
      <c r="D7">
        <v>0</v>
      </c>
      <c r="E7">
        <v>0</v>
      </c>
      <c r="F7">
        <v>0</v>
      </c>
      <c r="G7">
        <v>0</v>
      </c>
      <c r="H7" s="51">
        <f t="shared" si="0"/>
        <v>3</v>
      </c>
      <c r="J7" s="59" t="s">
        <v>0</v>
      </c>
      <c r="K7" s="59" t="s">
        <v>98</v>
      </c>
      <c r="L7" s="59" t="s">
        <v>99</v>
      </c>
      <c r="M7" s="59" t="s">
        <v>43</v>
      </c>
      <c r="N7" s="59" t="s">
        <v>100</v>
      </c>
      <c r="O7" s="59" t="s">
        <v>119</v>
      </c>
      <c r="P7" s="59" t="s">
        <v>63</v>
      </c>
      <c r="Q7" s="59" t="s">
        <v>124</v>
      </c>
    </row>
    <row r="8" spans="1:17" x14ac:dyDescent="0.2">
      <c r="A8" s="4" t="s">
        <v>63</v>
      </c>
      <c r="B8">
        <f>495+20</f>
        <v>515</v>
      </c>
      <c r="C8">
        <f>592+17</f>
        <v>609</v>
      </c>
      <c r="D8">
        <f>111+2</f>
        <v>113</v>
      </c>
      <c r="E8">
        <f>201+14</f>
        <v>215</v>
      </c>
      <c r="F8">
        <f>314+61</f>
        <v>375</v>
      </c>
      <c r="G8">
        <f>473+137</f>
        <v>610</v>
      </c>
      <c r="H8" s="51">
        <f t="shared" si="0"/>
        <v>2437</v>
      </c>
      <c r="J8" s="59" t="s">
        <v>0</v>
      </c>
      <c r="K8" s="59" t="s">
        <v>98</v>
      </c>
      <c r="L8" s="59" t="s">
        <v>99</v>
      </c>
      <c r="M8" s="59" t="s">
        <v>43</v>
      </c>
      <c r="N8" s="59" t="s">
        <v>100</v>
      </c>
      <c r="O8" s="59" t="s">
        <v>118</v>
      </c>
      <c r="P8" s="59" t="s">
        <v>105</v>
      </c>
      <c r="Q8" s="59" t="s">
        <v>124</v>
      </c>
    </row>
    <row r="9" spans="1:17" x14ac:dyDescent="0.2">
      <c r="A9" s="53" t="s">
        <v>45</v>
      </c>
      <c r="B9" s="51">
        <f>SUM(B4:B8)</f>
        <v>521</v>
      </c>
      <c r="C9" s="51">
        <f t="shared" ref="C9:H9" si="1">SUM(C4:C8)</f>
        <v>615</v>
      </c>
      <c r="D9" s="51">
        <f t="shared" si="1"/>
        <v>113</v>
      </c>
      <c r="E9" s="51">
        <f t="shared" si="1"/>
        <v>219</v>
      </c>
      <c r="F9" s="51">
        <f t="shared" si="1"/>
        <v>381</v>
      </c>
      <c r="G9" s="51">
        <f t="shared" si="1"/>
        <v>618</v>
      </c>
      <c r="H9" s="51">
        <f t="shared" si="1"/>
        <v>2467</v>
      </c>
      <c r="J9" s="59" t="s">
        <v>0</v>
      </c>
      <c r="K9" s="59" t="s">
        <v>109</v>
      </c>
      <c r="L9" s="59" t="s">
        <v>125</v>
      </c>
      <c r="M9" s="59" t="s">
        <v>43</v>
      </c>
      <c r="N9" s="59" t="s">
        <v>104</v>
      </c>
      <c r="O9" s="59" t="s">
        <v>117</v>
      </c>
      <c r="P9" s="59" t="s">
        <v>63</v>
      </c>
      <c r="Q9" s="59" t="s">
        <v>63</v>
      </c>
    </row>
    <row r="10" spans="1:17" x14ac:dyDescent="0.2">
      <c r="J10" s="59" t="s">
        <v>1</v>
      </c>
      <c r="K10" s="59" t="s">
        <v>98</v>
      </c>
      <c r="L10" s="59" t="s">
        <v>99</v>
      </c>
      <c r="M10" s="59" t="s">
        <v>43</v>
      </c>
      <c r="N10" s="59" t="s">
        <v>105</v>
      </c>
      <c r="O10" s="59" t="s">
        <v>117</v>
      </c>
      <c r="P10" s="59" t="s">
        <v>105</v>
      </c>
      <c r="Q10" s="59" t="s">
        <v>124</v>
      </c>
    </row>
    <row r="11" spans="1:17" x14ac:dyDescent="0.2">
      <c r="J11" s="59" t="s">
        <v>1</v>
      </c>
      <c r="K11" s="59" t="s">
        <v>98</v>
      </c>
      <c r="L11" s="59" t="s">
        <v>99</v>
      </c>
      <c r="M11" s="59" t="s">
        <v>126</v>
      </c>
      <c r="N11" s="59" t="s">
        <v>105</v>
      </c>
      <c r="O11" s="59" t="s">
        <v>116</v>
      </c>
      <c r="P11" s="59" t="s">
        <v>105</v>
      </c>
      <c r="Q11" s="59" t="s">
        <v>124</v>
      </c>
    </row>
    <row r="12" spans="1:17" x14ac:dyDescent="0.2">
      <c r="J12" s="59" t="s">
        <v>1</v>
      </c>
      <c r="K12" s="59" t="s">
        <v>98</v>
      </c>
      <c r="L12" s="59" t="s">
        <v>99</v>
      </c>
      <c r="M12" s="59" t="s">
        <v>43</v>
      </c>
      <c r="N12" s="59" t="s">
        <v>105</v>
      </c>
      <c r="O12" s="59" t="s">
        <v>116</v>
      </c>
      <c r="P12" s="59" t="s">
        <v>105</v>
      </c>
      <c r="Q12" s="59" t="s">
        <v>124</v>
      </c>
    </row>
    <row r="13" spans="1:17" x14ac:dyDescent="0.2">
      <c r="J13" s="59" t="s">
        <v>1</v>
      </c>
      <c r="K13" s="59" t="s">
        <v>127</v>
      </c>
      <c r="L13" s="59" t="s">
        <v>128</v>
      </c>
      <c r="M13" s="59" t="s">
        <v>110</v>
      </c>
      <c r="N13" s="59" t="s">
        <v>129</v>
      </c>
      <c r="O13" s="59" t="s">
        <v>117</v>
      </c>
      <c r="P13" s="59" t="s">
        <v>130</v>
      </c>
      <c r="Q13" s="59" t="s">
        <v>124</v>
      </c>
    </row>
    <row r="14" spans="1:17" x14ac:dyDescent="0.2">
      <c r="J14" s="59" t="s">
        <v>1</v>
      </c>
      <c r="K14" s="59" t="s">
        <v>109</v>
      </c>
      <c r="L14" s="59" t="s">
        <v>125</v>
      </c>
      <c r="M14" s="59" t="s">
        <v>39</v>
      </c>
      <c r="N14" s="59" t="s">
        <v>131</v>
      </c>
      <c r="O14" s="59" t="s">
        <v>119</v>
      </c>
      <c r="P14" s="59" t="s">
        <v>105</v>
      </c>
      <c r="Q14" s="59" t="s">
        <v>132</v>
      </c>
    </row>
    <row r="15" spans="1:17" x14ac:dyDescent="0.2">
      <c r="J15" s="59" t="s">
        <v>1</v>
      </c>
      <c r="K15" s="59" t="s">
        <v>111</v>
      </c>
      <c r="L15" s="59" t="s">
        <v>99</v>
      </c>
      <c r="M15" s="59" t="s">
        <v>43</v>
      </c>
      <c r="N15" s="59" t="s">
        <v>105</v>
      </c>
      <c r="O15" s="59" t="s">
        <v>117</v>
      </c>
      <c r="P15" s="59" t="s">
        <v>105</v>
      </c>
      <c r="Q15" s="59" t="s">
        <v>124</v>
      </c>
    </row>
    <row r="16" spans="1:17" x14ac:dyDescent="0.2">
      <c r="J16" s="59" t="s">
        <v>3</v>
      </c>
      <c r="K16" s="59" t="s">
        <v>109</v>
      </c>
      <c r="L16" s="59" t="s">
        <v>7</v>
      </c>
      <c r="M16" s="59" t="s">
        <v>36</v>
      </c>
      <c r="N16" s="59" t="s">
        <v>105</v>
      </c>
      <c r="O16" s="59" t="s">
        <v>118</v>
      </c>
      <c r="P16" s="59" t="s">
        <v>100</v>
      </c>
      <c r="Q16" s="59" t="s">
        <v>124</v>
      </c>
    </row>
    <row r="17" spans="10:17" x14ac:dyDescent="0.2">
      <c r="J17" s="59" t="s">
        <v>3</v>
      </c>
      <c r="K17" s="59" t="s">
        <v>98</v>
      </c>
      <c r="L17" s="59" t="s">
        <v>99</v>
      </c>
      <c r="M17" s="59" t="s">
        <v>43</v>
      </c>
      <c r="N17" s="59" t="s">
        <v>105</v>
      </c>
      <c r="O17" s="59" t="s">
        <v>117</v>
      </c>
      <c r="P17" s="59" t="s">
        <v>100</v>
      </c>
      <c r="Q17" s="59" t="s">
        <v>124</v>
      </c>
    </row>
    <row r="18" spans="10:17" x14ac:dyDescent="0.2">
      <c r="J18" s="59" t="s">
        <v>3</v>
      </c>
      <c r="K18" s="59" t="s">
        <v>98</v>
      </c>
      <c r="L18" s="59" t="s">
        <v>99</v>
      </c>
      <c r="M18" s="59" t="s">
        <v>43</v>
      </c>
      <c r="N18" s="59" t="s">
        <v>105</v>
      </c>
      <c r="O18" s="59" t="s">
        <v>117</v>
      </c>
      <c r="P18" s="59" t="s">
        <v>100</v>
      </c>
      <c r="Q18" s="59" t="s">
        <v>124</v>
      </c>
    </row>
    <row r="19" spans="10:17" x14ac:dyDescent="0.2">
      <c r="J19" s="59" t="s">
        <v>3</v>
      </c>
      <c r="K19" s="59" t="s">
        <v>98</v>
      </c>
      <c r="L19" s="59" t="s">
        <v>99</v>
      </c>
      <c r="M19" s="59" t="s">
        <v>43</v>
      </c>
      <c r="N19" s="59" t="s">
        <v>105</v>
      </c>
      <c r="O19" s="59" t="s">
        <v>117</v>
      </c>
      <c r="P19" s="59" t="s">
        <v>100</v>
      </c>
      <c r="Q19" s="59" t="s">
        <v>124</v>
      </c>
    </row>
    <row r="20" spans="10:17" x14ac:dyDescent="0.2">
      <c r="J20" s="59" t="s">
        <v>4</v>
      </c>
      <c r="K20" s="59" t="s">
        <v>112</v>
      </c>
      <c r="L20" s="59" t="s">
        <v>99</v>
      </c>
      <c r="M20" s="59" t="s">
        <v>42</v>
      </c>
      <c r="N20" s="59" t="s">
        <v>105</v>
      </c>
      <c r="O20" s="59" t="s">
        <v>118</v>
      </c>
      <c r="P20" s="59" t="s">
        <v>105</v>
      </c>
      <c r="Q20" s="59" t="s">
        <v>132</v>
      </c>
    </row>
    <row r="21" spans="10:17" x14ac:dyDescent="0.2">
      <c r="J21" s="59" t="s">
        <v>4</v>
      </c>
      <c r="K21" s="59" t="s">
        <v>112</v>
      </c>
      <c r="L21" s="59" t="s">
        <v>99</v>
      </c>
      <c r="M21" s="59" t="s">
        <v>43</v>
      </c>
      <c r="N21" s="59" t="s">
        <v>105</v>
      </c>
      <c r="O21" s="59" t="s">
        <v>118</v>
      </c>
      <c r="P21" s="59" t="s">
        <v>105</v>
      </c>
      <c r="Q21" s="59" t="s">
        <v>124</v>
      </c>
    </row>
    <row r="22" spans="10:17" x14ac:dyDescent="0.2">
      <c r="J22" s="59" t="s">
        <v>4</v>
      </c>
      <c r="K22" s="59" t="s">
        <v>112</v>
      </c>
      <c r="L22" s="59" t="s">
        <v>99</v>
      </c>
      <c r="M22" s="59" t="s">
        <v>43</v>
      </c>
      <c r="N22" s="59" t="s">
        <v>105</v>
      </c>
      <c r="O22" s="59" t="s">
        <v>118</v>
      </c>
      <c r="P22" s="59" t="s">
        <v>105</v>
      </c>
      <c r="Q22" s="59" t="s">
        <v>132</v>
      </c>
    </row>
    <row r="23" spans="10:17" x14ac:dyDescent="0.2">
      <c r="J23" s="59" t="s">
        <v>4</v>
      </c>
      <c r="K23" s="59" t="s">
        <v>99</v>
      </c>
      <c r="L23" s="59" t="s">
        <v>99</v>
      </c>
      <c r="M23" s="59" t="s">
        <v>43</v>
      </c>
      <c r="N23" s="59" t="s">
        <v>105</v>
      </c>
      <c r="O23" s="59" t="s">
        <v>117</v>
      </c>
      <c r="P23" s="59" t="s">
        <v>105</v>
      </c>
      <c r="Q23" s="59" t="s">
        <v>124</v>
      </c>
    </row>
    <row r="24" spans="10:17" x14ac:dyDescent="0.2">
      <c r="J24" s="59" t="s">
        <v>4</v>
      </c>
      <c r="K24" s="59" t="s">
        <v>99</v>
      </c>
      <c r="L24" s="59" t="s">
        <v>99</v>
      </c>
      <c r="M24" s="59" t="s">
        <v>43</v>
      </c>
      <c r="N24" s="59" t="s">
        <v>105</v>
      </c>
      <c r="O24" s="59" t="s">
        <v>117</v>
      </c>
      <c r="P24" s="59" t="s">
        <v>63</v>
      </c>
      <c r="Q24" s="59" t="s">
        <v>63</v>
      </c>
    </row>
    <row r="25" spans="10:17" x14ac:dyDescent="0.2">
      <c r="J25" s="59" t="s">
        <v>4</v>
      </c>
      <c r="K25" s="59" t="s">
        <v>109</v>
      </c>
      <c r="L25" s="59" t="s">
        <v>125</v>
      </c>
      <c r="M25" s="59" t="s">
        <v>30</v>
      </c>
      <c r="N25" s="59" t="s">
        <v>133</v>
      </c>
      <c r="O25" s="59" t="s">
        <v>116</v>
      </c>
      <c r="P25" s="59" t="s">
        <v>134</v>
      </c>
      <c r="Q25" s="59" t="s">
        <v>135</v>
      </c>
    </row>
    <row r="26" spans="10:17" x14ac:dyDescent="0.2">
      <c r="J26" s="59" t="s">
        <v>5</v>
      </c>
      <c r="K26" s="59" t="s">
        <v>99</v>
      </c>
      <c r="L26" s="59" t="s">
        <v>99</v>
      </c>
      <c r="M26" s="59" t="s">
        <v>43</v>
      </c>
      <c r="N26" s="59" t="s">
        <v>105</v>
      </c>
      <c r="O26" s="59" t="s">
        <v>117</v>
      </c>
      <c r="P26" s="59" t="s">
        <v>105</v>
      </c>
      <c r="Q26" s="59" t="s">
        <v>63</v>
      </c>
    </row>
    <row r="27" spans="10:17" x14ac:dyDescent="0.2">
      <c r="J27" s="59" t="s">
        <v>5</v>
      </c>
      <c r="K27" s="59" t="s">
        <v>112</v>
      </c>
      <c r="L27" s="59" t="s">
        <v>99</v>
      </c>
      <c r="M27" s="59" t="s">
        <v>43</v>
      </c>
      <c r="N27" s="59" t="s">
        <v>105</v>
      </c>
      <c r="O27" s="59" t="s">
        <v>118</v>
      </c>
      <c r="P27" s="59" t="s">
        <v>105</v>
      </c>
      <c r="Q27" s="59" t="s">
        <v>136</v>
      </c>
    </row>
    <row r="28" spans="10:17" x14ac:dyDescent="0.2">
      <c r="J28" s="59" t="s">
        <v>5</v>
      </c>
      <c r="K28" s="59" t="s">
        <v>127</v>
      </c>
      <c r="L28" s="59" t="s">
        <v>128</v>
      </c>
      <c r="M28" s="59" t="s">
        <v>31</v>
      </c>
      <c r="N28" s="59" t="s">
        <v>105</v>
      </c>
      <c r="O28" s="59" t="s">
        <v>116</v>
      </c>
      <c r="P28" s="59" t="s">
        <v>63</v>
      </c>
      <c r="Q28" s="59" t="s">
        <v>63</v>
      </c>
    </row>
    <row r="29" spans="10:17" x14ac:dyDescent="0.2">
      <c r="J29" s="59" t="s">
        <v>5</v>
      </c>
      <c r="K29" s="59" t="s">
        <v>112</v>
      </c>
      <c r="L29" s="59" t="s">
        <v>99</v>
      </c>
      <c r="M29" s="59" t="s">
        <v>43</v>
      </c>
      <c r="N29" s="59" t="s">
        <v>105</v>
      </c>
      <c r="O29" s="59" t="s">
        <v>118</v>
      </c>
      <c r="P29" s="59" t="s">
        <v>105</v>
      </c>
      <c r="Q29" s="59" t="s">
        <v>136</v>
      </c>
    </row>
    <row r="30" spans="10:17" x14ac:dyDescent="0.2">
      <c r="J30" s="59" t="s">
        <v>5</v>
      </c>
      <c r="K30" s="59" t="s">
        <v>109</v>
      </c>
      <c r="L30" s="59" t="s">
        <v>7</v>
      </c>
      <c r="M30" s="59" t="s">
        <v>43</v>
      </c>
      <c r="N30" s="59" t="s">
        <v>105</v>
      </c>
      <c r="O30" s="59" t="s">
        <v>117</v>
      </c>
      <c r="P30" s="59" t="s">
        <v>63</v>
      </c>
      <c r="Q30" s="59" t="s">
        <v>63</v>
      </c>
    </row>
    <row r="31" spans="10:17" x14ac:dyDescent="0.2">
      <c r="J31" s="59" t="s">
        <v>5</v>
      </c>
      <c r="K31" s="59" t="s">
        <v>112</v>
      </c>
      <c r="L31" s="59" t="s">
        <v>99</v>
      </c>
      <c r="M31" s="59" t="s">
        <v>43</v>
      </c>
      <c r="N31" s="59" t="s">
        <v>105</v>
      </c>
      <c r="O31" s="59" t="s">
        <v>117</v>
      </c>
      <c r="P31" s="59" t="s">
        <v>105</v>
      </c>
      <c r="Q31" s="59" t="s">
        <v>136</v>
      </c>
    </row>
    <row r="32" spans="10:17" x14ac:dyDescent="0.2">
      <c r="J32" s="59" t="s">
        <v>5</v>
      </c>
      <c r="K32" s="59" t="s">
        <v>112</v>
      </c>
      <c r="L32" s="59" t="s">
        <v>99</v>
      </c>
      <c r="M32" s="59" t="s">
        <v>43</v>
      </c>
      <c r="N32" s="59" t="s">
        <v>105</v>
      </c>
      <c r="O32" s="59" t="s">
        <v>117</v>
      </c>
      <c r="P32" s="59" t="s">
        <v>63</v>
      </c>
      <c r="Q32" s="59" t="s">
        <v>63</v>
      </c>
    </row>
    <row r="33" spans="10:17" x14ac:dyDescent="0.2">
      <c r="J33" s="59" t="s">
        <v>5</v>
      </c>
      <c r="K33" s="59" t="s">
        <v>112</v>
      </c>
      <c r="L33" s="59" t="s">
        <v>99</v>
      </c>
      <c r="M33" s="59" t="s">
        <v>43</v>
      </c>
      <c r="N33" s="59" t="s">
        <v>105</v>
      </c>
      <c r="O33" s="59" t="s">
        <v>117</v>
      </c>
      <c r="P33" s="59" t="s">
        <v>63</v>
      </c>
      <c r="Q33" s="59" t="s">
        <v>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92C4-0A7B-A745-BE58-0AD271BB88EC}">
  <dimension ref="A1:R12"/>
  <sheetViews>
    <sheetView workbookViewId="0">
      <selection activeCell="H43" sqref="H43"/>
    </sheetView>
  </sheetViews>
  <sheetFormatPr baseColWidth="10" defaultRowHeight="16" x14ac:dyDescent="0.2"/>
  <cols>
    <col min="10" max="10" width="6.5" bestFit="1" customWidth="1"/>
    <col min="11" max="11" width="22.6640625" bestFit="1" customWidth="1"/>
    <col min="12" max="12" width="12.83203125" bestFit="1" customWidth="1"/>
    <col min="13" max="13" width="9.5" bestFit="1" customWidth="1"/>
    <col min="14" max="14" width="18.83203125" bestFit="1" customWidth="1"/>
    <col min="15" max="16" width="18.33203125" bestFit="1" customWidth="1"/>
    <col min="17" max="18" width="22" bestFit="1" customWidth="1"/>
  </cols>
  <sheetData>
    <row r="1" spans="1:18" x14ac:dyDescent="0.2">
      <c r="A1" s="51" t="s">
        <v>144</v>
      </c>
    </row>
    <row r="3" spans="1:18" x14ac:dyDescent="0.2">
      <c r="A3" s="55"/>
      <c r="B3" s="44" t="s">
        <v>0</v>
      </c>
      <c r="C3" s="45" t="s">
        <v>1</v>
      </c>
      <c r="D3" s="46" t="s">
        <v>2</v>
      </c>
      <c r="E3" s="47" t="s">
        <v>3</v>
      </c>
      <c r="F3" s="48" t="s">
        <v>4</v>
      </c>
      <c r="G3" s="49" t="s">
        <v>5</v>
      </c>
      <c r="H3" s="50" t="s">
        <v>45</v>
      </c>
      <c r="J3" s="57" t="s">
        <v>90</v>
      </c>
      <c r="K3" s="57" t="s">
        <v>91</v>
      </c>
      <c r="L3" s="57" t="s">
        <v>92</v>
      </c>
      <c r="M3" s="57" t="s">
        <v>93</v>
      </c>
      <c r="N3" s="57" t="s">
        <v>94</v>
      </c>
      <c r="O3" s="57" t="s">
        <v>137</v>
      </c>
      <c r="P3" s="58" t="s">
        <v>138</v>
      </c>
      <c r="Q3" s="57" t="s">
        <v>139</v>
      </c>
      <c r="R3" s="57" t="s">
        <v>140</v>
      </c>
    </row>
    <row r="4" spans="1:18" x14ac:dyDescent="0.2">
      <c r="A4" s="4" t="s">
        <v>142</v>
      </c>
      <c r="B4">
        <v>3</v>
      </c>
      <c r="C4">
        <v>3</v>
      </c>
      <c r="D4">
        <v>0</v>
      </c>
      <c r="E4">
        <v>0</v>
      </c>
      <c r="F4">
        <v>0</v>
      </c>
      <c r="G4">
        <v>2</v>
      </c>
      <c r="H4" s="51">
        <f t="shared" ref="H4:H6" si="0">SUM(B4:G4)</f>
        <v>8</v>
      </c>
      <c r="J4" s="59" t="s">
        <v>0</v>
      </c>
      <c r="K4" s="59" t="s">
        <v>98</v>
      </c>
      <c r="L4" s="59" t="s">
        <v>99</v>
      </c>
      <c r="M4" s="59" t="s">
        <v>141</v>
      </c>
      <c r="N4" s="59" t="s">
        <v>100</v>
      </c>
      <c r="O4" s="59" t="s">
        <v>142</v>
      </c>
      <c r="P4" s="60">
        <v>2</v>
      </c>
      <c r="Q4" s="59" t="s">
        <v>63</v>
      </c>
      <c r="R4" s="59" t="s">
        <v>103</v>
      </c>
    </row>
    <row r="5" spans="1:18" x14ac:dyDescent="0.2">
      <c r="A5" s="4" t="s">
        <v>143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 s="51">
        <f t="shared" si="0"/>
        <v>1</v>
      </c>
      <c r="J5" s="59" t="s">
        <v>0</v>
      </c>
      <c r="K5" s="59" t="s">
        <v>98</v>
      </c>
      <c r="L5" s="59" t="s">
        <v>99</v>
      </c>
      <c r="M5" s="59" t="s">
        <v>43</v>
      </c>
      <c r="N5" s="59" t="s">
        <v>100</v>
      </c>
      <c r="O5" s="59" t="s">
        <v>142</v>
      </c>
      <c r="P5" s="60">
        <v>2</v>
      </c>
      <c r="Q5" s="59" t="s">
        <v>63</v>
      </c>
      <c r="R5" s="59" t="s">
        <v>101</v>
      </c>
    </row>
    <row r="6" spans="1:18" x14ac:dyDescent="0.2">
      <c r="A6" s="4" t="s">
        <v>63</v>
      </c>
      <c r="B6">
        <f>496+20+2</f>
        <v>518</v>
      </c>
      <c r="C6">
        <f>595+17</f>
        <v>612</v>
      </c>
      <c r="D6">
        <f>111+2</f>
        <v>113</v>
      </c>
      <c r="E6">
        <f>204+14</f>
        <v>218</v>
      </c>
      <c r="F6">
        <f>313+61+7</f>
        <v>381</v>
      </c>
      <c r="G6">
        <f>479+137</f>
        <v>616</v>
      </c>
      <c r="H6" s="51">
        <f t="shared" si="0"/>
        <v>2458</v>
      </c>
      <c r="J6" s="59" t="s">
        <v>0</v>
      </c>
      <c r="K6" s="59" t="s">
        <v>98</v>
      </c>
      <c r="L6" s="59" t="s">
        <v>99</v>
      </c>
      <c r="M6" s="59" t="s">
        <v>42</v>
      </c>
      <c r="N6" s="59" t="s">
        <v>104</v>
      </c>
      <c r="O6" s="59" t="s">
        <v>142</v>
      </c>
      <c r="P6" s="60">
        <v>2</v>
      </c>
      <c r="Q6" s="59" t="s">
        <v>63</v>
      </c>
      <c r="R6" s="59" t="s">
        <v>101</v>
      </c>
    </row>
    <row r="7" spans="1:18" x14ac:dyDescent="0.2">
      <c r="A7" s="53" t="s">
        <v>45</v>
      </c>
      <c r="B7" s="51">
        <f>SUM(B3:B6)</f>
        <v>521</v>
      </c>
      <c r="C7" s="51">
        <f t="shared" ref="C7:H7" si="1">SUM(C3:C6)</f>
        <v>615</v>
      </c>
      <c r="D7" s="51">
        <f t="shared" si="1"/>
        <v>113</v>
      </c>
      <c r="E7" s="51">
        <f t="shared" si="1"/>
        <v>219</v>
      </c>
      <c r="F7" s="51">
        <f t="shared" si="1"/>
        <v>381</v>
      </c>
      <c r="G7" s="51">
        <f t="shared" si="1"/>
        <v>618</v>
      </c>
      <c r="H7" s="51">
        <f t="shared" si="1"/>
        <v>2467</v>
      </c>
      <c r="J7" s="59" t="s">
        <v>1</v>
      </c>
      <c r="K7" s="59" t="s">
        <v>98</v>
      </c>
      <c r="L7" s="59" t="s">
        <v>99</v>
      </c>
      <c r="M7" s="59" t="s">
        <v>42</v>
      </c>
      <c r="N7" s="59" t="s">
        <v>105</v>
      </c>
      <c r="O7" s="59" t="s">
        <v>142</v>
      </c>
      <c r="P7" s="60">
        <v>2</v>
      </c>
      <c r="Q7" s="59" t="s">
        <v>105</v>
      </c>
      <c r="R7" s="59" t="s">
        <v>101</v>
      </c>
    </row>
    <row r="8" spans="1:18" x14ac:dyDescent="0.2">
      <c r="J8" s="59" t="s">
        <v>1</v>
      </c>
      <c r="K8" s="59" t="s">
        <v>99</v>
      </c>
      <c r="L8" s="59" t="s">
        <v>99</v>
      </c>
      <c r="M8" s="59" t="s">
        <v>42</v>
      </c>
      <c r="N8" s="59" t="s">
        <v>105</v>
      </c>
      <c r="O8" s="59" t="s">
        <v>142</v>
      </c>
      <c r="P8" s="60">
        <v>1</v>
      </c>
      <c r="Q8" s="59" t="s">
        <v>105</v>
      </c>
      <c r="R8" s="59" t="s">
        <v>103</v>
      </c>
    </row>
    <row r="9" spans="1:18" x14ac:dyDescent="0.2">
      <c r="J9" s="59" t="s">
        <v>1</v>
      </c>
      <c r="K9" s="59" t="s">
        <v>98</v>
      </c>
      <c r="L9" s="59" t="s">
        <v>99</v>
      </c>
      <c r="M9" s="59" t="s">
        <v>43</v>
      </c>
      <c r="N9" s="59" t="s">
        <v>105</v>
      </c>
      <c r="O9" s="59" t="s">
        <v>142</v>
      </c>
      <c r="P9" s="60" t="s">
        <v>106</v>
      </c>
      <c r="Q9" s="59" t="s">
        <v>105</v>
      </c>
      <c r="R9" s="59" t="s">
        <v>101</v>
      </c>
    </row>
    <row r="10" spans="1:18" x14ac:dyDescent="0.2">
      <c r="J10" s="59" t="s">
        <v>3</v>
      </c>
      <c r="K10" s="59" t="s">
        <v>98</v>
      </c>
      <c r="L10" s="59" t="s">
        <v>99</v>
      </c>
      <c r="M10" s="59" t="s">
        <v>141</v>
      </c>
      <c r="N10" s="59" t="s">
        <v>105</v>
      </c>
      <c r="O10" s="59" t="s">
        <v>143</v>
      </c>
      <c r="P10" s="59" t="s">
        <v>106</v>
      </c>
      <c r="Q10" s="59" t="s">
        <v>124</v>
      </c>
      <c r="R10" s="59" t="s">
        <v>101</v>
      </c>
    </row>
    <row r="11" spans="1:18" x14ac:dyDescent="0.2">
      <c r="J11" s="59" t="s">
        <v>5</v>
      </c>
      <c r="K11" s="59" t="s">
        <v>112</v>
      </c>
      <c r="L11" s="59" t="s">
        <v>99</v>
      </c>
      <c r="M11" s="59" t="s">
        <v>43</v>
      </c>
      <c r="N11" s="59" t="s">
        <v>105</v>
      </c>
      <c r="O11" s="59" t="s">
        <v>142</v>
      </c>
      <c r="P11" s="60">
        <v>1</v>
      </c>
      <c r="Q11" s="59" t="s">
        <v>105</v>
      </c>
      <c r="R11" s="59" t="s">
        <v>103</v>
      </c>
    </row>
    <row r="12" spans="1:18" x14ac:dyDescent="0.2">
      <c r="J12" s="59" t="s">
        <v>5</v>
      </c>
      <c r="K12" s="59" t="s">
        <v>113</v>
      </c>
      <c r="L12" s="59" t="s">
        <v>99</v>
      </c>
      <c r="M12" s="59" t="s">
        <v>141</v>
      </c>
      <c r="N12" s="59" t="s">
        <v>105</v>
      </c>
      <c r="O12" s="59" t="s">
        <v>142</v>
      </c>
      <c r="P12" s="60">
        <v>2</v>
      </c>
      <c r="Q12" s="59" t="s">
        <v>105</v>
      </c>
      <c r="R12" s="5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Body Part Representation</vt:lpstr>
      <vt:lpstr>Age</vt:lpstr>
      <vt:lpstr>Fragmentation</vt:lpstr>
      <vt:lpstr>Fracture</vt:lpstr>
      <vt:lpstr>Burning</vt:lpstr>
      <vt:lpstr>Butchery</vt:lpstr>
      <vt:lpstr>Percussion</vt:lpstr>
      <vt:lpstr>Carnivore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nabais</dc:creator>
  <cp:lastModifiedBy>mariana nabais</cp:lastModifiedBy>
  <dcterms:created xsi:type="dcterms:W3CDTF">2025-11-26T16:15:05Z</dcterms:created>
  <dcterms:modified xsi:type="dcterms:W3CDTF">2026-04-25T15:14:29Z</dcterms:modified>
</cp:coreProperties>
</file>