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wo legs" sheetId="1" state="visible" r:id="rId2"/>
    <sheet name="Up to 20 legs" sheetId="2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<sst xmlns="http://schemas.openxmlformats.org/spreadsheetml/2006/main" count="61" uniqueCount="36">
  <si>
    <t xml:space="preserve">Constants</t>
  </si>
  <si>
    <t xml:space="preserve">leg</t>
  </si>
  <si>
    <t xml:space="preserve">name</t>
  </si>
  <si>
    <t xml:space="preserve">start (km)</t>
  </si>
  <si>
    <t xml:space="preserve">end (km)</t>
  </si>
  <si>
    <t xml:space="preserve">length (m)</t>
  </si>
  <si>
    <t xml:space="preserve">start altitude (m)</t>
  </si>
  <si>
    <t xml:space="preserve">end altitude (m)</t>
  </si>
  <si>
    <t xml:space="preserve">slope (%)</t>
  </si>
  <si>
    <t xml:space="preserve">heading (°)</t>
  </si>
  <si>
    <t xml:space="preserve">wind angle (°)</t>
  </si>
  <si>
    <t xml:space="preserve">shading %)</t>
  </si>
  <si>
    <t xml:space="preserve">effective wind (m/sec)</t>
  </si>
  <si>
    <t xml:space="preserve">velocity (m/sec)</t>
  </si>
  <si>
    <t xml:space="preserve">leg time (sec)</t>
  </si>
  <si>
    <t xml:space="preserve">power (kW)</t>
  </si>
  <si>
    <t xml:space="preserve">power^k (kW^k)</t>
  </si>
  <si>
    <t xml:space="preserve">power^k*time (kW^k*sec)</t>
  </si>
  <si>
    <t xml:space="preserve">cdA</t>
  </si>
  <si>
    <t xml:space="preserve">hard</t>
  </si>
  <si>
    <t xml:space="preserve">rho</t>
  </si>
  <si>
    <t xml:space="preserve">easy</t>
  </si>
  <si>
    <t xml:space="preserve">cr</t>
  </si>
  <si>
    <t xml:space="preserve">m</t>
  </si>
  <si>
    <t xml:space="preserve">g</t>
  </si>
  <si>
    <t xml:space="preserve">total time (sec)</t>
  </si>
  <si>
    <t xml:space="preserve">morm. power (W)</t>
  </si>
  <si>
    <t xml:space="preserve">wind speed (m/sec)</t>
  </si>
  <si>
    <t xml:space="preserve">total time (h)</t>
  </si>
  <si>
    <t xml:space="preserve">wind direction (°)</t>
  </si>
  <si>
    <t xml:space="preserve">Exponent k</t>
  </si>
  <si>
    <t xml:space="preserve">leg name</t>
  </si>
  <si>
    <t xml:space="preserve">shading (%)</t>
  </si>
  <si>
    <t xml:space="preserve">power^k*legtime (kw^k*sec)</t>
  </si>
  <si>
    <t xml:space="preserve">total length</t>
  </si>
  <si>
    <t xml:space="preserve">norm. power (W)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</si>
</sst>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00"/>
    <numFmt numFmtId="166" formatCode="0.000000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729FCF"/>
        <bgColor rgb="FF969696"/>
      </patternFill>
    </fill>
    <fill>
      <patternFill patternType="solid">
        <fgColor rgb="FF00A933"/>
        <bgColor rgb="FF008000"/>
      </patternFill>
    </fill>
    <fill>
      <patternFill patternType="solid">
        <fgColor rgb="FFB4C7DC"/>
        <bgColor rgb="FFCCCC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5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4C7DC"/>
      <rgbColor rgb="FF808080"/>
      <rgbColor rgb="FF729FC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00A933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T21"/>
  <sheetViews>
    <sheetView showFormulas="false" showGridLines="true" showRowColHeaders="true" showZeros="true" rightToLeft="false" tabSelected="true" showOutlineSymbols="true" defaultGridColor="true" view="normal" topLeftCell="A1" colorId="64" zoomScale="55" zoomScaleNormal="55" zoomScalePageLayoutView="100" workbookViewId="0">
      <selection pane="topLeft" activeCell="M2" activeCellId="0" sqref="M2"/>
    </sheetView>
  </sheetViews>
  <sheetFormatPr defaultColWidth="11.66796875" defaultRowHeight="12.8" zeroHeight="false" outlineLevelRow="0" outlineLevelCol="0"/>
  <cols>
    <col collapsed="false" customWidth="true" hidden="false" outlineLevel="0" max="1" min="1" style="0" width="16.66"/>
    <col collapsed="false" customWidth="true" hidden="false" outlineLevel="0" max="9" min="9" style="0" width="17.18"/>
    <col collapsed="false" customWidth="true" hidden="false" outlineLevel="0" max="10" min="10" style="0" width="16.35"/>
    <col collapsed="false" customWidth="true" hidden="false" outlineLevel="0" max="13" min="13" style="0" width="14.69"/>
    <col collapsed="false" customWidth="true" hidden="false" outlineLevel="0" max="14" min="14" style="0" width="14.38"/>
    <col collapsed="false" customWidth="true" hidden="false" outlineLevel="0" max="15" min="15" style="0" width="21.15"/>
    <col collapsed="false" customWidth="true" hidden="false" outlineLevel="0" max="16" min="16" style="0" width="16.07"/>
    <col collapsed="false" customWidth="true" hidden="false" outlineLevel="0" max="17" min="17" style="0" width="15.44"/>
    <col collapsed="false" customWidth="true" hidden="false" outlineLevel="0" max="19" min="19" style="0" width="16.03"/>
    <col collapsed="false" customWidth="true" hidden="false" outlineLevel="0" max="20" min="20" style="0" width="23.46"/>
  </cols>
  <sheetData>
    <row r="1" s="1" customFormat="true" ht="12.8" hidden="false" customHeight="false" outlineLevel="0" collapsed="false">
      <c r="A1" s="1" t="s">
        <v>0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</row>
    <row r="2" customFormat="false" ht="12.8" hidden="false" customHeight="false" outlineLevel="0" collapsed="false">
      <c r="A2" s="2" t="s">
        <v>18</v>
      </c>
      <c r="B2" s="2" t="n">
        <v>0.25</v>
      </c>
      <c r="D2" s="2" t="n">
        <v>1</v>
      </c>
      <c r="E2" s="2" t="s">
        <v>19</v>
      </c>
      <c r="F2" s="3" t="n">
        <v>0</v>
      </c>
      <c r="G2" s="3" t="n">
        <v>10</v>
      </c>
      <c r="H2" s="4" t="n">
        <f aca="false">(G2-F2)*1000</f>
        <v>10000</v>
      </c>
      <c r="I2" s="5" t="n">
        <v>0</v>
      </c>
      <c r="J2" s="5" t="n">
        <v>0</v>
      </c>
      <c r="K2" s="4" t="n">
        <f aca="false">(J2-I2)/H2*100</f>
        <v>0</v>
      </c>
      <c r="L2" s="5" t="n">
        <v>90</v>
      </c>
      <c r="M2" s="4" t="n">
        <f aca="false">L2-$B$9</f>
        <v>0</v>
      </c>
      <c r="N2" s="5" t="n">
        <v>0</v>
      </c>
      <c r="O2" s="6" t="n">
        <f aca="false">$B$8*COS(M2/180*PI())*(1-N2/100)</f>
        <v>4</v>
      </c>
      <c r="P2" s="7" t="n">
        <v>8.67071221875978</v>
      </c>
      <c r="Q2" s="4" t="n">
        <f aca="false">H2/P2</f>
        <v>1153.30779614208</v>
      </c>
      <c r="R2" s="4" t="n">
        <f aca="false">P2*($B$2*$B$3/2*(O2+P2)^2+$B$4*$B$5*$B$6*COS(ATAN(K2/100))+$B$5*$B$6*SIN(ATAN(K2/100))+(91+8.7*P2)/1000)/1000</f>
        <v>0.207347542370084</v>
      </c>
      <c r="S2" s="8" t="n">
        <f aca="false">R2^$B$11</f>
        <v>0.00184839833506803</v>
      </c>
      <c r="T2" s="4" t="n">
        <f aca="false">Q2*S2</f>
        <v>2.13177221021</v>
      </c>
    </row>
    <row r="3" customFormat="false" ht="12.8" hidden="false" customHeight="false" outlineLevel="0" collapsed="false">
      <c r="A3" s="2" t="s">
        <v>20</v>
      </c>
      <c r="B3" s="2" t="n">
        <v>1</v>
      </c>
      <c r="D3" s="2" t="n">
        <v>2</v>
      </c>
      <c r="E3" s="2" t="s">
        <v>21</v>
      </c>
      <c r="F3" s="3" t="n">
        <v>10</v>
      </c>
      <c r="G3" s="3" t="n">
        <v>20</v>
      </c>
      <c r="H3" s="4" t="n">
        <f aca="false">(G3-F3)*1000</f>
        <v>10000</v>
      </c>
      <c r="I3" s="5" t="n">
        <v>0</v>
      </c>
      <c r="J3" s="5" t="n">
        <v>0</v>
      </c>
      <c r="K3" s="4" t="n">
        <f aca="false">(J3-I3)/H3*100</f>
        <v>0</v>
      </c>
      <c r="L3" s="5" t="n">
        <v>270</v>
      </c>
      <c r="M3" s="4" t="n">
        <f aca="false">L3-$B$9</f>
        <v>180</v>
      </c>
      <c r="N3" s="5" t="n">
        <v>0</v>
      </c>
      <c r="O3" s="6" t="n">
        <f aca="false">$B$8*COS(M3/180*PI())*(1-N3/100)</f>
        <v>-4</v>
      </c>
      <c r="P3" s="7" t="n">
        <v>13.1198667047262</v>
      </c>
      <c r="Q3" s="4" t="n">
        <f aca="false">H3/P3</f>
        <v>762.202865704245</v>
      </c>
      <c r="R3" s="4" t="n">
        <f aca="false">P3*($B$2*$B$3/2*(O3+P3)^2+$B$4*$B$5*$B$6*COS(ATAN(K3/100))+$B$5*$B$6*SIN(ATAN(K3/100))+(91+8.7*P3)/1000)/1000</f>
        <v>0.187356799244427</v>
      </c>
      <c r="S3" s="8" t="n">
        <f aca="false">R3^$B$11</f>
        <v>0.00123219043626884</v>
      </c>
      <c r="T3" s="4" t="n">
        <f aca="false">Q3*S3</f>
        <v>0.939179081617472</v>
      </c>
    </row>
    <row r="4" customFormat="false" ht="12.8" hidden="false" customHeight="false" outlineLevel="0" collapsed="false">
      <c r="A4" s="2" t="s">
        <v>22</v>
      </c>
      <c r="B4" s="2" t="n">
        <v>0.005</v>
      </c>
      <c r="D4" s="2"/>
      <c r="E4" s="2"/>
      <c r="F4" s="2"/>
      <c r="G4" s="2"/>
      <c r="H4" s="4"/>
      <c r="I4" s="4"/>
      <c r="J4" s="4"/>
      <c r="K4" s="4"/>
      <c r="L4" s="4"/>
      <c r="M4" s="4"/>
      <c r="N4" s="4"/>
      <c r="O4" s="6"/>
      <c r="P4" s="6"/>
      <c r="Q4" s="4"/>
      <c r="R4" s="4"/>
      <c r="S4" s="4"/>
      <c r="T4" s="4"/>
    </row>
    <row r="5" customFormat="false" ht="12.8" hidden="false" customHeight="false" outlineLevel="0" collapsed="false">
      <c r="A5" s="2" t="s">
        <v>23</v>
      </c>
      <c r="B5" s="2" t="n">
        <v>75</v>
      </c>
      <c r="D5" s="2"/>
      <c r="E5" s="2"/>
      <c r="F5" s="2"/>
      <c r="G5" s="2"/>
      <c r="H5" s="4"/>
      <c r="I5" s="4"/>
      <c r="J5" s="4"/>
      <c r="K5" s="4"/>
      <c r="L5" s="4"/>
      <c r="M5" s="4"/>
      <c r="N5" s="4"/>
      <c r="O5" s="6"/>
      <c r="P5" s="6"/>
      <c r="Q5" s="4"/>
      <c r="R5" s="4"/>
      <c r="S5" s="4"/>
      <c r="T5" s="4"/>
    </row>
    <row r="6" customFormat="false" ht="12.8" hidden="false" customHeight="false" outlineLevel="0" collapsed="false">
      <c r="A6" s="2" t="s">
        <v>24</v>
      </c>
      <c r="B6" s="2" t="n">
        <v>9.81</v>
      </c>
      <c r="D6" s="2"/>
      <c r="E6" s="2"/>
      <c r="F6" s="2"/>
      <c r="G6" s="2"/>
      <c r="H6" s="4"/>
      <c r="I6" s="4"/>
      <c r="J6" s="4"/>
      <c r="K6" s="4"/>
      <c r="L6" s="4"/>
      <c r="M6" s="4"/>
      <c r="N6" s="4"/>
      <c r="O6" s="6"/>
      <c r="P6" s="6"/>
      <c r="Q6" s="6" t="s">
        <v>25</v>
      </c>
      <c r="R6" s="6"/>
      <c r="S6" s="6"/>
      <c r="T6" s="6" t="s">
        <v>26</v>
      </c>
    </row>
    <row r="7" customFormat="false" ht="12.8" hidden="false" customHeight="false" outlineLevel="0" collapsed="false">
      <c r="A7" s="2"/>
      <c r="D7" s="2"/>
      <c r="E7" s="2"/>
      <c r="F7" s="2"/>
      <c r="G7" s="2"/>
      <c r="H7" s="4"/>
      <c r="I7" s="4"/>
      <c r="J7" s="4"/>
      <c r="K7" s="4"/>
      <c r="L7" s="4"/>
      <c r="M7" s="4"/>
      <c r="N7" s="4"/>
      <c r="O7" s="6"/>
      <c r="P7" s="6"/>
      <c r="Q7" s="9" t="n">
        <f aca="false">SUM(Q2:Q3)</f>
        <v>1915.51066184632</v>
      </c>
      <c r="R7" s="6"/>
      <c r="S7" s="6"/>
      <c r="T7" s="7" t="n">
        <f aca="false">(SUM(T2:T3)/Q7)^(1/$B$11)*1000</f>
        <v>200.099999999955</v>
      </c>
    </row>
    <row r="8" customFormat="false" ht="12.8" hidden="false" customHeight="false" outlineLevel="0" collapsed="false">
      <c r="A8" s="2" t="s">
        <v>27</v>
      </c>
      <c r="B8" s="2" t="n">
        <v>4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6"/>
      <c r="P8" s="6"/>
      <c r="Q8" s="2" t="s">
        <v>28</v>
      </c>
      <c r="R8" s="2"/>
      <c r="S8" s="2"/>
      <c r="T8" s="2"/>
    </row>
    <row r="9" customFormat="false" ht="12.8" hidden="false" customHeight="false" outlineLevel="0" collapsed="false">
      <c r="A9" s="2" t="s">
        <v>29</v>
      </c>
      <c r="B9" s="2" t="n">
        <v>90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6"/>
      <c r="P9" s="6"/>
      <c r="Q9" s="9" t="n">
        <f aca="false">Q7/3600</f>
        <v>0.532086294957311</v>
      </c>
      <c r="R9" s="2"/>
      <c r="S9" s="2"/>
      <c r="T9" s="2"/>
    </row>
    <row r="10" customFormat="false" ht="12.8" hidden="false" customHeight="false" outlineLevel="0" collapsed="false">
      <c r="A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6"/>
      <c r="P10" s="6"/>
      <c r="Q10" s="2"/>
      <c r="R10" s="2"/>
      <c r="S10" s="2"/>
      <c r="T10" s="2"/>
    </row>
    <row r="11" customFormat="false" ht="12.8" hidden="false" customHeight="false" outlineLevel="0" collapsed="false">
      <c r="A11" s="2" t="s">
        <v>30</v>
      </c>
      <c r="B11" s="2" t="n">
        <v>4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6"/>
      <c r="P11" s="6"/>
      <c r="Q11" s="2"/>
      <c r="R11" s="2"/>
      <c r="S11" s="2"/>
      <c r="T11" s="2"/>
    </row>
    <row r="12" customFormat="false" ht="12.8" hidden="false" customHeight="false" outlineLevel="0" collapsed="false">
      <c r="A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6"/>
      <c r="P12" s="6"/>
      <c r="Q12" s="2"/>
      <c r="R12" s="2"/>
      <c r="S12" s="2"/>
      <c r="T12" s="2"/>
    </row>
    <row r="13" customFormat="false" ht="12.8" hidden="false" customHeight="false" outlineLevel="0" collapsed="false">
      <c r="A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6"/>
      <c r="P13" s="6"/>
      <c r="Q13" s="2"/>
      <c r="R13" s="2"/>
      <c r="S13" s="2"/>
      <c r="T13" s="2"/>
    </row>
    <row r="14" customFormat="false" ht="12.8" hidden="false" customHeight="false" outlineLevel="0" collapsed="false">
      <c r="A14" s="2"/>
      <c r="D14" s="2"/>
      <c r="E14" s="2"/>
      <c r="F14" s="2"/>
      <c r="G14" s="2"/>
      <c r="H14" s="2"/>
      <c r="K14" s="2"/>
      <c r="M14" s="2"/>
      <c r="N14" s="2"/>
      <c r="O14" s="6"/>
      <c r="P14" s="6"/>
      <c r="Q14" s="2"/>
      <c r="R14" s="2"/>
      <c r="S14" s="2"/>
      <c r="T14" s="2"/>
    </row>
    <row r="15" customFormat="false" ht="12.8" hidden="false" customHeight="false" outlineLevel="0" collapsed="false">
      <c r="A15" s="2"/>
      <c r="D15" s="2"/>
      <c r="E15" s="2"/>
      <c r="F15" s="2"/>
      <c r="G15" s="2"/>
      <c r="H15" s="2"/>
      <c r="K15" s="2"/>
      <c r="M15" s="2"/>
      <c r="N15" s="2"/>
      <c r="O15" s="6"/>
      <c r="P15" s="6"/>
      <c r="Q15" s="2"/>
      <c r="R15" s="2"/>
      <c r="S15" s="2"/>
      <c r="T15" s="2"/>
    </row>
    <row r="16" customFormat="false" ht="12.8" hidden="false" customHeight="false" outlineLevel="0" collapsed="false">
      <c r="A16" s="2"/>
      <c r="D16" s="2"/>
      <c r="E16" s="2"/>
      <c r="F16" s="2"/>
      <c r="G16" s="2"/>
      <c r="H16" s="2"/>
      <c r="K16" s="2"/>
      <c r="M16" s="2"/>
      <c r="N16" s="2"/>
      <c r="O16" s="6"/>
      <c r="P16" s="6"/>
      <c r="Q16" s="2"/>
      <c r="R16" s="2"/>
      <c r="S16" s="2"/>
      <c r="T16" s="2"/>
    </row>
    <row r="17" customFormat="false" ht="12.8" hidden="false" customHeight="false" outlineLevel="0" collapsed="false">
      <c r="A17" s="2"/>
      <c r="D17" s="2"/>
      <c r="E17" s="2"/>
      <c r="F17" s="2"/>
      <c r="G17" s="2"/>
      <c r="H17" s="2"/>
      <c r="K17" s="2"/>
      <c r="M17" s="2"/>
      <c r="N17" s="2"/>
      <c r="O17" s="6"/>
      <c r="P17" s="6"/>
      <c r="Q17" s="2"/>
      <c r="R17" s="2"/>
      <c r="S17" s="2"/>
      <c r="T17" s="2"/>
    </row>
    <row r="18" customFormat="false" ht="12.8" hidden="false" customHeight="false" outlineLevel="0" collapsed="false">
      <c r="A18" s="2"/>
      <c r="D18" s="2"/>
      <c r="E18" s="2"/>
      <c r="F18" s="2"/>
      <c r="G18" s="2"/>
      <c r="H18" s="2"/>
      <c r="K18" s="2"/>
      <c r="M18" s="2"/>
      <c r="N18" s="2"/>
      <c r="O18" s="6"/>
      <c r="P18" s="6"/>
      <c r="Q18" s="2"/>
      <c r="R18" s="2"/>
      <c r="S18" s="2"/>
      <c r="T18" s="2"/>
    </row>
    <row r="19" customFormat="false" ht="12.8" hidden="false" customHeight="false" outlineLevel="0" collapsed="false">
      <c r="A19" s="2"/>
      <c r="D19" s="2"/>
      <c r="E19" s="2"/>
      <c r="F19" s="2"/>
      <c r="G19" s="2"/>
      <c r="H19" s="2"/>
      <c r="K19" s="2"/>
      <c r="M19" s="2"/>
      <c r="N19" s="2"/>
      <c r="O19" s="6"/>
      <c r="P19" s="6"/>
      <c r="Q19" s="2"/>
      <c r="R19" s="2"/>
      <c r="S19" s="2"/>
      <c r="T19" s="2"/>
    </row>
    <row r="20" customFormat="false" ht="12.8" hidden="false" customHeight="false" outlineLevel="0" collapsed="false">
      <c r="A20" s="2"/>
      <c r="D20" s="2"/>
      <c r="E20" s="2"/>
      <c r="F20" s="2"/>
      <c r="G20" s="2"/>
      <c r="H20" s="2"/>
      <c r="K20" s="2"/>
      <c r="M20" s="2"/>
      <c r="N20" s="2"/>
      <c r="O20" s="6"/>
      <c r="P20" s="6"/>
      <c r="Q20" s="2"/>
      <c r="R20" s="2"/>
      <c r="S20" s="2"/>
      <c r="T20" s="2"/>
    </row>
    <row r="21" customFormat="false" ht="12.8" hidden="false" customHeight="false" outlineLevel="0" collapsed="false">
      <c r="A21" s="2"/>
      <c r="D21" s="2"/>
      <c r="E21" s="2"/>
      <c r="F21" s="2"/>
      <c r="G21" s="2"/>
      <c r="H21" s="2"/>
      <c r="K21" s="2"/>
      <c r="M21" s="2"/>
      <c r="N21" s="2"/>
      <c r="O21" s="6"/>
      <c r="P21" s="6"/>
      <c r="Q21" s="2"/>
      <c r="R21" s="2"/>
      <c r="S21" s="2"/>
      <c r="T21" s="2"/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&amp;C&amp;A</oddHeader>
    <oddFooter>&amp;CSeite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BN31"/>
  <sheetViews>
    <sheetView showFormulas="false" showGridLines="true" showRowColHeaders="true" showZeros="true" rightToLeft="false" tabSelected="false" showOutlineSymbols="true" defaultGridColor="true" view="normal" topLeftCell="A1" colorId="64" zoomScale="55" zoomScaleNormal="55" zoomScalePageLayoutView="100" workbookViewId="0">
      <selection pane="topLeft" activeCell="M3" activeCellId="0" sqref="M3"/>
    </sheetView>
  </sheetViews>
  <sheetFormatPr defaultColWidth="11.6875" defaultRowHeight="12.8" zeroHeight="false" outlineLevelRow="0" outlineLevelCol="0"/>
  <cols>
    <col collapsed="false" customWidth="true" hidden="false" outlineLevel="0" max="1" min="1" style="0" width="18.63"/>
    <col collapsed="false" customWidth="true" hidden="false" outlineLevel="0" max="5" min="5" style="0" width="24.53"/>
    <col collapsed="false" customWidth="true" hidden="false" outlineLevel="0" max="9" min="9" style="0" width="16.68"/>
    <col collapsed="false" customWidth="true" hidden="false" outlineLevel="0" max="10" min="10" style="0" width="15.15"/>
    <col collapsed="false" customWidth="true" hidden="false" outlineLevel="0" max="13" min="13" style="0" width="15.03"/>
    <col collapsed="false" customWidth="true" hidden="false" outlineLevel="0" max="15" min="15" style="0" width="21.15"/>
    <col collapsed="false" customWidth="true" hidden="false" outlineLevel="0" max="16" min="16" style="0" width="15.61"/>
    <col collapsed="false" customWidth="true" hidden="false" outlineLevel="0" max="17" min="17" style="0" width="13.93"/>
    <col collapsed="false" customWidth="true" hidden="false" outlineLevel="0" max="18" min="18" style="0" width="17.72"/>
    <col collapsed="false" customWidth="true" hidden="false" outlineLevel="0" max="19" min="19" style="0" width="16.85"/>
    <col collapsed="false" customWidth="true" hidden="false" outlineLevel="0" max="20" min="20" style="0" width="26.93"/>
  </cols>
  <sheetData>
    <row r="1" s="1" customFormat="true" ht="12.8" hidden="false" customHeight="false" outlineLevel="0" collapsed="false">
      <c r="A1" s="1" t="s">
        <v>0</v>
      </c>
      <c r="D1" s="1" t="s">
        <v>1</v>
      </c>
      <c r="E1" s="1" t="s">
        <v>31</v>
      </c>
      <c r="F1" s="10" t="s">
        <v>3</v>
      </c>
      <c r="G1" s="10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32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33</v>
      </c>
    </row>
    <row r="2" customFormat="false" ht="12.8" hidden="false" customHeight="false" outlineLevel="0" collapsed="false">
      <c r="A2" s="2" t="s">
        <v>18</v>
      </c>
      <c r="B2" s="2" t="n">
        <v>0.25</v>
      </c>
      <c r="D2" s="2" t="n">
        <v>1</v>
      </c>
      <c r="E2" s="3" t="n">
        <v>1</v>
      </c>
      <c r="F2" s="11" t="n">
        <v>0</v>
      </c>
      <c r="G2" s="11" t="n">
        <v>4</v>
      </c>
      <c r="H2" s="2" t="n">
        <f aca="false">(G2-F2)*1000</f>
        <v>4000</v>
      </c>
      <c r="I2" s="11" t="n">
        <v>770</v>
      </c>
      <c r="J2" s="11" t="n">
        <v>770</v>
      </c>
      <c r="K2" s="6" t="n">
        <f aca="false">(J2-I2)/H2*100</f>
        <v>0</v>
      </c>
      <c r="L2" s="11" t="n">
        <v>135</v>
      </c>
      <c r="M2" s="2" t="n">
        <f aca="false">L2-$B$9</f>
        <v>-90</v>
      </c>
      <c r="N2" s="11" t="n">
        <v>0</v>
      </c>
      <c r="O2" s="6" t="n">
        <f aca="false">$B$8*COS(M2/180*PI())*(1-N2/100)</f>
        <v>3.67394039744206E-016</v>
      </c>
      <c r="P2" s="7" t="n">
        <v>10.5118596461322</v>
      </c>
      <c r="Q2" s="6" t="n">
        <f aca="false">H2/P2</f>
        <v>380.522584457431</v>
      </c>
      <c r="R2" s="6" t="n">
        <f aca="false">P2*($B$2*$B$3/2*(O2+P2)^2+$B$4*$B$5*$B$6*COS(ATAN(K2/100))+$B$5*$B$6*SIN(ATAN(K2/100))+(91+8.7*P2)/1000)/1000</f>
        <v>0.185782427149433</v>
      </c>
      <c r="S2" s="6" t="n">
        <f aca="false">R2^$B$11</f>
        <v>0.00119129283470915</v>
      </c>
      <c r="T2" s="6" t="n">
        <f aca="false">Q2*S2</f>
        <v>0.453313828309147</v>
      </c>
    </row>
    <row r="3" customFormat="false" ht="12.8" hidden="false" customHeight="false" outlineLevel="0" collapsed="false">
      <c r="A3" s="2" t="s">
        <v>20</v>
      </c>
      <c r="B3" s="2" t="n">
        <v>1</v>
      </c>
      <c r="D3" s="2" t="n">
        <v>2</v>
      </c>
      <c r="E3" s="3" t="n">
        <v>2</v>
      </c>
      <c r="F3" s="11" t="n">
        <v>4</v>
      </c>
      <c r="G3" s="11" t="n">
        <v>16</v>
      </c>
      <c r="H3" s="2" t="n">
        <f aca="false">(G3-F3)*1000</f>
        <v>12000</v>
      </c>
      <c r="I3" s="11" t="n">
        <v>770</v>
      </c>
      <c r="J3" s="11" t="n">
        <v>770</v>
      </c>
      <c r="K3" s="6" t="n">
        <f aca="false">(J3-I3)/H3*100</f>
        <v>0</v>
      </c>
      <c r="L3" s="11" t="n">
        <v>90</v>
      </c>
      <c r="M3" s="2" t="n">
        <f aca="false">L3-$B$9</f>
        <v>-135</v>
      </c>
      <c r="N3" s="11" t="n">
        <v>0</v>
      </c>
      <c r="O3" s="6" t="n">
        <f aca="false">$B$8*COS(M3/180*PI())*(1-N3/100)</f>
        <v>-4.24264068711929</v>
      </c>
      <c r="P3" s="7" t="n">
        <v>13.023257574664</v>
      </c>
      <c r="Q3" s="6" t="n">
        <f aca="false">H3/P3</f>
        <v>921.42844685383</v>
      </c>
      <c r="R3" s="6" t="n">
        <f aca="false">P3*($B$2*$B$3/2*(O3+P3)^2+$B$4*$B$5*$B$6*COS(ATAN(K3/100))+$B$5*$B$6*SIN(ATAN(K3/100))+(91+8.7*P3)/1000)/1000</f>
        <v>0.176080386961707</v>
      </c>
      <c r="S3" s="6" t="n">
        <f aca="false">R3^$B$11</f>
        <v>0.000961266784213233</v>
      </c>
      <c r="T3" s="6" t="n">
        <f aca="false">Q3*S3</f>
        <v>0.885738559989774</v>
      </c>
    </row>
    <row r="4" s="2" customFormat="true" ht="12.8" hidden="false" customHeight="false" outlineLevel="0" collapsed="false">
      <c r="A4" s="2" t="s">
        <v>22</v>
      </c>
      <c r="B4" s="2" t="n">
        <v>0.005</v>
      </c>
      <c r="D4" s="2" t="n">
        <v>3</v>
      </c>
      <c r="E4" s="3" t="n">
        <v>3</v>
      </c>
      <c r="F4" s="3" t="n">
        <v>16</v>
      </c>
      <c r="G4" s="3" t="n">
        <v>21</v>
      </c>
      <c r="H4" s="2" t="n">
        <f aca="false">(G4-F4)*1000</f>
        <v>5000</v>
      </c>
      <c r="I4" s="3" t="n">
        <v>770</v>
      </c>
      <c r="J4" s="3" t="n">
        <v>650</v>
      </c>
      <c r="K4" s="4" t="n">
        <f aca="false">(J4-I4)/H4*100</f>
        <v>-2.4</v>
      </c>
      <c r="L4" s="3" t="n">
        <v>90</v>
      </c>
      <c r="M4" s="2" t="n">
        <f aca="false">L4-$B$9</f>
        <v>-135</v>
      </c>
      <c r="N4" s="3" t="n">
        <v>70</v>
      </c>
      <c r="O4" s="4" t="n">
        <f aca="false">$B$8*COS(M4/180*PI())*(1-N4/100)</f>
        <v>-1.27279220613579</v>
      </c>
      <c r="P4" s="12" t="n">
        <v>14.9882358407609</v>
      </c>
      <c r="Q4" s="4" t="n">
        <f aca="false">H4/P4</f>
        <v>333.594964285415</v>
      </c>
      <c r="R4" s="4" t="n">
        <f aca="false">P4*($B$2*$B$3/2*(O4+P4)^2+$B$4*$B$5*$B$6*COS(ATAN(K4/100))+$B$5*$B$6*SIN(ATAN(K4/100))+(91+8.7*P4)/1000)/1000</f>
        <v>0.146290370721518</v>
      </c>
      <c r="S4" s="4" t="n">
        <f aca="false">R4^$B$11</f>
        <v>0.000457997346579292</v>
      </c>
      <c r="T4" s="4" t="n">
        <f aca="false">Q4*S4</f>
        <v>0.152785608474934</v>
      </c>
    </row>
    <row r="5" customFormat="false" ht="12.8" hidden="false" customHeight="false" outlineLevel="0" collapsed="false">
      <c r="A5" s="2" t="s">
        <v>23</v>
      </c>
      <c r="B5" s="11" t="n">
        <v>75</v>
      </c>
      <c r="D5" s="2" t="n">
        <v>4</v>
      </c>
      <c r="E5" s="3" t="n">
        <v>4</v>
      </c>
      <c r="F5" s="11" t="n">
        <v>21</v>
      </c>
      <c r="G5" s="11" t="n">
        <v>35</v>
      </c>
      <c r="H5" s="2" t="n">
        <f aca="false">(G5-F5)*1000</f>
        <v>14000</v>
      </c>
      <c r="I5" s="11" t="n">
        <v>650</v>
      </c>
      <c r="J5" s="11" t="n">
        <v>1300</v>
      </c>
      <c r="K5" s="6" t="n">
        <f aca="false">(J5-I5)/H5*100</f>
        <v>4.64285714285714</v>
      </c>
      <c r="L5" s="11" t="n">
        <v>330</v>
      </c>
      <c r="M5" s="2" t="n">
        <f aca="false">L5-$B$9</f>
        <v>105</v>
      </c>
      <c r="N5" s="11" t="n">
        <v>95</v>
      </c>
      <c r="O5" s="6" t="n">
        <f aca="false">$B$8*COS(M5/180*PI())*(1-N5/100)</f>
        <v>-0.0776457135307563</v>
      </c>
      <c r="P5" s="7" t="n">
        <v>5.58576731708363</v>
      </c>
      <c r="Q5" s="6" t="n">
        <f aca="false">H5/P5</f>
        <v>2506.37006614688</v>
      </c>
      <c r="R5" s="6" t="n">
        <f aca="false">P5*($B$2*$B$3/2*(O5+P5)^2+$B$4*$B$5*$B$6*COS(ATAN(K5/100))+$B$5*$B$6*SIN(ATAN(K5/100))+(91+8.7*P5)/1000)/1000</f>
        <v>0.233093378767342</v>
      </c>
      <c r="S5" s="6" t="n">
        <f aca="false">R5^$B$11</f>
        <v>0.00295202308001422</v>
      </c>
      <c r="T5" s="6" t="n">
        <f aca="false">Q5*S5</f>
        <v>7.39886228232237</v>
      </c>
    </row>
    <row r="6" s="2" customFormat="true" ht="12.8" hidden="false" customHeight="false" outlineLevel="0" collapsed="false">
      <c r="A6" s="2" t="s">
        <v>24</v>
      </c>
      <c r="B6" s="2" t="n">
        <v>9.81</v>
      </c>
      <c r="D6" s="2" t="n">
        <v>5</v>
      </c>
      <c r="E6" s="3" t="n">
        <v>5</v>
      </c>
      <c r="F6" s="3" t="n">
        <v>35</v>
      </c>
      <c r="G6" s="3" t="n">
        <v>49</v>
      </c>
      <c r="H6" s="2" t="n">
        <f aca="false">(G6-F6)*1000</f>
        <v>14000</v>
      </c>
      <c r="I6" s="3" t="n">
        <v>1300</v>
      </c>
      <c r="J6" s="3" t="n">
        <v>770</v>
      </c>
      <c r="K6" s="4" t="n">
        <f aca="false">(J6-I6)/H6*100</f>
        <v>-3.78571428571429</v>
      </c>
      <c r="L6" s="3" t="n">
        <v>275</v>
      </c>
      <c r="M6" s="2" t="n">
        <f aca="false">L6-$B$9</f>
        <v>50</v>
      </c>
      <c r="N6" s="3" t="n">
        <v>70</v>
      </c>
      <c r="O6" s="4" t="n">
        <f aca="false">$B$8*COS(M6/180*PI())*(1-N6/100)</f>
        <v>1.15701769743577</v>
      </c>
      <c r="P6" s="12" t="n">
        <v>15.1174301917572</v>
      </c>
      <c r="Q6" s="4" t="n">
        <f aca="false">H6/P6</f>
        <v>926.083323846507</v>
      </c>
      <c r="R6" s="4" t="n">
        <f aca="false">P6*($B$2*$B$3/2*(O6+P6)^2+$B$4*$B$5*$B$6*COS(ATAN(K6/100))+$B$5*$B$6*SIN(ATAN(K6/100))+(91+8.7*P6)/1000)/1000</f>
        <v>0.138662966346698</v>
      </c>
      <c r="S6" s="4" t="n">
        <f aca="false">R6^$B$11</f>
        <v>0.000369693612024582</v>
      </c>
      <c r="T6" s="4" t="n">
        <f aca="false">Q6*S6</f>
        <v>0.342367089028546</v>
      </c>
    </row>
    <row r="7" s="2" customFormat="true" ht="12.8" hidden="false" customHeight="false" outlineLevel="0" collapsed="false">
      <c r="D7" s="2" t="n">
        <v>6</v>
      </c>
      <c r="E7" s="3" t="n">
        <v>6</v>
      </c>
      <c r="F7" s="3" t="n">
        <v>49</v>
      </c>
      <c r="G7" s="3" t="n">
        <v>58</v>
      </c>
      <c r="H7" s="2" t="n">
        <f aca="false">(G7-F7)*1000</f>
        <v>9000</v>
      </c>
      <c r="I7" s="3" t="n">
        <v>770</v>
      </c>
      <c r="J7" s="3" t="n">
        <v>770</v>
      </c>
      <c r="K7" s="4" t="n">
        <f aca="false">(J7-I7)/H7*100</f>
        <v>0</v>
      </c>
      <c r="L7" s="3" t="n">
        <v>225</v>
      </c>
      <c r="M7" s="2" t="n">
        <f aca="false">L7-$B$9</f>
        <v>0</v>
      </c>
      <c r="N7" s="3" t="n">
        <v>0</v>
      </c>
      <c r="O7" s="4" t="n">
        <f aca="false">$B$8*COS(M7/180*PI())*(1-N7/100)</f>
        <v>6</v>
      </c>
      <c r="P7" s="12" t="n">
        <v>7.51906041962421</v>
      </c>
      <c r="Q7" s="4" t="n">
        <f aca="false">H7/P7</f>
        <v>1196.95806360468</v>
      </c>
      <c r="R7" s="4" t="n">
        <f aca="false">P7*($B$2*$B$3/2*(O7+P7)^2+$B$4*$B$5*$B$6*COS(ATAN(K7/100))+$B$5*$B$6*SIN(ATAN(K7/100))+(91+8.7*P7)/1000)/1000</f>
        <v>0.200614473213737</v>
      </c>
      <c r="S7" s="4" t="n">
        <f aca="false">R7^$B$11</f>
        <v>0.00161975394715036</v>
      </c>
      <c r="T7" s="4" t="n">
        <f aca="false">Q7*S7</f>
        <v>1.93877754809714</v>
      </c>
    </row>
    <row r="8" customFormat="false" ht="12.8" hidden="false" customHeight="false" outlineLevel="0" collapsed="false">
      <c r="A8" s="2" t="s">
        <v>27</v>
      </c>
      <c r="B8" s="11" t="n">
        <v>6</v>
      </c>
      <c r="D8" s="2" t="n">
        <v>7</v>
      </c>
      <c r="E8" s="3" t="n">
        <v>7</v>
      </c>
      <c r="F8" s="11" t="n">
        <v>58</v>
      </c>
      <c r="G8" s="11" t="n">
        <v>62</v>
      </c>
      <c r="H8" s="2" t="n">
        <f aca="false">(G8-F8)*1000</f>
        <v>4000</v>
      </c>
      <c r="I8" s="11" t="n">
        <v>770</v>
      </c>
      <c r="J8" s="11" t="n">
        <v>770</v>
      </c>
      <c r="K8" s="6" t="n">
        <f aca="false">(J8-I8)/H8*100</f>
        <v>0</v>
      </c>
      <c r="L8" s="11" t="n">
        <v>180</v>
      </c>
      <c r="M8" s="2" t="n">
        <f aca="false">L8-$B$9</f>
        <v>-45</v>
      </c>
      <c r="N8" s="11" t="n">
        <v>90</v>
      </c>
      <c r="O8" s="6" t="n">
        <f aca="false">$B$8*COS(M8/180*PI())*(1-N8/100)</f>
        <v>0.424264068711928</v>
      </c>
      <c r="P8" s="7" t="n">
        <v>10.2777916589725</v>
      </c>
      <c r="Q8" s="6" t="n">
        <f aca="false">H8/P8</f>
        <v>389.18866354992</v>
      </c>
      <c r="R8" s="6" t="n">
        <f aca="false">P8*($B$2*$B$3/2*(O8+P8)^2+$B$4*$B$5*$B$6*COS(ATAN(K8/100))+$B$5*$B$6*SIN(ATAN(K8/100))+(91+8.7*P8)/1000)/1000</f>
        <v>0.186808281838967</v>
      </c>
      <c r="S8" s="6" t="n">
        <f aca="false">R8^$B$11</f>
        <v>0.00121782393172783</v>
      </c>
      <c r="T8" s="6" t="n">
        <f aca="false">Q8*S8</f>
        <v>0.473963268428264</v>
      </c>
    </row>
    <row r="9" customFormat="false" ht="12.8" hidden="false" customHeight="false" outlineLevel="0" collapsed="false">
      <c r="A9" s="2" t="s">
        <v>29</v>
      </c>
      <c r="B9" s="11" t="n">
        <v>225</v>
      </c>
      <c r="D9" s="2" t="n">
        <v>8</v>
      </c>
      <c r="E9" s="3" t="n">
        <v>8</v>
      </c>
      <c r="F9" s="11" t="n">
        <v>62</v>
      </c>
      <c r="G9" s="11" t="n">
        <v>72</v>
      </c>
      <c r="H9" s="2" t="n">
        <f aca="false">(G9-F9)*1000</f>
        <v>10000</v>
      </c>
      <c r="I9" s="11" t="n">
        <v>770</v>
      </c>
      <c r="J9" s="11" t="n">
        <v>770</v>
      </c>
      <c r="K9" s="6" t="n">
        <f aca="false">(J9-I9)/H9*100</f>
        <v>0</v>
      </c>
      <c r="L9" s="11" t="n">
        <v>270</v>
      </c>
      <c r="M9" s="2" t="n">
        <f aca="false">L9-$B$9</f>
        <v>45</v>
      </c>
      <c r="N9" s="11" t="n">
        <v>0</v>
      </c>
      <c r="O9" s="6" t="n">
        <f aca="false">$B$8*COS(M9/180*PI())*(1-N9/100)</f>
        <v>4.24264068711929</v>
      </c>
      <c r="P9" s="7" t="n">
        <v>8.32284880836058</v>
      </c>
      <c r="Q9" s="6" t="n">
        <f aca="false">H9/P9</f>
        <v>1201.5116734975</v>
      </c>
      <c r="R9" s="6" t="n">
        <f aca="false">P9*($B$2*$B$3/2*(O9+P9)^2+$B$4*$B$5*$B$6*COS(ATAN(K9/100))+$B$5*$B$6*SIN(ATAN(K9/100))+(91+8.7*P9)/1000)/1000</f>
        <v>0.196241119311178</v>
      </c>
      <c r="S9" s="6" t="n">
        <f aca="false">R9^$B$11</f>
        <v>0.0014830645338258</v>
      </c>
      <c r="T9" s="6" t="n">
        <f aca="false">Q9*S9</f>
        <v>1.78191934994182</v>
      </c>
    </row>
    <row r="10" customFormat="false" ht="12.8" hidden="false" customHeight="false" outlineLevel="0" collapsed="false">
      <c r="A10" s="2"/>
      <c r="D10" s="2" t="n">
        <v>9</v>
      </c>
      <c r="E10" s="3" t="n">
        <v>9</v>
      </c>
      <c r="F10" s="11" t="n">
        <v>72</v>
      </c>
      <c r="G10" s="11" t="n">
        <v>78</v>
      </c>
      <c r="H10" s="2" t="n">
        <f aca="false">(G10-F10)*1000</f>
        <v>6000</v>
      </c>
      <c r="I10" s="11" t="n">
        <v>770</v>
      </c>
      <c r="J10" s="11" t="n">
        <v>770</v>
      </c>
      <c r="K10" s="6" t="n">
        <f aca="false">(J10-I10)/H10*100</f>
        <v>0</v>
      </c>
      <c r="L10" s="11" t="n">
        <v>90</v>
      </c>
      <c r="M10" s="2" t="n">
        <f aca="false">L10-$B$9</f>
        <v>-135</v>
      </c>
      <c r="N10" s="11" t="n">
        <v>0</v>
      </c>
      <c r="O10" s="6" t="n">
        <f aca="false">$B$8*COS(M10/180*PI())*(1-N10/100)</f>
        <v>-4.24264068711929</v>
      </c>
      <c r="P10" s="7" t="n">
        <v>13.0234417276935</v>
      </c>
      <c r="Q10" s="6" t="n">
        <f aca="false">H10/P10</f>
        <v>460.707708872485</v>
      </c>
      <c r="R10" s="6" t="n">
        <f aca="false">P10*($B$2*$B$3/2*(O10+P10)^2+$B$4*$B$5*$B$6*COS(ATAN(K10/100))+$B$5*$B$6*SIN(ATAN(K10/100))+(91+8.7*P10)/1000)/1000</f>
        <v>0.176088162367284</v>
      </c>
      <c r="S10" s="6" t="n">
        <f aca="false">R10^$B$11</f>
        <v>0.000961436586979621</v>
      </c>
      <c r="T10" s="6" t="n">
        <f aca="false">Q10*S10</f>
        <v>0.442941247213563</v>
      </c>
    </row>
    <row r="11" customFormat="false" ht="12.8" hidden="false" customHeight="false" outlineLevel="0" collapsed="false">
      <c r="A11" s="2" t="s">
        <v>30</v>
      </c>
      <c r="B11" s="2" t="n">
        <v>4</v>
      </c>
      <c r="D11" s="2" t="n">
        <v>10</v>
      </c>
      <c r="E11" s="3" t="n">
        <v>10</v>
      </c>
      <c r="F11" s="11" t="n">
        <v>78</v>
      </c>
      <c r="G11" s="11" t="n">
        <v>80</v>
      </c>
      <c r="H11" s="2" t="n">
        <f aca="false">(G11-F11)*1000</f>
        <v>2000</v>
      </c>
      <c r="I11" s="11" t="n">
        <v>770</v>
      </c>
      <c r="J11" s="11" t="n">
        <v>770</v>
      </c>
      <c r="K11" s="6" t="n">
        <f aca="false">(J11-I11)/H11*100</f>
        <v>0</v>
      </c>
      <c r="L11" s="11" t="n">
        <v>160</v>
      </c>
      <c r="M11" s="2" t="n">
        <f aca="false">L11-$B$9</f>
        <v>-65</v>
      </c>
      <c r="N11" s="11" t="n">
        <v>0</v>
      </c>
      <c r="O11" s="6" t="n">
        <f aca="false">$B$8*COS(M11/180*PI())*(1-N11/100)</f>
        <v>2.5357095704442</v>
      </c>
      <c r="P11" s="7" t="n">
        <v>9.16218162217093</v>
      </c>
      <c r="Q11" s="6" t="n">
        <f aca="false">H11/P11</f>
        <v>218.288621910784</v>
      </c>
      <c r="R11" s="6" t="n">
        <f aca="false">P11*($B$2*$B$3/2*(O11+P11)^2+$B$4*$B$5*$B$6*COS(ATAN(K11/100))+$B$5*$B$6*SIN(ATAN(K11/100))+(91+8.7*P11)/1000)/1000</f>
        <v>0.191989331289654</v>
      </c>
      <c r="S11" s="6" t="n">
        <f aca="false">R11^$B$11</f>
        <v>0.0013586524734268</v>
      </c>
      <c r="T11" s="6" t="n">
        <f aca="false">Q11*S11</f>
        <v>0.296578376080014</v>
      </c>
    </row>
    <row r="12" customFormat="false" ht="12.8" hidden="false" customHeight="false" outlineLevel="0" collapsed="false">
      <c r="A12" s="2"/>
      <c r="D12" s="2" t="n">
        <v>11</v>
      </c>
      <c r="E12" s="3" t="n">
        <v>11</v>
      </c>
      <c r="F12" s="11" t="n">
        <v>80</v>
      </c>
      <c r="G12" s="11" t="n">
        <v>86</v>
      </c>
      <c r="H12" s="2" t="n">
        <f aca="false">(G12-F12)*1000</f>
        <v>6000</v>
      </c>
      <c r="I12" s="11" t="n">
        <v>770</v>
      </c>
      <c r="J12" s="11" t="n">
        <v>770</v>
      </c>
      <c r="K12" s="6" t="n">
        <f aca="false">(J12-I12)/H12*100</f>
        <v>0</v>
      </c>
      <c r="L12" s="11" t="n">
        <v>90</v>
      </c>
      <c r="M12" s="2" t="n">
        <f aca="false">L12-$B$9</f>
        <v>-135</v>
      </c>
      <c r="N12" s="11" t="n">
        <v>20</v>
      </c>
      <c r="O12" s="6" t="n">
        <f aca="false">$B$8*COS(M12/180*PI())*(1-N12/100)</f>
        <v>-3.39411254969543</v>
      </c>
      <c r="P12" s="7" t="n">
        <v>12.4973462034877</v>
      </c>
      <c r="Q12" s="6" t="n">
        <f aca="false">H12/P12</f>
        <v>480.101927425644</v>
      </c>
      <c r="R12" s="6" t="n">
        <f aca="false">P12*($B$2*$B$3/2*(O12+P12)^2+$B$4*$B$5*$B$6*COS(ATAN(K12/100))+$B$5*$B$6*SIN(ATAN(K12/100))+(91+8.7*P12)/1000)/1000</f>
        <v>0.177925777441716</v>
      </c>
      <c r="S12" s="6" t="n">
        <f aca="false">R12^$B$11</f>
        <v>0.00100220251570348</v>
      </c>
      <c r="T12" s="6" t="n">
        <f aca="false">Q12*S12</f>
        <v>0.481159359460071</v>
      </c>
    </row>
    <row r="13" customFormat="false" ht="12.8" hidden="false" customHeight="false" outlineLevel="0" collapsed="false">
      <c r="A13" s="2"/>
      <c r="D13" s="2" t="n">
        <v>12</v>
      </c>
      <c r="E13" s="3" t="n">
        <v>12</v>
      </c>
      <c r="F13" s="11" t="n">
        <v>86</v>
      </c>
      <c r="G13" s="11" t="n">
        <v>91</v>
      </c>
      <c r="H13" s="2" t="n">
        <f aca="false">(G13-F13)*1000</f>
        <v>5000</v>
      </c>
      <c r="I13" s="11" t="n">
        <v>770</v>
      </c>
      <c r="J13" s="11" t="n">
        <v>770</v>
      </c>
      <c r="K13" s="6" t="n">
        <f aca="false">(J13-I13)/H13*100</f>
        <v>0</v>
      </c>
      <c r="L13" s="11" t="n">
        <v>315</v>
      </c>
      <c r="M13" s="2" t="n">
        <f aca="false">L13-$B$9</f>
        <v>90</v>
      </c>
      <c r="N13" s="11" t="n">
        <v>70</v>
      </c>
      <c r="O13" s="6" t="n">
        <f aca="false">$B$8*COS(M13/180*PI())*(1-N13/100)</f>
        <v>1.10218211923262E-016</v>
      </c>
      <c r="P13" s="7" t="n">
        <v>10.5118563769697</v>
      </c>
      <c r="Q13" s="6" t="n">
        <f aca="false">H13/P13</f>
        <v>475.653378498822</v>
      </c>
      <c r="R13" s="6" t="n">
        <f aca="false">P13*($B$2*$B$3/2*(O13+P13)^2+$B$4*$B$5*$B$6*COS(ATAN(K13/100))+$B$5*$B$6*SIN(ATAN(K13/100))+(91+8.7*P13)/1000)/1000</f>
        <v>0.185782278762667</v>
      </c>
      <c r="S13" s="6" t="n">
        <f aca="false">R13^$B$11</f>
        <v>0.00119128902871132</v>
      </c>
      <c r="T13" s="6" t="n">
        <f aca="false">Q13*S13</f>
        <v>0.566640651275117</v>
      </c>
    </row>
    <row r="14" customFormat="false" ht="12.8" hidden="false" customHeight="false" outlineLevel="0" collapsed="false">
      <c r="A14" s="2"/>
      <c r="B14" s="2"/>
      <c r="C14" s="2"/>
      <c r="D14" s="2" t="n">
        <v>13</v>
      </c>
      <c r="E14" s="3"/>
      <c r="F14" s="11"/>
      <c r="G14" s="11"/>
      <c r="H14" s="2"/>
      <c r="I14" s="11"/>
      <c r="J14" s="11"/>
      <c r="K14" s="6" t="e">
        <f aca="false">(J14-I14)/H14*100</f>
        <v>#DIV/0!</v>
      </c>
      <c r="L14" s="11"/>
      <c r="M14" s="2" t="n">
        <f aca="false">L14-$B$9</f>
        <v>-225</v>
      </c>
      <c r="N14" s="11"/>
      <c r="O14" s="6" t="n">
        <f aca="false">$B$8*COS(M14/180*PI())*(1-N14/100)</f>
        <v>-4.24264068711929</v>
      </c>
      <c r="P14" s="13" t="n">
        <v>0</v>
      </c>
      <c r="Q14" s="6" t="e">
        <f aca="false">H14/P14</f>
        <v>#DIV/0!</v>
      </c>
      <c r="R14" s="6" t="e">
        <f aca="false">P14*($B$2*$B$3/2*(O14+P14)^2+$B$4*$B$5*$B$6*COS(ATAN(K14/100))+$B$5*$B$6*SIN(ATAN(K14/100))+(91+8.7*P14)/1000)/1000</f>
        <v>#DIV/0!</v>
      </c>
      <c r="S14" s="6" t="e">
        <f aca="false">R14^$B$11</f>
        <v>#DIV/0!</v>
      </c>
      <c r="T14" s="6" t="e">
        <f aca="false">Q14*S14</f>
        <v>#DIV/0!</v>
      </c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</row>
    <row r="15" customFormat="false" ht="12.8" hidden="false" customHeight="false" outlineLevel="0" collapsed="false">
      <c r="A15" s="2"/>
      <c r="B15" s="2"/>
      <c r="C15" s="2"/>
      <c r="D15" s="2" t="n">
        <v>14</v>
      </c>
      <c r="E15" s="3"/>
      <c r="F15" s="11"/>
      <c r="G15" s="11"/>
      <c r="H15" s="2"/>
      <c r="I15" s="11"/>
      <c r="J15" s="11"/>
      <c r="K15" s="6" t="e">
        <f aca="false">(J15-I15)/H15*100</f>
        <v>#DIV/0!</v>
      </c>
      <c r="L15" s="11"/>
      <c r="M15" s="2" t="n">
        <f aca="false">L15-$B$9</f>
        <v>-225</v>
      </c>
      <c r="N15" s="11"/>
      <c r="O15" s="6" t="n">
        <f aca="false">$B$8*COS(M15/180*PI())*(1-N15/100)</f>
        <v>-4.24264068711929</v>
      </c>
      <c r="P15" s="13" t="n">
        <v>0</v>
      </c>
      <c r="Q15" s="6" t="e">
        <f aca="false">H15/P15</f>
        <v>#DIV/0!</v>
      </c>
      <c r="R15" s="6" t="e">
        <f aca="false">P15*($B$2*$B$3/2*(O15+P15)^2+$B$4*$B$5*$B$6*COS(ATAN(K15/100))+$B$5*$B$6*SIN(ATAN(K15/100))+(91+8.7*P15)/1000)/1000</f>
        <v>#DIV/0!</v>
      </c>
      <c r="S15" s="6" t="e">
        <f aca="false">R15^$B$11</f>
        <v>#DIV/0!</v>
      </c>
      <c r="T15" s="6" t="e">
        <f aca="false">Q15*S15</f>
        <v>#DIV/0!</v>
      </c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</row>
    <row r="16" customFormat="false" ht="12.8" hidden="false" customHeight="false" outlineLevel="0" collapsed="false">
      <c r="A16" s="2"/>
      <c r="B16" s="2"/>
      <c r="C16" s="2"/>
      <c r="D16" s="2" t="n">
        <v>15</v>
      </c>
      <c r="E16" s="3"/>
      <c r="F16" s="11"/>
      <c r="G16" s="11"/>
      <c r="H16" s="2"/>
      <c r="I16" s="11"/>
      <c r="J16" s="11"/>
      <c r="K16" s="6" t="e">
        <f aca="false">(J16-I16)/H16*100</f>
        <v>#DIV/0!</v>
      </c>
      <c r="L16" s="11"/>
      <c r="M16" s="2" t="n">
        <f aca="false">L16-$B$9</f>
        <v>-225</v>
      </c>
      <c r="N16" s="11"/>
      <c r="O16" s="6" t="n">
        <f aca="false">$B$8*COS(M16/180*PI())*(1-N16/100)</f>
        <v>-4.24264068711929</v>
      </c>
      <c r="P16" s="13" t="n">
        <v>0</v>
      </c>
      <c r="Q16" s="6" t="e">
        <f aca="false">H16/P16</f>
        <v>#DIV/0!</v>
      </c>
      <c r="R16" s="6" t="e">
        <f aca="false">P16*($B$2*$B$3/2*(O16+P16)^2+$B$4*$B$5*$B$6*COS(ATAN(K16/100))+$B$5*$B$6*SIN(ATAN(K16/100))+(91+8.7*P16)/1000)/1000</f>
        <v>#DIV/0!</v>
      </c>
      <c r="S16" s="6" t="e">
        <f aca="false">R16^$B$11</f>
        <v>#DIV/0!</v>
      </c>
      <c r="T16" s="6" t="e">
        <f aca="false">Q16*S16</f>
        <v>#DIV/0!</v>
      </c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</row>
    <row r="17" customFormat="false" ht="12.8" hidden="false" customHeight="false" outlineLevel="0" collapsed="false">
      <c r="A17" s="2"/>
      <c r="B17" s="2"/>
      <c r="C17" s="2"/>
      <c r="D17" s="2" t="n">
        <v>16</v>
      </c>
      <c r="E17" s="3"/>
      <c r="F17" s="11"/>
      <c r="G17" s="11"/>
      <c r="H17" s="2"/>
      <c r="I17" s="11"/>
      <c r="J17" s="11"/>
      <c r="K17" s="6" t="e">
        <f aca="false">(J17-I17)/H17*100</f>
        <v>#DIV/0!</v>
      </c>
      <c r="L17" s="11"/>
      <c r="M17" s="2" t="n">
        <f aca="false">L17-$B$9</f>
        <v>-225</v>
      </c>
      <c r="N17" s="11"/>
      <c r="O17" s="6" t="n">
        <f aca="false">$B$8*COS(M17/180*PI())*(1-N17/100)</f>
        <v>-4.24264068711929</v>
      </c>
      <c r="P17" s="13" t="n">
        <v>0</v>
      </c>
      <c r="Q17" s="6" t="e">
        <f aca="false">H17/P17</f>
        <v>#DIV/0!</v>
      </c>
      <c r="R17" s="6" t="e">
        <f aca="false">P17*($B$2*$B$3/2*(O17+P17)^2+$B$4*$B$5*$B$6*COS(ATAN(K17/100))+$B$5*$B$6*SIN(ATAN(K17/100))+(91+8.7*P17)/1000)/1000</f>
        <v>#DIV/0!</v>
      </c>
      <c r="S17" s="6" t="e">
        <f aca="false">R17^$B$11</f>
        <v>#DIV/0!</v>
      </c>
      <c r="T17" s="6" t="e">
        <f aca="false">Q17*S17</f>
        <v>#DIV/0!</v>
      </c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</row>
    <row r="18" customFormat="false" ht="12.8" hidden="false" customHeight="false" outlineLevel="0" collapsed="false">
      <c r="A18" s="2"/>
      <c r="B18" s="2"/>
      <c r="C18" s="2"/>
      <c r="D18" s="2" t="n">
        <v>17</v>
      </c>
      <c r="E18" s="3"/>
      <c r="F18" s="11"/>
      <c r="G18" s="11"/>
      <c r="H18" s="2"/>
      <c r="I18" s="11"/>
      <c r="J18" s="11"/>
      <c r="K18" s="6" t="e">
        <f aca="false">(J18-I18)/H18*100</f>
        <v>#DIV/0!</v>
      </c>
      <c r="L18" s="11"/>
      <c r="M18" s="2" t="n">
        <f aca="false">L18-$B$9</f>
        <v>-225</v>
      </c>
      <c r="N18" s="11"/>
      <c r="O18" s="6" t="n">
        <f aca="false">$B$8*COS(M18/180*PI())*(1-N18/100)</f>
        <v>-4.24264068711929</v>
      </c>
      <c r="P18" s="13" t="n">
        <v>0</v>
      </c>
      <c r="Q18" s="6" t="e">
        <f aca="false">H18/P18</f>
        <v>#DIV/0!</v>
      </c>
      <c r="R18" s="6" t="e">
        <f aca="false">P18*($B$2*$B$3/2*(O18+P18)^2+$B$4*$B$5*$B$6*COS(ATAN(K18/100))+$B$5*$B$6*SIN(ATAN(K18/100))+(91+8.7*P18)/1000)/1000</f>
        <v>#DIV/0!</v>
      </c>
      <c r="S18" s="6" t="e">
        <f aca="false">R18^$B$11</f>
        <v>#DIV/0!</v>
      </c>
      <c r="T18" s="6" t="e">
        <f aca="false">Q18*S18</f>
        <v>#DIV/0!</v>
      </c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</row>
    <row r="19" customFormat="false" ht="12.8" hidden="false" customHeight="false" outlineLevel="0" collapsed="false">
      <c r="A19" s="2"/>
      <c r="B19" s="2"/>
      <c r="C19" s="2"/>
      <c r="D19" s="2" t="n">
        <v>18</v>
      </c>
      <c r="E19" s="3"/>
      <c r="F19" s="11"/>
      <c r="G19" s="11"/>
      <c r="H19" s="2"/>
      <c r="I19" s="11"/>
      <c r="J19" s="11"/>
      <c r="K19" s="6" t="e">
        <f aca="false">(J19-I19)/H19*100</f>
        <v>#DIV/0!</v>
      </c>
      <c r="L19" s="11"/>
      <c r="M19" s="2" t="n">
        <f aca="false">L19-$B$9</f>
        <v>-225</v>
      </c>
      <c r="N19" s="11"/>
      <c r="O19" s="6" t="n">
        <f aca="false">$B$8*COS(M19/180*PI())*(1-N19/100)</f>
        <v>-4.24264068711929</v>
      </c>
      <c r="P19" s="13" t="n">
        <v>0</v>
      </c>
      <c r="Q19" s="6" t="e">
        <f aca="false">H19/P19</f>
        <v>#DIV/0!</v>
      </c>
      <c r="R19" s="6" t="e">
        <f aca="false">P19*($B$2*$B$3/2*(O19+P19)^2+$B$4*$B$5*$B$6*COS(ATAN(K19/100))+$B$5*$B$6*SIN(ATAN(K19/100))+(91+8.7*P19)/1000)/1000</f>
        <v>#DIV/0!</v>
      </c>
      <c r="S19" s="6" t="e">
        <f aca="false">R19^$B$11</f>
        <v>#DIV/0!</v>
      </c>
      <c r="T19" s="6" t="e">
        <f aca="false">Q19*S19</f>
        <v>#DIV/0!</v>
      </c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</row>
    <row r="20" customFormat="false" ht="12.8" hidden="false" customHeight="false" outlineLevel="0" collapsed="false">
      <c r="A20" s="2"/>
      <c r="B20" s="2"/>
      <c r="C20" s="2"/>
      <c r="D20" s="2" t="n">
        <v>19</v>
      </c>
      <c r="E20" s="3"/>
      <c r="F20" s="11"/>
      <c r="G20" s="11"/>
      <c r="H20" s="2"/>
      <c r="I20" s="11"/>
      <c r="J20" s="11"/>
      <c r="K20" s="6" t="e">
        <f aca="false">(J20-I20)/H20*100</f>
        <v>#DIV/0!</v>
      </c>
      <c r="L20" s="11"/>
      <c r="M20" s="2" t="n">
        <f aca="false">L20-$B$9</f>
        <v>-225</v>
      </c>
      <c r="N20" s="11"/>
      <c r="O20" s="6" t="n">
        <f aca="false">$B$8*COS(M20/180*PI())*(1-N20/100)</f>
        <v>-4.24264068711929</v>
      </c>
      <c r="P20" s="13" t="n">
        <v>0</v>
      </c>
      <c r="Q20" s="6" t="e">
        <f aca="false">H20/P20</f>
        <v>#DIV/0!</v>
      </c>
      <c r="R20" s="6" t="e">
        <f aca="false">P20*($B$2*$B$3/2*(O20+P20)^2+$B$4*$B$5*$B$6*COS(ATAN(K20/100))+$B$5*$B$6*SIN(ATAN(K20/100))+(91+8.7*P20)/1000)/1000</f>
        <v>#DIV/0!</v>
      </c>
      <c r="S20" s="6" t="e">
        <f aca="false">R20^$B$11</f>
        <v>#DIV/0!</v>
      </c>
      <c r="T20" s="6" t="e">
        <f aca="false">Q20*S20</f>
        <v>#DIV/0!</v>
      </c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</row>
    <row r="21" customFormat="false" ht="12.8" hidden="false" customHeight="false" outlineLevel="0" collapsed="false">
      <c r="A21" s="2"/>
      <c r="B21" s="2"/>
      <c r="C21" s="2"/>
      <c r="D21" s="2" t="n">
        <v>20</v>
      </c>
      <c r="E21" s="3"/>
      <c r="F21" s="11"/>
      <c r="G21" s="11"/>
      <c r="H21" s="2"/>
      <c r="I21" s="11"/>
      <c r="J21" s="11"/>
      <c r="K21" s="6" t="e">
        <f aca="false">(J21-I21)/H21*100</f>
        <v>#DIV/0!</v>
      </c>
      <c r="L21" s="11"/>
      <c r="M21" s="2" t="n">
        <f aca="false">L21-$B$9</f>
        <v>-225</v>
      </c>
      <c r="N21" s="11"/>
      <c r="O21" s="6" t="n">
        <f aca="false">$B$8*COS(M21/180*PI())*(1-N21/100)</f>
        <v>-4.24264068711929</v>
      </c>
      <c r="P21" s="13" t="n">
        <v>0</v>
      </c>
      <c r="Q21" s="6" t="e">
        <f aca="false">H21/P21</f>
        <v>#DIV/0!</v>
      </c>
      <c r="R21" s="6" t="e">
        <f aca="false">P21*($B$2*$B$3/2*(O21+P21)^2+$B$4*$B$5*$B$6*COS(ATAN(K21/100))+$B$5*$B$6*SIN(ATAN(K21/100))+(91+8.7*P21)/1000)/1000</f>
        <v>#DIV/0!</v>
      </c>
      <c r="S21" s="6" t="e">
        <f aca="false">R21^$B$11</f>
        <v>#DIV/0!</v>
      </c>
      <c r="T21" s="6" t="e">
        <f aca="false">Q21*S21</f>
        <v>#DIV/0!</v>
      </c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</row>
    <row r="23" customFormat="false" ht="12.8" hidden="false" customHeight="false" outlineLevel="0" collapsed="false">
      <c r="H23" s="0" t="s">
        <v>34</v>
      </c>
      <c r="Q23" s="0" t="s">
        <v>25</v>
      </c>
      <c r="T23" s="0" t="s">
        <v>35</v>
      </c>
    </row>
    <row r="24" customFormat="false" ht="12.8" hidden="false" customHeight="false" outlineLevel="0" collapsed="false">
      <c r="H24" s="0" t="n">
        <f aca="false">SUM(H2:H13)</f>
        <v>91000</v>
      </c>
      <c r="Q24" s="9" t="n">
        <f aca="false">SUM(Q2:Q13)</f>
        <v>9490.4094229499</v>
      </c>
      <c r="T24" s="7" t="n">
        <f aca="false">(SUM(T2:T13)/Q24)^(1/$B$11)*1000</f>
        <v>200.099999990701</v>
      </c>
    </row>
    <row r="25" customFormat="false" ht="12.8" hidden="false" customHeight="false" outlineLevel="0" collapsed="false">
      <c r="Q25" s="0" t="s">
        <v>28</v>
      </c>
    </row>
    <row r="26" customFormat="false" ht="12.8" hidden="false" customHeight="false" outlineLevel="0" collapsed="false">
      <c r="Q26" s="9" t="n">
        <f aca="false">Q24/3600</f>
        <v>2.6362248397083</v>
      </c>
    </row>
    <row r="28" customFormat="false" ht="12.8" hidden="false" customHeight="false" outlineLevel="0" collapsed="false">
      <c r="H28" s="2"/>
    </row>
    <row r="30" customFormat="false" ht="12.8" hidden="false" customHeight="false" outlineLevel="0" collapsed="false">
      <c r="H30" s="2"/>
    </row>
    <row r="31" customFormat="false" ht="12.8" hidden="false" customHeight="false" outlineLevel="0" collapsed="false">
      <c r="H31" s="2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Roman,Standard"&amp;12&amp;A</oddHeader>
    <oddFooter>&amp;C&amp;"Times New Roman,Standard"&amp;12Seite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284</TotalTime>
  <Application>LibreOffice/6.4.5.2$Windows_X86_64 LibreOffice_project/a726b36747cf2001e06b58ad5db1aa3a9a1872d6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2025-03-21T17:20:21Z</dcterms:created>
  <dc:creator/>
  <dc:description/>
  <dc:language>en-GB</dc:language>
  <cp:lastModifiedBy/>
  <dcterms:modified xsi:type="dcterms:W3CDTF">2025-10-10T08:59:56Z</dcterms:modified>
  <cp:revision>56</cp:revision>
  <dc:subject/>
  <dc:title/>
</cp:coreProperties>
</file>