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gnitchogna\Desktop\2022_Lectures\Sem2\Projects\Ernestine_JointWork\Thandi's data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7" i="1" l="1"/>
  <c r="BB36" i="1"/>
  <c r="BC36" i="1" s="1"/>
  <c r="U37" i="1"/>
  <c r="T37" i="1"/>
  <c r="S37" i="1"/>
  <c r="R37" i="1"/>
  <c r="Q37" i="1"/>
  <c r="O37" i="1"/>
  <c r="N37" i="1"/>
  <c r="M9" i="1"/>
  <c r="BF4" i="1"/>
  <c r="BF5" i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3" i="1"/>
  <c r="V4" i="1"/>
  <c r="U4" i="1"/>
  <c r="T4" i="1"/>
  <c r="S4" i="1"/>
  <c r="R4" i="1"/>
  <c r="Q4" i="1"/>
  <c r="O4" i="1"/>
  <c r="N4" i="1"/>
  <c r="BF53" i="1" l="1"/>
  <c r="BG53" i="1" s="1"/>
  <c r="BF52" i="1"/>
  <c r="BG52" i="1" s="1"/>
  <c r="BF51" i="1"/>
  <c r="BG51" i="1" s="1"/>
  <c r="U51" i="1"/>
  <c r="Q51" i="1"/>
  <c r="M51" i="1"/>
  <c r="BF50" i="1"/>
  <c r="BG50" i="1" s="1"/>
  <c r="BF49" i="1"/>
  <c r="BG49" i="1" s="1"/>
  <c r="V49" i="1"/>
  <c r="V51" i="1" s="1"/>
  <c r="U49" i="1"/>
  <c r="T49" i="1"/>
  <c r="T51" i="1" s="1"/>
  <c r="S49" i="1"/>
  <c r="S51" i="1" s="1"/>
  <c r="R49" i="1"/>
  <c r="R51" i="1" s="1"/>
  <c r="Q49" i="1"/>
  <c r="P49" i="1"/>
  <c r="P51" i="1" s="1"/>
  <c r="O49" i="1"/>
  <c r="O51" i="1" s="1"/>
  <c r="N49" i="1"/>
  <c r="N51" i="1" s="1"/>
  <c r="M49" i="1"/>
  <c r="BF48" i="1"/>
  <c r="BG48" i="1" s="1"/>
  <c r="BG47" i="1"/>
  <c r="BF47" i="1"/>
  <c r="BF46" i="1"/>
  <c r="BG46" i="1" s="1"/>
  <c r="BF45" i="1"/>
  <c r="BG45" i="1" s="1"/>
  <c r="BF44" i="1"/>
  <c r="BG44" i="1" s="1"/>
  <c r="BF43" i="1"/>
  <c r="BG43" i="1" s="1"/>
  <c r="BF42" i="1"/>
  <c r="BG42" i="1" s="1"/>
  <c r="BF41" i="1"/>
  <c r="BG41" i="1" s="1"/>
  <c r="BG40" i="1"/>
  <c r="BF40" i="1"/>
  <c r="M40" i="1"/>
  <c r="BF39" i="1"/>
  <c r="BG39" i="1" s="1"/>
  <c r="M39" i="1"/>
  <c r="BF38" i="1"/>
  <c r="BG38" i="1" s="1"/>
  <c r="BF37" i="1"/>
  <c r="BG37" i="1" s="1"/>
  <c r="P37" i="1"/>
  <c r="M38" i="1"/>
  <c r="M37" i="1"/>
  <c r="M41" i="1" s="1"/>
  <c r="M44" i="1" s="1"/>
  <c r="BF36" i="1"/>
  <c r="BG36" i="1" s="1"/>
  <c r="Z36" i="1"/>
  <c r="AA36" i="1" s="1"/>
  <c r="BG19" i="1"/>
  <c r="BG18" i="1"/>
  <c r="U18" i="1"/>
  <c r="T18" i="1"/>
  <c r="Q18" i="1"/>
  <c r="P18" i="1"/>
  <c r="M18" i="1"/>
  <c r="BG17" i="1"/>
  <c r="BG16" i="1"/>
  <c r="V16" i="1"/>
  <c r="V18" i="1" s="1"/>
  <c r="U16" i="1"/>
  <c r="T16" i="1"/>
  <c r="S16" i="1"/>
  <c r="S18" i="1" s="1"/>
  <c r="R16" i="1"/>
  <c r="R18" i="1" s="1"/>
  <c r="Q16" i="1"/>
  <c r="P16" i="1"/>
  <c r="O16" i="1"/>
  <c r="O18" i="1" s="1"/>
  <c r="N16" i="1"/>
  <c r="N18" i="1" s="1"/>
  <c r="M16" i="1"/>
  <c r="BG15" i="1"/>
  <c r="BG14" i="1"/>
  <c r="BG13" i="1"/>
  <c r="BG12" i="1"/>
  <c r="BG11" i="1"/>
  <c r="BG10" i="1"/>
  <c r="BG9" i="1"/>
  <c r="BG8" i="1"/>
  <c r="BG7" i="1"/>
  <c r="M7" i="1"/>
  <c r="BG6" i="1"/>
  <c r="M6" i="1"/>
  <c r="BG5" i="1"/>
  <c r="BG4" i="1"/>
  <c r="P4" i="1"/>
  <c r="M4" i="1"/>
  <c r="M8" i="1" s="1"/>
  <c r="M11" i="1" s="1"/>
  <c r="BG3" i="1"/>
  <c r="M42" i="1" l="1"/>
  <c r="M43" i="1"/>
  <c r="M45" i="1"/>
  <c r="M46" i="1" s="1"/>
  <c r="M12" i="1"/>
  <c r="M13" i="1" s="1"/>
  <c r="M19" i="1"/>
  <c r="M52" i="1"/>
  <c r="M5" i="1"/>
  <c r="M10" i="1" s="1"/>
  <c r="M47" i="1" l="1"/>
  <c r="M14" i="1"/>
  <c r="U53" i="1"/>
  <c r="Q53" i="1"/>
  <c r="M53" i="1"/>
  <c r="U20" i="1"/>
  <c r="Q20" i="1"/>
  <c r="M20" i="1"/>
  <c r="R20" i="1"/>
  <c r="T53" i="1"/>
  <c r="P53" i="1"/>
  <c r="T20" i="1"/>
  <c r="P20" i="1"/>
  <c r="S53" i="1"/>
  <c r="O53" i="1"/>
  <c r="S20" i="1"/>
  <c r="O20" i="1"/>
  <c r="V53" i="1"/>
  <c r="R53" i="1"/>
  <c r="N53" i="1"/>
  <c r="V20" i="1"/>
  <c r="N20" i="1"/>
  <c r="M54" i="1" l="1"/>
  <c r="M21" i="1"/>
</calcChain>
</file>

<file path=xl/sharedStrings.xml><?xml version="1.0" encoding="utf-8"?>
<sst xmlns="http://schemas.openxmlformats.org/spreadsheetml/2006/main" count="184" uniqueCount="36">
  <si>
    <t>DRY</t>
  </si>
  <si>
    <t>DateTimeMeas</t>
  </si>
  <si>
    <t>pH</t>
  </si>
  <si>
    <t>EC mS/m</t>
  </si>
  <si>
    <t>TDS mg/l</t>
  </si>
  <si>
    <t>Ca mg/l</t>
  </si>
  <si>
    <t>Mg mg/l</t>
  </si>
  <si>
    <t>Na mg/l</t>
  </si>
  <si>
    <t>SO4 mg/l</t>
  </si>
  <si>
    <t>Al mg/l</t>
  </si>
  <si>
    <t>Fe mg/l</t>
  </si>
  <si>
    <t>Mn mg/l</t>
  </si>
  <si>
    <t>Parameters</t>
  </si>
  <si>
    <t>Obj</t>
  </si>
  <si>
    <t>FT/Obj</t>
  </si>
  <si>
    <t>Excursion Values</t>
  </si>
  <si>
    <t>BIS (Sn)</t>
  </si>
  <si>
    <t>Exceding</t>
  </si>
  <si>
    <t>Number of Failed Variables(Paramaters)</t>
  </si>
  <si>
    <t>Total number of Parameters</t>
  </si>
  <si>
    <t>Total number of Tests</t>
  </si>
  <si>
    <t>Total number of failed tests</t>
  </si>
  <si>
    <t>Total excursion Values</t>
  </si>
  <si>
    <t>F1</t>
  </si>
  <si>
    <t>F2</t>
  </si>
  <si>
    <t>nse</t>
  </si>
  <si>
    <t>F3</t>
  </si>
  <si>
    <t>CCME_WQI_DryDownstream</t>
  </si>
  <si>
    <t>Average</t>
  </si>
  <si>
    <t>PIs=Ci/Si</t>
  </si>
  <si>
    <t>1/n</t>
  </si>
  <si>
    <t>PI/n</t>
  </si>
  <si>
    <t>CPI_DryDownstream</t>
  </si>
  <si>
    <t>WET</t>
  </si>
  <si>
    <t>CCME_WQI_WetDownstream</t>
  </si>
  <si>
    <t>CPI_WetDownstream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</si>
</sst>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 Light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 Light"/>
      <family val="2"/>
    </font>
    <font>
      <sz val="8"/>
      <name val="Calibri Light"/>
      <family val="2"/>
    </font>
    <font>
      <sz val="8"/>
      <color indexed="8"/>
      <name val="Calibri Light"/>
      <family val="2"/>
    </font>
    <font>
      <b/>
      <sz val="8"/>
      <name val="Calibri Light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2" fontId="4" fillId="0" borderId="6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5" fillId="3" borderId="0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22" fontId="4" fillId="3" borderId="6" xfId="0" applyNumberFormat="1" applyFont="1" applyFill="1" applyBorder="1" applyAlignment="1">
      <alignment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2" fontId="5" fillId="3" borderId="7" xfId="2" applyNumberFormat="1" applyFont="1" applyFill="1" applyBorder="1" applyAlignment="1">
      <alignment horizontal="center" vertical="center"/>
    </xf>
    <xf numFmtId="2" fontId="5" fillId="3" borderId="8" xfId="2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22" fontId="4" fillId="0" borderId="7" xfId="0" applyNumberFormat="1" applyFont="1" applyBorder="1" applyAlignment="1">
      <alignment vertical="center"/>
    </xf>
    <xf numFmtId="22" fontId="4" fillId="3" borderId="7" xfId="0" applyNumberFormat="1" applyFont="1" applyFill="1" applyBorder="1" applyAlignment="1">
      <alignment vertical="center"/>
    </xf>
    <xf numFmtId="2" fontId="5" fillId="0" borderId="7" xfId="2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abSelected="1" topLeftCell="H39" workbookViewId="0">
      <selection activeCell="L35" sqref="L35:V54"/>
    </sheetView>
  </sheetViews>
  <sheetFormatPr defaultRowHeight="15" x14ac:dyDescent="0.25"/>
  <cols>
    <col min="1" max="1" width="12.28515625" customWidth="1"/>
    <col min="12" max="12" width="33" bestFit="1" customWidth="1"/>
  </cols>
  <sheetData>
    <row r="1" spans="1:63" ht="15.75" thickBot="1" x14ac:dyDescent="0.3">
      <c r="A1" s="1" t="s">
        <v>0</v>
      </c>
    </row>
    <row r="2" spans="1:63" ht="22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5" t="s">
        <v>12</v>
      </c>
      <c r="M2" s="6" t="s">
        <v>2</v>
      </c>
      <c r="N2" s="6" t="s">
        <v>3</v>
      </c>
      <c r="O2" s="6" t="s">
        <v>4</v>
      </c>
      <c r="P2" s="6" t="s">
        <v>5</v>
      </c>
      <c r="Q2" s="6" t="s">
        <v>6</v>
      </c>
      <c r="R2" s="6" t="s">
        <v>7</v>
      </c>
      <c r="S2" s="6" t="s">
        <v>8</v>
      </c>
      <c r="T2" s="6" t="s">
        <v>9</v>
      </c>
      <c r="U2" s="6" t="s">
        <v>10</v>
      </c>
      <c r="V2" s="7" t="s">
        <v>11</v>
      </c>
      <c r="X2" s="3" t="s">
        <v>2</v>
      </c>
      <c r="Y2" s="3" t="s">
        <v>13</v>
      </c>
      <c r="Z2" s="3" t="s">
        <v>14</v>
      </c>
      <c r="AA2" s="3" t="s">
        <v>15</v>
      </c>
      <c r="AB2" s="3" t="s">
        <v>3</v>
      </c>
      <c r="AC2" s="3" t="s">
        <v>13</v>
      </c>
      <c r="AD2" s="3" t="s">
        <v>14</v>
      </c>
      <c r="AE2" s="3" t="s">
        <v>15</v>
      </c>
      <c r="AF2" s="3" t="s">
        <v>4</v>
      </c>
      <c r="AG2" s="3" t="s">
        <v>13</v>
      </c>
      <c r="AH2" s="3" t="s">
        <v>14</v>
      </c>
      <c r="AI2" s="3" t="s">
        <v>15</v>
      </c>
      <c r="AJ2" s="3" t="s">
        <v>5</v>
      </c>
      <c r="AK2" s="3" t="s">
        <v>13</v>
      </c>
      <c r="AL2" s="3" t="s">
        <v>14</v>
      </c>
      <c r="AM2" s="3" t="s">
        <v>15</v>
      </c>
      <c r="AN2" s="3" t="s">
        <v>6</v>
      </c>
      <c r="AO2" s="3" t="s">
        <v>13</v>
      </c>
      <c r="AP2" s="3" t="s">
        <v>14</v>
      </c>
      <c r="AQ2" s="3" t="s">
        <v>15</v>
      </c>
      <c r="AR2" s="3" t="s">
        <v>7</v>
      </c>
      <c r="AS2" s="3" t="s">
        <v>13</v>
      </c>
      <c r="AT2" s="3" t="s">
        <v>14</v>
      </c>
      <c r="AU2" s="3" t="s">
        <v>15</v>
      </c>
      <c r="AV2" s="3" t="s">
        <v>8</v>
      </c>
      <c r="AW2" s="3" t="s">
        <v>13</v>
      </c>
      <c r="AX2" s="3" t="s">
        <v>14</v>
      </c>
      <c r="AY2" s="3" t="s">
        <v>15</v>
      </c>
      <c r="AZ2" s="3" t="s">
        <v>9</v>
      </c>
      <c r="BA2" s="3" t="s">
        <v>13</v>
      </c>
      <c r="BB2" s="3" t="s">
        <v>14</v>
      </c>
      <c r="BC2" s="3" t="s">
        <v>15</v>
      </c>
      <c r="BD2" s="3" t="s">
        <v>10</v>
      </c>
      <c r="BE2" s="3" t="s">
        <v>13</v>
      </c>
      <c r="BF2" s="3" t="s">
        <v>14</v>
      </c>
      <c r="BG2" s="3" t="s">
        <v>15</v>
      </c>
      <c r="BH2" s="3" t="s">
        <v>11</v>
      </c>
      <c r="BI2" s="3" t="s">
        <v>13</v>
      </c>
      <c r="BJ2" s="3" t="s">
        <v>14</v>
      </c>
      <c r="BK2" s="3" t="s">
        <v>15</v>
      </c>
    </row>
    <row r="3" spans="1:63" x14ac:dyDescent="0.25">
      <c r="A3" s="8">
        <v>42853</v>
      </c>
      <c r="B3" s="9">
        <v>6.5</v>
      </c>
      <c r="C3" s="9">
        <v>8.7200000000000006</v>
      </c>
      <c r="D3" s="9">
        <v>23.92</v>
      </c>
      <c r="E3" s="9">
        <v>4.5</v>
      </c>
      <c r="F3" s="9">
        <v>2.8</v>
      </c>
      <c r="G3" s="9">
        <v>6</v>
      </c>
      <c r="H3" s="9">
        <v>14.5</v>
      </c>
      <c r="I3" s="10">
        <v>0.12</v>
      </c>
      <c r="J3" s="10">
        <v>0.6</v>
      </c>
      <c r="K3" s="11">
        <v>0</v>
      </c>
      <c r="L3" s="12" t="s">
        <v>16</v>
      </c>
      <c r="M3" s="13">
        <v>8</v>
      </c>
      <c r="N3" s="13">
        <v>30</v>
      </c>
      <c r="O3" s="13">
        <v>500</v>
      </c>
      <c r="P3" s="13">
        <v>75</v>
      </c>
      <c r="Q3" s="13">
        <v>500</v>
      </c>
      <c r="R3" s="13">
        <v>2000</v>
      </c>
      <c r="S3" s="13">
        <v>80</v>
      </c>
      <c r="T3" s="13">
        <v>5</v>
      </c>
      <c r="U3" s="13">
        <v>0.75</v>
      </c>
      <c r="V3" s="14">
        <v>0.18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>
        <v>1</v>
      </c>
      <c r="BE3" s="15">
        <v>0.3</v>
      </c>
      <c r="BF3" s="15">
        <f>BD3/BE3</f>
        <v>3.3333333333333335</v>
      </c>
      <c r="BG3" s="15">
        <f>BF3-1</f>
        <v>2.3333333333333335</v>
      </c>
      <c r="BH3" s="15"/>
      <c r="BI3" s="15"/>
      <c r="BJ3" s="15"/>
      <c r="BK3" s="15"/>
    </row>
    <row r="4" spans="1:63" x14ac:dyDescent="0.25">
      <c r="A4" s="8">
        <v>42883</v>
      </c>
      <c r="B4" s="9">
        <v>6.9</v>
      </c>
      <c r="C4" s="9">
        <v>8.89</v>
      </c>
      <c r="D4" s="9">
        <v>27.35</v>
      </c>
      <c r="E4" s="9">
        <v>5</v>
      </c>
      <c r="F4" s="9">
        <v>3.3</v>
      </c>
      <c r="G4" s="9">
        <v>7.5</v>
      </c>
      <c r="H4" s="9">
        <v>16.100000000000001</v>
      </c>
      <c r="I4" s="9">
        <v>0.15</v>
      </c>
      <c r="J4" s="9">
        <v>0.6</v>
      </c>
      <c r="K4" s="16">
        <v>0</v>
      </c>
      <c r="L4" s="12" t="s">
        <v>17</v>
      </c>
      <c r="M4" s="13">
        <f>COUNTIF(B3:B32,"&gt;8")</f>
        <v>0</v>
      </c>
      <c r="N4" s="13">
        <f>COUNTIF(C3:C32,"&gt;30")</f>
        <v>0</v>
      </c>
      <c r="O4" s="13">
        <f>COUNTIF(D3:D32, "&gt;500")</f>
        <v>0</v>
      </c>
      <c r="P4" s="13">
        <f>COUNTIF(E3:E32,"&gt;75")</f>
        <v>0</v>
      </c>
      <c r="Q4" s="13">
        <f>COUNTIF(F3:F32,"&gt;500")</f>
        <v>0</v>
      </c>
      <c r="R4" s="13">
        <f>COUNTIF(G3:G32,"&gt;2000")</f>
        <v>0</v>
      </c>
      <c r="S4" s="13">
        <f>COUNTIF(H3:H32,"&gt;80")</f>
        <v>0</v>
      </c>
      <c r="T4" s="13">
        <f>COUNTIF(I3:I32,"&gt;5")</f>
        <v>0</v>
      </c>
      <c r="U4" s="13">
        <f>COUNTIF(J3:J32,"&gt;0.75")</f>
        <v>17</v>
      </c>
      <c r="V4" s="14">
        <f>COUNTIF(K3:K32,"&gt;0.18")</f>
        <v>0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>
        <v>1.3</v>
      </c>
      <c r="BE4" s="15">
        <v>0.3</v>
      </c>
      <c r="BF4" s="15">
        <f t="shared" ref="BF4:BF19" si="0">BD4/BE4</f>
        <v>4.3333333333333339</v>
      </c>
      <c r="BG4" s="15">
        <f t="shared" ref="BG4:BG19" si="1">BF4-1</f>
        <v>3.3333333333333339</v>
      </c>
      <c r="BH4" s="15"/>
      <c r="BI4" s="15"/>
      <c r="BJ4" s="15"/>
      <c r="BK4" s="15"/>
    </row>
    <row r="5" spans="1:63" x14ac:dyDescent="0.25">
      <c r="A5" s="8">
        <v>42914</v>
      </c>
      <c r="B5" s="9">
        <v>6.7</v>
      </c>
      <c r="C5" s="9">
        <v>8.8099999999999987</v>
      </c>
      <c r="D5" s="9">
        <v>54.24</v>
      </c>
      <c r="E5" s="9">
        <v>5.0999999999999996</v>
      </c>
      <c r="F5" s="9">
        <v>3.5</v>
      </c>
      <c r="G5" s="9">
        <v>8.5</v>
      </c>
      <c r="H5" s="9">
        <v>16.7</v>
      </c>
      <c r="I5" s="9">
        <v>0.33</v>
      </c>
      <c r="J5" s="9">
        <v>0.7</v>
      </c>
      <c r="K5" s="16">
        <v>0</v>
      </c>
      <c r="L5" s="12" t="s">
        <v>18</v>
      </c>
      <c r="M5" s="13">
        <f>COUNTIF(M4:V4,"&gt;0")</f>
        <v>1</v>
      </c>
      <c r="N5" s="13"/>
      <c r="O5" s="13"/>
      <c r="P5" s="13"/>
      <c r="Q5" s="13"/>
      <c r="R5" s="13"/>
      <c r="S5" s="13"/>
      <c r="T5" s="13"/>
      <c r="U5" s="13"/>
      <c r="V5" s="14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>
        <v>2.1</v>
      </c>
      <c r="BE5" s="15">
        <v>0.3</v>
      </c>
      <c r="BF5" s="15">
        <f t="shared" si="0"/>
        <v>7.0000000000000009</v>
      </c>
      <c r="BG5" s="15">
        <f t="shared" si="1"/>
        <v>6.0000000000000009</v>
      </c>
      <c r="BH5" s="15"/>
      <c r="BI5" s="15"/>
      <c r="BJ5" s="15"/>
      <c r="BK5" s="15"/>
    </row>
    <row r="6" spans="1:63" x14ac:dyDescent="0.25">
      <c r="A6" s="8">
        <v>42944</v>
      </c>
      <c r="B6" s="9">
        <v>6.9</v>
      </c>
      <c r="C6" s="9">
        <v>10.99</v>
      </c>
      <c r="D6" s="9">
        <v>58.65</v>
      </c>
      <c r="E6" s="9">
        <v>5.0999999999999996</v>
      </c>
      <c r="F6" s="9">
        <v>3.8</v>
      </c>
      <c r="G6" s="9">
        <v>9.3000000000000007</v>
      </c>
      <c r="H6" s="9">
        <v>16.899999999999999</v>
      </c>
      <c r="I6" s="9">
        <v>0.6</v>
      </c>
      <c r="J6" s="9">
        <v>1</v>
      </c>
      <c r="K6" s="16">
        <v>0</v>
      </c>
      <c r="L6" s="12" t="s">
        <v>19</v>
      </c>
      <c r="M6" s="13">
        <f>COUNT(M3:V3)</f>
        <v>10</v>
      </c>
      <c r="N6" s="13"/>
      <c r="O6" s="13"/>
      <c r="P6" s="13"/>
      <c r="Q6" s="13"/>
      <c r="R6" s="13"/>
      <c r="S6" s="13"/>
      <c r="T6" s="13"/>
      <c r="U6" s="13"/>
      <c r="V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>
        <v>0.77</v>
      </c>
      <c r="BE6" s="15">
        <v>0.3</v>
      </c>
      <c r="BF6" s="15">
        <f t="shared" si="0"/>
        <v>2.5666666666666669</v>
      </c>
      <c r="BG6" s="15">
        <f t="shared" si="1"/>
        <v>1.5666666666666669</v>
      </c>
      <c r="BH6" s="15"/>
      <c r="BI6" s="15"/>
      <c r="BJ6" s="15"/>
      <c r="BK6" s="15"/>
    </row>
    <row r="7" spans="1:63" x14ac:dyDescent="0.25">
      <c r="A7" s="8">
        <v>42975</v>
      </c>
      <c r="B7" s="9">
        <v>6.8</v>
      </c>
      <c r="C7" s="9">
        <v>11.09</v>
      </c>
      <c r="D7" s="9">
        <v>58.379999999999995</v>
      </c>
      <c r="E7" s="9">
        <v>5</v>
      </c>
      <c r="F7" s="9">
        <v>3.5</v>
      </c>
      <c r="G7" s="9">
        <v>9.9</v>
      </c>
      <c r="H7" s="9">
        <v>15.2</v>
      </c>
      <c r="I7" s="9">
        <v>1.39</v>
      </c>
      <c r="J7" s="9">
        <v>1.3</v>
      </c>
      <c r="K7" s="16">
        <v>0</v>
      </c>
      <c r="L7" s="12" t="s">
        <v>20</v>
      </c>
      <c r="M7" s="13">
        <f>COUNT(B3:K32)</f>
        <v>300</v>
      </c>
      <c r="N7" s="13"/>
      <c r="O7" s="13"/>
      <c r="P7" s="13"/>
      <c r="Q7" s="13"/>
      <c r="R7" s="13"/>
      <c r="S7" s="13"/>
      <c r="T7" s="13"/>
      <c r="U7" s="13"/>
      <c r="V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>
        <v>1.28</v>
      </c>
      <c r="BE7" s="15">
        <v>0.3</v>
      </c>
      <c r="BF7" s="15">
        <f t="shared" si="0"/>
        <v>4.2666666666666666</v>
      </c>
      <c r="BG7" s="15">
        <f t="shared" si="1"/>
        <v>3.2666666666666666</v>
      </c>
      <c r="BH7" s="15"/>
      <c r="BI7" s="15"/>
      <c r="BJ7" s="15"/>
      <c r="BK7" s="15"/>
    </row>
    <row r="8" spans="1:63" x14ac:dyDescent="0.25">
      <c r="A8" s="8">
        <v>43006</v>
      </c>
      <c r="B8" s="9">
        <v>6.6</v>
      </c>
      <c r="C8" s="9">
        <v>13.23</v>
      </c>
      <c r="D8" s="9">
        <v>43.57</v>
      </c>
      <c r="E8" s="9">
        <v>5.3</v>
      </c>
      <c r="F8" s="9">
        <v>3.6</v>
      </c>
      <c r="G8" s="9">
        <v>13.3</v>
      </c>
      <c r="H8" s="9">
        <v>23.4</v>
      </c>
      <c r="I8" s="17">
        <v>1.59</v>
      </c>
      <c r="J8" s="17">
        <v>2.1</v>
      </c>
      <c r="K8" s="18">
        <v>0</v>
      </c>
      <c r="L8" s="19" t="s">
        <v>21</v>
      </c>
      <c r="M8" s="13">
        <f>SUM(M4:V4)</f>
        <v>17</v>
      </c>
      <c r="N8" s="13"/>
      <c r="O8" s="13"/>
      <c r="P8" s="13"/>
      <c r="Q8" s="13"/>
      <c r="R8" s="13"/>
      <c r="S8" s="13"/>
      <c r="T8" s="13"/>
      <c r="U8" s="13"/>
      <c r="V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>
        <v>1.4139999999999999</v>
      </c>
      <c r="BE8" s="15">
        <v>0.3</v>
      </c>
      <c r="BF8" s="15">
        <f t="shared" si="0"/>
        <v>4.7133333333333329</v>
      </c>
      <c r="BG8" s="15">
        <f t="shared" si="1"/>
        <v>3.7133333333333329</v>
      </c>
      <c r="BH8" s="15"/>
      <c r="BI8" s="15"/>
      <c r="BJ8" s="15"/>
      <c r="BK8" s="15"/>
    </row>
    <row r="9" spans="1:63" x14ac:dyDescent="0.25">
      <c r="A9" s="20">
        <v>43218</v>
      </c>
      <c r="B9" s="15">
        <v>7.02</v>
      </c>
      <c r="C9" s="15">
        <v>8.2799999999999994</v>
      </c>
      <c r="D9" s="15">
        <v>27.45</v>
      </c>
      <c r="E9" s="15">
        <v>4.3</v>
      </c>
      <c r="F9" s="15">
        <v>2.8</v>
      </c>
      <c r="G9" s="15">
        <v>7.3</v>
      </c>
      <c r="H9" s="15">
        <v>17.100000000000001</v>
      </c>
      <c r="I9" s="15">
        <v>0.16</v>
      </c>
      <c r="J9" s="15">
        <v>0.36</v>
      </c>
      <c r="K9" s="21">
        <v>-0.05</v>
      </c>
      <c r="L9" s="19" t="s">
        <v>22</v>
      </c>
      <c r="M9" s="13">
        <f>SUM(BG3:BG19)</f>
        <v>56.346666666666664</v>
      </c>
      <c r="N9" s="13"/>
      <c r="O9" s="13"/>
      <c r="P9" s="13"/>
      <c r="Q9" s="13"/>
      <c r="R9" s="13"/>
      <c r="S9" s="13"/>
      <c r="T9" s="13"/>
      <c r="U9" s="13"/>
      <c r="V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>
        <v>1.36</v>
      </c>
      <c r="BE9" s="15">
        <v>0.3</v>
      </c>
      <c r="BF9" s="15">
        <f t="shared" si="0"/>
        <v>4.5333333333333341</v>
      </c>
      <c r="BG9" s="15">
        <f t="shared" si="1"/>
        <v>3.5333333333333341</v>
      </c>
      <c r="BH9" s="15"/>
      <c r="BI9" s="15"/>
      <c r="BJ9" s="15"/>
      <c r="BK9" s="15"/>
    </row>
    <row r="10" spans="1:63" x14ac:dyDescent="0.25">
      <c r="A10" s="20">
        <v>43248</v>
      </c>
      <c r="B10" s="15">
        <v>6.8</v>
      </c>
      <c r="C10" s="15">
        <v>9.27</v>
      </c>
      <c r="D10" s="15">
        <v>30.68</v>
      </c>
      <c r="E10" s="15">
        <v>5.0999999999999996</v>
      </c>
      <c r="F10" s="15">
        <v>3.2</v>
      </c>
      <c r="G10" s="15">
        <v>8.4</v>
      </c>
      <c r="H10" s="15">
        <v>18.5</v>
      </c>
      <c r="I10" s="15">
        <v>0.22</v>
      </c>
      <c r="J10" s="15">
        <v>0.5</v>
      </c>
      <c r="K10" s="21">
        <v>0</v>
      </c>
      <c r="L10" s="12" t="s">
        <v>23</v>
      </c>
      <c r="M10" s="22">
        <f>M5*100/M6</f>
        <v>10</v>
      </c>
      <c r="N10" s="13"/>
      <c r="O10" s="13"/>
      <c r="P10" s="13"/>
      <c r="Q10" s="13"/>
      <c r="R10" s="13"/>
      <c r="S10" s="13"/>
      <c r="T10" s="13"/>
      <c r="U10" s="13"/>
      <c r="V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>
        <v>0.83</v>
      </c>
      <c r="BE10" s="15">
        <v>0.3</v>
      </c>
      <c r="BF10" s="15">
        <f t="shared" si="0"/>
        <v>2.7666666666666666</v>
      </c>
      <c r="BG10" s="15">
        <f t="shared" si="1"/>
        <v>1.7666666666666666</v>
      </c>
      <c r="BH10" s="15"/>
      <c r="BI10" s="15"/>
      <c r="BJ10" s="15"/>
      <c r="BK10" s="15"/>
    </row>
    <row r="11" spans="1:63" x14ac:dyDescent="0.25">
      <c r="A11" s="20">
        <v>43279</v>
      </c>
      <c r="B11" s="15">
        <v>6.9</v>
      </c>
      <c r="C11" s="15">
        <v>9.77</v>
      </c>
      <c r="D11" s="15">
        <v>29.5</v>
      </c>
      <c r="E11" s="15">
        <v>4.5</v>
      </c>
      <c r="F11" s="15">
        <v>3.1</v>
      </c>
      <c r="G11" s="15">
        <v>7.8</v>
      </c>
      <c r="H11" s="15">
        <v>18.399999999999999</v>
      </c>
      <c r="I11" s="15">
        <v>0.3</v>
      </c>
      <c r="J11" s="15">
        <v>0.35</v>
      </c>
      <c r="K11" s="21">
        <v>-0.05</v>
      </c>
      <c r="L11" s="12" t="s">
        <v>24</v>
      </c>
      <c r="M11" s="22">
        <f>M8*100/M7</f>
        <v>5.666666666666667</v>
      </c>
      <c r="N11" s="13"/>
      <c r="O11" s="13"/>
      <c r="P11" s="13"/>
      <c r="Q11" s="13"/>
      <c r="R11" s="13"/>
      <c r="S11" s="13"/>
      <c r="T11" s="13"/>
      <c r="U11" s="13"/>
      <c r="V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>
        <v>0.76</v>
      </c>
      <c r="BE11" s="15">
        <v>0.3</v>
      </c>
      <c r="BF11" s="15">
        <f t="shared" si="0"/>
        <v>2.5333333333333337</v>
      </c>
      <c r="BG11" s="15">
        <f t="shared" si="1"/>
        <v>1.5333333333333337</v>
      </c>
      <c r="BH11" s="15"/>
      <c r="BI11" s="15"/>
      <c r="BJ11" s="15"/>
      <c r="BK11" s="15"/>
    </row>
    <row r="12" spans="1:63" x14ac:dyDescent="0.25">
      <c r="A12" s="20">
        <v>43309</v>
      </c>
      <c r="B12" s="15">
        <v>6.76</v>
      </c>
      <c r="C12" s="15">
        <v>10.370000000000001</v>
      </c>
      <c r="D12" s="15">
        <v>32.33</v>
      </c>
      <c r="E12" s="15">
        <v>5.3</v>
      </c>
      <c r="F12" s="15">
        <v>3.8</v>
      </c>
      <c r="G12" s="15">
        <v>10</v>
      </c>
      <c r="H12" s="15">
        <v>18.3</v>
      </c>
      <c r="I12" s="15">
        <v>0.44</v>
      </c>
      <c r="J12" s="15">
        <v>0.46</v>
      </c>
      <c r="K12" s="21">
        <v>-0.05</v>
      </c>
      <c r="L12" s="12" t="s">
        <v>25</v>
      </c>
      <c r="M12" s="13">
        <f>M9/M7</f>
        <v>0.18782222222222222</v>
      </c>
      <c r="N12" s="13"/>
      <c r="O12" s="13"/>
      <c r="P12" s="13"/>
      <c r="Q12" s="13"/>
      <c r="R12" s="13"/>
      <c r="S12" s="13"/>
      <c r="T12" s="13"/>
      <c r="U12" s="13"/>
      <c r="V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>
        <v>0.86</v>
      </c>
      <c r="BE12" s="15">
        <v>0.3</v>
      </c>
      <c r="BF12" s="15">
        <f t="shared" si="0"/>
        <v>2.8666666666666667</v>
      </c>
      <c r="BG12" s="15">
        <f t="shared" si="1"/>
        <v>1.8666666666666667</v>
      </c>
      <c r="BH12" s="15"/>
      <c r="BI12" s="15"/>
      <c r="BJ12" s="15"/>
      <c r="BK12" s="15"/>
    </row>
    <row r="13" spans="1:63" x14ac:dyDescent="0.25">
      <c r="A13" s="20">
        <v>43340</v>
      </c>
      <c r="B13" s="15">
        <v>7.09</v>
      </c>
      <c r="C13" s="15">
        <v>11.4</v>
      </c>
      <c r="D13" s="15">
        <v>38.409999999999997</v>
      </c>
      <c r="E13" s="15">
        <v>5.3</v>
      </c>
      <c r="F13" s="15">
        <v>3.8</v>
      </c>
      <c r="G13" s="15">
        <v>10.6</v>
      </c>
      <c r="H13" s="15">
        <v>23.4</v>
      </c>
      <c r="I13" s="15">
        <v>0.51</v>
      </c>
      <c r="J13" s="15">
        <v>0.77</v>
      </c>
      <c r="K13" s="21">
        <v>-0.05</v>
      </c>
      <c r="L13" s="19" t="s">
        <v>26</v>
      </c>
      <c r="M13" s="22">
        <f>M12/(0.01*(M12+1))</f>
        <v>15.812317593354788</v>
      </c>
      <c r="N13" s="13"/>
      <c r="O13" s="13"/>
      <c r="P13" s="13"/>
      <c r="Q13" s="13"/>
      <c r="R13" s="13"/>
      <c r="S13" s="13"/>
      <c r="T13" s="13"/>
      <c r="U13" s="13"/>
      <c r="V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>
        <v>1.94</v>
      </c>
      <c r="BE13" s="15">
        <v>0.3</v>
      </c>
      <c r="BF13" s="15">
        <f t="shared" si="0"/>
        <v>6.4666666666666668</v>
      </c>
      <c r="BG13" s="15">
        <f t="shared" si="1"/>
        <v>5.4666666666666668</v>
      </c>
      <c r="BH13" s="15"/>
      <c r="BI13" s="15"/>
      <c r="BJ13" s="15"/>
      <c r="BK13" s="15"/>
    </row>
    <row r="14" spans="1:63" ht="15.75" thickBot="1" x14ac:dyDescent="0.3">
      <c r="A14" s="20">
        <v>43370</v>
      </c>
      <c r="B14" s="15">
        <v>6.75</v>
      </c>
      <c r="C14" s="15">
        <v>16.2</v>
      </c>
      <c r="D14" s="15">
        <v>112</v>
      </c>
      <c r="E14" s="15">
        <v>7.15</v>
      </c>
      <c r="F14" s="15">
        <v>4.54</v>
      </c>
      <c r="G14" s="15">
        <v>14.5</v>
      </c>
      <c r="H14" s="15">
        <v>35.700000000000003</v>
      </c>
      <c r="I14" s="15">
        <v>0.16</v>
      </c>
      <c r="J14" s="15">
        <v>0.32</v>
      </c>
      <c r="K14" s="21">
        <v>-0.01</v>
      </c>
      <c r="L14" s="23" t="s">
        <v>27</v>
      </c>
      <c r="M14" s="24">
        <f>100-SQRT(M10^2+M11^2+M13^2)/1.732</f>
        <v>88.713386705056138</v>
      </c>
      <c r="N14" s="25"/>
      <c r="O14" s="25"/>
      <c r="P14" s="25"/>
      <c r="Q14" s="25"/>
      <c r="R14" s="25"/>
      <c r="S14" s="25"/>
      <c r="T14" s="25"/>
      <c r="U14" s="25"/>
      <c r="V14" s="26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>
        <v>0.99</v>
      </c>
      <c r="BE14" s="15">
        <v>0.3</v>
      </c>
      <c r="BF14" s="15">
        <f t="shared" si="0"/>
        <v>3.3000000000000003</v>
      </c>
      <c r="BG14" s="15">
        <f t="shared" si="1"/>
        <v>2.3000000000000003</v>
      </c>
      <c r="BH14" s="15"/>
      <c r="BI14" s="15"/>
      <c r="BJ14" s="15"/>
      <c r="BK14" s="15"/>
    </row>
    <row r="15" spans="1:63" x14ac:dyDescent="0.25">
      <c r="A15" s="8">
        <v>43585</v>
      </c>
      <c r="B15" s="27">
        <v>6.83</v>
      </c>
      <c r="C15" s="27">
        <v>10.9</v>
      </c>
      <c r="D15" s="27">
        <v>100</v>
      </c>
      <c r="E15" s="27">
        <v>4.79</v>
      </c>
      <c r="F15" s="27">
        <v>3.05</v>
      </c>
      <c r="G15" s="27">
        <v>11.3</v>
      </c>
      <c r="H15" s="27">
        <v>27</v>
      </c>
      <c r="I15" s="27">
        <v>1.81</v>
      </c>
      <c r="J15" s="27">
        <v>1.28</v>
      </c>
      <c r="K15" s="28">
        <v>0.06</v>
      </c>
      <c r="L15" s="5" t="s">
        <v>12</v>
      </c>
      <c r="M15" s="6" t="s">
        <v>2</v>
      </c>
      <c r="N15" s="6" t="s">
        <v>3</v>
      </c>
      <c r="O15" s="6" t="s">
        <v>4</v>
      </c>
      <c r="P15" s="6" t="s">
        <v>5</v>
      </c>
      <c r="Q15" s="6" t="s">
        <v>6</v>
      </c>
      <c r="R15" s="6" t="s">
        <v>7</v>
      </c>
      <c r="S15" s="6" t="s">
        <v>8</v>
      </c>
      <c r="T15" s="6" t="s">
        <v>9</v>
      </c>
      <c r="U15" s="6" t="s">
        <v>10</v>
      </c>
      <c r="V15" s="7" t="s">
        <v>11</v>
      </c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>
        <v>2.93</v>
      </c>
      <c r="BE15" s="15">
        <v>0.3</v>
      </c>
      <c r="BF15" s="15">
        <f t="shared" si="0"/>
        <v>9.7666666666666675</v>
      </c>
      <c r="BG15" s="15">
        <f t="shared" si="1"/>
        <v>8.7666666666666675</v>
      </c>
      <c r="BH15" s="15"/>
      <c r="BI15" s="15"/>
      <c r="BJ15" s="15"/>
      <c r="BK15" s="15"/>
    </row>
    <row r="16" spans="1:63" x14ac:dyDescent="0.25">
      <c r="A16" s="8">
        <v>43613</v>
      </c>
      <c r="B16" s="9">
        <v>7.93</v>
      </c>
      <c r="C16" s="9">
        <v>13</v>
      </c>
      <c r="D16" s="9">
        <v>108</v>
      </c>
      <c r="E16" s="9">
        <v>4.46</v>
      </c>
      <c r="F16" s="9">
        <v>2.96</v>
      </c>
      <c r="G16" s="9">
        <v>11</v>
      </c>
      <c r="H16" s="9">
        <v>26.9</v>
      </c>
      <c r="I16" s="9">
        <v>1.25</v>
      </c>
      <c r="J16" s="9">
        <v>1.4139999999999999</v>
      </c>
      <c r="K16" s="16">
        <v>0.04</v>
      </c>
      <c r="L16" s="29" t="s">
        <v>28</v>
      </c>
      <c r="M16" s="13">
        <f>AVERAGE(B3:B32)</f>
        <v>6.8659999999999988</v>
      </c>
      <c r="N16" s="13">
        <f t="shared" ref="N16:U16" si="2">AVERAGE(C3:C32)</f>
        <v>12.725333333333335</v>
      </c>
      <c r="O16" s="13">
        <f t="shared" si="2"/>
        <v>69.82793333333332</v>
      </c>
      <c r="P16" s="13">
        <f t="shared" si="2"/>
        <v>5.1640666666666668</v>
      </c>
      <c r="Q16" s="13">
        <f t="shared" si="2"/>
        <v>3.9333333333333331</v>
      </c>
      <c r="R16" s="13">
        <f t="shared" si="2"/>
        <v>9.7452000000000005</v>
      </c>
      <c r="S16" s="13">
        <f t="shared" si="2"/>
        <v>25.327533333333331</v>
      </c>
      <c r="T16" s="13">
        <f t="shared" si="2"/>
        <v>0.76446666666666652</v>
      </c>
      <c r="U16" s="13">
        <f t="shared" si="2"/>
        <v>0.96113333333333317</v>
      </c>
      <c r="V16" s="14">
        <f>AVERAGE(K3:K32)</f>
        <v>4.3333333333333305E-3</v>
      </c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>
        <v>1.151</v>
      </c>
      <c r="BE16" s="15">
        <v>0.3</v>
      </c>
      <c r="BF16" s="15">
        <f t="shared" si="0"/>
        <v>3.8366666666666669</v>
      </c>
      <c r="BG16" s="15">
        <f t="shared" si="1"/>
        <v>2.8366666666666669</v>
      </c>
      <c r="BH16" s="15"/>
      <c r="BI16" s="15"/>
      <c r="BJ16" s="15"/>
      <c r="BK16" s="15"/>
    </row>
    <row r="17" spans="1:63" x14ac:dyDescent="0.25">
      <c r="A17" s="8">
        <v>43643</v>
      </c>
      <c r="B17" s="9">
        <v>6.52</v>
      </c>
      <c r="C17" s="9">
        <v>12</v>
      </c>
      <c r="D17" s="9">
        <v>110</v>
      </c>
      <c r="E17" s="9">
        <v>4.88</v>
      </c>
      <c r="F17" s="9">
        <v>3.25</v>
      </c>
      <c r="G17" s="9">
        <v>12.3</v>
      </c>
      <c r="H17" s="9">
        <v>30.6</v>
      </c>
      <c r="I17" s="9">
        <v>1.27</v>
      </c>
      <c r="J17" s="9">
        <v>1.36</v>
      </c>
      <c r="K17" s="16">
        <v>0.03</v>
      </c>
      <c r="L17" s="12" t="s">
        <v>16</v>
      </c>
      <c r="M17" s="13">
        <v>8</v>
      </c>
      <c r="N17" s="13">
        <v>30</v>
      </c>
      <c r="O17" s="13">
        <v>500</v>
      </c>
      <c r="P17" s="13">
        <v>75</v>
      </c>
      <c r="Q17" s="13">
        <v>500</v>
      </c>
      <c r="R17" s="13">
        <v>2000</v>
      </c>
      <c r="S17" s="13">
        <v>80</v>
      </c>
      <c r="T17" s="13">
        <v>5</v>
      </c>
      <c r="U17" s="13">
        <v>0.75</v>
      </c>
      <c r="V17" s="14">
        <v>0.18</v>
      </c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>
        <v>0.81</v>
      </c>
      <c r="BE17" s="15">
        <v>0.3</v>
      </c>
      <c r="BF17" s="15">
        <f t="shared" si="0"/>
        <v>2.7</v>
      </c>
      <c r="BG17" s="15">
        <f t="shared" si="1"/>
        <v>1.7000000000000002</v>
      </c>
      <c r="BH17" s="15"/>
      <c r="BI17" s="15"/>
      <c r="BJ17" s="15"/>
      <c r="BK17" s="15"/>
    </row>
    <row r="18" spans="1:63" x14ac:dyDescent="0.25">
      <c r="A18" s="8">
        <v>43669</v>
      </c>
      <c r="B18" s="9">
        <v>6.8</v>
      </c>
      <c r="C18" s="9">
        <v>13.3</v>
      </c>
      <c r="D18" s="9">
        <v>108</v>
      </c>
      <c r="E18" s="9">
        <v>5.17</v>
      </c>
      <c r="F18" s="9">
        <v>3.2</v>
      </c>
      <c r="G18" s="9">
        <v>11.6</v>
      </c>
      <c r="H18" s="9">
        <v>32.200000000000003</v>
      </c>
      <c r="I18" s="9">
        <v>0.68</v>
      </c>
      <c r="J18" s="9">
        <v>0.83</v>
      </c>
      <c r="K18" s="16">
        <v>0.03</v>
      </c>
      <c r="L18" s="29" t="s">
        <v>29</v>
      </c>
      <c r="M18" s="13">
        <f>M16/M17</f>
        <v>0.85824999999999985</v>
      </c>
      <c r="N18" s="13">
        <f t="shared" ref="N18:V18" si="3">N16/N17</f>
        <v>0.42417777777777782</v>
      </c>
      <c r="O18" s="13">
        <f t="shared" si="3"/>
        <v>0.13965586666666663</v>
      </c>
      <c r="P18" s="13">
        <f t="shared" si="3"/>
        <v>6.8854222222222219E-2</v>
      </c>
      <c r="Q18" s="13">
        <f t="shared" si="3"/>
        <v>7.8666666666666659E-3</v>
      </c>
      <c r="R18" s="13">
        <f t="shared" si="3"/>
        <v>4.8726000000000004E-3</v>
      </c>
      <c r="S18" s="13">
        <f t="shared" si="3"/>
        <v>0.31659416666666662</v>
      </c>
      <c r="T18" s="13">
        <f t="shared" si="3"/>
        <v>0.1528933333333333</v>
      </c>
      <c r="U18" s="13">
        <f t="shared" si="3"/>
        <v>1.2815111111111108</v>
      </c>
      <c r="V18" s="14">
        <f t="shared" si="3"/>
        <v>2.407407407407406E-2</v>
      </c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>
        <v>0.94</v>
      </c>
      <c r="BE18" s="15">
        <v>0.3</v>
      </c>
      <c r="BF18" s="15">
        <f t="shared" si="0"/>
        <v>3.1333333333333333</v>
      </c>
      <c r="BG18" s="15">
        <f t="shared" si="1"/>
        <v>2.1333333333333333</v>
      </c>
      <c r="BH18" s="15"/>
      <c r="BI18" s="15"/>
      <c r="BJ18" s="15"/>
      <c r="BK18" s="15"/>
    </row>
    <row r="19" spans="1:63" x14ac:dyDescent="0.25">
      <c r="A19" s="8">
        <v>43703</v>
      </c>
      <c r="B19" s="9">
        <v>7.08</v>
      </c>
      <c r="C19" s="9">
        <v>14.5</v>
      </c>
      <c r="D19" s="9">
        <v>120</v>
      </c>
      <c r="E19" s="9">
        <v>5.98</v>
      </c>
      <c r="F19" s="9">
        <v>3.85</v>
      </c>
      <c r="G19" s="9">
        <v>14.3</v>
      </c>
      <c r="H19" s="9">
        <v>36</v>
      </c>
      <c r="I19" s="9">
        <v>0.32</v>
      </c>
      <c r="J19" s="9">
        <v>0.67</v>
      </c>
      <c r="K19" s="16">
        <v>0.05</v>
      </c>
      <c r="L19" s="29" t="s">
        <v>30</v>
      </c>
      <c r="M19" s="13">
        <f>1/COUNT(M16:V16)</f>
        <v>0.1</v>
      </c>
      <c r="N19" s="13"/>
      <c r="O19" s="13"/>
      <c r="P19" s="13"/>
      <c r="Q19" s="13"/>
      <c r="R19" s="13"/>
      <c r="S19" s="13"/>
      <c r="T19" s="13"/>
      <c r="U19" s="13"/>
      <c r="V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>
        <v>1.569</v>
      </c>
      <c r="BE19" s="15">
        <v>0.3</v>
      </c>
      <c r="BF19" s="15">
        <f t="shared" si="0"/>
        <v>5.23</v>
      </c>
      <c r="BG19" s="15">
        <f t="shared" si="1"/>
        <v>4.2300000000000004</v>
      </c>
      <c r="BH19" s="15"/>
      <c r="BI19" s="15"/>
      <c r="BJ19" s="15"/>
      <c r="BK19" s="15"/>
    </row>
    <row r="20" spans="1:63" x14ac:dyDescent="0.25">
      <c r="A20" s="8">
        <v>43737</v>
      </c>
      <c r="B20" s="9">
        <v>6.33</v>
      </c>
      <c r="C20" s="9">
        <v>16.8</v>
      </c>
      <c r="D20" s="9">
        <v>126</v>
      </c>
      <c r="E20" s="9">
        <v>5.81</v>
      </c>
      <c r="F20" s="9">
        <v>3.86</v>
      </c>
      <c r="G20" s="9">
        <v>13</v>
      </c>
      <c r="H20" s="9">
        <v>36.9</v>
      </c>
      <c r="I20" s="9">
        <v>0.45</v>
      </c>
      <c r="J20" s="9">
        <v>0.76</v>
      </c>
      <c r="K20" s="16">
        <v>0.03</v>
      </c>
      <c r="L20" s="29" t="s">
        <v>31</v>
      </c>
      <c r="M20" s="13">
        <f>$M$19*M18</f>
        <v>8.5824999999999985E-2</v>
      </c>
      <c r="N20" s="13">
        <f t="shared" ref="N20:V20" si="4">$M$19*N18</f>
        <v>4.2417777777777783E-2</v>
      </c>
      <c r="O20" s="13">
        <f t="shared" si="4"/>
        <v>1.3965586666666663E-2</v>
      </c>
      <c r="P20" s="13">
        <f t="shared" si="4"/>
        <v>6.8854222222222219E-3</v>
      </c>
      <c r="Q20" s="13">
        <f t="shared" si="4"/>
        <v>7.8666666666666663E-4</v>
      </c>
      <c r="R20" s="13">
        <f t="shared" si="4"/>
        <v>4.8726000000000005E-4</v>
      </c>
      <c r="S20" s="13">
        <f t="shared" si="4"/>
        <v>3.1659416666666662E-2</v>
      </c>
      <c r="T20" s="13">
        <f t="shared" si="4"/>
        <v>1.528933333333333E-2</v>
      </c>
      <c r="U20" s="13">
        <f t="shared" si="4"/>
        <v>0.12815111111111108</v>
      </c>
      <c r="V20" s="14">
        <f t="shared" si="4"/>
        <v>2.4074074074074063E-3</v>
      </c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</row>
    <row r="21" spans="1:63" ht="15.75" thickBot="1" x14ac:dyDescent="0.3">
      <c r="A21" s="20">
        <v>43949</v>
      </c>
      <c r="B21" s="15">
        <v>6.82</v>
      </c>
      <c r="C21" s="15">
        <v>11.4</v>
      </c>
      <c r="D21" s="15">
        <v>56.915999999999997</v>
      </c>
      <c r="E21" s="15">
        <v>4.0019999999999998</v>
      </c>
      <c r="F21" s="15">
        <v>3.234</v>
      </c>
      <c r="G21" s="15">
        <v>7.09</v>
      </c>
      <c r="H21" s="15">
        <v>26.1</v>
      </c>
      <c r="I21" s="30">
        <v>0.2</v>
      </c>
      <c r="J21" s="30">
        <v>0.75</v>
      </c>
      <c r="K21" s="31">
        <v>-0.01</v>
      </c>
      <c r="L21" s="32" t="s">
        <v>32</v>
      </c>
      <c r="M21" s="24">
        <f>SUM(M20:V20)</f>
        <v>0.32787498185185177</v>
      </c>
      <c r="N21" s="25"/>
      <c r="O21" s="25"/>
      <c r="P21" s="25"/>
      <c r="Q21" s="25"/>
      <c r="R21" s="25"/>
      <c r="S21" s="25"/>
      <c r="T21" s="25"/>
      <c r="U21" s="25"/>
      <c r="V21" s="26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</row>
    <row r="22" spans="1:63" x14ac:dyDescent="0.25">
      <c r="A22" s="20">
        <v>43979</v>
      </c>
      <c r="B22" s="15">
        <v>7</v>
      </c>
      <c r="C22" s="15">
        <v>11.8</v>
      </c>
      <c r="D22" s="15">
        <v>60.87</v>
      </c>
      <c r="E22" s="15">
        <v>4.13</v>
      </c>
      <c r="F22" s="15">
        <v>3.23</v>
      </c>
      <c r="G22" s="15">
        <v>8.4600000000000009</v>
      </c>
      <c r="H22" s="15">
        <v>25.7</v>
      </c>
      <c r="I22" s="30">
        <v>0.44</v>
      </c>
      <c r="J22" s="30">
        <v>0.86</v>
      </c>
      <c r="K22" s="31">
        <v>0.1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</row>
    <row r="23" spans="1:63" x14ac:dyDescent="0.25">
      <c r="A23" s="20">
        <v>44010</v>
      </c>
      <c r="B23" s="15">
        <v>6.96</v>
      </c>
      <c r="C23" s="15">
        <v>12.3</v>
      </c>
      <c r="D23" s="15">
        <v>65.599999999999994</v>
      </c>
      <c r="E23" s="15">
        <v>5.51</v>
      </c>
      <c r="F23" s="15">
        <v>3.64</v>
      </c>
      <c r="G23" s="15">
        <v>9.07</v>
      </c>
      <c r="H23" s="15">
        <v>25.8</v>
      </c>
      <c r="I23" s="30">
        <v>0.33</v>
      </c>
      <c r="J23" s="30">
        <v>0.65</v>
      </c>
      <c r="K23" s="31">
        <v>0.03</v>
      </c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</row>
    <row r="24" spans="1:63" x14ac:dyDescent="0.25">
      <c r="A24" s="20">
        <v>44040</v>
      </c>
      <c r="B24" s="15">
        <v>7.13</v>
      </c>
      <c r="C24" s="15">
        <v>13.6</v>
      </c>
      <c r="D24" s="15">
        <v>68.8</v>
      </c>
      <c r="E24" s="15">
        <v>4.05</v>
      </c>
      <c r="F24" s="15">
        <v>3.51</v>
      </c>
      <c r="G24" s="15">
        <v>8.85</v>
      </c>
      <c r="H24" s="15">
        <v>28.3</v>
      </c>
      <c r="I24" s="30">
        <v>1.1399999999999999</v>
      </c>
      <c r="J24" s="30">
        <v>1.94</v>
      </c>
      <c r="K24" s="31">
        <v>-0.01</v>
      </c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</row>
    <row r="25" spans="1:63" x14ac:dyDescent="0.25">
      <c r="A25" s="20">
        <v>44071</v>
      </c>
      <c r="B25" s="15">
        <v>7.28</v>
      </c>
      <c r="C25" s="15">
        <v>14.2</v>
      </c>
      <c r="D25" s="15">
        <v>69.599999999999994</v>
      </c>
      <c r="E25" s="15">
        <v>4.32</v>
      </c>
      <c r="F25" s="15">
        <v>3.75</v>
      </c>
      <c r="G25" s="15">
        <v>9.35</v>
      </c>
      <c r="H25" s="15">
        <v>29.5</v>
      </c>
      <c r="I25" s="30">
        <v>0.3</v>
      </c>
      <c r="J25" s="30">
        <v>0.99</v>
      </c>
      <c r="K25" s="31">
        <v>0.03</v>
      </c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</row>
    <row r="26" spans="1:63" x14ac:dyDescent="0.25">
      <c r="A26" s="20">
        <v>44102</v>
      </c>
      <c r="B26" s="15">
        <v>6.75</v>
      </c>
      <c r="C26" s="15">
        <v>17.3</v>
      </c>
      <c r="D26" s="15">
        <v>92</v>
      </c>
      <c r="E26" s="15">
        <v>6.77</v>
      </c>
      <c r="F26" s="15">
        <v>3.74</v>
      </c>
      <c r="G26" s="15">
        <v>13.2</v>
      </c>
      <c r="H26" s="15">
        <v>40.200000000000003</v>
      </c>
      <c r="I26" s="30">
        <v>0.24</v>
      </c>
      <c r="J26" s="30">
        <v>0.37</v>
      </c>
      <c r="K26" s="31">
        <v>-0.01</v>
      </c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</row>
    <row r="27" spans="1:63" x14ac:dyDescent="0.25">
      <c r="A27" s="8">
        <v>44314</v>
      </c>
      <c r="B27" s="9">
        <v>7.26</v>
      </c>
      <c r="C27" s="9">
        <v>13.64</v>
      </c>
      <c r="D27" s="9">
        <v>71.91</v>
      </c>
      <c r="E27" s="9">
        <v>5.32</v>
      </c>
      <c r="F27" s="9">
        <v>4.2699999999999996</v>
      </c>
      <c r="G27" s="9">
        <v>6.82</v>
      </c>
      <c r="H27" s="9">
        <v>18.399999999999999</v>
      </c>
      <c r="I27" s="9">
        <v>2</v>
      </c>
      <c r="J27" s="9">
        <v>2.93</v>
      </c>
      <c r="K27" s="16">
        <v>-0.01</v>
      </c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</row>
    <row r="28" spans="1:63" x14ac:dyDescent="0.25">
      <c r="A28" s="8">
        <v>44344</v>
      </c>
      <c r="B28" s="9">
        <v>7.57</v>
      </c>
      <c r="C28" s="9">
        <v>13.8</v>
      </c>
      <c r="D28" s="9">
        <v>69.679000000000002</v>
      </c>
      <c r="E28" s="9">
        <v>4.3</v>
      </c>
      <c r="F28" s="9">
        <v>4.5460000000000003</v>
      </c>
      <c r="G28" s="9">
        <v>6.8460000000000001</v>
      </c>
      <c r="H28" s="9">
        <v>20.006</v>
      </c>
      <c r="I28" s="9">
        <v>2.52</v>
      </c>
      <c r="J28" s="9">
        <v>1.151</v>
      </c>
      <c r="K28" s="16">
        <v>0.02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</row>
    <row r="29" spans="1:63" x14ac:dyDescent="0.25">
      <c r="A29" s="8">
        <v>44375</v>
      </c>
      <c r="B29" s="9">
        <v>6.71</v>
      </c>
      <c r="C29" s="9">
        <v>13.8</v>
      </c>
      <c r="D29" s="9">
        <v>58.75</v>
      </c>
      <c r="E29" s="9">
        <v>4.72</v>
      </c>
      <c r="F29" s="9">
        <v>5.05</v>
      </c>
      <c r="G29" s="9">
        <v>7.48</v>
      </c>
      <c r="H29" s="9">
        <v>9.82</v>
      </c>
      <c r="I29" s="9">
        <v>0.24</v>
      </c>
      <c r="J29" s="9">
        <v>0.5</v>
      </c>
      <c r="K29" s="16">
        <v>-0.01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</row>
    <row r="30" spans="1:63" x14ac:dyDescent="0.25">
      <c r="A30" s="8">
        <v>44405</v>
      </c>
      <c r="B30" s="9">
        <v>6.87</v>
      </c>
      <c r="C30" s="9">
        <v>16.899999999999999</v>
      </c>
      <c r="D30" s="9">
        <v>90.57</v>
      </c>
      <c r="E30" s="9">
        <v>6.32</v>
      </c>
      <c r="F30" s="9">
        <v>7.66</v>
      </c>
      <c r="G30" s="9">
        <v>9.17</v>
      </c>
      <c r="H30" s="9">
        <v>36</v>
      </c>
      <c r="I30" s="9">
        <v>0.73</v>
      </c>
      <c r="J30" s="9">
        <v>0.81</v>
      </c>
      <c r="K30" s="16">
        <v>-0.01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</row>
    <row r="31" spans="1:63" x14ac:dyDescent="0.25">
      <c r="A31" s="8">
        <v>44436</v>
      </c>
      <c r="B31" s="9">
        <v>6.04</v>
      </c>
      <c r="C31" s="9">
        <v>17.600000000000001</v>
      </c>
      <c r="D31" s="9">
        <v>94.95</v>
      </c>
      <c r="E31" s="9">
        <v>6.4</v>
      </c>
      <c r="F31" s="9">
        <v>7.62</v>
      </c>
      <c r="G31" s="9">
        <v>9.2200000000000006</v>
      </c>
      <c r="H31" s="9">
        <v>40.4</v>
      </c>
      <c r="I31" s="9">
        <v>1.24</v>
      </c>
      <c r="J31" s="9">
        <v>0.94</v>
      </c>
      <c r="K31" s="16">
        <v>-0.01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</row>
    <row r="32" spans="1:63" x14ac:dyDescent="0.25">
      <c r="A32" s="8">
        <v>44467</v>
      </c>
      <c r="B32" s="9">
        <v>6.38</v>
      </c>
      <c r="C32" s="9">
        <v>17.899999999999999</v>
      </c>
      <c r="D32" s="9">
        <v>86.712999999999994</v>
      </c>
      <c r="E32" s="9">
        <v>6.34</v>
      </c>
      <c r="F32" s="9">
        <v>5.84</v>
      </c>
      <c r="G32" s="9">
        <v>10.199999999999999</v>
      </c>
      <c r="H32" s="9">
        <v>35.799999999999997</v>
      </c>
      <c r="I32" s="9">
        <v>1.804</v>
      </c>
      <c r="J32" s="9">
        <v>1.569</v>
      </c>
      <c r="K32" s="16">
        <v>-0.01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</row>
    <row r="34" spans="1:63" ht="15.75" thickBot="1" x14ac:dyDescent="0.3">
      <c r="A34" s="1" t="s">
        <v>33</v>
      </c>
    </row>
    <row r="35" spans="1:63" ht="22.5" x14ac:dyDescent="0.25">
      <c r="A35" s="33" t="s">
        <v>1</v>
      </c>
      <c r="B35" s="33" t="s">
        <v>2</v>
      </c>
      <c r="C35" s="33" t="s">
        <v>3</v>
      </c>
      <c r="D35" s="33" t="s">
        <v>4</v>
      </c>
      <c r="E35" s="33" t="s">
        <v>5</v>
      </c>
      <c r="F35" s="33" t="s">
        <v>6</v>
      </c>
      <c r="G35" s="33" t="s">
        <v>7</v>
      </c>
      <c r="H35" s="33" t="s">
        <v>8</v>
      </c>
      <c r="I35" s="33" t="s">
        <v>9</v>
      </c>
      <c r="J35" s="33" t="s">
        <v>10</v>
      </c>
      <c r="K35" s="33" t="s">
        <v>11</v>
      </c>
      <c r="L35" s="5" t="s">
        <v>12</v>
      </c>
      <c r="M35" s="6" t="s">
        <v>2</v>
      </c>
      <c r="N35" s="6" t="s">
        <v>3</v>
      </c>
      <c r="O35" s="6" t="s">
        <v>4</v>
      </c>
      <c r="P35" s="6" t="s">
        <v>5</v>
      </c>
      <c r="Q35" s="6" t="s">
        <v>6</v>
      </c>
      <c r="R35" s="6" t="s">
        <v>7</v>
      </c>
      <c r="S35" s="6" t="s">
        <v>8</v>
      </c>
      <c r="T35" s="6" t="s">
        <v>9</v>
      </c>
      <c r="U35" s="6" t="s">
        <v>10</v>
      </c>
      <c r="V35" s="7" t="s">
        <v>11</v>
      </c>
      <c r="X35" s="3" t="s">
        <v>2</v>
      </c>
      <c r="Y35" s="3" t="s">
        <v>13</v>
      </c>
      <c r="Z35" s="3" t="s">
        <v>14</v>
      </c>
      <c r="AA35" s="3" t="s">
        <v>15</v>
      </c>
      <c r="AB35" s="3" t="s">
        <v>3</v>
      </c>
      <c r="AC35" s="3" t="s">
        <v>13</v>
      </c>
      <c r="AD35" s="3" t="s">
        <v>14</v>
      </c>
      <c r="AE35" s="3" t="s">
        <v>15</v>
      </c>
      <c r="AF35" s="3" t="s">
        <v>4</v>
      </c>
      <c r="AG35" s="3" t="s">
        <v>13</v>
      </c>
      <c r="AH35" s="3" t="s">
        <v>14</v>
      </c>
      <c r="AI35" s="3" t="s">
        <v>15</v>
      </c>
      <c r="AJ35" s="3" t="s">
        <v>5</v>
      </c>
      <c r="AK35" s="3" t="s">
        <v>13</v>
      </c>
      <c r="AL35" s="3" t="s">
        <v>14</v>
      </c>
      <c r="AM35" s="3" t="s">
        <v>15</v>
      </c>
      <c r="AN35" s="3" t="s">
        <v>6</v>
      </c>
      <c r="AO35" s="3" t="s">
        <v>13</v>
      </c>
      <c r="AP35" s="3" t="s">
        <v>14</v>
      </c>
      <c r="AQ35" s="3" t="s">
        <v>15</v>
      </c>
      <c r="AR35" s="3" t="s">
        <v>7</v>
      </c>
      <c r="AS35" s="3" t="s">
        <v>13</v>
      </c>
      <c r="AT35" s="3" t="s">
        <v>14</v>
      </c>
      <c r="AU35" s="3" t="s">
        <v>15</v>
      </c>
      <c r="AV35" s="3" t="s">
        <v>8</v>
      </c>
      <c r="AW35" s="3" t="s">
        <v>13</v>
      </c>
      <c r="AX35" s="3" t="s">
        <v>14</v>
      </c>
      <c r="AY35" s="3" t="s">
        <v>15</v>
      </c>
      <c r="AZ35" s="3" t="s">
        <v>9</v>
      </c>
      <c r="BA35" s="3" t="s">
        <v>13</v>
      </c>
      <c r="BB35" s="3" t="s">
        <v>14</v>
      </c>
      <c r="BC35" s="3" t="s">
        <v>15</v>
      </c>
      <c r="BD35" s="3" t="s">
        <v>10</v>
      </c>
      <c r="BE35" s="3" t="s">
        <v>13</v>
      </c>
      <c r="BF35" s="3" t="s">
        <v>14</v>
      </c>
      <c r="BG35" s="3" t="s">
        <v>15</v>
      </c>
      <c r="BH35" s="3" t="s">
        <v>11</v>
      </c>
      <c r="BI35" s="3" t="s">
        <v>13</v>
      </c>
      <c r="BJ35" s="3" t="s">
        <v>14</v>
      </c>
      <c r="BK35" s="3" t="s">
        <v>15</v>
      </c>
    </row>
    <row r="36" spans="1:63" x14ac:dyDescent="0.25">
      <c r="A36" s="34">
        <v>42763</v>
      </c>
      <c r="B36" s="9">
        <v>7.2</v>
      </c>
      <c r="C36" s="9">
        <v>8.8000000000000007</v>
      </c>
      <c r="D36" s="9">
        <v>21.88</v>
      </c>
      <c r="E36" s="9">
        <v>6</v>
      </c>
      <c r="F36" s="9">
        <v>3.8</v>
      </c>
      <c r="G36" s="9">
        <v>7.9</v>
      </c>
      <c r="H36" s="9">
        <v>8.1</v>
      </c>
      <c r="I36" s="17">
        <v>0.38</v>
      </c>
      <c r="J36" s="17">
        <v>1.9</v>
      </c>
      <c r="K36" s="17">
        <v>0</v>
      </c>
      <c r="L36" s="12" t="s">
        <v>16</v>
      </c>
      <c r="M36" s="13">
        <v>8</v>
      </c>
      <c r="N36" s="13">
        <v>30</v>
      </c>
      <c r="O36" s="13">
        <v>500</v>
      </c>
      <c r="P36" s="13">
        <v>75</v>
      </c>
      <c r="Q36" s="13">
        <v>500</v>
      </c>
      <c r="R36" s="13">
        <v>2000</v>
      </c>
      <c r="S36" s="13">
        <v>80</v>
      </c>
      <c r="T36" s="13">
        <v>5</v>
      </c>
      <c r="U36" s="13">
        <v>0.75</v>
      </c>
      <c r="V36" s="14">
        <v>0.18</v>
      </c>
      <c r="X36" s="15">
        <v>8.1199999999999992</v>
      </c>
      <c r="Y36" s="15">
        <v>8</v>
      </c>
      <c r="Z36" s="15">
        <f>X36/Y36</f>
        <v>1.0149999999999999</v>
      </c>
      <c r="AA36" s="15">
        <f>Z36-1</f>
        <v>1.4999999999999902E-2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>
        <v>6.05</v>
      </c>
      <c r="BA36" s="15">
        <v>5</v>
      </c>
      <c r="BB36" s="15">
        <f>AZ36/BA36</f>
        <v>1.21</v>
      </c>
      <c r="BC36" s="15">
        <f>BB36-1</f>
        <v>0.20999999999999996</v>
      </c>
      <c r="BD36" s="15">
        <v>1.9</v>
      </c>
      <c r="BE36" s="15">
        <v>0.75</v>
      </c>
      <c r="BF36" s="15">
        <f>BD36/BE36</f>
        <v>2.5333333333333332</v>
      </c>
      <c r="BG36" s="15">
        <f>BF36-1</f>
        <v>1.5333333333333332</v>
      </c>
      <c r="BH36" s="15"/>
      <c r="BI36" s="15"/>
      <c r="BJ36" s="15"/>
      <c r="BK36" s="15"/>
    </row>
    <row r="37" spans="1:63" x14ac:dyDescent="0.25">
      <c r="A37" s="34">
        <v>42794</v>
      </c>
      <c r="B37" s="9">
        <v>7.1</v>
      </c>
      <c r="C37" s="9">
        <v>9.5599999999999987</v>
      </c>
      <c r="D37" s="9">
        <v>22.96</v>
      </c>
      <c r="E37" s="9">
        <v>5.4</v>
      </c>
      <c r="F37" s="9">
        <v>3.5</v>
      </c>
      <c r="G37" s="9">
        <v>11.5</v>
      </c>
      <c r="H37" s="9">
        <v>6.8</v>
      </c>
      <c r="I37" s="9">
        <v>0.12</v>
      </c>
      <c r="J37" s="9">
        <v>1.3</v>
      </c>
      <c r="K37" s="9">
        <v>0</v>
      </c>
      <c r="L37" s="12" t="s">
        <v>17</v>
      </c>
      <c r="M37" s="13">
        <f>COUNTIF(B36:B65,"&gt;8")</f>
        <v>1</v>
      </c>
      <c r="N37" s="13">
        <f>COUNTIF(C36:C65,"&gt;30")</f>
        <v>0</v>
      </c>
      <c r="O37" s="13">
        <f>COUNTIF(D36:D65, "&gt;500")</f>
        <v>0</v>
      </c>
      <c r="P37" s="13">
        <f>COUNTIF(E36:E65,"&gt;75")</f>
        <v>0</v>
      </c>
      <c r="Q37" s="13">
        <f>COUNTIF(F36:F65,"&gt;500")</f>
        <v>0</v>
      </c>
      <c r="R37" s="13">
        <f>COUNTIF(G36:G65,"&gt;2000")</f>
        <v>0</v>
      </c>
      <c r="S37" s="13">
        <f>COUNTIF(H36:H65,"&gt;80")</f>
        <v>0</v>
      </c>
      <c r="T37" s="13">
        <f>COUNTIF(I36:I65,"&gt;5")</f>
        <v>1</v>
      </c>
      <c r="U37" s="13">
        <f>COUNTIF(J36:J65,"&gt;0.75")</f>
        <v>18</v>
      </c>
      <c r="V37" s="14">
        <f>COUNTIF(K36:K65,"&gt;0.18")</f>
        <v>0</v>
      </c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>
        <v>1.3</v>
      </c>
      <c r="BE37" s="15">
        <v>0.75</v>
      </c>
      <c r="BF37" s="15">
        <f t="shared" ref="BF37:BF53" si="5">BD37/BE37</f>
        <v>1.7333333333333334</v>
      </c>
      <c r="BG37" s="15">
        <f t="shared" ref="BG37:BG53" si="6">BF37-1</f>
        <v>0.73333333333333339</v>
      </c>
      <c r="BH37" s="15"/>
      <c r="BI37" s="15"/>
      <c r="BJ37" s="15"/>
      <c r="BK37" s="15"/>
    </row>
    <row r="38" spans="1:63" x14ac:dyDescent="0.25">
      <c r="A38" s="34">
        <v>42822</v>
      </c>
      <c r="B38" s="9">
        <v>6.3</v>
      </c>
      <c r="C38" s="9">
        <v>0.80999999999999994</v>
      </c>
      <c r="D38" s="9">
        <v>32.26</v>
      </c>
      <c r="E38" s="9">
        <v>5.4</v>
      </c>
      <c r="F38" s="9">
        <v>3.2</v>
      </c>
      <c r="G38" s="9">
        <v>9.3000000000000007</v>
      </c>
      <c r="H38" s="9">
        <v>18.899999999999999</v>
      </c>
      <c r="I38" s="9">
        <v>0.22</v>
      </c>
      <c r="J38" s="9">
        <v>0.6</v>
      </c>
      <c r="K38" s="9">
        <v>0</v>
      </c>
      <c r="L38" s="12" t="s">
        <v>18</v>
      </c>
      <c r="M38" s="13">
        <f>COUNTIF(M37:V37,"&gt;0")</f>
        <v>3</v>
      </c>
      <c r="N38" s="13"/>
      <c r="O38" s="13"/>
      <c r="P38" s="13"/>
      <c r="Q38" s="13"/>
      <c r="R38" s="13"/>
      <c r="S38" s="13"/>
      <c r="T38" s="13"/>
      <c r="U38" s="13"/>
      <c r="V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>
        <v>2.2999999999999998</v>
      </c>
      <c r="BE38" s="15">
        <v>0.75</v>
      </c>
      <c r="BF38" s="15">
        <f t="shared" si="5"/>
        <v>3.0666666666666664</v>
      </c>
      <c r="BG38" s="15">
        <f t="shared" si="6"/>
        <v>2.0666666666666664</v>
      </c>
      <c r="BH38" s="15"/>
      <c r="BI38" s="15"/>
      <c r="BJ38" s="15"/>
      <c r="BK38" s="15"/>
    </row>
    <row r="39" spans="1:63" x14ac:dyDescent="0.25">
      <c r="A39" s="34">
        <v>43036</v>
      </c>
      <c r="B39" s="9">
        <v>6.2</v>
      </c>
      <c r="C39" s="9">
        <v>12.959999999999999</v>
      </c>
      <c r="D39" s="9">
        <v>33.32</v>
      </c>
      <c r="E39" s="9">
        <v>4.5</v>
      </c>
      <c r="F39" s="9">
        <v>3</v>
      </c>
      <c r="G39" s="9">
        <v>11.5</v>
      </c>
      <c r="H39" s="9">
        <v>18.8</v>
      </c>
      <c r="I39" s="9">
        <v>0.12</v>
      </c>
      <c r="J39" s="9">
        <v>0.2</v>
      </c>
      <c r="K39" s="9">
        <v>0</v>
      </c>
      <c r="L39" s="12" t="s">
        <v>19</v>
      </c>
      <c r="M39" s="13">
        <f>COUNT(M36:V36)</f>
        <v>10</v>
      </c>
      <c r="N39" s="13"/>
      <c r="O39" s="13"/>
      <c r="P39" s="13"/>
      <c r="Q39" s="13"/>
      <c r="R39" s="13"/>
      <c r="S39" s="13"/>
      <c r="T39" s="13"/>
      <c r="U39" s="13"/>
      <c r="V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>
        <v>2.2000000000000002</v>
      </c>
      <c r="BE39" s="15">
        <v>0.75</v>
      </c>
      <c r="BF39" s="15">
        <f t="shared" si="5"/>
        <v>2.9333333333333336</v>
      </c>
      <c r="BG39" s="15">
        <f t="shared" si="6"/>
        <v>1.9333333333333336</v>
      </c>
      <c r="BH39" s="15"/>
      <c r="BI39" s="15"/>
      <c r="BJ39" s="15"/>
      <c r="BK39" s="15"/>
    </row>
    <row r="40" spans="1:63" x14ac:dyDescent="0.25">
      <c r="A40" s="34">
        <v>43067</v>
      </c>
      <c r="B40" s="9">
        <v>6.4</v>
      </c>
      <c r="C40" s="9">
        <v>14.96</v>
      </c>
      <c r="D40" s="9">
        <v>42.67</v>
      </c>
      <c r="E40" s="9">
        <v>5.9</v>
      </c>
      <c r="F40" s="9">
        <v>4.3</v>
      </c>
      <c r="G40" s="9">
        <v>13.1</v>
      </c>
      <c r="H40" s="9">
        <v>25.6</v>
      </c>
      <c r="I40" s="9">
        <v>0.13</v>
      </c>
      <c r="J40" s="9">
        <v>0.3</v>
      </c>
      <c r="K40" s="9">
        <v>0</v>
      </c>
      <c r="L40" s="12" t="s">
        <v>20</v>
      </c>
      <c r="M40" s="13">
        <f>COUNT(B36:K65)</f>
        <v>300</v>
      </c>
      <c r="N40" s="13"/>
      <c r="O40" s="13"/>
      <c r="P40" s="13"/>
      <c r="Q40" s="13"/>
      <c r="R40" s="13"/>
      <c r="S40" s="13"/>
      <c r="T40" s="13"/>
      <c r="U40" s="13"/>
      <c r="V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>
        <v>0.8</v>
      </c>
      <c r="BE40" s="15">
        <v>0.75</v>
      </c>
      <c r="BF40" s="15">
        <f t="shared" si="5"/>
        <v>1.0666666666666667</v>
      </c>
      <c r="BG40" s="15">
        <f t="shared" si="6"/>
        <v>6.6666666666666652E-2</v>
      </c>
      <c r="BH40" s="15"/>
      <c r="BI40" s="15"/>
      <c r="BJ40" s="15"/>
      <c r="BK40" s="15"/>
    </row>
    <row r="41" spans="1:63" x14ac:dyDescent="0.25">
      <c r="A41" s="34">
        <v>43097</v>
      </c>
      <c r="B41" s="9">
        <v>6.38</v>
      </c>
      <c r="C41" s="9">
        <v>14.809999999999999</v>
      </c>
      <c r="D41" s="9">
        <v>43.76</v>
      </c>
      <c r="E41" s="9">
        <v>6.8</v>
      </c>
      <c r="F41" s="9">
        <v>4.4000000000000004</v>
      </c>
      <c r="G41" s="9">
        <v>11.3</v>
      </c>
      <c r="H41" s="9">
        <v>27.8</v>
      </c>
      <c r="I41" s="9">
        <v>0.3</v>
      </c>
      <c r="J41" s="9">
        <v>0.33</v>
      </c>
      <c r="K41" s="9">
        <v>-0.05</v>
      </c>
      <c r="L41" s="19" t="s">
        <v>21</v>
      </c>
      <c r="M41" s="13">
        <f>SUM(M37:V37)</f>
        <v>20</v>
      </c>
      <c r="N41" s="13"/>
      <c r="O41" s="13"/>
      <c r="P41" s="13"/>
      <c r="Q41" s="13"/>
      <c r="R41" s="13"/>
      <c r="S41" s="13"/>
      <c r="T41" s="13"/>
      <c r="U41" s="13"/>
      <c r="V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>
        <v>1.05</v>
      </c>
      <c r="BE41" s="15">
        <v>0.75</v>
      </c>
      <c r="BF41" s="15">
        <f t="shared" si="5"/>
        <v>1.4000000000000001</v>
      </c>
      <c r="BG41" s="15">
        <f t="shared" si="6"/>
        <v>0.40000000000000013</v>
      </c>
      <c r="BH41" s="15"/>
      <c r="BI41" s="15"/>
      <c r="BJ41" s="15"/>
      <c r="BK41" s="15"/>
    </row>
    <row r="42" spans="1:63" x14ac:dyDescent="0.25">
      <c r="A42" s="35">
        <v>43128</v>
      </c>
      <c r="B42" s="15">
        <v>6.8</v>
      </c>
      <c r="C42" s="15">
        <v>9.76</v>
      </c>
      <c r="D42" s="15">
        <v>32.200000000000003</v>
      </c>
      <c r="E42" s="15">
        <v>5.5</v>
      </c>
      <c r="F42" s="15">
        <v>2.9</v>
      </c>
      <c r="G42" s="15">
        <v>5.8</v>
      </c>
      <c r="H42" s="15">
        <v>19.5</v>
      </c>
      <c r="I42" s="15">
        <v>1.3</v>
      </c>
      <c r="J42" s="15">
        <v>2.2999999999999998</v>
      </c>
      <c r="K42" s="15">
        <v>0</v>
      </c>
      <c r="L42" s="19" t="s">
        <v>22</v>
      </c>
      <c r="M42" s="13">
        <f>SUM(AA36,BG36:BG53,BC36)</f>
        <v>16.066333333333333</v>
      </c>
      <c r="N42" s="13"/>
      <c r="O42" s="13"/>
      <c r="P42" s="13"/>
      <c r="Q42" s="13"/>
      <c r="R42" s="13"/>
      <c r="S42" s="13"/>
      <c r="T42" s="13"/>
      <c r="U42" s="13"/>
      <c r="V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>
        <v>1.23</v>
      </c>
      <c r="BE42" s="15">
        <v>0.75</v>
      </c>
      <c r="BF42" s="15">
        <f t="shared" si="5"/>
        <v>1.64</v>
      </c>
      <c r="BG42" s="15">
        <f t="shared" si="6"/>
        <v>0.6399999999999999</v>
      </c>
      <c r="BH42" s="15"/>
      <c r="BI42" s="15"/>
      <c r="BJ42" s="15"/>
      <c r="BK42" s="15"/>
    </row>
    <row r="43" spans="1:63" x14ac:dyDescent="0.25">
      <c r="A43" s="35">
        <v>43159</v>
      </c>
      <c r="B43" s="15">
        <v>7.1</v>
      </c>
      <c r="C43" s="15">
        <v>9.0400000000000009</v>
      </c>
      <c r="D43" s="15">
        <v>35.240000000000009</v>
      </c>
      <c r="E43" s="15">
        <v>10</v>
      </c>
      <c r="F43" s="15">
        <v>3</v>
      </c>
      <c r="G43" s="15">
        <v>6.3</v>
      </c>
      <c r="H43" s="15">
        <v>19.3</v>
      </c>
      <c r="I43" s="15">
        <v>1.34</v>
      </c>
      <c r="J43" s="15">
        <v>2.2000000000000002</v>
      </c>
      <c r="K43" s="15">
        <v>0.1</v>
      </c>
      <c r="L43" s="12" t="s">
        <v>23</v>
      </c>
      <c r="M43" s="22">
        <f>M38*100/M39</f>
        <v>30</v>
      </c>
      <c r="N43" s="13"/>
      <c r="O43" s="13"/>
      <c r="P43" s="13"/>
      <c r="Q43" s="13"/>
      <c r="R43" s="13"/>
      <c r="S43" s="13"/>
      <c r="T43" s="13"/>
      <c r="U43" s="13"/>
      <c r="V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>
        <v>0.94</v>
      </c>
      <c r="BE43" s="15">
        <v>0.75</v>
      </c>
      <c r="BF43" s="15">
        <f t="shared" si="5"/>
        <v>1.2533333333333332</v>
      </c>
      <c r="BG43" s="15">
        <f t="shared" si="6"/>
        <v>0.25333333333333319</v>
      </c>
      <c r="BH43" s="15"/>
      <c r="BI43" s="15"/>
      <c r="BJ43" s="15"/>
      <c r="BK43" s="15"/>
    </row>
    <row r="44" spans="1:63" x14ac:dyDescent="0.25">
      <c r="A44" s="35">
        <v>43187</v>
      </c>
      <c r="B44" s="15">
        <v>6.8</v>
      </c>
      <c r="C44" s="15">
        <v>9.66</v>
      </c>
      <c r="D44" s="15">
        <v>24.59</v>
      </c>
      <c r="E44" s="15">
        <v>5</v>
      </c>
      <c r="F44" s="15">
        <v>3.1</v>
      </c>
      <c r="G44" s="15">
        <v>6.1</v>
      </c>
      <c r="H44" s="15">
        <v>14.3</v>
      </c>
      <c r="I44" s="15">
        <v>0.28999999999999998</v>
      </c>
      <c r="J44" s="15">
        <v>0.8</v>
      </c>
      <c r="K44" s="15">
        <v>0.1</v>
      </c>
      <c r="L44" s="12" t="s">
        <v>24</v>
      </c>
      <c r="M44" s="22">
        <f>M41*100/M40</f>
        <v>6.666666666666667</v>
      </c>
      <c r="N44" s="13"/>
      <c r="O44" s="13"/>
      <c r="P44" s="13"/>
      <c r="Q44" s="13"/>
      <c r="R44" s="13"/>
      <c r="S44" s="13"/>
      <c r="T44" s="13"/>
      <c r="U44" s="13"/>
      <c r="V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>
        <v>0.83</v>
      </c>
      <c r="BE44" s="15">
        <v>0.75</v>
      </c>
      <c r="BF44" s="15">
        <f t="shared" si="5"/>
        <v>1.1066666666666667</v>
      </c>
      <c r="BG44" s="15">
        <f t="shared" si="6"/>
        <v>0.10666666666666669</v>
      </c>
      <c r="BH44" s="15"/>
      <c r="BI44" s="15"/>
      <c r="BJ44" s="15"/>
      <c r="BK44" s="15"/>
    </row>
    <row r="45" spans="1:63" x14ac:dyDescent="0.25">
      <c r="A45" s="35">
        <v>43398</v>
      </c>
      <c r="B45" s="15">
        <v>6.87</v>
      </c>
      <c r="C45" s="15">
        <v>17.399999999999999</v>
      </c>
      <c r="D45" s="15">
        <v>112</v>
      </c>
      <c r="E45" s="15">
        <v>8.8699999999999992</v>
      </c>
      <c r="F45" s="15">
        <v>5.48</v>
      </c>
      <c r="G45" s="15">
        <v>13.6</v>
      </c>
      <c r="H45" s="15">
        <v>54.7</v>
      </c>
      <c r="I45" s="15">
        <v>0.54</v>
      </c>
      <c r="J45" s="15">
        <v>0.72</v>
      </c>
      <c r="K45" s="15">
        <v>7.0000000000000007E-2</v>
      </c>
      <c r="L45" s="12" t="s">
        <v>25</v>
      </c>
      <c r="M45" s="13">
        <f>M42/M40</f>
        <v>5.3554444444444439E-2</v>
      </c>
      <c r="N45" s="13"/>
      <c r="O45" s="13"/>
      <c r="P45" s="13"/>
      <c r="Q45" s="13"/>
      <c r="R45" s="13"/>
      <c r="S45" s="13"/>
      <c r="T45" s="13"/>
      <c r="U45" s="13"/>
      <c r="V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>
        <v>0.85</v>
      </c>
      <c r="BE45" s="15">
        <v>0.75</v>
      </c>
      <c r="BF45" s="15">
        <f t="shared" si="5"/>
        <v>1.1333333333333333</v>
      </c>
      <c r="BG45" s="15">
        <f t="shared" si="6"/>
        <v>0.1333333333333333</v>
      </c>
      <c r="BH45" s="15"/>
      <c r="BI45" s="15"/>
      <c r="BJ45" s="15"/>
      <c r="BK45" s="15"/>
    </row>
    <row r="46" spans="1:63" x14ac:dyDescent="0.25">
      <c r="A46" s="35">
        <v>43424</v>
      </c>
      <c r="B46" s="15">
        <v>6.87</v>
      </c>
      <c r="C46" s="15">
        <v>15.2</v>
      </c>
      <c r="D46" s="15">
        <v>108</v>
      </c>
      <c r="E46" s="15">
        <v>7.8</v>
      </c>
      <c r="F46" s="15">
        <v>4.75</v>
      </c>
      <c r="G46" s="15">
        <v>14.3</v>
      </c>
      <c r="H46" s="15">
        <v>43.3</v>
      </c>
      <c r="I46" s="15">
        <v>0.18</v>
      </c>
      <c r="J46" s="15">
        <v>0.56999999999999995</v>
      </c>
      <c r="K46" s="15">
        <v>0.05</v>
      </c>
      <c r="L46" s="19" t="s">
        <v>26</v>
      </c>
      <c r="M46" s="22">
        <f>M45/(0.01*(M45+1))</f>
        <v>5.0832156540979252</v>
      </c>
      <c r="N46" s="13"/>
      <c r="O46" s="13"/>
      <c r="P46" s="13"/>
      <c r="Q46" s="13"/>
      <c r="R46" s="13"/>
      <c r="S46" s="13"/>
      <c r="T46" s="13"/>
      <c r="U46" s="13"/>
      <c r="V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>
        <v>0.86</v>
      </c>
      <c r="BE46" s="15">
        <v>0.75</v>
      </c>
      <c r="BF46" s="15">
        <f t="shared" si="5"/>
        <v>1.1466666666666667</v>
      </c>
      <c r="BG46" s="15">
        <f t="shared" si="6"/>
        <v>0.14666666666666672</v>
      </c>
      <c r="BH46" s="15"/>
      <c r="BI46" s="15"/>
      <c r="BJ46" s="15"/>
      <c r="BK46" s="15"/>
    </row>
    <row r="47" spans="1:63" ht="15.75" thickBot="1" x14ac:dyDescent="0.3">
      <c r="A47" s="35">
        <v>43453</v>
      </c>
      <c r="B47" s="15">
        <v>7.1</v>
      </c>
      <c r="C47" s="15">
        <v>13.3</v>
      </c>
      <c r="D47" s="15">
        <v>114</v>
      </c>
      <c r="E47" s="15">
        <v>7.43</v>
      </c>
      <c r="F47" s="15">
        <v>4.68</v>
      </c>
      <c r="G47" s="15">
        <v>14.1</v>
      </c>
      <c r="H47" s="15">
        <v>33.299999999999997</v>
      </c>
      <c r="I47" s="15">
        <v>0.14000000000000001</v>
      </c>
      <c r="J47" s="15">
        <v>1.05</v>
      </c>
      <c r="K47" s="15">
        <v>0.01</v>
      </c>
      <c r="L47" s="23" t="s">
        <v>34</v>
      </c>
      <c r="M47" s="24">
        <f>100-SQRT(M43^2+M44^2+M46^2)/1.732</f>
        <v>82.015372745310245</v>
      </c>
      <c r="N47" s="25"/>
      <c r="O47" s="25"/>
      <c r="P47" s="25"/>
      <c r="Q47" s="25"/>
      <c r="R47" s="25"/>
      <c r="S47" s="25"/>
      <c r="T47" s="25"/>
      <c r="U47" s="25"/>
      <c r="V47" s="26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>
        <v>1.43</v>
      </c>
      <c r="BE47" s="15">
        <v>0.75</v>
      </c>
      <c r="BF47" s="15">
        <f t="shared" si="5"/>
        <v>1.9066666666666665</v>
      </c>
      <c r="BG47" s="15">
        <f t="shared" si="6"/>
        <v>0.90666666666666651</v>
      </c>
      <c r="BH47" s="15"/>
      <c r="BI47" s="15"/>
      <c r="BJ47" s="15"/>
      <c r="BK47" s="15"/>
    </row>
    <row r="48" spans="1:63" x14ac:dyDescent="0.25">
      <c r="A48" s="34">
        <v>43495</v>
      </c>
      <c r="B48" s="9">
        <v>7.34</v>
      </c>
      <c r="C48" s="9">
        <v>13.6</v>
      </c>
      <c r="D48" s="9">
        <v>120</v>
      </c>
      <c r="E48" s="9">
        <v>5.85</v>
      </c>
      <c r="F48" s="9">
        <v>3.59</v>
      </c>
      <c r="G48" s="9">
        <v>12.8</v>
      </c>
      <c r="H48" s="9">
        <v>31.3</v>
      </c>
      <c r="I48" s="9">
        <v>7.0000000000000007E-2</v>
      </c>
      <c r="J48" s="9">
        <v>0.26</v>
      </c>
      <c r="K48" s="9">
        <v>0.01</v>
      </c>
      <c r="L48" s="5" t="s">
        <v>12</v>
      </c>
      <c r="M48" s="6" t="s">
        <v>2</v>
      </c>
      <c r="N48" s="6" t="s">
        <v>3</v>
      </c>
      <c r="O48" s="6" t="s">
        <v>4</v>
      </c>
      <c r="P48" s="6" t="s">
        <v>5</v>
      </c>
      <c r="Q48" s="6" t="s">
        <v>6</v>
      </c>
      <c r="R48" s="6" t="s">
        <v>7</v>
      </c>
      <c r="S48" s="6" t="s">
        <v>8</v>
      </c>
      <c r="T48" s="6" t="s">
        <v>9</v>
      </c>
      <c r="U48" s="6" t="s">
        <v>10</v>
      </c>
      <c r="V48" s="7" t="s">
        <v>11</v>
      </c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>
        <v>0.78</v>
      </c>
      <c r="BE48" s="15">
        <v>0.75</v>
      </c>
      <c r="BF48" s="15">
        <f t="shared" si="5"/>
        <v>1.04</v>
      </c>
      <c r="BG48" s="15">
        <f t="shared" si="6"/>
        <v>4.0000000000000036E-2</v>
      </c>
      <c r="BH48" s="15"/>
      <c r="BI48" s="15"/>
      <c r="BJ48" s="15"/>
      <c r="BK48" s="15"/>
    </row>
    <row r="49" spans="1:63" x14ac:dyDescent="0.25">
      <c r="A49" s="34">
        <v>43522</v>
      </c>
      <c r="B49" s="9">
        <v>6.84</v>
      </c>
      <c r="C49" s="9">
        <v>13.2</v>
      </c>
      <c r="D49" s="9">
        <v>106</v>
      </c>
      <c r="E49" s="9">
        <v>4.9000000000000004</v>
      </c>
      <c r="F49" s="9">
        <v>3.01</v>
      </c>
      <c r="G49" s="9">
        <v>12.3</v>
      </c>
      <c r="H49" s="9">
        <v>28.2</v>
      </c>
      <c r="I49" s="9">
        <v>0.62</v>
      </c>
      <c r="J49" s="9">
        <v>1.23</v>
      </c>
      <c r="K49" s="9">
        <v>0.01</v>
      </c>
      <c r="L49" s="29" t="s">
        <v>28</v>
      </c>
      <c r="M49" s="13">
        <f>AVERAGE(B36:B65)</f>
        <v>6.8450000000000015</v>
      </c>
      <c r="N49" s="13">
        <f t="shared" ref="N49:U49" si="7">AVERAGE(C36:C65)</f>
        <v>14.722</v>
      </c>
      <c r="O49" s="13">
        <f t="shared" si="7"/>
        <v>86.950209999999998</v>
      </c>
      <c r="P49" s="13">
        <f t="shared" si="7"/>
        <v>6.924333333333335</v>
      </c>
      <c r="Q49" s="13">
        <f t="shared" si="7"/>
        <v>4.4370000000000003</v>
      </c>
      <c r="R49" s="13">
        <f t="shared" si="7"/>
        <v>11.348333333333331</v>
      </c>
      <c r="S49" s="13">
        <f t="shared" si="7"/>
        <v>34.083333333333336</v>
      </c>
      <c r="T49" s="13">
        <f t="shared" si="7"/>
        <v>0.73356666666666659</v>
      </c>
      <c r="U49" s="13">
        <f t="shared" si="7"/>
        <v>0.96770000000000023</v>
      </c>
      <c r="V49" s="14">
        <f>AVERAGE(K36:K65)</f>
        <v>3.5666666666666673E-2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>
        <v>1.0900000000000001</v>
      </c>
      <c r="BE49" s="15">
        <v>0.75</v>
      </c>
      <c r="BF49" s="15">
        <f t="shared" si="5"/>
        <v>1.4533333333333334</v>
      </c>
      <c r="BG49" s="15">
        <f t="shared" si="6"/>
        <v>0.45333333333333337</v>
      </c>
      <c r="BH49" s="15"/>
      <c r="BI49" s="15"/>
      <c r="BJ49" s="15"/>
      <c r="BK49" s="15"/>
    </row>
    <row r="50" spans="1:63" x14ac:dyDescent="0.25">
      <c r="A50" s="34">
        <v>43551</v>
      </c>
      <c r="B50" s="9">
        <v>7.9</v>
      </c>
      <c r="C50" s="9">
        <v>15.6</v>
      </c>
      <c r="D50" s="9">
        <v>108</v>
      </c>
      <c r="E50" s="9">
        <v>5.01</v>
      </c>
      <c r="F50" s="9">
        <v>3.31</v>
      </c>
      <c r="G50" s="9">
        <v>12.7</v>
      </c>
      <c r="H50" s="9">
        <v>28.5</v>
      </c>
      <c r="I50" s="9">
        <v>0.27</v>
      </c>
      <c r="J50" s="9">
        <v>0.94</v>
      </c>
      <c r="K50" s="9">
        <v>-0.01</v>
      </c>
      <c r="L50" s="12" t="s">
        <v>16</v>
      </c>
      <c r="M50" s="13">
        <v>8</v>
      </c>
      <c r="N50" s="13">
        <v>30</v>
      </c>
      <c r="O50" s="13">
        <v>500</v>
      </c>
      <c r="P50" s="13">
        <v>75</v>
      </c>
      <c r="Q50" s="13">
        <v>500</v>
      </c>
      <c r="R50" s="13">
        <v>2000</v>
      </c>
      <c r="S50" s="13">
        <v>80</v>
      </c>
      <c r="T50" s="13">
        <v>5</v>
      </c>
      <c r="U50" s="13">
        <v>0.75</v>
      </c>
      <c r="V50" s="14">
        <v>0.18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>
        <v>1.621</v>
      </c>
      <c r="BE50" s="15">
        <v>0.75</v>
      </c>
      <c r="BF50" s="15">
        <f t="shared" si="5"/>
        <v>2.1613333333333333</v>
      </c>
      <c r="BG50" s="15">
        <f t="shared" si="6"/>
        <v>1.1613333333333333</v>
      </c>
      <c r="BH50" s="15"/>
      <c r="BI50" s="15"/>
      <c r="BJ50" s="15"/>
      <c r="BK50" s="15"/>
    </row>
    <row r="51" spans="1:63" x14ac:dyDescent="0.25">
      <c r="A51" s="34">
        <v>43766</v>
      </c>
      <c r="B51" s="9">
        <v>7.03</v>
      </c>
      <c r="C51" s="9">
        <v>21.3</v>
      </c>
      <c r="D51" s="9">
        <v>144</v>
      </c>
      <c r="E51" s="9">
        <v>5.67</v>
      </c>
      <c r="F51" s="9">
        <v>3.3</v>
      </c>
      <c r="G51" s="9">
        <v>16.100000000000001</v>
      </c>
      <c r="H51" s="9">
        <v>32.200000000000003</v>
      </c>
      <c r="I51" s="36">
        <v>0.66</v>
      </c>
      <c r="J51" s="36">
        <v>0.83</v>
      </c>
      <c r="K51" s="36">
        <v>0.1</v>
      </c>
      <c r="L51" s="29" t="s">
        <v>29</v>
      </c>
      <c r="M51" s="13">
        <f>M49/M50</f>
        <v>0.85562500000000019</v>
      </c>
      <c r="N51" s="13">
        <f t="shared" ref="N51:V51" si="8">N49/N50</f>
        <v>0.4907333333333333</v>
      </c>
      <c r="O51" s="13">
        <f t="shared" si="8"/>
        <v>0.17390042</v>
      </c>
      <c r="P51" s="13">
        <f t="shared" si="8"/>
        <v>9.2324444444444473E-2</v>
      </c>
      <c r="Q51" s="13">
        <f t="shared" si="8"/>
        <v>8.8739999999999999E-3</v>
      </c>
      <c r="R51" s="13">
        <f t="shared" si="8"/>
        <v>5.6741666666666659E-3</v>
      </c>
      <c r="S51" s="13">
        <f t="shared" si="8"/>
        <v>0.42604166666666671</v>
      </c>
      <c r="T51" s="13">
        <f t="shared" si="8"/>
        <v>0.14671333333333331</v>
      </c>
      <c r="U51" s="13">
        <f t="shared" si="8"/>
        <v>1.2902666666666669</v>
      </c>
      <c r="V51" s="14">
        <f t="shared" si="8"/>
        <v>0.19814814814814818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>
        <v>1.05</v>
      </c>
      <c r="BE51" s="15">
        <v>0.75</v>
      </c>
      <c r="BF51" s="15">
        <f t="shared" si="5"/>
        <v>1.4000000000000001</v>
      </c>
      <c r="BG51" s="15">
        <f t="shared" si="6"/>
        <v>0.40000000000000013</v>
      </c>
      <c r="BH51" s="15"/>
      <c r="BI51" s="15"/>
      <c r="BJ51" s="15"/>
      <c r="BK51" s="15"/>
    </row>
    <row r="52" spans="1:63" x14ac:dyDescent="0.25">
      <c r="A52" s="34">
        <v>43797</v>
      </c>
      <c r="B52" s="9">
        <v>7.09</v>
      </c>
      <c r="C52" s="9">
        <v>18.8</v>
      </c>
      <c r="D52" s="9">
        <v>160</v>
      </c>
      <c r="E52" s="9">
        <v>8.27</v>
      </c>
      <c r="F52" s="9">
        <v>5.19</v>
      </c>
      <c r="G52" s="9">
        <v>18.7</v>
      </c>
      <c r="H52" s="9">
        <v>58.6</v>
      </c>
      <c r="I52" s="36">
        <v>1.1000000000000001</v>
      </c>
      <c r="J52" s="36">
        <v>0.85</v>
      </c>
      <c r="K52" s="36">
        <v>0.13</v>
      </c>
      <c r="L52" s="29" t="s">
        <v>30</v>
      </c>
      <c r="M52" s="13">
        <f>1/COUNT(M49:V49)</f>
        <v>0.1</v>
      </c>
      <c r="N52" s="13"/>
      <c r="O52" s="13"/>
      <c r="P52" s="13"/>
      <c r="Q52" s="13"/>
      <c r="R52" s="13"/>
      <c r="S52" s="13"/>
      <c r="T52" s="13"/>
      <c r="U52" s="13"/>
      <c r="V52" s="14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>
        <v>1.87</v>
      </c>
      <c r="BE52" s="15">
        <v>0.75</v>
      </c>
      <c r="BF52" s="15">
        <f t="shared" si="5"/>
        <v>2.4933333333333336</v>
      </c>
      <c r="BG52" s="15">
        <f t="shared" si="6"/>
        <v>1.4933333333333336</v>
      </c>
      <c r="BH52" s="15"/>
      <c r="BI52" s="15"/>
      <c r="BJ52" s="15"/>
      <c r="BK52" s="15"/>
    </row>
    <row r="53" spans="1:63" x14ac:dyDescent="0.25">
      <c r="A53" s="34">
        <v>43827</v>
      </c>
      <c r="B53" s="9">
        <v>6.27</v>
      </c>
      <c r="C53" s="9">
        <v>17.899999999999999</v>
      </c>
      <c r="D53" s="9">
        <v>154</v>
      </c>
      <c r="E53" s="9">
        <v>8.0299999999999994</v>
      </c>
      <c r="F53" s="9">
        <v>4.57</v>
      </c>
      <c r="G53" s="9">
        <v>12.3</v>
      </c>
      <c r="H53" s="9">
        <v>57.2</v>
      </c>
      <c r="I53" s="36">
        <v>0.77</v>
      </c>
      <c r="J53" s="36">
        <v>0.86</v>
      </c>
      <c r="K53" s="36">
        <v>0.03</v>
      </c>
      <c r="L53" s="29" t="s">
        <v>31</v>
      </c>
      <c r="M53" s="13">
        <f>$M$19*M51</f>
        <v>8.5562500000000027E-2</v>
      </c>
      <c r="N53" s="13">
        <f t="shared" ref="N53:V53" si="9">$M$19*N51</f>
        <v>4.907333333333333E-2</v>
      </c>
      <c r="O53" s="13">
        <f t="shared" si="9"/>
        <v>1.7390042000000001E-2</v>
      </c>
      <c r="P53" s="13">
        <f t="shared" si="9"/>
        <v>9.2324444444444476E-3</v>
      </c>
      <c r="Q53" s="13">
        <f t="shared" si="9"/>
        <v>8.8739999999999999E-4</v>
      </c>
      <c r="R53" s="13">
        <f t="shared" si="9"/>
        <v>5.6741666666666659E-4</v>
      </c>
      <c r="S53" s="13">
        <f t="shared" si="9"/>
        <v>4.2604166666666672E-2</v>
      </c>
      <c r="T53" s="13">
        <f t="shared" si="9"/>
        <v>1.4671333333333331E-2</v>
      </c>
      <c r="U53" s="13">
        <f t="shared" si="9"/>
        <v>0.12902666666666671</v>
      </c>
      <c r="V53" s="14">
        <f t="shared" si="9"/>
        <v>1.981481481481482E-2</v>
      </c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>
        <v>3.28</v>
      </c>
      <c r="BE53" s="15">
        <v>0.75</v>
      </c>
      <c r="BF53" s="15">
        <f t="shared" si="5"/>
        <v>4.3733333333333331</v>
      </c>
      <c r="BG53" s="15">
        <f t="shared" si="6"/>
        <v>3.3733333333333331</v>
      </c>
      <c r="BH53" s="15"/>
      <c r="BI53" s="15"/>
      <c r="BJ53" s="15"/>
      <c r="BK53" s="15"/>
    </row>
    <row r="54" spans="1:63" ht="15.75" thickBot="1" x14ac:dyDescent="0.3">
      <c r="A54" s="35">
        <v>43858</v>
      </c>
      <c r="B54" s="15">
        <v>6.8</v>
      </c>
      <c r="C54" s="15">
        <v>13.2</v>
      </c>
      <c r="D54" s="15">
        <v>104</v>
      </c>
      <c r="E54" s="15">
        <v>5.84</v>
      </c>
      <c r="F54" s="15">
        <v>3.55</v>
      </c>
      <c r="G54" s="15">
        <v>13.5</v>
      </c>
      <c r="H54" s="15">
        <v>31</v>
      </c>
      <c r="I54" s="30">
        <v>0.38</v>
      </c>
      <c r="J54" s="30">
        <v>1.43</v>
      </c>
      <c r="K54" s="30">
        <v>0.01</v>
      </c>
      <c r="L54" s="32" t="s">
        <v>35</v>
      </c>
      <c r="M54" s="24">
        <f>SUM(M53:V53)</f>
        <v>0.36883011792592602</v>
      </c>
      <c r="N54" s="25"/>
      <c r="O54" s="25"/>
      <c r="P54" s="25"/>
      <c r="Q54" s="25"/>
      <c r="R54" s="25"/>
      <c r="S54" s="25"/>
      <c r="T54" s="25"/>
      <c r="U54" s="25"/>
      <c r="V54" s="26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</row>
    <row r="55" spans="1:63" x14ac:dyDescent="0.25">
      <c r="A55" s="35">
        <v>43889</v>
      </c>
      <c r="B55" s="15">
        <v>7.11</v>
      </c>
      <c r="C55" s="15">
        <v>13.3</v>
      </c>
      <c r="D55" s="15">
        <v>104</v>
      </c>
      <c r="E55" s="15">
        <v>6.13</v>
      </c>
      <c r="F55" s="15">
        <v>3.74</v>
      </c>
      <c r="G55" s="15">
        <v>10.9</v>
      </c>
      <c r="H55" s="15">
        <v>25.8</v>
      </c>
      <c r="I55" s="30">
        <v>0.15</v>
      </c>
      <c r="J55" s="30">
        <v>0.78</v>
      </c>
      <c r="K55" s="30">
        <v>0.01</v>
      </c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</row>
    <row r="56" spans="1:63" x14ac:dyDescent="0.25">
      <c r="A56" s="35">
        <v>43918</v>
      </c>
      <c r="B56" s="15">
        <v>8.1199999999999992</v>
      </c>
      <c r="C56" s="15">
        <v>13.3</v>
      </c>
      <c r="D56" s="15">
        <v>104</v>
      </c>
      <c r="E56" s="15">
        <v>4.96</v>
      </c>
      <c r="F56" s="15">
        <v>3.37</v>
      </c>
      <c r="G56" s="15">
        <v>9.94</v>
      </c>
      <c r="H56" s="15">
        <v>26</v>
      </c>
      <c r="I56" s="30">
        <v>0.4</v>
      </c>
      <c r="J56" s="30">
        <v>1.0900000000000001</v>
      </c>
      <c r="K56" s="30">
        <v>-0.01</v>
      </c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</row>
    <row r="57" spans="1:63" x14ac:dyDescent="0.25">
      <c r="A57" s="35">
        <v>44132</v>
      </c>
      <c r="B57" s="15">
        <v>6.82</v>
      </c>
      <c r="C57" s="15">
        <v>18</v>
      </c>
      <c r="D57" s="15">
        <v>100.59829999999999</v>
      </c>
      <c r="E57" s="15">
        <v>7.84</v>
      </c>
      <c r="F57" s="15">
        <v>4.6100000000000003</v>
      </c>
      <c r="G57" s="15">
        <v>14.6</v>
      </c>
      <c r="H57" s="15">
        <v>42.2</v>
      </c>
      <c r="I57" s="30">
        <v>-0.01</v>
      </c>
      <c r="J57" s="30">
        <v>0.06</v>
      </c>
      <c r="K57" s="30">
        <v>0.01</v>
      </c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</row>
    <row r="58" spans="1:63" x14ac:dyDescent="0.25">
      <c r="A58" s="35">
        <v>44163</v>
      </c>
      <c r="B58" s="15">
        <v>7.24</v>
      </c>
      <c r="C58" s="15">
        <v>20.3</v>
      </c>
      <c r="D58" s="15">
        <v>100.72</v>
      </c>
      <c r="E58" s="15">
        <v>8.69</v>
      </c>
      <c r="F58" s="15">
        <v>5.42</v>
      </c>
      <c r="G58" s="15">
        <v>15.2</v>
      </c>
      <c r="H58" s="15">
        <v>42.8</v>
      </c>
      <c r="I58" s="30">
        <v>-0.01</v>
      </c>
      <c r="J58" s="30">
        <v>0.02</v>
      </c>
      <c r="K58" s="30">
        <v>0.05</v>
      </c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</row>
    <row r="59" spans="1:63" x14ac:dyDescent="0.25">
      <c r="A59" s="35">
        <v>44193</v>
      </c>
      <c r="B59" s="15">
        <v>7.27</v>
      </c>
      <c r="C59" s="15">
        <v>22.9</v>
      </c>
      <c r="D59" s="15">
        <v>118.43</v>
      </c>
      <c r="E59" s="15">
        <v>10.25</v>
      </c>
      <c r="F59" s="15">
        <v>6.64</v>
      </c>
      <c r="G59" s="15">
        <v>15.5</v>
      </c>
      <c r="H59" s="15">
        <v>51</v>
      </c>
      <c r="I59" s="30">
        <v>0.15</v>
      </c>
      <c r="J59" s="30">
        <v>0.3</v>
      </c>
      <c r="K59" s="30">
        <v>0.14000000000000001</v>
      </c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</row>
    <row r="60" spans="1:63" x14ac:dyDescent="0.25">
      <c r="A60" s="34">
        <v>44224</v>
      </c>
      <c r="B60" s="9">
        <v>6.15</v>
      </c>
      <c r="C60" s="9">
        <v>23.8</v>
      </c>
      <c r="D60" s="9">
        <v>135.06</v>
      </c>
      <c r="E60" s="9">
        <v>11.83</v>
      </c>
      <c r="F60" s="9">
        <v>6.94</v>
      </c>
      <c r="G60" s="9">
        <v>17.600000000000001</v>
      </c>
      <c r="H60" s="9">
        <v>53.7</v>
      </c>
      <c r="I60" s="36">
        <v>0.27</v>
      </c>
      <c r="J60" s="36">
        <v>0.28000000000000003</v>
      </c>
      <c r="K60" s="36">
        <v>0.17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</row>
    <row r="61" spans="1:63" x14ac:dyDescent="0.25">
      <c r="A61" s="34">
        <v>44255</v>
      </c>
      <c r="B61" s="9">
        <v>6.91</v>
      </c>
      <c r="C61" s="9">
        <v>13.4</v>
      </c>
      <c r="D61" s="9">
        <v>62.27</v>
      </c>
      <c r="E61" s="9">
        <v>5.26</v>
      </c>
      <c r="F61" s="9">
        <v>4.47</v>
      </c>
      <c r="G61" s="9">
        <v>7.46</v>
      </c>
      <c r="H61" s="9">
        <v>29.4</v>
      </c>
      <c r="I61" s="36">
        <v>0.01</v>
      </c>
      <c r="J61" s="36">
        <v>0.01</v>
      </c>
      <c r="K61" s="36">
        <v>-0.01</v>
      </c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</row>
    <row r="62" spans="1:63" x14ac:dyDescent="0.25">
      <c r="A62" s="34">
        <v>44283</v>
      </c>
      <c r="B62" s="9">
        <v>6.66</v>
      </c>
      <c r="C62" s="9">
        <v>12.5</v>
      </c>
      <c r="D62" s="9">
        <v>59.847999999999999</v>
      </c>
      <c r="E62" s="9">
        <v>4.9000000000000004</v>
      </c>
      <c r="F62" s="9">
        <v>4.49</v>
      </c>
      <c r="G62" s="9">
        <v>6.32</v>
      </c>
      <c r="H62" s="9">
        <v>16.8</v>
      </c>
      <c r="I62" s="9">
        <v>1.097</v>
      </c>
      <c r="J62" s="9">
        <v>1.621</v>
      </c>
      <c r="K62" s="9">
        <v>0.03</v>
      </c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</row>
    <row r="63" spans="1:63" x14ac:dyDescent="0.25">
      <c r="A63" s="34">
        <v>44497</v>
      </c>
      <c r="B63" s="9">
        <v>5.74</v>
      </c>
      <c r="C63" s="9">
        <v>22.2</v>
      </c>
      <c r="D63" s="9">
        <v>122.3</v>
      </c>
      <c r="E63" s="9">
        <v>9.4700000000000006</v>
      </c>
      <c r="F63" s="9">
        <v>7.88</v>
      </c>
      <c r="G63" s="9">
        <v>8.4600000000000009</v>
      </c>
      <c r="H63" s="9">
        <v>72.400000000000006</v>
      </c>
      <c r="I63" s="9">
        <v>2.46</v>
      </c>
      <c r="J63" s="9">
        <v>1.05</v>
      </c>
      <c r="K63" s="9">
        <v>0.06</v>
      </c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</row>
    <row r="64" spans="1:63" x14ac:dyDescent="0.25">
      <c r="A64" s="34">
        <v>44528</v>
      </c>
      <c r="B64" s="9">
        <v>6.78</v>
      </c>
      <c r="C64" s="9">
        <v>20.6</v>
      </c>
      <c r="D64" s="9">
        <v>118.35</v>
      </c>
      <c r="E64" s="9">
        <v>9.58</v>
      </c>
      <c r="F64" s="9">
        <v>7.62</v>
      </c>
      <c r="G64" s="9">
        <v>8.57</v>
      </c>
      <c r="H64" s="9">
        <v>68.099999999999994</v>
      </c>
      <c r="I64" s="9">
        <v>2.5099999999999998</v>
      </c>
      <c r="J64" s="9">
        <v>1.87</v>
      </c>
      <c r="K64" s="9">
        <v>-0.01</v>
      </c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</row>
    <row r="65" spans="1:63" x14ac:dyDescent="0.25">
      <c r="A65" s="34">
        <v>44558</v>
      </c>
      <c r="B65" s="9">
        <v>6.16</v>
      </c>
      <c r="C65" s="9">
        <v>11.5</v>
      </c>
      <c r="D65" s="9">
        <v>64.05</v>
      </c>
      <c r="E65" s="9">
        <v>6.65</v>
      </c>
      <c r="F65" s="9">
        <v>5.3</v>
      </c>
      <c r="G65" s="9">
        <v>2.7</v>
      </c>
      <c r="H65" s="9">
        <v>36.9</v>
      </c>
      <c r="I65" s="9">
        <v>6.05</v>
      </c>
      <c r="J65" s="9">
        <v>3.28</v>
      </c>
      <c r="K65" s="9">
        <v>7.0000000000000007E-2</v>
      </c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Gnitchogna, Rodrigue</dc:creator>
  <cp:lastModifiedBy>Gnitchogna, Rodrigue</cp:lastModifiedBy>
  <dcterms:created xsi:type="dcterms:W3CDTF">2023-01-11T23:36:35Z</dcterms:created>
  <dcterms:modified xsi:type="dcterms:W3CDTF">2023-01-15T17:18:38Z</dcterms:modified>
</cp:coreProperties>
</file>