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la\Desktop\Min.jon\SM\"/>
    </mc:Choice>
  </mc:AlternateContent>
  <workbookProtection workbookAlgorithmName="SHA-512" workbookHashValue="gD0sxNHZ1/L6guiNtBzZiaHktNeqp/2KqFqa+SOG3sydHK8+3jfN2GJ6r8MftAs+PbBKf1GGGjONgMyRScFs7Q==" workbookSaltValue="Np60AqZwTOMzCuzI095tJw==" workbookSpinCount="100000" lockStructure="1"/>
  <bookViews>
    <workbookView xWindow="-105" yWindow="-105" windowWidth="19425" windowHeight="10305" activeTab="6"/>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9" i="3" l="1"/>
  <c r="BW9" i="3"/>
  <c r="BV9" i="3"/>
  <c r="BU9" i="3"/>
  <c r="BT9" i="3"/>
  <c r="BS9" i="3"/>
  <c r="BR9" i="3"/>
  <c r="BP9" i="3"/>
  <c r="BQ9" i="3" s="1"/>
  <c r="BM9" i="3" l="1"/>
  <c r="BN9" i="3" s="1"/>
  <c r="BO9" i="3"/>
  <c r="BO34" i="3"/>
  <c r="B11" i="4"/>
  <c r="B10" i="4"/>
  <c r="F10" i="4" l="1"/>
  <c r="F11" i="4"/>
  <c r="B12" i="4"/>
  <c r="N8" i="4"/>
  <c r="L8" i="4"/>
  <c r="J8" i="4"/>
  <c r="K8" i="4" s="1"/>
  <c r="N7" i="4"/>
  <c r="M7" i="4"/>
  <c r="L7" i="4"/>
  <c r="J7" i="4"/>
  <c r="H8" i="4"/>
  <c r="H7" i="4"/>
  <c r="I8" i="4"/>
  <c r="I4" i="4"/>
  <c r="J5" i="4"/>
  <c r="J4" i="4"/>
  <c r="J3" i="4"/>
  <c r="BM3" i="3"/>
  <c r="BK8" i="3" l="1"/>
  <c r="H3" i="4" l="1"/>
  <c r="I3" i="4"/>
  <c r="K3" i="4"/>
  <c r="L3" i="4"/>
  <c r="M3" i="4"/>
  <c r="N3" i="4"/>
  <c r="BS3" i="3"/>
  <c r="A5" i="5"/>
  <c r="A2" i="7"/>
  <c r="A2" i="6"/>
  <c r="A28" i="6" s="1"/>
  <c r="A13" i="6" l="1"/>
  <c r="A25" i="6"/>
  <c r="A7" i="6"/>
  <c r="A19" i="6"/>
  <c r="A31" i="6"/>
  <c r="A24" i="6"/>
  <c r="A6" i="6"/>
  <c r="A18" i="6"/>
  <c r="A30" i="6"/>
  <c r="A12" i="6"/>
  <c r="A5" i="7"/>
  <c r="A3" i="7"/>
  <c r="A6" i="7"/>
  <c r="A4" i="7"/>
  <c r="A3" i="6"/>
  <c r="A15" i="6"/>
  <c r="A4" i="6"/>
  <c r="A22" i="6"/>
  <c r="A5" i="6"/>
  <c r="A11" i="6"/>
  <c r="A17" i="6"/>
  <c r="A23" i="6"/>
  <c r="A29" i="6"/>
  <c r="A8" i="6"/>
  <c r="A14" i="6"/>
  <c r="A20" i="6"/>
  <c r="A26" i="6"/>
  <c r="A9" i="6"/>
  <c r="A21" i="6"/>
  <c r="A27" i="6"/>
  <c r="A10" i="6"/>
  <c r="A16" i="6"/>
  <c r="D3" i="6" l="1"/>
  <c r="D7" i="6"/>
  <c r="D8" i="6"/>
  <c r="D9" i="6"/>
  <c r="D11" i="6"/>
  <c r="D12" i="6"/>
  <c r="D15" i="6"/>
  <c r="D16" i="6"/>
  <c r="D17" i="6"/>
  <c r="D23" i="6"/>
  <c r="D24" i="6"/>
  <c r="D25" i="6"/>
  <c r="D26" i="6"/>
  <c r="D28" i="6"/>
  <c r="D31" i="6"/>
  <c r="BK3" i="3"/>
  <c r="BN3" i="3"/>
  <c r="BO3" i="3"/>
  <c r="BU3" i="3"/>
  <c r="BW3" i="3"/>
  <c r="BK4" i="3"/>
  <c r="BM4" i="3"/>
  <c r="BK5" i="3"/>
  <c r="BM5" i="3"/>
  <c r="BN5" i="3" s="1"/>
  <c r="BO5" i="3"/>
  <c r="BP5" i="3"/>
  <c r="BR5" i="3"/>
  <c r="BS5" i="3"/>
  <c r="BU5" i="3"/>
  <c r="BW5" i="3"/>
  <c r="BX6" i="3"/>
  <c r="E3" i="6"/>
  <c r="E4" i="6"/>
  <c r="E5" i="6"/>
  <c r="E6" i="6"/>
  <c r="E7" i="6"/>
  <c r="E9" i="6"/>
  <c r="E11" i="6"/>
  <c r="E12" i="6"/>
  <c r="E13" i="6"/>
  <c r="E15" i="6"/>
  <c r="E17" i="6"/>
  <c r="E19" i="6"/>
  <c r="E20" i="6"/>
  <c r="E21" i="6"/>
  <c r="E23" i="6"/>
  <c r="E25" i="6"/>
  <c r="E26" i="6"/>
  <c r="E27" i="6"/>
  <c r="E28" i="6"/>
  <c r="E29" i="6"/>
  <c r="E31" i="6"/>
  <c r="BK6" i="3"/>
  <c r="BM6" i="3"/>
  <c r="BN6" i="3" s="1"/>
  <c r="BO6" i="3"/>
  <c r="BS6" i="3"/>
  <c r="BU6" i="3"/>
  <c r="BW6" i="3"/>
  <c r="BX7" i="3"/>
  <c r="F5" i="6"/>
  <c r="F6" i="6"/>
  <c r="F7" i="6"/>
  <c r="F8" i="6"/>
  <c r="F11" i="6"/>
  <c r="F12" i="6"/>
  <c r="F13" i="6"/>
  <c r="F14" i="6"/>
  <c r="F15" i="6"/>
  <c r="F16" i="6"/>
  <c r="F19" i="6"/>
  <c r="F22" i="6"/>
  <c r="F23" i="6"/>
  <c r="F24" i="6"/>
  <c r="F29" i="6"/>
  <c r="F30" i="6"/>
  <c r="F31" i="6"/>
  <c r="BK7" i="3"/>
  <c r="BM7" i="3"/>
  <c r="BN7" i="3" s="1"/>
  <c r="BO7" i="3"/>
  <c r="BS7" i="3"/>
  <c r="BU7" i="3"/>
  <c r="BW7" i="3"/>
  <c r="BX8" i="3"/>
  <c r="G3" i="6"/>
  <c r="G7" i="6"/>
  <c r="G8" i="6"/>
  <c r="G9" i="6"/>
  <c r="G10" i="6"/>
  <c r="G11" i="6"/>
  <c r="G12" i="6"/>
  <c r="G15" i="6"/>
  <c r="G17" i="6"/>
  <c r="G19" i="6"/>
  <c r="G23" i="6"/>
  <c r="G24" i="6"/>
  <c r="G25" i="6"/>
  <c r="G26" i="6"/>
  <c r="G27" i="6"/>
  <c r="G30" i="6"/>
  <c r="G31" i="6"/>
  <c r="BM8" i="3"/>
  <c r="BN8" i="3" s="1"/>
  <c r="BO8" i="3"/>
  <c r="BS8" i="3"/>
  <c r="BU8" i="3"/>
  <c r="BW8" i="3"/>
  <c r="BK10" i="3"/>
  <c r="H2" i="6"/>
  <c r="H3" i="6"/>
  <c r="H4" i="6"/>
  <c r="H5" i="6"/>
  <c r="H7" i="6"/>
  <c r="H8" i="6"/>
  <c r="H9" i="6"/>
  <c r="H10" i="6"/>
  <c r="H12" i="6"/>
  <c r="H14" i="6"/>
  <c r="H15" i="6"/>
  <c r="H16" i="6"/>
  <c r="H20" i="6"/>
  <c r="H21" i="6"/>
  <c r="H22" i="6"/>
  <c r="H23" i="6"/>
  <c r="H24" i="6"/>
  <c r="H25" i="6"/>
  <c r="H28" i="6"/>
  <c r="H30" i="6"/>
  <c r="H31" i="6"/>
  <c r="BK11" i="3"/>
  <c r="BM11" i="3"/>
  <c r="BN11" i="3" s="1"/>
  <c r="BO11" i="3"/>
  <c r="BS11" i="3"/>
  <c r="BU11" i="3"/>
  <c r="BW11" i="3"/>
  <c r="I3" i="6"/>
  <c r="I4" i="6"/>
  <c r="I5" i="6"/>
  <c r="I7" i="6"/>
  <c r="I8" i="6"/>
  <c r="I9" i="6"/>
  <c r="I10" i="6"/>
  <c r="I11" i="6"/>
  <c r="I12" i="6"/>
  <c r="I13" i="6"/>
  <c r="I15" i="6"/>
  <c r="I16" i="6"/>
  <c r="I17" i="6"/>
  <c r="I18" i="6"/>
  <c r="I19" i="6"/>
  <c r="I20" i="6"/>
  <c r="I21" i="6"/>
  <c r="I23" i="6"/>
  <c r="I25" i="6"/>
  <c r="I26" i="6"/>
  <c r="I27" i="6"/>
  <c r="I28" i="6"/>
  <c r="BK12" i="3"/>
  <c r="BM12" i="3"/>
  <c r="BN12" i="3" s="1"/>
  <c r="BO12" i="3"/>
  <c r="BS12" i="3"/>
  <c r="BU12" i="3"/>
  <c r="BW12" i="3"/>
  <c r="BX13" i="3"/>
  <c r="J3" i="6"/>
  <c r="J4" i="6"/>
  <c r="J5" i="6"/>
  <c r="J6" i="6"/>
  <c r="J7" i="6"/>
  <c r="J8" i="6"/>
  <c r="J10" i="6"/>
  <c r="J11" i="6"/>
  <c r="J12" i="6"/>
  <c r="J13" i="6"/>
  <c r="J14" i="6"/>
  <c r="J15" i="6"/>
  <c r="J17" i="6"/>
  <c r="J18" i="6"/>
  <c r="J19" i="6"/>
  <c r="J20" i="6"/>
  <c r="J21" i="6"/>
  <c r="J22" i="6"/>
  <c r="J23" i="6"/>
  <c r="J25" i="6"/>
  <c r="J26" i="6"/>
  <c r="J27" i="6"/>
  <c r="J28" i="6"/>
  <c r="J29" i="6"/>
  <c r="J30" i="6"/>
  <c r="J31" i="6"/>
  <c r="BK13" i="3"/>
  <c r="BM13" i="3"/>
  <c r="BN13" i="3" s="1"/>
  <c r="BO13" i="3"/>
  <c r="BS13" i="3"/>
  <c r="BU13" i="3"/>
  <c r="BW13" i="3"/>
  <c r="K3" i="6"/>
  <c r="K4" i="6"/>
  <c r="K5" i="6"/>
  <c r="K6" i="6"/>
  <c r="K7" i="6"/>
  <c r="K8" i="6"/>
  <c r="K9" i="6"/>
  <c r="K10" i="6"/>
  <c r="K11" i="6"/>
  <c r="K12" i="6"/>
  <c r="K14" i="6"/>
  <c r="K15" i="6"/>
  <c r="K16" i="6"/>
  <c r="K17" i="6"/>
  <c r="K18" i="6"/>
  <c r="K19" i="6"/>
  <c r="K20" i="6"/>
  <c r="K21" i="6"/>
  <c r="K22" i="6"/>
  <c r="K23" i="6"/>
  <c r="K24" i="6"/>
  <c r="K26" i="6"/>
  <c r="K27" i="6"/>
  <c r="K29" i="6"/>
  <c r="K30" i="6"/>
  <c r="K31" i="6"/>
  <c r="BK15" i="3"/>
  <c r="BM15" i="3"/>
  <c r="BN15" i="3" s="1"/>
  <c r="BO15" i="3"/>
  <c r="BS15" i="3"/>
  <c r="BU15" i="3"/>
  <c r="BW15" i="3"/>
  <c r="BK16" i="3"/>
  <c r="BX17" i="3"/>
  <c r="L3" i="6"/>
  <c r="L4" i="6"/>
  <c r="L5" i="6"/>
  <c r="L6" i="6"/>
  <c r="L7" i="6"/>
  <c r="L8" i="6"/>
  <c r="L9" i="6"/>
  <c r="L10" i="6"/>
  <c r="L11" i="6"/>
  <c r="L12" i="6"/>
  <c r="L13" i="6"/>
  <c r="L14" i="6"/>
  <c r="L15" i="6"/>
  <c r="L17" i="6"/>
  <c r="L20" i="6"/>
  <c r="L21" i="6"/>
  <c r="L22" i="6"/>
  <c r="L23" i="6"/>
  <c r="L25" i="6"/>
  <c r="L26" i="6"/>
  <c r="L27" i="6"/>
  <c r="L28" i="6"/>
  <c r="L29" i="6"/>
  <c r="L30" i="6"/>
  <c r="L31" i="6"/>
  <c r="BK17" i="3"/>
  <c r="BM17" i="3"/>
  <c r="BN17" i="3" s="1"/>
  <c r="BO17" i="3"/>
  <c r="BS17" i="3"/>
  <c r="BU17" i="3"/>
  <c r="BW17" i="3"/>
  <c r="M2" i="6"/>
  <c r="M4" i="6"/>
  <c r="M5" i="6"/>
  <c r="M6" i="6"/>
  <c r="M7" i="6"/>
  <c r="M8" i="6"/>
  <c r="M9" i="6"/>
  <c r="M10" i="6"/>
  <c r="M11" i="6"/>
  <c r="M12" i="6"/>
  <c r="M13" i="6"/>
  <c r="M15" i="6"/>
  <c r="M16" i="6"/>
  <c r="M17" i="6"/>
  <c r="M18" i="6"/>
  <c r="M19" i="6"/>
  <c r="M20" i="6"/>
  <c r="M21" i="6"/>
  <c r="M23" i="6"/>
  <c r="M24" i="6"/>
  <c r="M25" i="6"/>
  <c r="M26" i="6"/>
  <c r="M27" i="6"/>
  <c r="M28" i="6"/>
  <c r="M29" i="6"/>
  <c r="M30" i="6"/>
  <c r="M31" i="6"/>
  <c r="BK18" i="3"/>
  <c r="BM18" i="3"/>
  <c r="BN18" i="3" s="1"/>
  <c r="BO18" i="3"/>
  <c r="BS18" i="3"/>
  <c r="BU18" i="3"/>
  <c r="BW18" i="3"/>
  <c r="N2" i="6"/>
  <c r="N3" i="6"/>
  <c r="N4" i="6"/>
  <c r="N5" i="6"/>
  <c r="N6" i="6"/>
  <c r="N7" i="6"/>
  <c r="N8" i="6"/>
  <c r="N9" i="6"/>
  <c r="N10" i="6"/>
  <c r="N11" i="6"/>
  <c r="N12" i="6"/>
  <c r="N13" i="6"/>
  <c r="N14" i="6"/>
  <c r="N15" i="6"/>
  <c r="N16" i="6"/>
  <c r="N17" i="6"/>
  <c r="N18" i="6"/>
  <c r="N19" i="6"/>
  <c r="N20" i="6"/>
  <c r="N21" i="6"/>
  <c r="N23" i="6"/>
  <c r="N24" i="6"/>
  <c r="N25" i="6"/>
  <c r="N26" i="6"/>
  <c r="N27" i="6"/>
  <c r="N28" i="6"/>
  <c r="N29" i="6"/>
  <c r="N30" i="6"/>
  <c r="N31" i="6"/>
  <c r="BK19" i="3"/>
  <c r="BM19" i="3"/>
  <c r="BN19" i="3" s="1"/>
  <c r="BO19" i="3"/>
  <c r="BS19" i="3"/>
  <c r="BU19" i="3"/>
  <c r="BW19" i="3"/>
  <c r="O3" i="6"/>
  <c r="O5" i="6"/>
  <c r="O6" i="6"/>
  <c r="O7" i="6"/>
  <c r="O8" i="6"/>
  <c r="O9" i="6"/>
  <c r="O10" i="6"/>
  <c r="O11" i="6"/>
  <c r="O12" i="6"/>
  <c r="O13" i="6"/>
  <c r="O14" i="6"/>
  <c r="O15" i="6"/>
  <c r="O16" i="6"/>
  <c r="O17" i="6"/>
  <c r="O18" i="6"/>
  <c r="O19" i="6"/>
  <c r="O21" i="6"/>
  <c r="O22" i="6"/>
  <c r="O23" i="6"/>
  <c r="O24" i="6"/>
  <c r="O25" i="6"/>
  <c r="O26" i="6"/>
  <c r="O27" i="6"/>
  <c r="O28" i="6"/>
  <c r="O29" i="6"/>
  <c r="O30" i="6"/>
  <c r="O31" i="6"/>
  <c r="BK20" i="3"/>
  <c r="BM20" i="3"/>
  <c r="BN20" i="3" s="1"/>
  <c r="BO20" i="3"/>
  <c r="BS20" i="3"/>
  <c r="BU20" i="3"/>
  <c r="BW20" i="3"/>
  <c r="BK21" i="3"/>
  <c r="P2" i="6"/>
  <c r="P3" i="6"/>
  <c r="P4" i="6"/>
  <c r="P6" i="6"/>
  <c r="P7" i="6"/>
  <c r="P8" i="6"/>
  <c r="P9" i="6"/>
  <c r="P10" i="6"/>
  <c r="P11" i="6"/>
  <c r="P12" i="6"/>
  <c r="P14" i="6"/>
  <c r="P15" i="6"/>
  <c r="P17" i="6"/>
  <c r="P18" i="6"/>
  <c r="P19" i="6"/>
  <c r="P20" i="6"/>
  <c r="P21" i="6"/>
  <c r="P22" i="6"/>
  <c r="P24" i="6"/>
  <c r="P25" i="6"/>
  <c r="P26" i="6"/>
  <c r="P27" i="6"/>
  <c r="P28" i="6"/>
  <c r="P29" i="6"/>
  <c r="P30" i="6"/>
  <c r="P31" i="6"/>
  <c r="BK22" i="3"/>
  <c r="BM22" i="3"/>
  <c r="BN22" i="3" s="1"/>
  <c r="BO22" i="3"/>
  <c r="BS22" i="3"/>
  <c r="BU22" i="3"/>
  <c r="BW22" i="3"/>
  <c r="Q3" i="6"/>
  <c r="Q4" i="6"/>
  <c r="Q5" i="6"/>
  <c r="Q6" i="6"/>
  <c r="Q7" i="6"/>
  <c r="Q8" i="6"/>
  <c r="Q9" i="6"/>
  <c r="Q10" i="6"/>
  <c r="Q11" i="6"/>
  <c r="Q12" i="6"/>
  <c r="Q13" i="6"/>
  <c r="Q14" i="6"/>
  <c r="Q15" i="6"/>
  <c r="Q16" i="6"/>
  <c r="Q17" i="6"/>
  <c r="Q18" i="6"/>
  <c r="Q19" i="6"/>
  <c r="Q20" i="6"/>
  <c r="Q21" i="6"/>
  <c r="Q22" i="6"/>
  <c r="Q23" i="6"/>
  <c r="Q24" i="6"/>
  <c r="Q25" i="6"/>
  <c r="Q26" i="6"/>
  <c r="Q27" i="6"/>
  <c r="Q28" i="6"/>
  <c r="Q29" i="6"/>
  <c r="Q30" i="6"/>
  <c r="Q31" i="6"/>
  <c r="BK23" i="3"/>
  <c r="BM23" i="3"/>
  <c r="BN23" i="3" s="1"/>
  <c r="BO23" i="3"/>
  <c r="BS23" i="3"/>
  <c r="BU23" i="3"/>
  <c r="BW23" i="3"/>
  <c r="R3" i="6"/>
  <c r="R4" i="6"/>
  <c r="R6" i="6"/>
  <c r="R7" i="6"/>
  <c r="R8" i="6"/>
  <c r="R9" i="6"/>
  <c r="R10" i="6"/>
  <c r="R11" i="6"/>
  <c r="R12" i="6"/>
  <c r="R13" i="6"/>
  <c r="R14" i="6"/>
  <c r="R15" i="6"/>
  <c r="R16" i="6"/>
  <c r="R17" i="6"/>
  <c r="R18" i="6"/>
  <c r="R19" i="6"/>
  <c r="R20" i="6"/>
  <c r="R22" i="6"/>
  <c r="R23" i="6"/>
  <c r="R24" i="6"/>
  <c r="R25" i="6"/>
  <c r="R26" i="6"/>
  <c r="R27" i="6"/>
  <c r="R28" i="6"/>
  <c r="R30" i="6"/>
  <c r="R31" i="6"/>
  <c r="BK24" i="3"/>
  <c r="BM24" i="3"/>
  <c r="BN24" i="3" s="1"/>
  <c r="BO24" i="3"/>
  <c r="BS24" i="3"/>
  <c r="BU24" i="3"/>
  <c r="BW24" i="3"/>
  <c r="S3" i="6"/>
  <c r="S5" i="6"/>
  <c r="S6" i="6"/>
  <c r="S7" i="6"/>
  <c r="S8" i="6"/>
  <c r="S9" i="6"/>
  <c r="S10" i="6"/>
  <c r="S11" i="6"/>
  <c r="S12" i="6"/>
  <c r="S13" i="6"/>
  <c r="S14" i="6"/>
  <c r="S15" i="6"/>
  <c r="S17" i="6"/>
  <c r="S18" i="6"/>
  <c r="S19" i="6"/>
  <c r="S20" i="6"/>
  <c r="S21" i="6"/>
  <c r="S22" i="6"/>
  <c r="S23" i="6"/>
  <c r="S24" i="6"/>
  <c r="S25" i="6"/>
  <c r="S26" i="6"/>
  <c r="S27" i="6"/>
  <c r="S28" i="6"/>
  <c r="S29" i="6"/>
  <c r="S30" i="6"/>
  <c r="S31" i="6"/>
  <c r="BK25" i="3"/>
  <c r="BM25" i="3"/>
  <c r="BN25" i="3" s="1"/>
  <c r="BO25" i="3"/>
  <c r="BS25" i="3"/>
  <c r="BU25" i="3"/>
  <c r="BW25" i="3"/>
  <c r="BK26" i="3"/>
  <c r="BX27" i="3"/>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BK27" i="3"/>
  <c r="BM27" i="3"/>
  <c r="BN27" i="3" s="1"/>
  <c r="BO27" i="3"/>
  <c r="BS27" i="3"/>
  <c r="BU27" i="3"/>
  <c r="BW27" i="3"/>
  <c r="BX28" i="3"/>
  <c r="U3" i="6"/>
  <c r="U4" i="6"/>
  <c r="U5" i="6"/>
  <c r="U6" i="6"/>
  <c r="U7" i="6"/>
  <c r="U8" i="6"/>
  <c r="U9" i="6"/>
  <c r="U10" i="6"/>
  <c r="U11" i="6"/>
  <c r="U12" i="6"/>
  <c r="U13" i="6"/>
  <c r="U14" i="6"/>
  <c r="U15" i="6"/>
  <c r="U16" i="6"/>
  <c r="U17" i="6"/>
  <c r="U18" i="6"/>
  <c r="U19" i="6"/>
  <c r="U20" i="6"/>
  <c r="U21" i="6"/>
  <c r="U22" i="6"/>
  <c r="U23" i="6"/>
  <c r="U24" i="6"/>
  <c r="U25" i="6"/>
  <c r="U26" i="6"/>
  <c r="U27" i="6"/>
  <c r="U28" i="6"/>
  <c r="U29" i="6"/>
  <c r="U30" i="6"/>
  <c r="BK28" i="3"/>
  <c r="BM28" i="3"/>
  <c r="BN28" i="3" s="1"/>
  <c r="BO28" i="3"/>
  <c r="BS28" i="3"/>
  <c r="BU28" i="3"/>
  <c r="BW28" i="3"/>
  <c r="V3" i="6"/>
  <c r="V4" i="6"/>
  <c r="V5" i="6"/>
  <c r="V6" i="6"/>
  <c r="V7" i="6"/>
  <c r="V8" i="6"/>
  <c r="V10" i="6"/>
  <c r="V11" i="6"/>
  <c r="V12" i="6"/>
  <c r="V13" i="6"/>
  <c r="V14" i="6"/>
  <c r="V15" i="6"/>
  <c r="V16" i="6"/>
  <c r="V17" i="6"/>
  <c r="V18" i="6"/>
  <c r="V19" i="6"/>
  <c r="V20" i="6"/>
  <c r="V21" i="6"/>
  <c r="V22" i="6"/>
  <c r="V23" i="6"/>
  <c r="V24" i="6"/>
  <c r="V25" i="6"/>
  <c r="V26" i="6"/>
  <c r="V27" i="6"/>
  <c r="V28" i="6"/>
  <c r="V29" i="6"/>
  <c r="V30" i="6"/>
  <c r="V31" i="6"/>
  <c r="BK29" i="3"/>
  <c r="BM29" i="3"/>
  <c r="BN29" i="3" s="1"/>
  <c r="BO29" i="3"/>
  <c r="BS29" i="3"/>
  <c r="BU29" i="3"/>
  <c r="BW29" i="3"/>
  <c r="BX30" i="3"/>
  <c r="W3" i="6"/>
  <c r="W4" i="6"/>
  <c r="W5" i="6"/>
  <c r="W6" i="6"/>
  <c r="W7" i="6"/>
  <c r="W8" i="6"/>
  <c r="W9" i="6"/>
  <c r="W10" i="6"/>
  <c r="W11" i="6"/>
  <c r="W12" i="6"/>
  <c r="W13" i="6"/>
  <c r="W14" i="6"/>
  <c r="W15" i="6"/>
  <c r="W16" i="6"/>
  <c r="W17" i="6"/>
  <c r="W18" i="6"/>
  <c r="W19" i="6"/>
  <c r="W20" i="6"/>
  <c r="W21" i="6"/>
  <c r="W22" i="6"/>
  <c r="W23" i="6"/>
  <c r="W24" i="6"/>
  <c r="W25" i="6"/>
  <c r="W26" i="6"/>
  <c r="W27" i="6"/>
  <c r="W28" i="6"/>
  <c r="W29" i="6"/>
  <c r="W30" i="6"/>
  <c r="W31" i="6"/>
  <c r="BK30" i="3"/>
  <c r="BM30" i="3"/>
  <c r="BN30" i="3" s="1"/>
  <c r="BO30" i="3"/>
  <c r="BS30" i="3"/>
  <c r="BU30" i="3"/>
  <c r="BW30" i="3"/>
  <c r="BK31" i="3"/>
  <c r="X3" i="6"/>
  <c r="X4" i="6"/>
  <c r="X5" i="6"/>
  <c r="X6" i="6"/>
  <c r="X7" i="6"/>
  <c r="X8" i="6"/>
  <c r="X9" i="6"/>
  <c r="X10" i="6"/>
  <c r="X11" i="6"/>
  <c r="X12" i="6"/>
  <c r="X13" i="6"/>
  <c r="X14" i="6"/>
  <c r="X15" i="6"/>
  <c r="X16" i="6"/>
  <c r="X17" i="6"/>
  <c r="X18" i="6"/>
  <c r="X19" i="6"/>
  <c r="X20" i="6"/>
  <c r="X21" i="6"/>
  <c r="X22" i="6"/>
  <c r="X23" i="6"/>
  <c r="X24" i="6"/>
  <c r="X25" i="6"/>
  <c r="X26" i="6"/>
  <c r="X27" i="6"/>
  <c r="X28" i="6"/>
  <c r="X30" i="6"/>
  <c r="X31" i="6"/>
  <c r="BK32" i="3"/>
  <c r="BM32" i="3"/>
  <c r="BN32" i="3" s="1"/>
  <c r="BO32" i="3"/>
  <c r="BS32" i="3"/>
  <c r="BU32" i="3"/>
  <c r="BW32" i="3"/>
  <c r="BX33" i="3"/>
  <c r="Y3" i="6"/>
  <c r="Y4" i="6"/>
  <c r="Y5" i="6"/>
  <c r="Y7" i="6"/>
  <c r="Y8" i="6"/>
  <c r="Y9" i="6"/>
  <c r="Y10" i="6"/>
  <c r="Y11" i="6"/>
  <c r="Y12" i="6"/>
  <c r="Y13" i="6"/>
  <c r="Y14" i="6"/>
  <c r="Y15" i="6"/>
  <c r="Y16" i="6"/>
  <c r="Y17" i="6"/>
  <c r="Y18" i="6"/>
  <c r="Y19" i="6"/>
  <c r="Y20" i="6"/>
  <c r="Y21" i="6"/>
  <c r="Y22" i="6"/>
  <c r="Y23" i="6"/>
  <c r="Y24" i="6"/>
  <c r="Y25" i="6"/>
  <c r="Y26" i="6"/>
  <c r="Y27" i="6"/>
  <c r="Y28" i="6"/>
  <c r="Y29" i="6"/>
  <c r="Y30" i="6"/>
  <c r="Y31" i="6"/>
  <c r="BK33" i="3"/>
  <c r="BM33" i="3"/>
  <c r="BN33" i="3" s="1"/>
  <c r="BO33" i="3"/>
  <c r="BS33" i="3"/>
  <c r="BU33" i="3"/>
  <c r="BW33" i="3"/>
  <c r="BX34" i="3"/>
  <c r="Z3" i="6"/>
  <c r="Z4" i="6"/>
  <c r="Z5" i="6"/>
  <c r="Z7" i="6"/>
  <c r="Z8" i="6"/>
  <c r="Z9" i="6"/>
  <c r="Z10" i="6"/>
  <c r="Z11" i="6"/>
  <c r="Z12" i="6"/>
  <c r="Z13" i="6"/>
  <c r="Z14" i="6"/>
  <c r="Z15" i="6"/>
  <c r="Z16" i="6"/>
  <c r="Z17" i="6"/>
  <c r="Z18" i="6"/>
  <c r="Z19" i="6"/>
  <c r="Z20" i="6"/>
  <c r="Z21" i="6"/>
  <c r="Z22" i="6"/>
  <c r="Z23" i="6"/>
  <c r="Z24" i="6"/>
  <c r="Z25" i="6"/>
  <c r="Z26" i="6"/>
  <c r="Z27" i="6"/>
  <c r="Z28" i="6"/>
  <c r="Z29" i="6"/>
  <c r="Z30" i="6"/>
  <c r="Z31" i="6"/>
  <c r="BK34" i="3"/>
  <c r="BM34" i="3"/>
  <c r="BN34" i="3" s="1"/>
  <c r="BS34" i="3"/>
  <c r="BU34" i="3"/>
  <c r="BW34" i="3"/>
  <c r="AA2" i="6"/>
  <c r="AA3" i="6"/>
  <c r="AA4" i="6"/>
  <c r="AA5" i="6"/>
  <c r="AA6" i="6"/>
  <c r="AA7" i="6"/>
  <c r="AA8" i="6"/>
  <c r="AA9" i="6"/>
  <c r="AA10" i="6"/>
  <c r="AA11" i="6"/>
  <c r="AA12" i="6"/>
  <c r="AA13" i="6"/>
  <c r="AA14" i="6"/>
  <c r="AA15" i="6"/>
  <c r="AA16" i="6"/>
  <c r="AA17" i="6"/>
  <c r="AA18" i="6"/>
  <c r="AA19" i="6"/>
  <c r="AA20" i="6"/>
  <c r="AA21" i="6"/>
  <c r="AA22" i="6"/>
  <c r="AA23" i="6"/>
  <c r="AA24" i="6"/>
  <c r="AA25" i="6"/>
  <c r="AA26" i="6"/>
  <c r="AA27" i="6"/>
  <c r="AA28" i="6"/>
  <c r="AA29" i="6"/>
  <c r="AA30" i="6"/>
  <c r="AA31" i="6"/>
  <c r="BK35" i="3"/>
  <c r="BM35" i="3"/>
  <c r="BN35" i="3" s="1"/>
  <c r="BO35" i="3"/>
  <c r="BS35" i="3"/>
  <c r="BU35" i="3"/>
  <c r="BW35" i="3"/>
  <c r="BL37" i="3"/>
  <c r="BS37" i="3"/>
  <c r="BL38" i="3"/>
  <c r="BS38" i="3"/>
  <c r="BL39" i="3"/>
  <c r="BS39" i="3"/>
  <c r="BL40" i="3"/>
  <c r="BS40" i="3"/>
  <c r="BL41" i="3"/>
  <c r="BS41" i="3"/>
  <c r="BL42" i="3"/>
  <c r="BS42" i="3"/>
  <c r="BL43" i="3"/>
  <c r="BS43" i="3"/>
  <c r="BL44" i="3"/>
  <c r="BS44" i="3"/>
  <c r="BL45" i="3"/>
  <c r="BS45" i="3"/>
  <c r="BL46" i="3"/>
  <c r="BS46" i="3"/>
  <c r="C2" i="6"/>
  <c r="D2" i="6"/>
  <c r="C3" i="6"/>
  <c r="F3" i="6"/>
  <c r="C4" i="6"/>
  <c r="D4" i="6"/>
  <c r="F4" i="6"/>
  <c r="G4" i="6"/>
  <c r="O4" i="6"/>
  <c r="C5" i="6"/>
  <c r="D5" i="6"/>
  <c r="G5" i="6"/>
  <c r="P5" i="6"/>
  <c r="R5" i="6"/>
  <c r="C6" i="6"/>
  <c r="D6" i="6"/>
  <c r="G6" i="6"/>
  <c r="I6" i="6"/>
  <c r="C7" i="6"/>
  <c r="C8" i="6"/>
  <c r="E8" i="6"/>
  <c r="C9" i="6"/>
  <c r="F9" i="6"/>
  <c r="J9" i="6"/>
  <c r="C10" i="6"/>
  <c r="D10" i="6"/>
  <c r="E10" i="6"/>
  <c r="F10" i="6"/>
  <c r="C11" i="6"/>
  <c r="H11" i="6"/>
  <c r="C12" i="6"/>
  <c r="C13" i="6"/>
  <c r="D13" i="6"/>
  <c r="G13" i="6"/>
  <c r="H13" i="6"/>
  <c r="K13" i="6"/>
  <c r="P13" i="6"/>
  <c r="C14" i="6"/>
  <c r="D14" i="6"/>
  <c r="E14" i="6"/>
  <c r="G14" i="6"/>
  <c r="I14" i="6"/>
  <c r="M14" i="6"/>
  <c r="C15" i="6"/>
  <c r="C16" i="6"/>
  <c r="E16" i="6"/>
  <c r="G16" i="6"/>
  <c r="J16" i="6"/>
  <c r="L16" i="6"/>
  <c r="P16" i="6"/>
  <c r="S16" i="6"/>
  <c r="C17" i="6"/>
  <c r="F17" i="6"/>
  <c r="H17" i="6"/>
  <c r="C18" i="6"/>
  <c r="D18" i="6"/>
  <c r="E18" i="6"/>
  <c r="F18" i="6"/>
  <c r="G18" i="6"/>
  <c r="H18" i="6"/>
  <c r="L18" i="6"/>
  <c r="C19" i="6"/>
  <c r="D19" i="6"/>
  <c r="H19" i="6"/>
  <c r="L19" i="6"/>
  <c r="C20" i="6"/>
  <c r="D20" i="6"/>
  <c r="F20" i="6"/>
  <c r="G20" i="6"/>
  <c r="O20" i="6"/>
  <c r="C21" i="6"/>
  <c r="D21" i="6"/>
  <c r="F21" i="6"/>
  <c r="G21" i="6"/>
  <c r="R21" i="6"/>
  <c r="C22" i="6"/>
  <c r="D22" i="6"/>
  <c r="E22" i="6"/>
  <c r="G22" i="6"/>
  <c r="I22" i="6"/>
  <c r="M22" i="6"/>
  <c r="N22" i="6"/>
  <c r="C23" i="6"/>
  <c r="P23" i="6"/>
  <c r="C24" i="6"/>
  <c r="E24" i="6"/>
  <c r="I24" i="6"/>
  <c r="J24" i="6"/>
  <c r="L24" i="6"/>
  <c r="C25" i="6"/>
  <c r="F25" i="6"/>
  <c r="K25" i="6"/>
  <c r="C26" i="6"/>
  <c r="F26" i="6"/>
  <c r="H26" i="6"/>
  <c r="C27" i="6"/>
  <c r="D27" i="6"/>
  <c r="F27" i="6"/>
  <c r="H27" i="6"/>
  <c r="C28" i="6"/>
  <c r="F28" i="6"/>
  <c r="G28" i="6"/>
  <c r="K28" i="6"/>
  <c r="C29" i="6"/>
  <c r="D29" i="6"/>
  <c r="G29" i="6"/>
  <c r="H29" i="6"/>
  <c r="I29" i="6"/>
  <c r="R29" i="6"/>
  <c r="X29" i="6"/>
  <c r="C30" i="6"/>
  <c r="D30" i="6"/>
  <c r="E30" i="6"/>
  <c r="I30" i="6"/>
  <c r="C31" i="6"/>
  <c r="I31" i="6"/>
  <c r="U31" i="6"/>
  <c r="H2" i="4"/>
  <c r="I2" i="4"/>
  <c r="J2" i="4"/>
  <c r="K2" i="4" s="1"/>
  <c r="L2" i="4"/>
  <c r="M2" i="4"/>
  <c r="N2" i="4"/>
  <c r="H4" i="4"/>
  <c r="K4" i="4"/>
  <c r="L4" i="4"/>
  <c r="M4" i="4"/>
  <c r="N4" i="4"/>
  <c r="H5" i="4"/>
  <c r="I5" i="4"/>
  <c r="K5" i="4"/>
  <c r="L5" i="4"/>
  <c r="M5" i="4"/>
  <c r="N5" i="4"/>
  <c r="H6" i="4"/>
  <c r="C10" i="4"/>
  <c r="D10" i="4"/>
  <c r="E10" i="4"/>
  <c r="C11" i="4"/>
  <c r="D11" i="4"/>
  <c r="E11" i="4"/>
  <c r="C12" i="4"/>
  <c r="D12" i="4"/>
  <c r="E12" i="4"/>
  <c r="F12" i="4"/>
  <c r="A14" i="5"/>
  <c r="C2" i="5"/>
  <c r="D2" i="5"/>
  <c r="E2" i="5"/>
  <c r="F2" i="5"/>
  <c r="G2" i="5"/>
  <c r="H2" i="5"/>
  <c r="I2" i="5"/>
  <c r="J2" i="5"/>
  <c r="K2" i="5"/>
  <c r="L2" i="5"/>
  <c r="M2" i="5"/>
  <c r="N2" i="5"/>
  <c r="O2" i="5"/>
  <c r="P2" i="5"/>
  <c r="Q2" i="5"/>
  <c r="R2" i="5"/>
  <c r="S2" i="5"/>
  <c r="T2" i="5"/>
  <c r="U2" i="5"/>
  <c r="V2" i="5"/>
  <c r="W2" i="5"/>
  <c r="X2" i="5"/>
  <c r="Y2" i="5"/>
  <c r="Z2" i="5"/>
  <c r="AA2" i="5"/>
  <c r="AB2" i="5"/>
  <c r="C3" i="5"/>
  <c r="D3" i="5"/>
  <c r="E3" i="5"/>
  <c r="F3" i="5"/>
  <c r="G3" i="5"/>
  <c r="H3" i="5"/>
  <c r="I3" i="5"/>
  <c r="J3" i="5"/>
  <c r="K3" i="5"/>
  <c r="L3" i="5"/>
  <c r="M3" i="5"/>
  <c r="N3" i="5"/>
  <c r="O3" i="5"/>
  <c r="P3" i="5"/>
  <c r="Q3" i="5"/>
  <c r="R3" i="5"/>
  <c r="S3" i="5"/>
  <c r="T3" i="5"/>
  <c r="U3" i="5"/>
  <c r="V3" i="5"/>
  <c r="W3" i="5"/>
  <c r="X3" i="5"/>
  <c r="Y3" i="5"/>
  <c r="Z3" i="5"/>
  <c r="AA3" i="5"/>
  <c r="AB3" i="5"/>
  <c r="C4" i="5"/>
  <c r="D4" i="5"/>
  <c r="E4" i="5"/>
  <c r="F4" i="5"/>
  <c r="G4" i="5"/>
  <c r="H4" i="5"/>
  <c r="I4" i="5"/>
  <c r="J4" i="5"/>
  <c r="K4" i="5"/>
  <c r="L4" i="5"/>
  <c r="M4" i="5"/>
  <c r="N4" i="5"/>
  <c r="O4" i="5"/>
  <c r="P4" i="5"/>
  <c r="Q4" i="5"/>
  <c r="R4" i="5"/>
  <c r="S4" i="5"/>
  <c r="T4" i="5"/>
  <c r="U4" i="5"/>
  <c r="V4" i="5"/>
  <c r="W4" i="5"/>
  <c r="X4" i="5"/>
  <c r="Y4" i="5"/>
  <c r="Z4" i="5"/>
  <c r="AA4" i="5"/>
  <c r="AB4" i="5"/>
  <c r="C5" i="5"/>
  <c r="D5" i="5"/>
  <c r="E5" i="5"/>
  <c r="F5" i="5"/>
  <c r="G5" i="5"/>
  <c r="H5" i="5"/>
  <c r="I5" i="5"/>
  <c r="J5" i="5"/>
  <c r="K5" i="5"/>
  <c r="L5" i="5"/>
  <c r="M5" i="5"/>
  <c r="N5" i="5"/>
  <c r="O5" i="5"/>
  <c r="P5" i="5"/>
  <c r="Q5" i="5"/>
  <c r="R5" i="5"/>
  <c r="S5" i="5"/>
  <c r="T5" i="5"/>
  <c r="U5" i="5"/>
  <c r="V5" i="5"/>
  <c r="W5" i="5"/>
  <c r="X5" i="5"/>
  <c r="Y5" i="5"/>
  <c r="Z5" i="5"/>
  <c r="AA5" i="5"/>
  <c r="AB5" i="5"/>
  <c r="C6" i="5"/>
  <c r="D6" i="5"/>
  <c r="E6" i="5"/>
  <c r="F6" i="5"/>
  <c r="G6" i="5"/>
  <c r="H6" i="5"/>
  <c r="I6" i="5"/>
  <c r="J6" i="5"/>
  <c r="K6" i="5"/>
  <c r="L6" i="5"/>
  <c r="M6" i="5"/>
  <c r="N6" i="5"/>
  <c r="O6" i="5"/>
  <c r="P6" i="5"/>
  <c r="Q6" i="5"/>
  <c r="R6" i="5"/>
  <c r="S6" i="5"/>
  <c r="T6" i="5"/>
  <c r="U6" i="5"/>
  <c r="V6" i="5"/>
  <c r="W6" i="5"/>
  <c r="X6" i="5"/>
  <c r="Y6" i="5"/>
  <c r="Z6" i="5"/>
  <c r="AA6" i="5"/>
  <c r="AB6" i="5"/>
  <c r="C7" i="5"/>
  <c r="D7" i="5"/>
  <c r="E7" i="5"/>
  <c r="F7" i="5"/>
  <c r="G7" i="5"/>
  <c r="H7" i="5"/>
  <c r="I7" i="5"/>
  <c r="J7" i="5"/>
  <c r="K7" i="5"/>
  <c r="L7" i="5"/>
  <c r="M7" i="5"/>
  <c r="N7" i="5"/>
  <c r="O7" i="5"/>
  <c r="P7" i="5"/>
  <c r="Q7" i="5"/>
  <c r="R7" i="5"/>
  <c r="S7" i="5"/>
  <c r="T7" i="5"/>
  <c r="U7" i="5"/>
  <c r="V7" i="5"/>
  <c r="W7" i="5"/>
  <c r="X7" i="5"/>
  <c r="Y7" i="5"/>
  <c r="Z7" i="5"/>
  <c r="AA7" i="5"/>
  <c r="AB7" i="5"/>
  <c r="C8" i="5"/>
  <c r="D8" i="5"/>
  <c r="E8" i="5"/>
  <c r="F8" i="5"/>
  <c r="G8" i="5"/>
  <c r="H8" i="5"/>
  <c r="I8" i="5"/>
  <c r="J8" i="5"/>
  <c r="K8" i="5"/>
  <c r="L8" i="5"/>
  <c r="M8" i="5"/>
  <c r="N8" i="5"/>
  <c r="O8" i="5"/>
  <c r="P8" i="5"/>
  <c r="Q8" i="5"/>
  <c r="R8" i="5"/>
  <c r="S8" i="5"/>
  <c r="T8" i="5"/>
  <c r="U8" i="5"/>
  <c r="V8" i="5"/>
  <c r="W8" i="5"/>
  <c r="X8" i="5"/>
  <c r="Y8" i="5"/>
  <c r="Z8" i="5"/>
  <c r="AA8" i="5"/>
  <c r="AB8" i="5"/>
  <c r="C9" i="5"/>
  <c r="D9" i="5"/>
  <c r="E9" i="5"/>
  <c r="F9" i="5"/>
  <c r="G9" i="5"/>
  <c r="H9" i="5"/>
  <c r="I9" i="5"/>
  <c r="J9" i="5"/>
  <c r="K9" i="5"/>
  <c r="L9" i="5"/>
  <c r="M9" i="5"/>
  <c r="N9" i="5"/>
  <c r="O9" i="5"/>
  <c r="P9" i="5"/>
  <c r="Q9" i="5"/>
  <c r="R9" i="5"/>
  <c r="S9" i="5"/>
  <c r="T9" i="5"/>
  <c r="U9" i="5"/>
  <c r="V9" i="5"/>
  <c r="W9" i="5"/>
  <c r="X9" i="5"/>
  <c r="Y9" i="5"/>
  <c r="Z9" i="5"/>
  <c r="AA9" i="5"/>
  <c r="AB9" i="5"/>
  <c r="C10" i="5"/>
  <c r="D10" i="5"/>
  <c r="E10" i="5"/>
  <c r="F10" i="5"/>
  <c r="G10" i="5"/>
  <c r="H10" i="5"/>
  <c r="I10" i="5"/>
  <c r="J10" i="5"/>
  <c r="K10" i="5"/>
  <c r="L10" i="5"/>
  <c r="M10" i="5"/>
  <c r="N10" i="5"/>
  <c r="O10" i="5"/>
  <c r="P10" i="5"/>
  <c r="Q10" i="5"/>
  <c r="R10" i="5"/>
  <c r="S10" i="5"/>
  <c r="T10" i="5"/>
  <c r="U10" i="5"/>
  <c r="V10" i="5"/>
  <c r="W10" i="5"/>
  <c r="X10" i="5"/>
  <c r="Y10" i="5"/>
  <c r="Z10" i="5"/>
  <c r="AA10" i="5"/>
  <c r="AB10" i="5"/>
  <c r="C11" i="5"/>
  <c r="D11" i="5"/>
  <c r="E11" i="5"/>
  <c r="F11" i="5"/>
  <c r="G11" i="5"/>
  <c r="H11" i="5"/>
  <c r="I11" i="5"/>
  <c r="J11" i="5"/>
  <c r="K11" i="5"/>
  <c r="L11" i="5"/>
  <c r="M11" i="5"/>
  <c r="N11" i="5"/>
  <c r="O11" i="5"/>
  <c r="P11" i="5"/>
  <c r="Q11" i="5"/>
  <c r="R11" i="5"/>
  <c r="S11" i="5"/>
  <c r="T11" i="5"/>
  <c r="U11" i="5"/>
  <c r="V11" i="5"/>
  <c r="W11" i="5"/>
  <c r="X11" i="5"/>
  <c r="Y11" i="5"/>
  <c r="Z11" i="5"/>
  <c r="AA11" i="5"/>
  <c r="AB11" i="5"/>
  <c r="C12" i="5"/>
  <c r="D12" i="5"/>
  <c r="E12" i="5"/>
  <c r="F12" i="5"/>
  <c r="G12" i="5"/>
  <c r="H12" i="5"/>
  <c r="I12" i="5"/>
  <c r="J12" i="5"/>
  <c r="K12" i="5"/>
  <c r="L12" i="5"/>
  <c r="M12" i="5"/>
  <c r="N12" i="5"/>
  <c r="O12" i="5"/>
  <c r="P12" i="5"/>
  <c r="Q12" i="5"/>
  <c r="R12" i="5"/>
  <c r="S12" i="5"/>
  <c r="T12" i="5"/>
  <c r="U12" i="5"/>
  <c r="V12" i="5"/>
  <c r="W12" i="5"/>
  <c r="X12" i="5"/>
  <c r="Y12" i="5"/>
  <c r="Z12" i="5"/>
  <c r="AA12" i="5"/>
  <c r="AB12" i="5"/>
  <c r="C13" i="5"/>
  <c r="D13" i="5"/>
  <c r="E13" i="5"/>
  <c r="F13" i="5"/>
  <c r="G13" i="5"/>
  <c r="H13" i="5"/>
  <c r="I13" i="5"/>
  <c r="J13" i="5"/>
  <c r="K13" i="5"/>
  <c r="L13" i="5"/>
  <c r="M13" i="5"/>
  <c r="N13" i="5"/>
  <c r="O13" i="5"/>
  <c r="P13" i="5"/>
  <c r="Q13" i="5"/>
  <c r="R13" i="5"/>
  <c r="S13" i="5"/>
  <c r="T13" i="5"/>
  <c r="U13" i="5"/>
  <c r="V13" i="5"/>
  <c r="W13" i="5"/>
  <c r="X13" i="5"/>
  <c r="Y13" i="5"/>
  <c r="Z13" i="5"/>
  <c r="AA13" i="5"/>
  <c r="AB13" i="5"/>
  <c r="C14" i="5"/>
  <c r="D14" i="5"/>
  <c r="E14" i="5"/>
  <c r="F14" i="5"/>
  <c r="G14" i="5"/>
  <c r="H14" i="5"/>
  <c r="I14" i="5"/>
  <c r="J14" i="5"/>
  <c r="K14" i="5"/>
  <c r="L14" i="5"/>
  <c r="M14" i="5"/>
  <c r="N14" i="5"/>
  <c r="O14" i="5"/>
  <c r="P14" i="5"/>
  <c r="Q14" i="5"/>
  <c r="R14" i="5"/>
  <c r="S14" i="5"/>
  <c r="T14" i="5"/>
  <c r="U14" i="5"/>
  <c r="V14" i="5"/>
  <c r="W14" i="5"/>
  <c r="X14" i="5"/>
  <c r="Y14" i="5"/>
  <c r="Z14" i="5"/>
  <c r="AA14" i="5"/>
  <c r="AB14" i="5"/>
  <c r="C15" i="5"/>
  <c r="D15" i="5"/>
  <c r="E15" i="5"/>
  <c r="F15" i="5"/>
  <c r="G15" i="5"/>
  <c r="H15" i="5"/>
  <c r="I15" i="5"/>
  <c r="J15" i="5"/>
  <c r="K15" i="5"/>
  <c r="L15" i="5"/>
  <c r="M15" i="5"/>
  <c r="N15" i="5"/>
  <c r="O15" i="5"/>
  <c r="P15" i="5"/>
  <c r="Q15" i="5"/>
  <c r="R15" i="5"/>
  <c r="S15" i="5"/>
  <c r="T15" i="5"/>
  <c r="U15" i="5"/>
  <c r="V15" i="5"/>
  <c r="W15" i="5"/>
  <c r="X15" i="5"/>
  <c r="Y15" i="5"/>
  <c r="Z15" i="5"/>
  <c r="AA15" i="5"/>
  <c r="AB15" i="5"/>
  <c r="C16" i="5"/>
  <c r="D16" i="5"/>
  <c r="E16" i="5"/>
  <c r="F16" i="5"/>
  <c r="G16" i="5"/>
  <c r="H16" i="5"/>
  <c r="I16" i="5"/>
  <c r="J16" i="5"/>
  <c r="K16" i="5"/>
  <c r="L16" i="5"/>
  <c r="M16" i="5"/>
  <c r="N16" i="5"/>
  <c r="O16" i="5"/>
  <c r="P16" i="5"/>
  <c r="Q16" i="5"/>
  <c r="R16" i="5"/>
  <c r="S16" i="5"/>
  <c r="T16" i="5"/>
  <c r="U16" i="5"/>
  <c r="V16" i="5"/>
  <c r="W16" i="5"/>
  <c r="X16" i="5"/>
  <c r="Y16" i="5"/>
  <c r="Z16" i="5"/>
  <c r="AA16" i="5"/>
  <c r="AB16" i="5"/>
  <c r="C17" i="5"/>
  <c r="D17" i="5"/>
  <c r="E17" i="5"/>
  <c r="F17" i="5"/>
  <c r="G17" i="5"/>
  <c r="H17" i="5"/>
  <c r="I17" i="5"/>
  <c r="J17" i="5"/>
  <c r="K17" i="5"/>
  <c r="L17" i="5"/>
  <c r="M17" i="5"/>
  <c r="N17" i="5"/>
  <c r="O17" i="5"/>
  <c r="P17" i="5"/>
  <c r="Q17" i="5"/>
  <c r="R17" i="5"/>
  <c r="S17" i="5"/>
  <c r="T17" i="5"/>
  <c r="U17" i="5"/>
  <c r="V17" i="5"/>
  <c r="W17" i="5"/>
  <c r="X17" i="5"/>
  <c r="Y17" i="5"/>
  <c r="Z17" i="5"/>
  <c r="AA17" i="5"/>
  <c r="AB17" i="5"/>
  <c r="C18" i="5"/>
  <c r="D18" i="5"/>
  <c r="E18" i="5"/>
  <c r="F18" i="5"/>
  <c r="G18" i="5"/>
  <c r="H18" i="5"/>
  <c r="I18" i="5"/>
  <c r="J18" i="5"/>
  <c r="K18" i="5"/>
  <c r="L18" i="5"/>
  <c r="M18" i="5"/>
  <c r="N18" i="5"/>
  <c r="O18" i="5"/>
  <c r="P18" i="5"/>
  <c r="Q18" i="5"/>
  <c r="R18" i="5"/>
  <c r="S18" i="5"/>
  <c r="T18" i="5"/>
  <c r="U18" i="5"/>
  <c r="V18" i="5"/>
  <c r="W18" i="5"/>
  <c r="X18" i="5"/>
  <c r="Y18" i="5"/>
  <c r="Z18" i="5"/>
  <c r="AA18" i="5"/>
  <c r="AB18" i="5"/>
  <c r="C19" i="5"/>
  <c r="D19" i="5"/>
  <c r="E19" i="5"/>
  <c r="F19" i="5"/>
  <c r="G19" i="5"/>
  <c r="H19" i="5"/>
  <c r="I19" i="5"/>
  <c r="J19" i="5"/>
  <c r="K19" i="5"/>
  <c r="L19" i="5"/>
  <c r="M19" i="5"/>
  <c r="N19" i="5"/>
  <c r="O19" i="5"/>
  <c r="P19" i="5"/>
  <c r="Q19" i="5"/>
  <c r="R19" i="5"/>
  <c r="S19" i="5"/>
  <c r="T19" i="5"/>
  <c r="U19" i="5"/>
  <c r="V19" i="5"/>
  <c r="W19" i="5"/>
  <c r="X19" i="5"/>
  <c r="Y19" i="5"/>
  <c r="Z19" i="5"/>
  <c r="AA19" i="5"/>
  <c r="AB19" i="5"/>
  <c r="C20" i="5"/>
  <c r="D20" i="5"/>
  <c r="E20" i="5"/>
  <c r="F20" i="5"/>
  <c r="G20" i="5"/>
  <c r="H20" i="5"/>
  <c r="I20" i="5"/>
  <c r="J20" i="5"/>
  <c r="K20" i="5"/>
  <c r="L20" i="5"/>
  <c r="M20" i="5"/>
  <c r="N20" i="5"/>
  <c r="O20" i="5"/>
  <c r="P20" i="5"/>
  <c r="Q20" i="5"/>
  <c r="R20" i="5"/>
  <c r="S20" i="5"/>
  <c r="T20" i="5"/>
  <c r="U20" i="5"/>
  <c r="V20" i="5"/>
  <c r="W20" i="5"/>
  <c r="X20" i="5"/>
  <c r="Y20" i="5"/>
  <c r="Z20" i="5"/>
  <c r="AA20" i="5"/>
  <c r="AB20" i="5"/>
  <c r="C21" i="5"/>
  <c r="D21" i="5"/>
  <c r="E21" i="5"/>
  <c r="F21" i="5"/>
  <c r="G21" i="5"/>
  <c r="H21" i="5"/>
  <c r="I21" i="5"/>
  <c r="J21" i="5"/>
  <c r="K21" i="5"/>
  <c r="L21" i="5"/>
  <c r="M21" i="5"/>
  <c r="N21" i="5"/>
  <c r="O21" i="5"/>
  <c r="P21" i="5"/>
  <c r="Q21" i="5"/>
  <c r="R21" i="5"/>
  <c r="S21" i="5"/>
  <c r="T21" i="5"/>
  <c r="U21" i="5"/>
  <c r="V21" i="5"/>
  <c r="W21" i="5"/>
  <c r="X21" i="5"/>
  <c r="Y21" i="5"/>
  <c r="Z21" i="5"/>
  <c r="AA21" i="5"/>
  <c r="AB21" i="5"/>
  <c r="C22" i="5"/>
  <c r="D22" i="5"/>
  <c r="E22" i="5"/>
  <c r="F22" i="5"/>
  <c r="G22" i="5"/>
  <c r="H22" i="5"/>
  <c r="I22" i="5"/>
  <c r="J22" i="5"/>
  <c r="K22" i="5"/>
  <c r="L22" i="5"/>
  <c r="M22" i="5"/>
  <c r="N22" i="5"/>
  <c r="O22" i="5"/>
  <c r="P22" i="5"/>
  <c r="Q22" i="5"/>
  <c r="R22" i="5"/>
  <c r="S22" i="5"/>
  <c r="T22" i="5"/>
  <c r="U22" i="5"/>
  <c r="V22" i="5"/>
  <c r="W22" i="5"/>
  <c r="X22" i="5"/>
  <c r="Y22" i="5"/>
  <c r="Z22" i="5"/>
  <c r="AA22" i="5"/>
  <c r="AB22" i="5"/>
  <c r="C23" i="5"/>
  <c r="D23" i="5"/>
  <c r="E23" i="5"/>
  <c r="F23" i="5"/>
  <c r="G23" i="5"/>
  <c r="H23" i="5"/>
  <c r="I23" i="5"/>
  <c r="J23" i="5"/>
  <c r="K23" i="5"/>
  <c r="L23" i="5"/>
  <c r="M23" i="5"/>
  <c r="N23" i="5"/>
  <c r="O23" i="5"/>
  <c r="P23" i="5"/>
  <c r="Q23" i="5"/>
  <c r="R23" i="5"/>
  <c r="S23" i="5"/>
  <c r="T23" i="5"/>
  <c r="U23" i="5"/>
  <c r="V23" i="5"/>
  <c r="W23" i="5"/>
  <c r="X23" i="5"/>
  <c r="Y23" i="5"/>
  <c r="Z23" i="5"/>
  <c r="AA23" i="5"/>
  <c r="AB23" i="5"/>
  <c r="C24" i="5"/>
  <c r="D24" i="5"/>
  <c r="E24" i="5"/>
  <c r="F24" i="5"/>
  <c r="G24" i="5"/>
  <c r="H24" i="5"/>
  <c r="I24" i="5"/>
  <c r="J24" i="5"/>
  <c r="K24" i="5"/>
  <c r="L24" i="5"/>
  <c r="M24" i="5"/>
  <c r="N24" i="5"/>
  <c r="O24" i="5"/>
  <c r="P24" i="5"/>
  <c r="Q24" i="5"/>
  <c r="R24" i="5"/>
  <c r="S24" i="5"/>
  <c r="T24" i="5"/>
  <c r="U24" i="5"/>
  <c r="V24" i="5"/>
  <c r="W24" i="5"/>
  <c r="X24" i="5"/>
  <c r="Y24" i="5"/>
  <c r="Z24" i="5"/>
  <c r="AA24" i="5"/>
  <c r="AB24" i="5"/>
  <c r="C25" i="5"/>
  <c r="D25" i="5"/>
  <c r="E25" i="5"/>
  <c r="F25" i="5"/>
  <c r="G25" i="5"/>
  <c r="H25" i="5"/>
  <c r="I25" i="5"/>
  <c r="J25" i="5"/>
  <c r="K25" i="5"/>
  <c r="L25" i="5"/>
  <c r="M25" i="5"/>
  <c r="N25" i="5"/>
  <c r="O25" i="5"/>
  <c r="P25" i="5"/>
  <c r="Q25" i="5"/>
  <c r="R25" i="5"/>
  <c r="S25" i="5"/>
  <c r="T25" i="5"/>
  <c r="U25" i="5"/>
  <c r="V25" i="5"/>
  <c r="W25" i="5"/>
  <c r="X25" i="5"/>
  <c r="Y25" i="5"/>
  <c r="Z25" i="5"/>
  <c r="AA25" i="5"/>
  <c r="AB25" i="5"/>
  <c r="C26" i="5"/>
  <c r="D26" i="5"/>
  <c r="E26" i="5"/>
  <c r="F26" i="5"/>
  <c r="G26" i="5"/>
  <c r="H26" i="5"/>
  <c r="I26" i="5"/>
  <c r="J26" i="5"/>
  <c r="K26" i="5"/>
  <c r="L26" i="5"/>
  <c r="M26" i="5"/>
  <c r="N26" i="5"/>
  <c r="O26" i="5"/>
  <c r="P26" i="5"/>
  <c r="Q26" i="5"/>
  <c r="R26" i="5"/>
  <c r="S26" i="5"/>
  <c r="T26" i="5"/>
  <c r="U26" i="5"/>
  <c r="V26" i="5"/>
  <c r="W26" i="5"/>
  <c r="X26" i="5"/>
  <c r="Y26" i="5"/>
  <c r="Z26" i="5"/>
  <c r="AA26" i="5"/>
  <c r="AB26" i="5"/>
  <c r="C27" i="5"/>
  <c r="D27" i="5"/>
  <c r="E27" i="5"/>
  <c r="F27" i="5"/>
  <c r="G27" i="5"/>
  <c r="H27" i="5"/>
  <c r="I27" i="5"/>
  <c r="J27" i="5"/>
  <c r="K27" i="5"/>
  <c r="L27" i="5"/>
  <c r="M27" i="5"/>
  <c r="N27" i="5"/>
  <c r="O27" i="5"/>
  <c r="P27" i="5"/>
  <c r="Q27" i="5"/>
  <c r="R27" i="5"/>
  <c r="S27" i="5"/>
  <c r="T27" i="5"/>
  <c r="U27" i="5"/>
  <c r="V27" i="5"/>
  <c r="W27" i="5"/>
  <c r="X27" i="5"/>
  <c r="Y27" i="5"/>
  <c r="Z27" i="5"/>
  <c r="AA27" i="5"/>
  <c r="AB27" i="5"/>
  <c r="C28" i="5"/>
  <c r="D28" i="5"/>
  <c r="E28" i="5"/>
  <c r="F28" i="5"/>
  <c r="G28" i="5"/>
  <c r="H28" i="5"/>
  <c r="I28" i="5"/>
  <c r="J28" i="5"/>
  <c r="K28" i="5"/>
  <c r="L28" i="5"/>
  <c r="M28" i="5"/>
  <c r="N28" i="5"/>
  <c r="O28" i="5"/>
  <c r="P28" i="5"/>
  <c r="Q28" i="5"/>
  <c r="R28" i="5"/>
  <c r="S28" i="5"/>
  <c r="T28" i="5"/>
  <c r="U28" i="5"/>
  <c r="V28" i="5"/>
  <c r="W28" i="5"/>
  <c r="X28" i="5"/>
  <c r="Y28" i="5"/>
  <c r="Z28" i="5"/>
  <c r="AA28" i="5"/>
  <c r="AB28" i="5"/>
  <c r="C29" i="5"/>
  <c r="D29" i="5"/>
  <c r="E29" i="5"/>
  <c r="F29" i="5"/>
  <c r="G29" i="5"/>
  <c r="H29" i="5"/>
  <c r="I29" i="5"/>
  <c r="J29" i="5"/>
  <c r="K29" i="5"/>
  <c r="L29" i="5"/>
  <c r="M29" i="5"/>
  <c r="N29" i="5"/>
  <c r="O29" i="5"/>
  <c r="P29" i="5"/>
  <c r="Q29" i="5"/>
  <c r="R29" i="5"/>
  <c r="S29" i="5"/>
  <c r="T29" i="5"/>
  <c r="U29" i="5"/>
  <c r="V29" i="5"/>
  <c r="W29" i="5"/>
  <c r="X29" i="5"/>
  <c r="Y29" i="5"/>
  <c r="Z29" i="5"/>
  <c r="AA29" i="5"/>
  <c r="AB29" i="5"/>
  <c r="C30" i="5"/>
  <c r="D30" i="5"/>
  <c r="E30" i="5"/>
  <c r="F30" i="5"/>
  <c r="G30" i="5"/>
  <c r="H30" i="5"/>
  <c r="I30" i="5"/>
  <c r="J30" i="5"/>
  <c r="K30" i="5"/>
  <c r="L30" i="5"/>
  <c r="M30" i="5"/>
  <c r="N30" i="5"/>
  <c r="O30" i="5"/>
  <c r="P30" i="5"/>
  <c r="Q30" i="5"/>
  <c r="R30" i="5"/>
  <c r="S30" i="5"/>
  <c r="T30" i="5"/>
  <c r="U30" i="5"/>
  <c r="V30" i="5"/>
  <c r="W30" i="5"/>
  <c r="X30" i="5"/>
  <c r="Y30" i="5"/>
  <c r="Z30" i="5"/>
  <c r="AA30" i="5"/>
  <c r="AB30" i="5"/>
  <c r="C31" i="5"/>
  <c r="D31" i="5"/>
  <c r="E31" i="5"/>
  <c r="F31" i="5"/>
  <c r="G31" i="5"/>
  <c r="H31" i="5"/>
  <c r="I31" i="5"/>
  <c r="J31" i="5"/>
  <c r="K31" i="5"/>
  <c r="L31" i="5"/>
  <c r="M31" i="5"/>
  <c r="N31" i="5"/>
  <c r="O31" i="5"/>
  <c r="P31" i="5"/>
  <c r="Q31" i="5"/>
  <c r="R31" i="5"/>
  <c r="S31" i="5"/>
  <c r="T31" i="5"/>
  <c r="U31" i="5"/>
  <c r="V31" i="5"/>
  <c r="W31" i="5"/>
  <c r="X31" i="5"/>
  <c r="Y31" i="5"/>
  <c r="Z31" i="5"/>
  <c r="AA31" i="5"/>
  <c r="AB31" i="5"/>
  <c r="C2" i="7"/>
  <c r="D2" i="7"/>
  <c r="E2" i="7"/>
  <c r="F2" i="7"/>
  <c r="G2" i="7"/>
  <c r="I2" i="7"/>
  <c r="J2" i="7"/>
  <c r="C3" i="7"/>
  <c r="D3" i="7"/>
  <c r="E3" i="7"/>
  <c r="F3" i="7"/>
  <c r="G3" i="7"/>
  <c r="I3" i="7"/>
  <c r="J3" i="7"/>
  <c r="C4" i="7"/>
  <c r="D4" i="7"/>
  <c r="E4" i="7"/>
  <c r="F4" i="7"/>
  <c r="G4" i="7"/>
  <c r="I4" i="7"/>
  <c r="J4" i="7"/>
  <c r="C5" i="7"/>
  <c r="D5" i="7"/>
  <c r="E5" i="7"/>
  <c r="F5" i="7"/>
  <c r="G5" i="7"/>
  <c r="I5" i="7"/>
  <c r="J5" i="7"/>
  <c r="C6" i="7"/>
  <c r="D6" i="7"/>
  <c r="E6" i="7"/>
  <c r="F6" i="7"/>
  <c r="G6" i="7"/>
  <c r="I6" i="7"/>
  <c r="J6" i="7"/>
  <c r="J6" i="4" l="1"/>
  <c r="K6" i="4" s="1"/>
  <c r="BX3" i="3"/>
  <c r="BP3" i="3"/>
  <c r="BQ3" i="3" s="1"/>
  <c r="K7" i="4"/>
  <c r="I7" i="4"/>
  <c r="W2" i="6"/>
  <c r="H4" i="7"/>
  <c r="H5" i="7"/>
  <c r="H3" i="7"/>
  <c r="M6" i="4"/>
  <c r="J2" i="6"/>
  <c r="Y2" i="6"/>
  <c r="T2" i="6"/>
  <c r="L2" i="6"/>
  <c r="F2" i="6"/>
  <c r="A26" i="5"/>
  <c r="H6" i="7"/>
  <c r="N6" i="4"/>
  <c r="BV30" i="3"/>
  <c r="BR20" i="3"/>
  <c r="BV29" i="3"/>
  <c r="BR25" i="3"/>
  <c r="V2" i="6"/>
  <c r="A22" i="5"/>
  <c r="BR30" i="3"/>
  <c r="BX29" i="3"/>
  <c r="A27" i="5"/>
  <c r="A10" i="5"/>
  <c r="A19" i="5"/>
  <c r="A30" i="5"/>
  <c r="A18" i="5"/>
  <c r="A6" i="5"/>
  <c r="A11" i="5"/>
  <c r="A3" i="5"/>
  <c r="BX20" i="3"/>
  <c r="O2" i="6"/>
  <c r="BR28" i="3"/>
  <c r="BV28" i="3"/>
  <c r="BX22" i="3"/>
  <c r="BP30" i="3"/>
  <c r="BQ30" i="3" s="1"/>
  <c r="Z2" i="6"/>
  <c r="BR29" i="3"/>
  <c r="G2" i="6"/>
  <c r="S2" i="6"/>
  <c r="E2" i="6"/>
  <c r="BV7" i="3"/>
  <c r="BX11" i="3"/>
  <c r="BP17" i="3"/>
  <c r="BQ17" i="3" s="1"/>
  <c r="BT11" i="3"/>
  <c r="BP7" i="3"/>
  <c r="BQ7" i="3" s="1"/>
  <c r="U2" i="6"/>
  <c r="BX25" i="3"/>
  <c r="BV19" i="3"/>
  <c r="BT8" i="3"/>
  <c r="BV34" i="3"/>
  <c r="BV33" i="3"/>
  <c r="BP32" i="3"/>
  <c r="BQ32" i="3" s="1"/>
  <c r="BX32" i="3"/>
  <c r="X2" i="6"/>
  <c r="BR32" i="3"/>
  <c r="BT32" i="3"/>
  <c r="BV32" i="3"/>
  <c r="BP18" i="3"/>
  <c r="BQ18" i="3" s="1"/>
  <c r="BP13" i="3"/>
  <c r="BQ13" i="3" s="1"/>
  <c r="BR13" i="3"/>
  <c r="BT6" i="3"/>
  <c r="BP6" i="3"/>
  <c r="BQ6" i="3" s="1"/>
  <c r="BT3" i="3"/>
  <c r="BV3" i="3"/>
  <c r="L6" i="4"/>
  <c r="M3" i="6"/>
  <c r="BR18" i="3"/>
  <c r="BP15" i="3"/>
  <c r="BQ15" i="3" s="1"/>
  <c r="BX15" i="3"/>
  <c r="BR15" i="3"/>
  <c r="BT15" i="3"/>
  <c r="K2" i="6"/>
  <c r="BV15" i="3"/>
  <c r="BP8" i="3"/>
  <c r="BQ8" i="3" s="1"/>
  <c r="A24" i="5"/>
  <c r="A16" i="5"/>
  <c r="A8" i="5"/>
  <c r="H2" i="7"/>
  <c r="A29" i="5"/>
  <c r="A21" i="5"/>
  <c r="A13" i="5"/>
  <c r="BV22" i="3"/>
  <c r="BP22" i="3"/>
  <c r="BQ22" i="3" s="1"/>
  <c r="BT19" i="3"/>
  <c r="BT17" i="3"/>
  <c r="BT13" i="3"/>
  <c r="BP12" i="3"/>
  <c r="BQ12" i="3" s="1"/>
  <c r="BX12" i="3"/>
  <c r="I2" i="6"/>
  <c r="BR12" i="3"/>
  <c r="BT12" i="3"/>
  <c r="BV12" i="3"/>
  <c r="BR8" i="3"/>
  <c r="BT33" i="3"/>
  <c r="BR22" i="3"/>
  <c r="BV18" i="3"/>
  <c r="BR6" i="3"/>
  <c r="BV6" i="3"/>
  <c r="BR3" i="3"/>
  <c r="BT29" i="3"/>
  <c r="BR27" i="3"/>
  <c r="A23" i="5"/>
  <c r="A15" i="5"/>
  <c r="A7" i="5"/>
  <c r="V9" i="6"/>
  <c r="BP35" i="3"/>
  <c r="BQ35" i="3" s="1"/>
  <c r="BX35" i="3"/>
  <c r="BR35" i="3"/>
  <c r="BT35" i="3"/>
  <c r="BV35" i="3"/>
  <c r="BV24" i="3"/>
  <c r="R2" i="6"/>
  <c r="BP24" i="3"/>
  <c r="BQ24" i="3" s="1"/>
  <c r="BX24" i="3"/>
  <c r="BR24" i="3"/>
  <c r="BT24" i="3"/>
  <c r="BV23" i="3"/>
  <c r="BP23" i="3"/>
  <c r="BQ23" i="3" s="1"/>
  <c r="BX23" i="3"/>
  <c r="BR23" i="3"/>
  <c r="BT23" i="3"/>
  <c r="Q2" i="6"/>
  <c r="BP20" i="3"/>
  <c r="BQ20" i="3" s="1"/>
  <c r="BV20" i="3"/>
  <c r="BV8" i="3"/>
  <c r="BV17" i="3"/>
  <c r="I6" i="4"/>
  <c r="BT34" i="3"/>
  <c r="A31" i="5"/>
  <c r="A28" i="5"/>
  <c r="A20" i="5"/>
  <c r="A12" i="5"/>
  <c r="A4" i="5"/>
  <c r="BV27" i="3"/>
  <c r="S4" i="6"/>
  <c r="BV25" i="3"/>
  <c r="BP25" i="3"/>
  <c r="BQ25" i="3" s="1"/>
  <c r="BT18" i="3"/>
  <c r="BR7" i="3"/>
  <c r="Z6" i="6"/>
  <c r="BP34" i="3"/>
  <c r="BQ34" i="3" s="1"/>
  <c r="BP33" i="3"/>
  <c r="BQ33" i="3" s="1"/>
  <c r="Y6" i="6"/>
  <c r="BP27" i="3"/>
  <c r="BQ27" i="3" s="1"/>
  <c r="BP29" i="3"/>
  <c r="BQ29" i="3" s="1"/>
  <c r="A25" i="5"/>
  <c r="A17" i="5"/>
  <c r="A9" i="5"/>
  <c r="BT28" i="3"/>
  <c r="BP28" i="3"/>
  <c r="BQ28" i="3" s="1"/>
  <c r="BT25" i="3"/>
  <c r="BT20" i="3"/>
  <c r="BP19" i="3"/>
  <c r="BQ19" i="3" s="1"/>
  <c r="BR17" i="3"/>
  <c r="H6" i="6"/>
  <c r="BP11" i="3"/>
  <c r="BQ11" i="3" s="1"/>
  <c r="BR34" i="3"/>
  <c r="BR33" i="3"/>
  <c r="BR11" i="3"/>
  <c r="BT30" i="3"/>
  <c r="BT27" i="3"/>
  <c r="BR19" i="3"/>
  <c r="BT7" i="3"/>
  <c r="BT22" i="3"/>
  <c r="BV13" i="3"/>
  <c r="BV11" i="3"/>
  <c r="BX19" i="3"/>
  <c r="BX18" i="3"/>
</calcChain>
</file>

<file path=xl/sharedStrings.xml><?xml version="1.0" encoding="utf-8"?>
<sst xmlns="http://schemas.openxmlformats.org/spreadsheetml/2006/main" count="321" uniqueCount="125">
  <si>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</si>
  <si>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</si>
  <si>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</si>
  <si>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</si>
  <si>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</si>
  <si>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</si>
  <si>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</si>
  <si>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</si>
  <si>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</si>
  <si>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</si>
  <si>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</si>
  <si>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</si>
  <si>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CHARACTER</t>
  </si>
  <si>
    <t>N</t>
  </si>
  <si>
    <t>RANGE</t>
  </si>
  <si>
    <t>MEAN</t>
  </si>
  <si>
    <t>SD</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</si>
  <si>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</si>
  <si>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</si>
  <si>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</si>
  <si>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</si>
  <si>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</si>
  <si>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</si>
  <si>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</si>
  <si>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</si>
  <si>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</si>
  <si>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Placoid lengths</t>
  </si>
  <si>
    <t xml:space="preserve">     Macroplacoid 1</t>
  </si>
  <si>
    <t xml:space="preserve">     Macroplacoid 2</t>
  </si>
  <si>
    <t xml:space="preserve">     Macroplacoid 3</t>
  </si>
  <si>
    <t xml:space="preserve">     Macroplacoid row</t>
  </si>
  <si>
    <t xml:space="preserve">     External primary branch</t>
  </si>
  <si>
    <t xml:space="preserve">     External secondary branch</t>
  </si>
  <si>
    <t xml:space="preserve">     Internal primary branch</t>
  </si>
  <si>
    <t xml:space="preserve">     Internal secondary branch</t>
  </si>
  <si>
    <t xml:space="preserve">     Anterior primary branch</t>
  </si>
  <si>
    <t xml:space="preserve">     Anterior secondary branch</t>
  </si>
  <si>
    <t xml:space="preserve">     Posterior primary branch</t>
  </si>
  <si>
    <t xml:space="preserve">     Posterior secondary branch</t>
  </si>
  <si>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</si>
  <si>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</si>
  <si>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</si>
  <si>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</si>
  <si>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</si>
  <si>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</si>
  <si>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</si>
  <si>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</si>
  <si>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</si>
  <si>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</si>
  <si>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</si>
  <si>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</si>
  <si>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</si>
  <si>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</si>
  <si>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</si>
  <si>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Inter-process distance</t>
  </si>
  <si>
    <t>Number of processes on the egg circumference</t>
  </si>
  <si>
    <t>Individual</t>
  </si>
  <si>
    <t>Buccal tube length</t>
  </si>
  <si>
    <t>Stylet support insertion point</t>
  </si>
  <si>
    <t>Buccal tube external width</t>
  </si>
  <si>
    <t>Buccal tube internal width</t>
  </si>
  <si>
    <t>Macroplacoid 1</t>
  </si>
  <si>
    <t>Macroplacoid 2</t>
  </si>
  <si>
    <t>Macroplacoid 3</t>
  </si>
  <si>
    <t>Macroplacoid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</si>
  <si>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</si>
  <si>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</si>
  <si>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</si>
  <si>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</si>
  <si>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primary branch</t>
  </si>
  <si>
    <t>Claw I external secondary branch</t>
  </si>
  <si>
    <t>Claw I internal primary branch</t>
  </si>
  <si>
    <t>Claw I internal secondary branch</t>
  </si>
  <si>
    <t>Claw II heights</t>
  </si>
  <si>
    <t>Claw II external primary branch</t>
  </si>
  <si>
    <t>Claw II external secondary branch</t>
  </si>
  <si>
    <t>Claw II internal primary branch</t>
  </si>
  <si>
    <t>Claw II internal secondary branch</t>
  </si>
  <si>
    <t>Claw III heights</t>
  </si>
  <si>
    <t>Claw III external primary branch</t>
  </si>
  <si>
    <t>Claw III external secondary branch</t>
  </si>
  <si>
    <t>Claw III internal primary branch</t>
  </si>
  <si>
    <t>Claw III internal secondary branch</t>
  </si>
  <si>
    <t>Claw IV heights</t>
  </si>
  <si>
    <t>Claw IV anterior primary branch</t>
  </si>
  <si>
    <t>Claw IV anterior secondary branch</t>
  </si>
  <si>
    <t>Claw IV posterior primary branch</t>
  </si>
  <si>
    <t>Claw IV posterior secondary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</si>
  <si>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</si>
  <si>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</si>
  <si>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Minibiotus jonesorum</t>
  </si>
  <si>
    <t>Aleksandra Sumlińska</t>
  </si>
  <si>
    <t>YES</t>
  </si>
  <si>
    <t>-</t>
  </si>
  <si>
    <t>US.198/US.199/US.200</t>
  </si>
  <si>
    <t>US.199.02</t>
  </si>
  <si>
    <t>US.199.03</t>
  </si>
  <si>
    <t>US.199.04</t>
  </si>
  <si>
    <t>US.200.02</t>
  </si>
  <si>
    <t>US.200.03</t>
  </si>
  <si>
    <t>US.200.04</t>
  </si>
  <si>
    <t>US.200.05</t>
  </si>
  <si>
    <t>US.200.06</t>
  </si>
  <si>
    <t>US.200.07</t>
  </si>
  <si>
    <t>US.200.08</t>
  </si>
  <si>
    <t>US.200.09</t>
  </si>
  <si>
    <t>US.200.10</t>
  </si>
  <si>
    <t>US.199.01</t>
  </si>
  <si>
    <t>US.198.02</t>
  </si>
  <si>
    <t>US.198.01</t>
  </si>
  <si>
    <t>US.198.03</t>
  </si>
  <si>
    <t>US.198.04</t>
  </si>
  <si>
    <t>US.198.05</t>
  </si>
  <si>
    <t>US.198.06</t>
  </si>
  <si>
    <t>US.198.09</t>
  </si>
  <si>
    <t>US.200.11</t>
  </si>
  <si>
    <t>US.200.12</t>
  </si>
  <si>
    <t>US.200.13</t>
  </si>
  <si>
    <t>US.200.14</t>
  </si>
  <si>
    <t>US.200.01</t>
  </si>
  <si>
    <t>Neotype</t>
  </si>
  <si>
    <t xml:space="preserve">     Ventral lamina length</t>
  </si>
  <si>
    <t xml:space="preserve">     Microplacoid under UV</t>
  </si>
  <si>
    <t>n/d</t>
  </si>
  <si>
    <t>13.04.2025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</si>
</sst>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1"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
      <sz val="8"/>
      <name val="Arial CE"/>
      <charset val="238"/>
    </font>
  </fonts>
  <fills count="8">
    <fill>
      <patternFill patternType="none"/>
    </fill>
    <fill>
      <patternFill patternType="gray125"/>
    </fill>
    <fill>
      <patternFill patternType="solid">
        <fgColor indexed="55"/>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162">
    <xf numFmtId="0" fontId="0" fillId="0" borderId="0" xfId="0"/>
    <xf numFmtId="0" fontId="6" fillId="0" borderId="0" xfId="0" applyFont="1" applyAlignment="1">
      <alignment horizont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center" vertical="center"/>
    </xf>
    <xf numFmtId="164" fontId="6" fillId="0" borderId="0" xfId="0" applyNumberFormat="1" applyFont="1" applyAlignment="1">
      <alignment horizontal="center" vertical="center"/>
    </xf>
    <xf numFmtId="164" fontId="8"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xf>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 fontId="8" fillId="0" borderId="6" xfId="0" applyNumberFormat="1" applyFont="1" applyBorder="1" applyAlignment="1">
      <alignment horizontal="left" vertical="center"/>
    </xf>
    <xf numFmtId="1" fontId="8" fillId="0" borderId="6" xfId="0" applyNumberFormat="1" applyFont="1" applyBorder="1" applyAlignment="1">
      <alignment horizontal="center" vertical="center"/>
    </xf>
    <xf numFmtId="1" fontId="8" fillId="0" borderId="5" xfId="0" applyNumberFormat="1" applyFont="1" applyBorder="1" applyAlignment="1">
      <alignment horizontal="center" vertical="center"/>
    </xf>
    <xf numFmtId="1" fontId="8" fillId="0" borderId="0" xfId="0" applyNumberFormat="1" applyFont="1" applyAlignment="1">
      <alignment horizontal="center" vertical="center"/>
    </xf>
    <xf numFmtId="1" fontId="8" fillId="0" borderId="0" xfId="0" applyNumberFormat="1" applyFont="1" applyAlignment="1">
      <alignment horizontal="right" vertical="center"/>
    </xf>
    <xf numFmtId="1" fontId="6" fillId="0" borderId="6" xfId="0" applyNumberFormat="1" applyFont="1" applyBorder="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0" fillId="0" borderId="0" xfId="0" applyAlignment="1">
      <alignment vertical="top"/>
    </xf>
    <xf numFmtId="1" fontId="6" fillId="0" borderId="16" xfId="0" applyNumberFormat="1" applyFont="1" applyBorder="1" applyAlignment="1">
      <alignment horizontal="center" vertical="center"/>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6" xfId="0" applyNumberFormat="1" applyFont="1" applyBorder="1" applyAlignment="1">
      <alignment horizontal="left" vertical="center"/>
    </xf>
    <xf numFmtId="164" fontId="6" fillId="0" borderId="16" xfId="0" applyNumberFormat="1" applyFont="1" applyBorder="1" applyAlignment="1">
      <alignment horizontal="center" vertical="center"/>
    </xf>
    <xf numFmtId="164" fontId="8" fillId="0" borderId="6" xfId="0" applyNumberFormat="1" applyFont="1" applyBorder="1" applyAlignment="1">
      <alignment horizontal="center" vertical="center"/>
    </xf>
    <xf numFmtId="164" fontId="8" fillId="0" borderId="5" xfId="0" applyNumberFormat="1"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20" xfId="0" applyFont="1" applyBorder="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7" xfId="0" applyFont="1" applyBorder="1" applyAlignment="1">
      <alignment horizontal="left" vertical="center" wrapText="1"/>
    </xf>
    <xf numFmtId="0" fontId="6" fillId="0" borderId="27" xfId="0" applyFont="1" applyBorder="1" applyAlignment="1">
      <alignment horizontal="left"/>
    </xf>
    <xf numFmtId="0" fontId="6" fillId="0" borderId="33" xfId="0" applyFont="1" applyBorder="1" applyAlignment="1">
      <alignment horizontal="left"/>
    </xf>
    <xf numFmtId="164" fontId="6" fillId="0" borderId="34" xfId="0" applyNumberFormat="1" applyFont="1" applyBorder="1" applyAlignment="1">
      <alignment horizontal="center" vertical="center"/>
    </xf>
    <xf numFmtId="164" fontId="6" fillId="0" borderId="34" xfId="0" applyNumberFormat="1" applyFont="1" applyBorder="1" applyAlignment="1">
      <alignment horizontal="left" vertical="center"/>
    </xf>
    <xf numFmtId="164" fontId="6" fillId="0" borderId="34" xfId="0" applyNumberFormat="1" applyFont="1" applyBorder="1" applyAlignment="1">
      <alignment horizontal="right" vertical="center"/>
    </xf>
    <xf numFmtId="0" fontId="6" fillId="0" borderId="34" xfId="0" applyFont="1" applyBorder="1" applyAlignment="1">
      <alignment horizontal="center" vertical="center"/>
    </xf>
    <xf numFmtId="0" fontId="6" fillId="0" borderId="34" xfId="0" applyFont="1" applyBorder="1" applyAlignment="1">
      <alignment horizontal="left"/>
    </xf>
    <xf numFmtId="164" fontId="8" fillId="0" borderId="0" xfId="0" applyNumberFormat="1" applyFont="1" applyAlignment="1">
      <alignment horizontal="left" vertical="center"/>
    </xf>
    <xf numFmtId="0" fontId="6" fillId="3" borderId="0" xfId="0" applyFont="1" applyFill="1" applyAlignment="1">
      <alignment vertical="top"/>
    </xf>
    <xf numFmtId="9" fontId="10" fillId="3" borderId="34" xfId="2" applyFont="1" applyFill="1" applyBorder="1" applyAlignment="1">
      <alignment horizontal="center"/>
    </xf>
    <xf numFmtId="164" fontId="9" fillId="3" borderId="34" xfId="0" applyNumberFormat="1" applyFont="1" applyFill="1" applyBorder="1" applyAlignment="1">
      <alignment horizontal="center"/>
    </xf>
    <xf numFmtId="0" fontId="6" fillId="0" borderId="1" xfId="0" applyFont="1" applyBorder="1" applyAlignment="1">
      <alignment horizontal="center" vertical="center"/>
    </xf>
    <xf numFmtId="0" fontId="12" fillId="4" borderId="0" xfId="0" applyFont="1" applyFill="1"/>
    <xf numFmtId="49" fontId="13" fillId="5" borderId="0" xfId="0" applyNumberFormat="1" applyFont="1" applyFill="1" applyAlignment="1">
      <alignment horizontal="right" vertical="top"/>
    </xf>
    <xf numFmtId="49" fontId="14" fillId="5" borderId="0" xfId="0" applyNumberFormat="1" applyFont="1" applyFill="1" applyAlignment="1">
      <alignment horizontal="right" vertical="top"/>
    </xf>
    <xf numFmtId="49" fontId="14" fillId="4" borderId="0" xfId="0" applyNumberFormat="1" applyFont="1" applyFill="1" applyAlignment="1">
      <alignment horizontal="right" vertical="top"/>
    </xf>
    <xf numFmtId="0" fontId="15" fillId="5" borderId="0" xfId="0" applyFont="1" applyFill="1" applyAlignment="1">
      <alignment vertical="top"/>
    </xf>
    <xf numFmtId="0" fontId="15" fillId="4" borderId="0" xfId="0" applyFont="1" applyFill="1" applyAlignment="1">
      <alignment vertical="top"/>
    </xf>
    <xf numFmtId="9" fontId="17" fillId="3" borderId="34" xfId="2" applyFont="1" applyFill="1" applyBorder="1" applyAlignment="1">
      <alignment horizontal="center"/>
    </xf>
    <xf numFmtId="164" fontId="16" fillId="3" borderId="34" xfId="0" applyNumberFormat="1" applyFont="1" applyFill="1" applyBorder="1" applyAlignment="1">
      <alignment horizontal="center"/>
    </xf>
    <xf numFmtId="0" fontId="5" fillId="0" borderId="0" xfId="0" applyFont="1" applyAlignment="1">
      <alignment horizontal="center"/>
    </xf>
    <xf numFmtId="9" fontId="6" fillId="0" borderId="1" xfId="2" applyFont="1" applyFill="1" applyBorder="1" applyAlignment="1">
      <alignment horizontal="centerContinuous" vertical="center"/>
    </xf>
    <xf numFmtId="0" fontId="5" fillId="0" borderId="2" xfId="0" applyFont="1" applyBorder="1" applyAlignment="1">
      <alignment horizontal="centerContinuous" vertical="center"/>
    </xf>
    <xf numFmtId="0" fontId="5" fillId="0" borderId="18" xfId="0" applyFont="1" applyBorder="1" applyAlignment="1">
      <alignment horizontal="centerContinuous" vertical="center"/>
    </xf>
    <xf numFmtId="0" fontId="5" fillId="0" borderId="39" xfId="0" applyFont="1" applyBorder="1" applyAlignment="1">
      <alignment horizontal="left" vertical="center"/>
    </xf>
    <xf numFmtId="0" fontId="5" fillId="0" borderId="4" xfId="0" applyFont="1" applyBorder="1" applyAlignment="1">
      <alignment horizontal="left" vertical="center"/>
    </xf>
    <xf numFmtId="0" fontId="5" fillId="0" borderId="40" xfId="0" applyFont="1" applyBorder="1" applyAlignment="1">
      <alignment horizontal="centerContinuous" vertical="center"/>
    </xf>
    <xf numFmtId="0" fontId="5" fillId="0" borderId="39" xfId="0" applyFont="1" applyBorder="1" applyAlignment="1">
      <alignment horizontal="centerContinuous" vertic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5" fillId="0" borderId="6" xfId="0" applyFont="1" applyBorder="1" applyAlignment="1">
      <alignment horizontal="centerContinuous" vertical="center"/>
    </xf>
    <xf numFmtId="0" fontId="5" fillId="0" borderId="3" xfId="0" applyFont="1" applyBorder="1" applyAlignment="1">
      <alignment horizontal="centerContinuous" vertical="center"/>
    </xf>
    <xf numFmtId="0" fontId="20" fillId="0" borderId="1" xfId="0" applyFont="1" applyBorder="1" applyAlignment="1">
      <alignment horizontal="left" vertical="top" wrapText="1"/>
    </xf>
    <xf numFmtId="0" fontId="20" fillId="0" borderId="0" xfId="0" applyFont="1" applyAlignment="1">
      <alignment horizontal="center" vertical="top"/>
    </xf>
    <xf numFmtId="0" fontId="22" fillId="6" borderId="10" xfId="0" applyFont="1" applyFill="1" applyBorder="1" applyAlignment="1">
      <alignment horizontal="center" vertical="top" wrapText="1"/>
    </xf>
    <xf numFmtId="0" fontId="23" fillId="6" borderId="11" xfId="0" applyFont="1" applyFill="1" applyBorder="1" applyAlignment="1">
      <alignment horizontal="left" vertical="top" wrapText="1"/>
    </xf>
    <xf numFmtId="0" fontId="22" fillId="6" borderId="12" xfId="0" applyFont="1" applyFill="1" applyBorder="1" applyAlignment="1">
      <alignment horizontal="center" vertical="top" wrapText="1"/>
    </xf>
    <xf numFmtId="0" fontId="23" fillId="6" borderId="13" xfId="0" applyFont="1" applyFill="1" applyBorder="1" applyAlignment="1">
      <alignment horizontal="left" vertical="top" wrapText="1"/>
    </xf>
    <xf numFmtId="0" fontId="23" fillId="6" borderId="14" xfId="0" applyFont="1" applyFill="1" applyBorder="1" applyAlignment="1">
      <alignment horizontal="left" vertical="top" wrapText="1"/>
    </xf>
    <xf numFmtId="0" fontId="24" fillId="7" borderId="12" xfId="0" applyFont="1" applyFill="1" applyBorder="1" applyAlignment="1">
      <alignment horizontal="center" vertical="top" wrapText="1"/>
    </xf>
    <xf numFmtId="0" fontId="23" fillId="7" borderId="14" xfId="0" applyFont="1" applyFill="1" applyBorder="1" applyAlignment="1">
      <alignment horizontal="left" vertical="top" wrapText="1"/>
    </xf>
    <xf numFmtId="0" fontId="22" fillId="6" borderId="15" xfId="0" applyFont="1" applyFill="1" applyBorder="1" applyAlignment="1">
      <alignment horizontal="center" vertical="top" wrapText="1"/>
    </xf>
    <xf numFmtId="0" fontId="25" fillId="6" borderId="36" xfId="1" applyFont="1" applyFill="1" applyBorder="1" applyAlignment="1" applyProtection="1">
      <alignment horizontal="left" vertical="top" wrapText="1"/>
    </xf>
    <xf numFmtId="164" fontId="6" fillId="0" borderId="16" xfId="0" applyNumberFormat="1" applyFont="1" applyBorder="1" applyAlignment="1">
      <alignment horizontal="right" vertical="center"/>
    </xf>
    <xf numFmtId="1" fontId="19" fillId="0" borderId="1" xfId="0" applyNumberFormat="1" applyFont="1" applyBorder="1" applyAlignment="1">
      <alignment horizontal="center" vertical="top" wrapText="1"/>
    </xf>
    <xf numFmtId="164" fontId="19" fillId="0" borderId="1" xfId="0" applyNumberFormat="1" applyFont="1" applyBorder="1" applyAlignment="1">
      <alignment horizontal="center" vertical="top" wrapText="1"/>
    </xf>
    <xf numFmtId="164" fontId="19" fillId="0" borderId="1" xfId="2" applyNumberFormat="1" applyFont="1" applyFill="1" applyBorder="1" applyAlignment="1">
      <alignment horizontal="center" vertical="top" wrapText="1"/>
    </xf>
    <xf numFmtId="0" fontId="20" fillId="0" borderId="0" xfId="0" applyFont="1" applyAlignment="1">
      <alignment horizontal="center" vertical="top" wrapText="1"/>
    </xf>
    <xf numFmtId="2" fontId="20" fillId="0" borderId="1" xfId="0" applyNumberFormat="1" applyFont="1" applyBorder="1" applyAlignment="1">
      <alignment horizontal="center" vertical="top" wrapText="1"/>
    </xf>
    <xf numFmtId="164" fontId="20" fillId="0" borderId="1" xfId="0" applyNumberFormat="1" applyFont="1" applyBorder="1" applyAlignment="1">
      <alignment horizontal="center" vertical="top" wrapText="1"/>
    </xf>
    <xf numFmtId="9" fontId="20" fillId="0" borderId="1" xfId="2" applyFont="1" applyFill="1" applyBorder="1" applyAlignment="1">
      <alignment horizontal="center" vertical="top" wrapText="1"/>
    </xf>
    <xf numFmtId="164" fontId="20" fillId="0" borderId="0" xfId="0" applyNumberFormat="1" applyFont="1" applyAlignment="1">
      <alignment horizontal="center" vertical="top" wrapText="1"/>
    </xf>
    <xf numFmtId="1" fontId="20" fillId="0" borderId="0" xfId="0" applyNumberFormat="1" applyFont="1" applyAlignment="1">
      <alignment horizontal="center" vertical="top" wrapText="1"/>
    </xf>
    <xf numFmtId="1" fontId="20" fillId="0" borderId="1" xfId="0" applyNumberFormat="1" applyFont="1" applyBorder="1" applyAlignment="1">
      <alignment horizontal="center" vertical="top" wrapText="1"/>
    </xf>
    <xf numFmtId="164" fontId="20" fillId="0" borderId="1" xfId="2" applyNumberFormat="1" applyFont="1" applyFill="1" applyBorder="1" applyAlignment="1">
      <alignment horizontal="center" vertical="top" wrapText="1"/>
    </xf>
    <xf numFmtId="0" fontId="26" fillId="0" borderId="1" xfId="0" applyFont="1" applyBorder="1" applyAlignment="1">
      <alignment horizontal="left" vertical="top"/>
    </xf>
    <xf numFmtId="0" fontId="27" fillId="0" borderId="1" xfId="0" applyFont="1" applyBorder="1" applyAlignment="1">
      <alignment horizontal="left" vertical="top" wrapText="1"/>
    </xf>
    <xf numFmtId="0" fontId="27" fillId="0" borderId="1" xfId="0" applyFont="1" applyBorder="1" applyAlignment="1">
      <alignment horizontal="center" vertical="top"/>
    </xf>
    <xf numFmtId="49" fontId="26" fillId="0" borderId="1" xfId="0" applyNumberFormat="1" applyFont="1" applyBorder="1" applyAlignment="1">
      <alignment horizontal="left" vertical="top"/>
    </xf>
    <xf numFmtId="1" fontId="27" fillId="0" borderId="1" xfId="0" applyNumberFormat="1" applyFont="1" applyBorder="1" applyAlignment="1">
      <alignment horizontal="left" vertical="top" wrapText="1"/>
    </xf>
    <xf numFmtId="1" fontId="28" fillId="0" borderId="1" xfId="0" applyNumberFormat="1" applyFont="1" applyBorder="1" applyAlignment="1">
      <alignment horizontal="center" vertical="top"/>
    </xf>
    <xf numFmtId="0" fontId="26" fillId="0" borderId="0" xfId="0" applyFont="1" applyAlignment="1">
      <alignment horizontal="left" vertical="top"/>
    </xf>
    <xf numFmtId="0" fontId="27" fillId="0" borderId="0" xfId="0" applyFont="1" applyAlignment="1">
      <alignment horizontal="left" vertical="top" wrapText="1"/>
    </xf>
    <xf numFmtId="0" fontId="28" fillId="0" borderId="0" xfId="0" applyFont="1" applyAlignment="1">
      <alignment horizontal="center" vertical="top"/>
    </xf>
    <xf numFmtId="1" fontId="28" fillId="0" borderId="1" xfId="0" applyNumberFormat="1" applyFont="1" applyBorder="1" applyAlignment="1">
      <alignment horizontal="center" vertical="top" wrapText="1"/>
    </xf>
    <xf numFmtId="49" fontId="5" fillId="0" borderId="1" xfId="0" applyNumberFormat="1" applyFont="1" applyBorder="1" applyAlignment="1">
      <alignment horizontal="left"/>
    </xf>
    <xf numFmtId="49" fontId="5" fillId="0" borderId="1" xfId="0" applyNumberFormat="1" applyFont="1" applyBorder="1" applyAlignment="1">
      <alignment horizontal="center"/>
    </xf>
    <xf numFmtId="49" fontId="16" fillId="0" borderId="1" xfId="0" applyNumberFormat="1" applyFont="1" applyBorder="1" applyAlignment="1">
      <alignment horizontal="center"/>
    </xf>
    <xf numFmtId="49" fontId="6" fillId="0" borderId="1" xfId="0" applyNumberFormat="1" applyFont="1" applyBorder="1" applyAlignment="1">
      <alignment horizontal="center"/>
    </xf>
    <xf numFmtId="49" fontId="9" fillId="0" borderId="1" xfId="0" applyNumberFormat="1" applyFont="1" applyBorder="1" applyAlignment="1">
      <alignment horizontal="center"/>
    </xf>
    <xf numFmtId="49" fontId="6" fillId="0" borderId="1" xfId="0" applyNumberFormat="1" applyFont="1" applyBorder="1" applyAlignment="1">
      <alignment horizontal="left"/>
    </xf>
    <xf numFmtId="49" fontId="6" fillId="0" borderId="8" xfId="0" applyNumberFormat="1" applyFont="1" applyBorder="1"/>
    <xf numFmtId="49" fontId="5" fillId="2" borderId="8" xfId="0" applyNumberFormat="1" applyFont="1" applyFill="1" applyBorder="1" applyAlignment="1">
      <alignment horizontal="center"/>
    </xf>
    <xf numFmtId="49" fontId="16" fillId="2" borderId="9" xfId="0" applyNumberFormat="1" applyFont="1" applyFill="1" applyBorder="1" applyAlignment="1">
      <alignment horizontal="center"/>
    </xf>
    <xf numFmtId="49" fontId="9" fillId="2" borderId="9" xfId="0" applyNumberFormat="1" applyFont="1" applyFill="1" applyBorder="1" applyAlignment="1">
      <alignment horizontal="center"/>
    </xf>
    <xf numFmtId="49" fontId="9" fillId="2" borderId="17" xfId="0" applyNumberFormat="1" applyFont="1" applyFill="1" applyBorder="1" applyAlignment="1">
      <alignment horizontal="center"/>
    </xf>
    <xf numFmtId="49" fontId="6" fillId="2" borderId="8" xfId="0" applyNumberFormat="1" applyFont="1" applyFill="1" applyBorder="1" applyAlignment="1">
      <alignment horizontal="center"/>
    </xf>
    <xf numFmtId="49" fontId="6" fillId="0" borderId="32"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5" fillId="0" borderId="35" xfId="0" applyFont="1" applyBorder="1" applyAlignment="1">
      <alignment horizontal="left" vertical="center" wrapText="1"/>
    </xf>
    <xf numFmtId="0" fontId="5" fillId="0" borderId="18" xfId="0" applyFont="1" applyBorder="1" applyAlignment="1">
      <alignment horizontal="left" vertical="center" wrapText="1"/>
    </xf>
    <xf numFmtId="0" fontId="5" fillId="0" borderId="18" xfId="0" applyFont="1" applyBorder="1" applyAlignment="1">
      <alignment horizontal="center" vertical="center"/>
    </xf>
    <xf numFmtId="0" fontId="5" fillId="0" borderId="41" xfId="0" applyFont="1" applyBorder="1" applyAlignment="1">
      <alignment horizontal="centerContinuous" vertical="center"/>
    </xf>
    <xf numFmtId="49" fontId="6" fillId="0" borderId="5" xfId="0" applyNumberFormat="1" applyFont="1" applyBorder="1" applyAlignment="1">
      <alignment horizontal="left"/>
    </xf>
    <xf numFmtId="0" fontId="5" fillId="0" borderId="1" xfId="0" applyFont="1" applyBorder="1" applyAlignment="1">
      <alignment horizontal="right"/>
    </xf>
    <xf numFmtId="1" fontId="5" fillId="0" borderId="1" xfId="0" applyNumberFormat="1" applyFont="1" applyBorder="1" applyAlignment="1">
      <alignment horizontal="center"/>
    </xf>
    <xf numFmtId="0" fontId="5" fillId="0" borderId="1" xfId="0" applyFont="1" applyBorder="1" applyAlignment="1">
      <alignment horizontal="center"/>
    </xf>
    <xf numFmtId="0" fontId="6" fillId="0" borderId="2" xfId="0" applyFont="1" applyBorder="1" applyAlignment="1">
      <alignment horizontal="left"/>
    </xf>
    <xf numFmtId="0" fontId="6" fillId="0" borderId="2" xfId="0" applyFont="1" applyBorder="1" applyAlignment="1">
      <alignment horizontal="center" vertical="center"/>
    </xf>
    <xf numFmtId="164" fontId="6" fillId="0" borderId="2" xfId="0" applyNumberFormat="1" applyFont="1" applyBorder="1" applyAlignment="1">
      <alignment horizontal="right" vertical="center"/>
    </xf>
    <xf numFmtId="164" fontId="6" fillId="0" borderId="2" xfId="0" applyNumberFormat="1" applyFont="1" applyBorder="1" applyAlignment="1">
      <alignment horizontal="center" vertical="center"/>
    </xf>
    <xf numFmtId="164" fontId="6" fillId="0" borderId="2" xfId="0" applyNumberFormat="1" applyFont="1" applyBorder="1" applyAlignment="1">
      <alignment horizontal="left" vertical="center"/>
    </xf>
    <xf numFmtId="0" fontId="6" fillId="0" borderId="1" xfId="0" applyFont="1" applyBorder="1" applyAlignment="1">
      <alignment horizontal="center"/>
    </xf>
    <xf numFmtId="0" fontId="6" fillId="0" borderId="3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9" xfId="0" applyFont="1" applyBorder="1" applyAlignment="1">
      <alignment horizontal="center" vertical="center" wrapText="1"/>
    </xf>
    <xf numFmtId="164" fontId="5" fillId="0" borderId="1" xfId="0" applyNumberFormat="1" applyFont="1" applyBorder="1" applyAlignment="1">
      <alignment horizontal="center"/>
    </xf>
    <xf numFmtId="164" fontId="16" fillId="0" borderId="1" xfId="0" applyNumberFormat="1" applyFont="1" applyBorder="1" applyAlignment="1">
      <alignment horizontal="center"/>
    </xf>
    <xf numFmtId="164" fontId="6" fillId="0" borderId="1" xfId="0" applyNumberFormat="1" applyFont="1" applyBorder="1" applyAlignment="1">
      <alignment horizontal="center"/>
    </xf>
    <xf numFmtId="164" fontId="9" fillId="0" borderId="1" xfId="0" applyNumberFormat="1" applyFont="1" applyBorder="1" applyAlignment="1">
      <alignment horizontal="center"/>
    </xf>
    <xf numFmtId="0" fontId="6" fillId="0" borderId="0" xfId="0" applyFont="1" applyAlignment="1">
      <alignment horizontal="right" vertical="center"/>
    </xf>
    <xf numFmtId="0" fontId="6" fillId="0" borderId="0" xfId="0" applyFont="1" applyAlignment="1">
      <alignment horizontal="left" vertical="center"/>
    </xf>
    <xf numFmtId="0" fontId="21" fillId="6" borderId="37" xfId="0" applyFont="1" applyFill="1" applyBorder="1" applyAlignment="1">
      <alignment horizontal="center" vertical="center" wrapText="1"/>
    </xf>
    <xf numFmtId="0" fontId="21" fillId="6" borderId="38" xfId="0" applyFont="1" applyFill="1" applyBorder="1" applyAlignment="1">
      <alignment horizontal="center" vertical="center" wrapText="1"/>
    </xf>
    <xf numFmtId="0" fontId="5" fillId="0" borderId="8" xfId="0" applyFont="1" applyBorder="1" applyAlignment="1">
      <alignment horizontal="center"/>
    </xf>
    <xf numFmtId="0" fontId="5" fillId="0" borderId="17" xfId="0" applyFont="1" applyBorder="1" applyAlignment="1">
      <alignment horizontal="center"/>
    </xf>
    <xf numFmtId="164" fontId="11" fillId="0" borderId="30" xfId="2" applyNumberFormat="1" applyFont="1" applyFill="1" applyBorder="1" applyAlignment="1">
      <alignment horizontal="center"/>
    </xf>
    <xf numFmtId="164" fontId="11" fillId="0" borderId="25" xfId="2" applyNumberFormat="1" applyFont="1" applyFill="1" applyBorder="1" applyAlignment="1">
      <alignment horizontal="center"/>
    </xf>
    <xf numFmtId="164" fontId="11" fillId="0" borderId="29" xfId="2" applyNumberFormat="1" applyFont="1" applyFill="1" applyBorder="1" applyAlignment="1">
      <alignment horizontal="center"/>
    </xf>
    <xf numFmtId="164" fontId="11" fillId="0" borderId="1" xfId="2" applyNumberFormat="1" applyFont="1" applyFill="1" applyBorder="1" applyAlignment="1">
      <alignment horizontal="center"/>
    </xf>
    <xf numFmtId="164" fontId="11" fillId="0" borderId="28" xfId="2" applyNumberFormat="1" applyFont="1" applyFill="1" applyBorder="1" applyAlignment="1">
      <alignment horizontal="center"/>
    </xf>
    <xf numFmtId="164" fontId="11" fillId="0" borderId="21" xfId="2" applyNumberFormat="1" applyFont="1" applyFill="1" applyBorder="1" applyAlignment="1">
      <alignment horizontal="center"/>
    </xf>
  </cellXfs>
  <cellStyles count="3">
    <cellStyle name="Hiperłącze" xfId="1" builtinId="8"/>
    <cellStyle name="Normalny" xfId="0" builtinId="0"/>
    <cellStyle name="Procentowy"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B1:C11"/>
  <sheetViews>
    <sheetView topLeftCell="A5" workbookViewId="0">
      <selection activeCell="B2" sqref="B2:C2"/>
    </sheetView>
  </sheetViews>
  <sheetFormatPr defaultRowHeight="12.75" x14ac:dyDescent="0.2"/>
  <cols>
    <col min="1" max="1" width="3" customWidth="1"/>
    <col min="2" max="2" width="3.5703125" style="25" customWidth="1"/>
    <col min="3" max="3" width="116.5703125" customWidth="1"/>
  </cols>
  <sheetData>
    <row r="1" spans="2:3" ht="13.5" thickBot="1" x14ac:dyDescent="0.25"/>
    <row r="2" spans="2:3" ht="18.95" customHeight="1" thickBot="1" x14ac:dyDescent="0.25">
      <c r="B2" s="152" t="s">
        <v>0</v>
      </c>
      <c r="C2" s="153"/>
    </row>
    <row r="3" spans="2:3" ht="15.75" x14ac:dyDescent="0.2">
      <c r="B3" s="76">
        <v>1</v>
      </c>
      <c r="C3" s="77" t="s">
        <v>88</v>
      </c>
    </row>
    <row r="4" spans="2:3" ht="63" x14ac:dyDescent="0.2">
      <c r="B4" s="78">
        <v>2</v>
      </c>
      <c r="C4" s="79" t="s">
        <v>66</v>
      </c>
    </row>
    <row r="5" spans="2:3" ht="47.25" x14ac:dyDescent="0.2">
      <c r="B5" s="76">
        <v>3</v>
      </c>
      <c r="C5" s="79" t="s">
        <v>1</v>
      </c>
    </row>
    <row r="6" spans="2:3" ht="47.25" x14ac:dyDescent="0.2">
      <c r="B6" s="78">
        <v>4</v>
      </c>
      <c r="C6" s="79" t="s">
        <v>67</v>
      </c>
    </row>
    <row r="7" spans="2:3" ht="31.5" x14ac:dyDescent="0.2">
      <c r="B7" s="76">
        <v>5</v>
      </c>
      <c r="C7" s="79" t="s">
        <v>2</v>
      </c>
    </row>
    <row r="8" spans="2:3" ht="31.5" x14ac:dyDescent="0.2">
      <c r="B8" s="78">
        <v>6</v>
      </c>
      <c r="C8" s="79" t="s">
        <v>3</v>
      </c>
    </row>
    <row r="9" spans="2:3" ht="31.5" x14ac:dyDescent="0.2">
      <c r="B9" s="76">
        <v>7</v>
      </c>
      <c r="C9" s="80" t="s">
        <v>4</v>
      </c>
    </row>
    <row r="10" spans="2:3" ht="63" x14ac:dyDescent="0.2">
      <c r="B10" s="81">
        <v>8</v>
      </c>
      <c r="C10" s="82" t="s">
        <v>89</v>
      </c>
    </row>
    <row r="11" spans="2:3" ht="16.5" thickBot="1" x14ac:dyDescent="0.25">
      <c r="B11" s="83">
        <v>9</v>
      </c>
      <c r="C11" s="84" t="s">
        <v>5</v>
      </c>
    </row>
  </sheetData>
  <mergeCells count="1">
    <mergeCell ref="B2:C2"/>
  </mergeCells>
  <hyperlinks>
    <hyperlink ref="C11" r:id="rId1"/>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D7"/>
  <sheetViews>
    <sheetView zoomScale="117" workbookViewId="0">
      <selection activeCell="D9" sqref="D9"/>
    </sheetView>
  </sheetViews>
  <sheetFormatPr defaultColWidth="8.85546875" defaultRowHeight="20.25" x14ac:dyDescent="0.3"/>
  <cols>
    <col min="1" max="1" width="3.85546875" style="54" customWidth="1"/>
    <col min="2" max="2" width="20.42578125" style="54" customWidth="1"/>
    <col min="3" max="3" width="3.85546875" style="54" customWidth="1"/>
    <col min="4" max="4" width="55.85546875" style="54" customWidth="1"/>
    <col min="5" max="16384" width="8.85546875" style="54"/>
  </cols>
  <sheetData>
    <row r="2" spans="2:4" x14ac:dyDescent="0.3">
      <c r="B2" s="58" t="s">
        <v>6</v>
      </c>
      <c r="D2" s="55" t="s">
        <v>90</v>
      </c>
    </row>
    <row r="3" spans="2:4" x14ac:dyDescent="0.3">
      <c r="B3" s="58" t="s">
        <v>7</v>
      </c>
      <c r="D3" s="56" t="s">
        <v>94</v>
      </c>
    </row>
    <row r="4" spans="2:4" x14ac:dyDescent="0.3">
      <c r="B4" s="58" t="s">
        <v>8</v>
      </c>
      <c r="D4" s="56" t="s">
        <v>92</v>
      </c>
    </row>
    <row r="5" spans="2:4" x14ac:dyDescent="0.3">
      <c r="B5" s="59"/>
      <c r="D5" s="57"/>
    </row>
    <row r="6" spans="2:4" x14ac:dyDescent="0.3">
      <c r="B6" s="58" t="s">
        <v>9</v>
      </c>
      <c r="D6" s="56" t="s">
        <v>91</v>
      </c>
    </row>
    <row r="7" spans="2:4" x14ac:dyDescent="0.3">
      <c r="B7" s="58" t="s">
        <v>10</v>
      </c>
      <c r="D7" s="56" t="s">
        <v>124</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X47"/>
  <sheetViews>
    <sheetView zoomScale="80" zoomScaleNormal="80" workbookViewId="0">
      <pane xSplit="1" ySplit="2" topLeftCell="B3" activePane="bottomRight" state="frozen"/>
      <selection pane="topRight" activeCell="B1" sqref="B1"/>
      <selection pane="bottomLeft" activeCell="A3" sqref="A3"/>
      <selection pane="bottomRight" activeCell="H40" sqref="H40:I40"/>
    </sheetView>
  </sheetViews>
  <sheetFormatPr defaultColWidth="9.140625" defaultRowHeight="12.75" x14ac:dyDescent="0.2"/>
  <cols>
    <col min="1" max="1" width="32.140625" style="1" customWidth="1"/>
    <col min="2" max="2" width="6.5703125" style="62" customWidth="1"/>
    <col min="3" max="3" width="7.85546875" style="62" customWidth="1"/>
    <col min="4" max="61" width="6.5703125" style="1" customWidth="1"/>
    <col min="62" max="62" width="2.85546875" style="1" customWidth="1"/>
    <col min="63" max="63" width="35.5703125" style="1" customWidth="1"/>
    <col min="64" max="64" width="3.42578125" style="1" customWidth="1"/>
    <col min="65" max="65" width="6.140625" style="1" customWidth="1"/>
    <col min="66" max="66" width="2.42578125" style="1" customWidth="1"/>
    <col min="67" max="67" width="6.140625" style="1" customWidth="1"/>
    <col min="68" max="68" width="7.5703125" style="1" customWidth="1"/>
    <col min="69" max="69" width="2.42578125" style="1" customWidth="1"/>
    <col min="70" max="73" width="7.5703125" style="1" customWidth="1"/>
    <col min="74" max="74" width="7.42578125" style="1" customWidth="1"/>
    <col min="75" max="75" width="5.85546875" style="1" customWidth="1"/>
    <col min="76" max="76" width="7.5703125" style="1" customWidth="1"/>
    <col min="77" max="16384" width="9.140625" style="1"/>
  </cols>
  <sheetData>
    <row r="1" spans="1:76" ht="13.5" customHeight="1" x14ac:dyDescent="0.2">
      <c r="A1" s="127" t="s">
        <v>11</v>
      </c>
      <c r="B1" s="128">
        <v>1</v>
      </c>
      <c r="C1" s="128"/>
      <c r="D1" s="128">
        <v>2</v>
      </c>
      <c r="E1" s="128"/>
      <c r="F1" s="128">
        <v>3</v>
      </c>
      <c r="G1" s="128"/>
      <c r="H1" s="128">
        <v>4</v>
      </c>
      <c r="I1" s="128"/>
      <c r="J1" s="128">
        <v>5</v>
      </c>
      <c r="K1" s="128"/>
      <c r="L1" s="128">
        <v>6</v>
      </c>
      <c r="M1" s="128"/>
      <c r="N1" s="128">
        <v>7</v>
      </c>
      <c r="O1" s="128"/>
      <c r="P1" s="128">
        <v>8</v>
      </c>
      <c r="Q1" s="128"/>
      <c r="R1" s="128">
        <v>9</v>
      </c>
      <c r="S1" s="128"/>
      <c r="T1" s="128">
        <v>10</v>
      </c>
      <c r="U1" s="128"/>
      <c r="V1" s="128">
        <v>11</v>
      </c>
      <c r="W1" s="128"/>
      <c r="X1" s="129">
        <v>12</v>
      </c>
      <c r="Y1" s="129"/>
      <c r="Z1" s="129">
        <v>13</v>
      </c>
      <c r="AA1" s="129"/>
      <c r="AB1" s="129">
        <v>14</v>
      </c>
      <c r="AC1" s="129"/>
      <c r="AD1" s="129">
        <v>15</v>
      </c>
      <c r="AE1" s="129"/>
      <c r="AF1" s="129">
        <v>16</v>
      </c>
      <c r="AG1" s="129"/>
      <c r="AH1" s="129">
        <v>17</v>
      </c>
      <c r="AI1" s="129"/>
      <c r="AJ1" s="129">
        <v>18</v>
      </c>
      <c r="AK1" s="129"/>
      <c r="AL1" s="129">
        <v>19</v>
      </c>
      <c r="AM1" s="129"/>
      <c r="AN1" s="129">
        <v>20</v>
      </c>
      <c r="AO1" s="129"/>
      <c r="AP1" s="129">
        <v>21</v>
      </c>
      <c r="AQ1" s="129"/>
      <c r="AR1" s="129">
        <v>22</v>
      </c>
      <c r="AS1" s="129"/>
      <c r="AT1" s="129">
        <v>23</v>
      </c>
      <c r="AU1" s="129"/>
      <c r="AV1" s="129">
        <v>24</v>
      </c>
      <c r="AW1" s="129"/>
      <c r="AX1" s="129">
        <v>25</v>
      </c>
      <c r="AY1" s="129"/>
      <c r="AZ1" s="129">
        <v>26</v>
      </c>
      <c r="BA1" s="129"/>
      <c r="BB1" s="129">
        <v>27</v>
      </c>
      <c r="BC1" s="129"/>
      <c r="BD1" s="129">
        <v>28</v>
      </c>
      <c r="BE1" s="129"/>
      <c r="BF1" s="129">
        <v>29</v>
      </c>
      <c r="BG1" s="129"/>
      <c r="BH1" s="129">
        <v>30</v>
      </c>
      <c r="BI1" s="129"/>
      <c r="BK1" s="66" t="s">
        <v>12</v>
      </c>
      <c r="BL1" s="72" t="s">
        <v>13</v>
      </c>
      <c r="BM1" s="65" t="s">
        <v>14</v>
      </c>
      <c r="BN1" s="65"/>
      <c r="BO1" s="65"/>
      <c r="BP1" s="65"/>
      <c r="BQ1" s="65"/>
      <c r="BR1" s="68"/>
      <c r="BS1" s="65" t="s">
        <v>15</v>
      </c>
      <c r="BT1" s="68"/>
      <c r="BU1" s="65" t="s">
        <v>16</v>
      </c>
      <c r="BV1" s="69"/>
      <c r="BW1" s="65" t="s">
        <v>120</v>
      </c>
      <c r="BX1" s="65"/>
    </row>
    <row r="2" spans="1:76" x14ac:dyDescent="0.2">
      <c r="A2" s="107" t="s">
        <v>12</v>
      </c>
      <c r="B2" s="108" t="s">
        <v>17</v>
      </c>
      <c r="C2" s="109" t="s">
        <v>18</v>
      </c>
      <c r="D2" s="110" t="s">
        <v>17</v>
      </c>
      <c r="E2" s="111" t="s">
        <v>18</v>
      </c>
      <c r="F2" s="110" t="s">
        <v>17</v>
      </c>
      <c r="G2" s="111" t="s">
        <v>18</v>
      </c>
      <c r="H2" s="110" t="s">
        <v>17</v>
      </c>
      <c r="I2" s="111" t="s">
        <v>18</v>
      </c>
      <c r="J2" s="110" t="s">
        <v>17</v>
      </c>
      <c r="K2" s="111" t="s">
        <v>18</v>
      </c>
      <c r="L2" s="110" t="s">
        <v>17</v>
      </c>
      <c r="M2" s="111" t="s">
        <v>18</v>
      </c>
      <c r="N2" s="110" t="s">
        <v>17</v>
      </c>
      <c r="O2" s="111" t="s">
        <v>18</v>
      </c>
      <c r="P2" s="110" t="s">
        <v>17</v>
      </c>
      <c r="Q2" s="111" t="s">
        <v>18</v>
      </c>
      <c r="R2" s="110" t="s">
        <v>17</v>
      </c>
      <c r="S2" s="111" t="s">
        <v>18</v>
      </c>
      <c r="T2" s="110" t="s">
        <v>17</v>
      </c>
      <c r="U2" s="111" t="s">
        <v>18</v>
      </c>
      <c r="V2" s="110" t="s">
        <v>17</v>
      </c>
      <c r="W2" s="111" t="s">
        <v>18</v>
      </c>
      <c r="X2" s="110" t="s">
        <v>17</v>
      </c>
      <c r="Y2" s="111" t="s">
        <v>18</v>
      </c>
      <c r="Z2" s="110" t="s">
        <v>17</v>
      </c>
      <c r="AA2" s="111" t="s">
        <v>18</v>
      </c>
      <c r="AB2" s="110" t="s">
        <v>17</v>
      </c>
      <c r="AC2" s="111" t="s">
        <v>18</v>
      </c>
      <c r="AD2" s="110" t="s">
        <v>17</v>
      </c>
      <c r="AE2" s="111" t="s">
        <v>18</v>
      </c>
      <c r="AF2" s="110" t="s">
        <v>17</v>
      </c>
      <c r="AG2" s="111" t="s">
        <v>18</v>
      </c>
      <c r="AH2" s="110" t="s">
        <v>17</v>
      </c>
      <c r="AI2" s="111" t="s">
        <v>18</v>
      </c>
      <c r="AJ2" s="110" t="s">
        <v>17</v>
      </c>
      <c r="AK2" s="111" t="s">
        <v>18</v>
      </c>
      <c r="AL2" s="110" t="s">
        <v>17</v>
      </c>
      <c r="AM2" s="111" t="s">
        <v>18</v>
      </c>
      <c r="AN2" s="110" t="s">
        <v>17</v>
      </c>
      <c r="AO2" s="111" t="s">
        <v>18</v>
      </c>
      <c r="AP2" s="110" t="s">
        <v>17</v>
      </c>
      <c r="AQ2" s="111" t="s">
        <v>18</v>
      </c>
      <c r="AR2" s="110" t="s">
        <v>17</v>
      </c>
      <c r="AS2" s="111" t="s">
        <v>18</v>
      </c>
      <c r="AT2" s="110" t="s">
        <v>17</v>
      </c>
      <c r="AU2" s="111" t="s">
        <v>18</v>
      </c>
      <c r="AV2" s="110" t="s">
        <v>17</v>
      </c>
      <c r="AW2" s="111" t="s">
        <v>18</v>
      </c>
      <c r="AX2" s="110" t="s">
        <v>17</v>
      </c>
      <c r="AY2" s="111" t="s">
        <v>18</v>
      </c>
      <c r="AZ2" s="110" t="s">
        <v>17</v>
      </c>
      <c r="BA2" s="111" t="s">
        <v>18</v>
      </c>
      <c r="BB2" s="110" t="s">
        <v>17</v>
      </c>
      <c r="BC2" s="111" t="s">
        <v>18</v>
      </c>
      <c r="BD2" s="110" t="s">
        <v>17</v>
      </c>
      <c r="BE2" s="111" t="s">
        <v>18</v>
      </c>
      <c r="BF2" s="110" t="s">
        <v>17</v>
      </c>
      <c r="BG2" s="111" t="s">
        <v>18</v>
      </c>
      <c r="BH2" s="110" t="s">
        <v>17</v>
      </c>
      <c r="BI2" s="111" t="s">
        <v>18</v>
      </c>
      <c r="BK2" s="67"/>
      <c r="BL2" s="73"/>
      <c r="BM2" s="64" t="s">
        <v>17</v>
      </c>
      <c r="BN2" s="64"/>
      <c r="BO2" s="64"/>
      <c r="BP2" s="70" t="s">
        <v>18</v>
      </c>
      <c r="BQ2" s="70"/>
      <c r="BR2" s="71"/>
      <c r="BS2" s="2" t="s">
        <v>17</v>
      </c>
      <c r="BT2" s="3" t="s">
        <v>18</v>
      </c>
      <c r="BU2" s="2" t="s">
        <v>17</v>
      </c>
      <c r="BV2" s="4" t="s">
        <v>18</v>
      </c>
      <c r="BW2" s="2" t="s">
        <v>17</v>
      </c>
      <c r="BX2" s="5" t="s">
        <v>18</v>
      </c>
    </row>
    <row r="3" spans="1:76" x14ac:dyDescent="0.2">
      <c r="A3" s="112" t="s">
        <v>19</v>
      </c>
      <c r="B3" s="129">
        <v>309.7</v>
      </c>
      <c r="C3" s="109">
        <v>1098.2269503546099</v>
      </c>
      <c r="D3" s="135">
        <v>384.5</v>
      </c>
      <c r="E3" s="111">
        <v>1303.3898305084745</v>
      </c>
      <c r="F3" s="135">
        <v>290</v>
      </c>
      <c r="G3" s="111">
        <v>1054.5454545454545</v>
      </c>
      <c r="H3" s="135">
        <v>354</v>
      </c>
      <c r="I3" s="111">
        <v>1195.9459459459461</v>
      </c>
      <c r="J3" s="135">
        <v>358.9</v>
      </c>
      <c r="K3" s="111">
        <v>1200.3344481605352</v>
      </c>
      <c r="L3" s="135">
        <v>180.8</v>
      </c>
      <c r="M3" s="111">
        <v>904.00000000000011</v>
      </c>
      <c r="N3" s="135">
        <v>237.7</v>
      </c>
      <c r="O3" s="111">
        <v>1085.3881278538813</v>
      </c>
      <c r="P3" s="135">
        <v>170.1</v>
      </c>
      <c r="Q3" s="111">
        <v>890.57591623036637</v>
      </c>
      <c r="R3" s="135">
        <v>187</v>
      </c>
      <c r="S3" s="111">
        <v>853.88127853881281</v>
      </c>
      <c r="T3" s="135">
        <v>144.69999999999999</v>
      </c>
      <c r="U3" s="111">
        <v>709.31372549019602</v>
      </c>
      <c r="V3" s="135">
        <v>222.1</v>
      </c>
      <c r="W3" s="111">
        <v>933.19327731092426</v>
      </c>
      <c r="X3" s="135">
        <v>300.5</v>
      </c>
      <c r="Y3" s="111">
        <v>1092.7272727272727</v>
      </c>
      <c r="Z3" s="135">
        <v>323</v>
      </c>
      <c r="AA3" s="111">
        <v>1137.3239436619717</v>
      </c>
      <c r="AB3" s="135">
        <v>344.9</v>
      </c>
      <c r="AC3" s="111">
        <v>1236.2007168458781</v>
      </c>
      <c r="AD3" s="135">
        <v>389.7</v>
      </c>
      <c r="AE3" s="111">
        <v>1269.3811074918567</v>
      </c>
      <c r="AF3" s="135">
        <v>295</v>
      </c>
      <c r="AG3" s="111">
        <v>1143.4108527131782</v>
      </c>
      <c r="AH3" s="135">
        <v>410.1</v>
      </c>
      <c r="AI3" s="111">
        <v>1231.5315315315318</v>
      </c>
      <c r="AJ3" s="135">
        <v>312.5</v>
      </c>
      <c r="AK3" s="111">
        <v>1108.1560283687943</v>
      </c>
      <c r="AL3" s="135">
        <v>329.1</v>
      </c>
      <c r="AM3" s="111">
        <v>1058.1993569131835</v>
      </c>
      <c r="AN3" s="135">
        <v>257.10000000000002</v>
      </c>
      <c r="AO3" s="111">
        <v>1000.3891050583659</v>
      </c>
      <c r="AP3" s="135">
        <v>138.30000000000001</v>
      </c>
      <c r="AQ3" s="111">
        <v>661.72248803827756</v>
      </c>
      <c r="AR3" s="135">
        <v>160.69999999999999</v>
      </c>
      <c r="AS3" s="111">
        <v>845.78947368421052</v>
      </c>
      <c r="AT3" s="135">
        <v>397.2</v>
      </c>
      <c r="AU3" s="111">
        <v>1281.2903225806451</v>
      </c>
      <c r="AV3" s="135">
        <v>152.5</v>
      </c>
      <c r="AW3" s="111">
        <v>758.70646766169148</v>
      </c>
      <c r="AX3" s="135">
        <v>287.7</v>
      </c>
      <c r="AY3" s="111">
        <v>988.65979381443287</v>
      </c>
      <c r="AZ3" s="135">
        <v>311.5</v>
      </c>
      <c r="BA3" s="111">
        <v>1175.4716981132076</v>
      </c>
      <c r="BB3" s="135">
        <v>302.3</v>
      </c>
      <c r="BC3" s="111">
        <v>1099.2727272727275</v>
      </c>
      <c r="BD3" s="135">
        <v>372.5</v>
      </c>
      <c r="BE3" s="111">
        <v>1280.0687285223366</v>
      </c>
      <c r="BF3" s="135">
        <v>327.7</v>
      </c>
      <c r="BG3" s="111">
        <v>1149.8245614035086</v>
      </c>
      <c r="BH3" s="135">
        <v>316.8</v>
      </c>
      <c r="BI3" s="111">
        <v>1035.2941176470588</v>
      </c>
      <c r="BK3" s="7" t="str">
        <f t="shared" ref="BK3:BK35" si="0">A3</f>
        <v>Body length</v>
      </c>
      <c r="BL3" s="21">
        <v>30</v>
      </c>
      <c r="BM3" s="22">
        <f>IF(SUM(B3,D3,F3,H3,J3,L3,N3,P3,R3,T3,V3,X3,Z3,AB3,AD3,AF3,AH3,AJ3,AL3,AN3,AP3,AR3,AT3,AV3,AX3,AZ3,BB3,BD3,BF3,BH3,)&gt;0,MIN(B3,D3,F3,H3,J3,L3,N3,P3,R3,T3,V3,X3,Z3,AB3,AD3,AF3,AH3,AJ3,AL3,AN3,AP3,AR3,AT3,AV3,AX3,AZ3,BB3,BD3,BF3,BH3),"")</f>
        <v>138.30000000000001</v>
      </c>
      <c r="BN3" s="23" t="str">
        <f>IF(COUNT(BM3)&gt;0,"–","?")</f>
        <v>–</v>
      </c>
      <c r="BO3" s="24">
        <f>IF(SUM(B3,D3,F3,H3,J3,L3,N3,P3,R3,T3,V3,X3,Z3,AB3,AD3,AF3,AH3,AJ3,AL3,AN3,AP3,AR3,AT3,AV3,AX3,AZ3,BB3,BD3,BF3,BH3)&gt;0,MAX(B3,D3,F3,H3,J3,L3,N3,P3,R3,T3,V3,X3,Z3,AB3,AD3,AF3,AH3,AJ3,AL3,AN3,AP3,AR3,AT3,AV3,AX3,AZ3,BB3,BD3,BF3,BH3),"")</f>
        <v>410.1</v>
      </c>
      <c r="BP3" s="20">
        <f>IF(SUM(C3,E3,G3,I3,K3,M3,O3,Q3,S3,U3,W3,Y3,AA3,AC3,AE3,AG3,AI3,AK3,AM3,AO3,AQ3,AS3,AU3,AW3,AY3,BA3,BC3,BE3,BG3,BI3)&gt;0,MIN(C3,E3,G3,I3,K3,M3,O3,Q3,S3,U3,W3,Y3,AA3,AC3,AE3,AG3,AI3,AK3,AM3,AO3,AQ3,AS3,AU3,AW3,AY3,BA3,BC3,BE3,BG3,BI3),"")</f>
        <v>661.72248803827756</v>
      </c>
      <c r="BQ3" s="19" t="str">
        <f>IF(COUNT(BP3)&gt;0,"–","?")</f>
        <v>–</v>
      </c>
      <c r="BR3" s="16">
        <f>IF(SUM(C3,E3,G3,I3,K3,M3,O3,Q3,S3,U3,W3,Y3,AA3,AC3,AE3,AG3,AI3,AK3,AM3,AO3,AQ3,AS3,AU3,AW3,AY3,BA3,BC3,BE3,BG3,BI3)&gt;0,MAX(C3,E3,G3,I3,K3,M3,O3,Q3,S3,U3,W3,Y3,AA3,AC3,AE3,AG3,AI3,AK3,AM3,AO3,AQ3,AS3,AU3,AW3,AY3,BA3,BC3,BE3,BG3,BI3),"")</f>
        <v>1303.3898305084745</v>
      </c>
      <c r="BS3" s="26">
        <f>IF(SUM(B3,D3,F3,H3,J3,L3,N3,P3,R3,T3,V3,X3,Z3,AB3,AD3,AF3,AH3,AJ3,AL3,AN3,AP3,AR3,AT3,AV3,AX3,AZ3,BB3,BD3,BF3,BH3)&gt;0,AVERAGE(B3,D3,F3,H3,J3,L3,N3,P3,R3,T3,V3,X3,Z3,AB3,AD3,AF3,AH3,AJ3,AL3,AN3,AP3,AR3,AT3,AV3,AX3,AZ3,BB3,BD3,BF3,BH3),"?")</f>
        <v>285.62</v>
      </c>
      <c r="BT3" s="17">
        <f>IF(SUM(C3,E3,G3,I3,K3,M3,O3,Q3,S3,U3,W3,Y3,AA3,AC3,AE3,AG3,AI3,AK3,AM3,AO3,AQ3,AS3,AU3,AW3,AY3,BA3,BC3,BE3,BG3,BI3)&gt;0,AVERAGE(C3,E3,G3,I3,K3,M3,O3,Q3,S3,U3,W3,Y3,AA3,AC3,AE3,AG3,AI3,AK3,AM3,AO3,AQ3,AS3,AU3,AW3,AY3,BA3,BC3,BE3,BG3,BI3),"?")</f>
        <v>1059.407174966311</v>
      </c>
      <c r="BU3" s="23">
        <f>IF(COUNT(B3,D3,F3,H3,J3,L3,N3,P3,R3,T3,V3,X3,Z3,AB3,AD3,AF3,AH3,AJ3,AL3,AN3,AP3,AR3,AT3,AV3,AX3,AZ3,BB3,BD3,BF3,BH3)&gt;1,STDEV(B3,D3,F3,H3,J3,L3,N3,P3,R3,T3,V3,X3,Z3,AB3,AD3,AF3,AH3,AJ3,AL3,AN3,AP3,AR3,AT3,AV3,AX3,AZ3,BB3,BD3,BF3,BH3),"?")</f>
        <v>81.867716680525334</v>
      </c>
      <c r="BV3" s="18">
        <f>IF(COUNT(C3,E3,G3,I3,K3,M3,O3,Q3,S3,U3,W3,Y3,AA3,AC3,AE3,AG3,AI3,AK3,AM3,AO3,AQ3,AS3,AU3,AW3,AY3,BA3,BC3,BE3,BG3,BI3)&gt;1,STDEV(C3,E3,G3,I3,K3,M3,O3,Q3,S3,U3,W3,Y3,AA3,AC3,AE3,AG3,AI3,AK3,AM3,AO3,AQ3,AS3,AU3,AW3,AY3,BA3,BC3,BE3,BG3,BI3),"?")</f>
        <v>174.16314439490768</v>
      </c>
      <c r="BW3" s="23">
        <f>IF(COUNT(B3)&gt;0,B3,"?")</f>
        <v>309.7</v>
      </c>
      <c r="BX3" s="19">
        <f>IF(COUNT(C3)&gt;0,C3,"?")</f>
        <v>1098.2269503546099</v>
      </c>
    </row>
    <row r="4" spans="1:76" x14ac:dyDescent="0.2">
      <c r="A4" s="113" t="s">
        <v>20</v>
      </c>
      <c r="B4" s="114"/>
      <c r="C4" s="115"/>
      <c r="D4" s="116"/>
      <c r="E4" s="116"/>
      <c r="F4" s="116"/>
      <c r="G4" s="116"/>
      <c r="H4" s="116"/>
      <c r="I4" s="116"/>
      <c r="J4" s="116"/>
      <c r="K4" s="116"/>
      <c r="L4" s="116"/>
      <c r="M4" s="116"/>
      <c r="N4" s="116"/>
      <c r="O4" s="116"/>
      <c r="P4" s="116"/>
      <c r="Q4" s="116"/>
      <c r="R4" s="116"/>
      <c r="S4" s="116"/>
      <c r="T4" s="116"/>
      <c r="U4" s="116"/>
      <c r="V4" s="116"/>
      <c r="W4" s="116"/>
      <c r="X4" s="116"/>
      <c r="Y4" s="117"/>
      <c r="Z4" s="116"/>
      <c r="AA4" s="116"/>
      <c r="AB4" s="116"/>
      <c r="AC4" s="116"/>
      <c r="AD4" s="116"/>
      <c r="AE4" s="116"/>
      <c r="AF4" s="116"/>
      <c r="AG4" s="117"/>
      <c r="AH4" s="118"/>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K4" s="7" t="str">
        <f t="shared" si="0"/>
        <v>Buccopharyngeal tube</v>
      </c>
      <c r="BL4" s="8"/>
      <c r="BM4" s="22" t="str">
        <f t="shared" ref="BM4:BM35" si="1">IF(SUM(B4,D4,F4,H4,J4,L4,N4,P4,R4,T4,V4,X4,Z4,AB4,AD4,AF4,AH4,AJ4,AL4,AN4,AP4,AR4,AT4,AV4,AX4,AZ4,BB4,BD4,BF4,BH4)&gt;0,MIN(B4,D4,F4,H4,J4,L4,N4,P4,R4,T4,V4,X4,Z4,AB4,AD4,AF4,AH4,AJ4,AL4,AN4,AP4,AR4,AT4,AV4,AX4,AZ4,BB4,BD4,BF4,BH4),"")</f>
        <v/>
      </c>
      <c r="BN4" s="23"/>
      <c r="BO4" s="24"/>
      <c r="BP4" s="20"/>
      <c r="BQ4" s="19"/>
      <c r="BR4" s="16"/>
      <c r="BS4" s="26"/>
      <c r="BT4" s="17"/>
      <c r="BU4" s="23"/>
      <c r="BV4" s="18"/>
      <c r="BW4" s="23"/>
      <c r="BX4" s="19"/>
    </row>
    <row r="5" spans="1:76" x14ac:dyDescent="0.2">
      <c r="A5" s="112" t="s">
        <v>21</v>
      </c>
      <c r="B5" s="129">
        <v>28.2</v>
      </c>
      <c r="C5" s="109" t="s">
        <v>22</v>
      </c>
      <c r="D5" s="135">
        <v>29.5</v>
      </c>
      <c r="E5" s="111" t="s">
        <v>22</v>
      </c>
      <c r="F5" s="135">
        <v>27.5</v>
      </c>
      <c r="G5" s="111" t="s">
        <v>22</v>
      </c>
      <c r="H5" s="135">
        <v>29.6</v>
      </c>
      <c r="I5" s="111" t="s">
        <v>22</v>
      </c>
      <c r="J5" s="135">
        <v>29.9</v>
      </c>
      <c r="K5" s="111" t="s">
        <v>22</v>
      </c>
      <c r="L5" s="135">
        <v>20</v>
      </c>
      <c r="M5" s="111" t="s">
        <v>22</v>
      </c>
      <c r="N5" s="135">
        <v>21.9</v>
      </c>
      <c r="O5" s="111" t="s">
        <v>22</v>
      </c>
      <c r="P5" s="135">
        <v>19.100000000000001</v>
      </c>
      <c r="Q5" s="111" t="s">
        <v>22</v>
      </c>
      <c r="R5" s="135">
        <v>21.9</v>
      </c>
      <c r="S5" s="111" t="s">
        <v>22</v>
      </c>
      <c r="T5" s="135">
        <v>20.399999999999999</v>
      </c>
      <c r="U5" s="111" t="s">
        <v>22</v>
      </c>
      <c r="V5" s="135">
        <v>23.8</v>
      </c>
      <c r="W5" s="111" t="s">
        <v>22</v>
      </c>
      <c r="X5" s="135">
        <v>27.5</v>
      </c>
      <c r="Y5" s="111" t="s">
        <v>22</v>
      </c>
      <c r="Z5" s="135">
        <v>28.4</v>
      </c>
      <c r="AA5" s="111" t="s">
        <v>22</v>
      </c>
      <c r="AB5" s="135">
        <v>27.9</v>
      </c>
      <c r="AC5" s="111" t="s">
        <v>22</v>
      </c>
      <c r="AD5" s="135">
        <v>30.7</v>
      </c>
      <c r="AE5" s="111" t="s">
        <v>22</v>
      </c>
      <c r="AF5" s="135">
        <v>25.8</v>
      </c>
      <c r="AG5" s="111" t="s">
        <v>22</v>
      </c>
      <c r="AH5" s="135">
        <v>33.299999999999997</v>
      </c>
      <c r="AI5" s="111" t="s">
        <v>22</v>
      </c>
      <c r="AJ5" s="135">
        <v>28.2</v>
      </c>
      <c r="AK5" s="111" t="s">
        <v>22</v>
      </c>
      <c r="AL5" s="135">
        <v>31.1</v>
      </c>
      <c r="AM5" s="111" t="s">
        <v>22</v>
      </c>
      <c r="AN5" s="135">
        <v>25.7</v>
      </c>
      <c r="AO5" s="111" t="s">
        <v>22</v>
      </c>
      <c r="AP5" s="135">
        <v>20.9</v>
      </c>
      <c r="AQ5" s="111" t="s">
        <v>22</v>
      </c>
      <c r="AR5" s="135">
        <v>19</v>
      </c>
      <c r="AS5" s="111" t="s">
        <v>22</v>
      </c>
      <c r="AT5" s="135">
        <v>31</v>
      </c>
      <c r="AU5" s="111" t="s">
        <v>22</v>
      </c>
      <c r="AV5" s="135">
        <v>20.100000000000001</v>
      </c>
      <c r="AW5" s="111" t="s">
        <v>22</v>
      </c>
      <c r="AX5" s="135">
        <v>29.1</v>
      </c>
      <c r="AY5" s="111" t="s">
        <v>22</v>
      </c>
      <c r="AZ5" s="135">
        <v>26.5</v>
      </c>
      <c r="BA5" s="111" t="s">
        <v>22</v>
      </c>
      <c r="BB5" s="135">
        <v>27.5</v>
      </c>
      <c r="BC5" s="111" t="s">
        <v>22</v>
      </c>
      <c r="BD5" s="135">
        <v>29.1</v>
      </c>
      <c r="BE5" s="111" t="s">
        <v>22</v>
      </c>
      <c r="BF5" s="135">
        <v>28.5</v>
      </c>
      <c r="BG5" s="111" t="s">
        <v>22</v>
      </c>
      <c r="BH5" s="135">
        <v>30.6</v>
      </c>
      <c r="BI5" s="111" t="s">
        <v>22</v>
      </c>
      <c r="BK5" s="7" t="str">
        <f t="shared" si="0"/>
        <v xml:space="preserve">     Buccal tube length</v>
      </c>
      <c r="BL5" s="8">
        <v>30</v>
      </c>
      <c r="BM5" s="27">
        <f t="shared" si="1"/>
        <v>19</v>
      </c>
      <c r="BN5" s="9" t="str">
        <f t="shared" ref="BN5:BN35" si="2">IF(COUNT(BM5)&gt;0,"–","?")</f>
        <v>–</v>
      </c>
      <c r="BO5" s="28">
        <f t="shared" ref="BO5:BO35" si="3">IF(SUM(B5,D5,F5,H5,J5,L5,N5,P5,R5,T5,V5,X5,Z5,AB5,AD5,AF5,AH5,AJ5,AL5,AN5,AP5,AR5,AT5,AV5,AX5,AZ5,BB5,BD5,BF5,BH5)&gt;0,MAX(B5,D5,F5,H5,J5,L5,N5,P5,R5,T5,V5,X5,Z5,AB5,AD5,AF5,AH5,AJ5,AL5,AN5,AP5,AR5,AT5,AV5,AX5,AZ5,BB5,BD5,BF5,BH5),"")</f>
        <v>33.299999999999997</v>
      </c>
      <c r="BP5" s="29" t="str">
        <f t="shared" ref="BP5:BP35" si="4">IF(SUM(C5,E5,G5,I5,K5,M5,O5,Q5,S5,U5,W5,Y5,AA5,AC5,AE5,AG5,AI5,AK5,AM5,AO5,AQ5,AS5,AU5,AW5,AY5,BA5,BC5,BE5,BG5,BI5)&gt;0,MIN(C5,E5,G5,I5,K5,M5,O5,Q5,S5,U5,W5,Y5,AA5,AC5,AE5,AG5,AI5,AK5,AM5,AO5,AQ5,AS5,AU5,AW5,AY5,BA5,BC5,BE5,BG5,BI5),"")</f>
        <v/>
      </c>
      <c r="BQ5" s="1" t="s">
        <v>22</v>
      </c>
      <c r="BR5" s="30" t="str">
        <f t="shared" ref="BR5:BR35" si="5">IF(SUM(C5,E5,G5,I5,K5,M5,O5,Q5,S5,U5,W5,Y5,AA5,AC5,AE5,AG5,AI5,AK5,AM5,AO5,AQ5,AS5,AU5,AW5,AY5,BA5,BC5,BE5,BG5,BI5)&gt;0,MAX(C5,E5,G5,I5,K5,M5,O5,Q5,S5,U5,W5,Y5,AA5,AC5,AE5,AG5,AI5,AK5,AM5,AO5,AQ5,AS5,AU5,AW5,AY5,BA5,BC5,BE5,BG5,BI5),"")</f>
        <v/>
      </c>
      <c r="BS5" s="31">
        <f t="shared" ref="BS5:BS35" si="6">IF(SUM(B5,D5,F5,H5,J5,L5,N5,P5,R5,T5,V5,X5,Z5,AB5,AD5,AF5,AH5,AJ5,AL5,AN5,AP5,AR5,AT5,AV5,AX5,AZ5,BB5,BD5,BF5,BH5)&gt;0,AVERAGE(B5,D5,F5,H5,J5,L5,N5,P5,R5,T5,V5,X5,Z5,AB5,AD5,AF5,AH5,AJ5,AL5,AN5,AP5,AR5,AT5,AV5,AX5,AZ5,BB5,BD5,BF5,BH5),"?")</f>
        <v>26.423333333333336</v>
      </c>
      <c r="BT5" s="32" t="s">
        <v>22</v>
      </c>
      <c r="BU5" s="9">
        <f t="shared" ref="BU5:BU35" si="7">IF(COUNT(B5,D5,F5,H5,J5,L5,N5,P5,R5,T5,V5,X5,Z5,AB5,AD5,AF5,AH5,AJ5,AL5,AN5,AP5,AR5,AT5,AV5,AX5,AZ5,BB5,BD5,BF5,BH5)&gt;1,STDEV(B5,D5,F5,H5,J5,L5,N5,P5,R5,T5,V5,X5,Z5,AB5,AD5,AF5,AH5,AJ5,AL5,AN5,AP5,AR5,AT5,AV5,AX5,AZ5,BB5,BD5,BF5,BH5),"?")</f>
        <v>4.1418539354965587</v>
      </c>
      <c r="BV5" s="33" t="s">
        <v>22</v>
      </c>
      <c r="BW5" s="9">
        <f t="shared" ref="BW5:BW35" si="8">IF(COUNT(B5)&gt;0,B5,"?")</f>
        <v>28.2</v>
      </c>
      <c r="BX5" s="10" t="s">
        <v>22</v>
      </c>
    </row>
    <row r="6" spans="1:76" x14ac:dyDescent="0.2">
      <c r="A6" s="112" t="s">
        <v>23</v>
      </c>
      <c r="B6" s="129">
        <v>18.2</v>
      </c>
      <c r="C6" s="109">
        <v>64.539007092198588</v>
      </c>
      <c r="D6" s="135">
        <v>19.8</v>
      </c>
      <c r="E6" s="111">
        <v>67.118644067796623</v>
      </c>
      <c r="F6" s="135">
        <v>17.899999999999999</v>
      </c>
      <c r="G6" s="111">
        <v>65.090909090909093</v>
      </c>
      <c r="H6" s="135">
        <v>19.8</v>
      </c>
      <c r="I6" s="111">
        <v>66.891891891891888</v>
      </c>
      <c r="J6" s="135">
        <v>21</v>
      </c>
      <c r="K6" s="111">
        <v>70.234113712374594</v>
      </c>
      <c r="L6" s="135">
        <v>13.3</v>
      </c>
      <c r="M6" s="111">
        <v>66.5</v>
      </c>
      <c r="N6" s="135">
        <v>14.4</v>
      </c>
      <c r="O6" s="111">
        <v>65.753424657534254</v>
      </c>
      <c r="P6" s="135">
        <v>12.4</v>
      </c>
      <c r="Q6" s="111">
        <v>64.921465968586389</v>
      </c>
      <c r="R6" s="135">
        <v>14.9</v>
      </c>
      <c r="S6" s="111">
        <v>68.036529680365305</v>
      </c>
      <c r="T6" s="135">
        <v>13.3</v>
      </c>
      <c r="U6" s="111">
        <v>65.196078431372555</v>
      </c>
      <c r="V6" s="135">
        <v>15.6</v>
      </c>
      <c r="W6" s="111">
        <v>65.546218487394952</v>
      </c>
      <c r="X6" s="135">
        <v>18.399999999999999</v>
      </c>
      <c r="Y6" s="111">
        <v>66.909090909090907</v>
      </c>
      <c r="Z6" s="135">
        <v>19.100000000000001</v>
      </c>
      <c r="AA6" s="111">
        <v>67.253521126760575</v>
      </c>
      <c r="AB6" s="135">
        <v>19.2</v>
      </c>
      <c r="AC6" s="111">
        <v>68.817204301075279</v>
      </c>
      <c r="AD6" s="135">
        <v>20.9</v>
      </c>
      <c r="AE6" s="111">
        <v>68.078175895765469</v>
      </c>
      <c r="AF6" s="135">
        <v>17.2</v>
      </c>
      <c r="AG6" s="111">
        <v>66.666666666666657</v>
      </c>
      <c r="AH6" s="135">
        <v>23.1</v>
      </c>
      <c r="AI6" s="111">
        <v>69.36936936936938</v>
      </c>
      <c r="AJ6" s="135">
        <v>18.7</v>
      </c>
      <c r="AK6" s="111">
        <v>66.312056737588648</v>
      </c>
      <c r="AL6" s="135">
        <v>21.1</v>
      </c>
      <c r="AM6" s="111">
        <v>67.845659163987136</v>
      </c>
      <c r="AN6" s="135">
        <v>17.3</v>
      </c>
      <c r="AO6" s="111">
        <v>67.315175097276267</v>
      </c>
      <c r="AP6" s="135">
        <v>14.7</v>
      </c>
      <c r="AQ6" s="111">
        <v>70.334928229665067</v>
      </c>
      <c r="AR6" s="135">
        <v>14</v>
      </c>
      <c r="AS6" s="111">
        <v>73.68421052631578</v>
      </c>
      <c r="AT6" s="135">
        <v>20.399999999999999</v>
      </c>
      <c r="AU6" s="111">
        <v>65.806451612903217</v>
      </c>
      <c r="AV6" s="135">
        <v>13</v>
      </c>
      <c r="AW6" s="111">
        <v>64.676616915422883</v>
      </c>
      <c r="AX6" s="135">
        <v>19.600000000000001</v>
      </c>
      <c r="AY6" s="111">
        <v>67.353951890034367</v>
      </c>
      <c r="AZ6" s="135">
        <v>17.899999999999999</v>
      </c>
      <c r="BA6" s="111">
        <v>67.547169811320757</v>
      </c>
      <c r="BB6" s="135">
        <v>18.600000000000001</v>
      </c>
      <c r="BC6" s="111">
        <v>67.63636363636364</v>
      </c>
      <c r="BD6" s="135">
        <v>19.8</v>
      </c>
      <c r="BE6" s="111">
        <v>68.041237113402062</v>
      </c>
      <c r="BF6" s="135">
        <v>19.5</v>
      </c>
      <c r="BG6" s="111">
        <v>68.421052631578945</v>
      </c>
      <c r="BH6" s="135">
        <v>20.5</v>
      </c>
      <c r="BI6" s="111">
        <v>66.993464052287578</v>
      </c>
      <c r="BK6" s="7" t="str">
        <f t="shared" si="0"/>
        <v xml:space="preserve">     Stylet support insertion point</v>
      </c>
      <c r="BL6" s="8">
        <v>30</v>
      </c>
      <c r="BM6" s="27">
        <f t="shared" si="1"/>
        <v>12.4</v>
      </c>
      <c r="BN6" s="9" t="str">
        <f t="shared" si="2"/>
        <v>–</v>
      </c>
      <c r="BO6" s="28">
        <f t="shared" si="3"/>
        <v>23.1</v>
      </c>
      <c r="BP6" s="29">
        <f t="shared" si="4"/>
        <v>64.539007092198588</v>
      </c>
      <c r="BQ6" s="10" t="str">
        <f t="shared" ref="BQ6:BQ35" si="9">IF(COUNT(BP6)&gt;0,"–","?")</f>
        <v>–</v>
      </c>
      <c r="BR6" s="30">
        <f t="shared" si="5"/>
        <v>73.68421052631578</v>
      </c>
      <c r="BS6" s="31">
        <f t="shared" si="6"/>
        <v>17.786666666666669</v>
      </c>
      <c r="BT6" s="32">
        <f t="shared" ref="BT6:BT35" si="10">IF(SUM(C6,E6,G6,I6,K6,M6,O6,Q6,S6,U6,W6,Y6,AA6,AC6,AE6,AG6,AI6,AK6,AM6,AO6,AQ6,AS6,AU6,AW6,AY6,BA6,BC6,BE6,BG6,BI6)&gt;0,AVERAGE(C6,E6,G6,I6,K6,M6,O6,Q6,S6,U6,W6,Y6,AA6,AC6,AE6,AG6,AI6,AK6,AM6,AO6,AQ6,AS6,AU6,AW6,AY6,BA6,BC6,BE6,BG6,BI6),"?")</f>
        <v>67.296354958909987</v>
      </c>
      <c r="BU6" s="9">
        <f t="shared" si="7"/>
        <v>2.8696669677415669</v>
      </c>
      <c r="BV6" s="33">
        <f t="shared" ref="BV6:BV35" si="11">IF(COUNT(C6,E6,G6,I6,K6,M6,O6,Q6,S6,U6,W6,Y6,AA6,AC6,AE6,AG6,AI6,AK6,AM6,AO6,AQ6,AS6,AU6,AW6,AY6,BA6,BC6,BE6,BG6,BI6)&gt;1,STDEV(C6,E6,G6,I6,K6,M6,O6,Q6,S6,U6,W6,Y6,AA6,AC6,AE6,AG6,AI6,AK6,AM6,AO6,AQ6,AS6,AU6,AW6,AY6,BA6,BC6,BE6,BG6,BI6),"?")</f>
        <v>1.9318042746115667</v>
      </c>
      <c r="BW6" s="9">
        <f t="shared" si="8"/>
        <v>18.2</v>
      </c>
      <c r="BX6" s="10">
        <f t="shared" ref="BX6:BX35" si="12">IF(COUNT(C6)&gt;0,C6,"?")</f>
        <v>64.539007092198588</v>
      </c>
    </row>
    <row r="7" spans="1:76" x14ac:dyDescent="0.2">
      <c r="A7" s="112" t="s">
        <v>24</v>
      </c>
      <c r="B7" s="129">
        <v>2.2999999999999998</v>
      </c>
      <c r="C7" s="109">
        <v>8.1560283687943258</v>
      </c>
      <c r="D7" s="135">
        <v>3</v>
      </c>
      <c r="E7" s="111">
        <v>10.16949152542373</v>
      </c>
      <c r="F7" s="135">
        <v>2.6</v>
      </c>
      <c r="G7" s="111">
        <v>9.454545454545455</v>
      </c>
      <c r="H7" s="135">
        <v>2.8</v>
      </c>
      <c r="I7" s="111">
        <v>9.4594594594594579</v>
      </c>
      <c r="J7" s="135">
        <v>2.7</v>
      </c>
      <c r="K7" s="111">
        <v>9.0301003344481607</v>
      </c>
      <c r="L7" s="135">
        <v>1.9</v>
      </c>
      <c r="M7" s="111">
        <v>9.5</v>
      </c>
      <c r="N7" s="135">
        <v>2.1</v>
      </c>
      <c r="O7" s="111">
        <v>9.589041095890412</v>
      </c>
      <c r="P7" s="135">
        <v>1.6</v>
      </c>
      <c r="Q7" s="111">
        <v>8.3769633507853403</v>
      </c>
      <c r="R7" s="135">
        <v>2.2999999999999998</v>
      </c>
      <c r="S7" s="111">
        <v>10.50228310502283</v>
      </c>
      <c r="T7" s="135">
        <v>1.9</v>
      </c>
      <c r="U7" s="111">
        <v>9.3137254901960791</v>
      </c>
      <c r="V7" s="135">
        <v>2.2999999999999998</v>
      </c>
      <c r="W7" s="111">
        <v>9.6638655462184868</v>
      </c>
      <c r="X7" s="135">
        <v>2.4</v>
      </c>
      <c r="Y7" s="111">
        <v>8.7272727272727266</v>
      </c>
      <c r="Z7" s="135">
        <v>2.8</v>
      </c>
      <c r="AA7" s="111">
        <v>9.8591549295774641</v>
      </c>
      <c r="AB7" s="135">
        <v>2.8</v>
      </c>
      <c r="AC7" s="111">
        <v>10.035842293906811</v>
      </c>
      <c r="AD7" s="135">
        <v>2.8</v>
      </c>
      <c r="AE7" s="111">
        <v>9.120521172638437</v>
      </c>
      <c r="AF7" s="135">
        <v>2.2999999999999998</v>
      </c>
      <c r="AG7" s="111">
        <v>8.9147286821705425</v>
      </c>
      <c r="AH7" s="135">
        <v>3.2</v>
      </c>
      <c r="AI7" s="111">
        <v>9.6096096096096115</v>
      </c>
      <c r="AJ7" s="135">
        <v>2.6</v>
      </c>
      <c r="AK7" s="111">
        <v>9.2198581560283692</v>
      </c>
      <c r="AL7" s="135">
        <v>2.6</v>
      </c>
      <c r="AM7" s="111">
        <v>8.360128617363344</v>
      </c>
      <c r="AN7" s="135">
        <v>2.2999999999999998</v>
      </c>
      <c r="AO7" s="111">
        <v>8.9494163424124515</v>
      </c>
      <c r="AP7" s="135">
        <v>2</v>
      </c>
      <c r="AQ7" s="111">
        <v>9.5693779904306222</v>
      </c>
      <c r="AR7" s="135">
        <v>1.9</v>
      </c>
      <c r="AS7" s="111">
        <v>10</v>
      </c>
      <c r="AT7" s="135">
        <v>2.9</v>
      </c>
      <c r="AU7" s="111">
        <v>9.3548387096774199</v>
      </c>
      <c r="AV7" s="135">
        <v>2.1</v>
      </c>
      <c r="AW7" s="111">
        <v>10.44776119402985</v>
      </c>
      <c r="AX7" s="135">
        <v>2.6</v>
      </c>
      <c r="AY7" s="111">
        <v>8.934707903780069</v>
      </c>
      <c r="AZ7" s="135">
        <v>2.8</v>
      </c>
      <c r="BA7" s="111">
        <v>10.566037735849056</v>
      </c>
      <c r="BB7" s="135">
        <v>2.2999999999999998</v>
      </c>
      <c r="BC7" s="111">
        <v>8.3636363636363633</v>
      </c>
      <c r="BD7" s="135">
        <v>2.4</v>
      </c>
      <c r="BE7" s="111">
        <v>8.2474226804123703</v>
      </c>
      <c r="BF7" s="135">
        <v>2.8</v>
      </c>
      <c r="BG7" s="111">
        <v>9.8245614035087723</v>
      </c>
      <c r="BH7" s="135">
        <v>2.1</v>
      </c>
      <c r="BI7" s="111">
        <v>6.8627450980392162</v>
      </c>
      <c r="BK7" s="7" t="str">
        <f t="shared" si="0"/>
        <v xml:space="preserve">     Buccal tube external width</v>
      </c>
      <c r="BL7" s="8">
        <v>30</v>
      </c>
      <c r="BM7" s="27">
        <f t="shared" si="1"/>
        <v>1.6</v>
      </c>
      <c r="BN7" s="9" t="str">
        <f t="shared" si="2"/>
        <v>–</v>
      </c>
      <c r="BO7" s="28">
        <f t="shared" si="3"/>
        <v>3.2</v>
      </c>
      <c r="BP7" s="29">
        <f t="shared" si="4"/>
        <v>6.8627450980392162</v>
      </c>
      <c r="BQ7" s="10" t="str">
        <f t="shared" si="9"/>
        <v>–</v>
      </c>
      <c r="BR7" s="30">
        <f t="shared" si="5"/>
        <v>10.566037735849056</v>
      </c>
      <c r="BS7" s="31">
        <f t="shared" si="6"/>
        <v>2.4399999999999995</v>
      </c>
      <c r="BT7" s="32">
        <f t="shared" si="10"/>
        <v>9.2727708447042598</v>
      </c>
      <c r="BU7" s="9">
        <f t="shared" si="7"/>
        <v>0.3847076812334308</v>
      </c>
      <c r="BV7" s="33">
        <f t="shared" si="11"/>
        <v>0.80961532960802374</v>
      </c>
      <c r="BW7" s="9">
        <f t="shared" si="8"/>
        <v>2.2999999999999998</v>
      </c>
      <c r="BX7" s="10">
        <f t="shared" si="12"/>
        <v>8.1560283687943258</v>
      </c>
    </row>
    <row r="8" spans="1:76" x14ac:dyDescent="0.2">
      <c r="A8" s="112" t="s">
        <v>25</v>
      </c>
      <c r="B8" s="129">
        <v>0.7</v>
      </c>
      <c r="C8" s="109">
        <v>2.4822695035460991</v>
      </c>
      <c r="D8" s="135">
        <v>1.4</v>
      </c>
      <c r="E8" s="111">
        <v>4.7457627118644066</v>
      </c>
      <c r="F8" s="135">
        <v>0.7</v>
      </c>
      <c r="G8" s="111">
        <v>2.545454545454545</v>
      </c>
      <c r="H8" s="135">
        <v>0.9</v>
      </c>
      <c r="I8" s="111">
        <v>3.0405405405405403</v>
      </c>
      <c r="J8" s="135">
        <v>0.7</v>
      </c>
      <c r="K8" s="111">
        <v>2.3411371237458192</v>
      </c>
      <c r="L8" s="135">
        <v>0.7</v>
      </c>
      <c r="M8" s="111">
        <v>3.4999999999999996</v>
      </c>
      <c r="N8" s="135">
        <v>0.6</v>
      </c>
      <c r="O8" s="111">
        <v>2.7397260273972606</v>
      </c>
      <c r="P8" s="135">
        <v>0.5</v>
      </c>
      <c r="Q8" s="111">
        <v>2.6178010471204183</v>
      </c>
      <c r="R8" s="135">
        <v>0.6</v>
      </c>
      <c r="S8" s="111">
        <v>2.7397260273972606</v>
      </c>
      <c r="T8" s="135">
        <v>0.5</v>
      </c>
      <c r="U8" s="111">
        <v>2.4509803921568629</v>
      </c>
      <c r="V8" s="135">
        <v>0.7</v>
      </c>
      <c r="W8" s="111">
        <v>2.9411764705882351</v>
      </c>
      <c r="X8" s="135">
        <v>0.8</v>
      </c>
      <c r="Y8" s="111">
        <v>2.9090909090909092</v>
      </c>
      <c r="Z8" s="135">
        <v>0.7</v>
      </c>
      <c r="AA8" s="111">
        <v>2.464788732394366</v>
      </c>
      <c r="AB8" s="135">
        <v>0.9</v>
      </c>
      <c r="AC8" s="111">
        <v>3.225806451612903</v>
      </c>
      <c r="AD8" s="135">
        <v>1.2</v>
      </c>
      <c r="AE8" s="111">
        <v>3.9087947882736152</v>
      </c>
      <c r="AF8" s="135">
        <v>0.7</v>
      </c>
      <c r="AG8" s="111">
        <v>2.7131782945736429</v>
      </c>
      <c r="AH8" s="135">
        <v>1.3</v>
      </c>
      <c r="AI8" s="111">
        <v>3.9039039039039038</v>
      </c>
      <c r="AJ8" s="135">
        <v>0.7</v>
      </c>
      <c r="AK8" s="111">
        <v>2.4822695035460991</v>
      </c>
      <c r="AL8" s="135">
        <v>0.9</v>
      </c>
      <c r="AM8" s="111">
        <v>2.8938906752411575</v>
      </c>
      <c r="AN8" s="135">
        <v>0.5</v>
      </c>
      <c r="AO8" s="111">
        <v>1.9455252918287937</v>
      </c>
      <c r="AP8" s="135">
        <v>0.4</v>
      </c>
      <c r="AQ8" s="111">
        <v>1.9138755980861246</v>
      </c>
      <c r="AR8" s="135">
        <v>0.4</v>
      </c>
      <c r="AS8" s="111">
        <v>2.1052631578947367</v>
      </c>
      <c r="AT8" s="135">
        <v>1</v>
      </c>
      <c r="AU8" s="111">
        <v>3.225806451612903</v>
      </c>
      <c r="AV8" s="135">
        <v>0.5</v>
      </c>
      <c r="AW8" s="111">
        <v>2.4875621890547261</v>
      </c>
      <c r="AX8" s="135">
        <v>0.9</v>
      </c>
      <c r="AY8" s="111">
        <v>3.0927835051546388</v>
      </c>
      <c r="AZ8" s="135">
        <v>0.7</v>
      </c>
      <c r="BA8" s="111">
        <v>2.641509433962264</v>
      </c>
      <c r="BB8" s="135">
        <v>0.7</v>
      </c>
      <c r="BC8" s="111">
        <v>2.545454545454545</v>
      </c>
      <c r="BD8" s="135">
        <v>1</v>
      </c>
      <c r="BE8" s="111">
        <v>3.4364261168384878</v>
      </c>
      <c r="BF8" s="135">
        <v>0.8</v>
      </c>
      <c r="BG8" s="111">
        <v>2.807017543859649</v>
      </c>
      <c r="BH8" s="135">
        <v>0.7</v>
      </c>
      <c r="BI8" s="111">
        <v>2.2875816993464051</v>
      </c>
      <c r="BK8" s="126" t="str">
        <f>A8</f>
        <v xml:space="preserve">     Buccal tube internal width</v>
      </c>
      <c r="BL8" s="8">
        <v>30</v>
      </c>
      <c r="BM8" s="27">
        <f t="shared" si="1"/>
        <v>0.4</v>
      </c>
      <c r="BN8" s="9" t="str">
        <f t="shared" si="2"/>
        <v>–</v>
      </c>
      <c r="BO8" s="28">
        <f t="shared" si="3"/>
        <v>1.4</v>
      </c>
      <c r="BP8" s="29">
        <f t="shared" si="4"/>
        <v>1.9138755980861246</v>
      </c>
      <c r="BQ8" s="10" t="str">
        <f t="shared" si="9"/>
        <v>–</v>
      </c>
      <c r="BR8" s="30">
        <f t="shared" si="5"/>
        <v>4.7457627118644066</v>
      </c>
      <c r="BS8" s="31">
        <f t="shared" si="6"/>
        <v>0.75999999999999979</v>
      </c>
      <c r="BT8" s="32">
        <f t="shared" si="10"/>
        <v>2.837836772718044</v>
      </c>
      <c r="BU8" s="9">
        <f t="shared" si="7"/>
        <v>0.24297012729679557</v>
      </c>
      <c r="BV8" s="33">
        <f t="shared" si="11"/>
        <v>0.61140181375435676</v>
      </c>
      <c r="BW8" s="9">
        <f t="shared" si="8"/>
        <v>0.7</v>
      </c>
      <c r="BX8" s="10">
        <f t="shared" si="12"/>
        <v>2.4822695035460991</v>
      </c>
    </row>
    <row r="9" spans="1:76" x14ac:dyDescent="0.2">
      <c r="A9" s="6" t="s">
        <v>121</v>
      </c>
      <c r="B9" s="146">
        <v>15.1</v>
      </c>
      <c r="C9" s="147">
        <v>53.546099290780148</v>
      </c>
      <c r="D9" s="148">
        <v>16.5</v>
      </c>
      <c r="E9" s="149">
        <v>55.932203389830505</v>
      </c>
      <c r="F9" s="148">
        <v>14.7</v>
      </c>
      <c r="G9" s="149">
        <v>53.454545454545453</v>
      </c>
      <c r="H9" s="148">
        <v>16.2</v>
      </c>
      <c r="I9" s="149">
        <v>54.729729729729726</v>
      </c>
      <c r="J9" s="148">
        <v>17.2</v>
      </c>
      <c r="K9" s="149">
        <v>57.525083612040127</v>
      </c>
      <c r="L9" s="148">
        <v>13.1</v>
      </c>
      <c r="M9" s="149">
        <v>65.5</v>
      </c>
      <c r="N9" s="148">
        <v>15.1</v>
      </c>
      <c r="O9" s="149">
        <v>68.949771689497723</v>
      </c>
      <c r="P9" s="148">
        <v>12.6</v>
      </c>
      <c r="Q9" s="149">
        <v>65.968586387434542</v>
      </c>
      <c r="R9" s="148">
        <v>12.9</v>
      </c>
      <c r="S9" s="149">
        <v>58.904109589041099</v>
      </c>
      <c r="T9" s="148">
        <v>12.5</v>
      </c>
      <c r="U9" s="149">
        <v>61.274509803921575</v>
      </c>
      <c r="V9" s="148">
        <v>13.6</v>
      </c>
      <c r="W9" s="149">
        <v>57.142857142857139</v>
      </c>
      <c r="X9" s="148">
        <v>16.7</v>
      </c>
      <c r="Y9" s="149">
        <v>60.727272727272727</v>
      </c>
      <c r="Z9" s="148">
        <v>18.3</v>
      </c>
      <c r="AA9" s="149">
        <v>64.436619718309856</v>
      </c>
      <c r="AB9" s="148">
        <v>14.1</v>
      </c>
      <c r="AC9" s="149">
        <v>50.537634408602152</v>
      </c>
      <c r="AD9" s="148">
        <v>18.7</v>
      </c>
      <c r="AE9" s="149">
        <v>60.912052117263841</v>
      </c>
      <c r="AF9" s="148">
        <v>16.600000000000001</v>
      </c>
      <c r="AG9" s="149">
        <v>64.341085271317837</v>
      </c>
      <c r="AH9" s="148">
        <v>19.399999999999999</v>
      </c>
      <c r="AI9" s="149">
        <v>58.258258258258252</v>
      </c>
      <c r="AJ9" s="148">
        <v>17.399999999999999</v>
      </c>
      <c r="AK9" s="149">
        <v>61.702127659574465</v>
      </c>
      <c r="AL9" s="148">
        <v>17.8</v>
      </c>
      <c r="AM9" s="149">
        <v>57.234726688102889</v>
      </c>
      <c r="AN9" s="148">
        <v>15.8</v>
      </c>
      <c r="AO9" s="149">
        <v>61.478599221789885</v>
      </c>
      <c r="AP9" s="148">
        <v>12.3</v>
      </c>
      <c r="AQ9" s="149">
        <v>58.851674641148335</v>
      </c>
      <c r="AR9" s="148">
        <v>11.6</v>
      </c>
      <c r="AS9" s="149">
        <v>61.05263157894737</v>
      </c>
      <c r="AT9" s="148">
        <v>19.2</v>
      </c>
      <c r="AU9" s="149">
        <v>61.935483870967744</v>
      </c>
      <c r="AV9" s="148">
        <v>10.199999999999999</v>
      </c>
      <c r="AW9" s="149">
        <v>50.74626865671641</v>
      </c>
      <c r="AX9" s="148">
        <v>16.100000000000001</v>
      </c>
      <c r="AY9" s="149">
        <v>55.326460481099659</v>
      </c>
      <c r="AZ9" s="148">
        <v>14.3</v>
      </c>
      <c r="BA9" s="149">
        <v>53.962264150943398</v>
      </c>
      <c r="BB9" s="148">
        <v>14.7</v>
      </c>
      <c r="BC9" s="149">
        <v>53.454545454545453</v>
      </c>
      <c r="BD9" s="148">
        <v>17.7</v>
      </c>
      <c r="BE9" s="149">
        <v>60.824742268041234</v>
      </c>
      <c r="BF9" s="148">
        <v>14.7</v>
      </c>
      <c r="BG9" s="149">
        <v>51.578947368421048</v>
      </c>
      <c r="BH9" s="148">
        <v>15.3</v>
      </c>
      <c r="BI9" s="149">
        <v>53.546099290780099</v>
      </c>
      <c r="BJ9"/>
      <c r="BK9" s="7" t="s">
        <v>121</v>
      </c>
      <c r="BL9" s="8">
        <v>30</v>
      </c>
      <c r="BM9" s="150">
        <f t="shared" si="1"/>
        <v>10.199999999999999</v>
      </c>
      <c r="BN9" s="9" t="str">
        <f t="shared" si="2"/>
        <v>–</v>
      </c>
      <c r="BO9" s="151">
        <f t="shared" si="3"/>
        <v>19.399999999999999</v>
      </c>
      <c r="BP9" s="29">
        <f>IF(SUM(C9,E9,G9,I9,K9,M9,O9,Q9,S9,U9,W9,Y9,AA9,AC9,AE9,AG9,AI9,AK9,AM9,AO9,AQ9,AS9,AU9,AW9,AY9,BA9,BC9,BE9,BG9,BI9)&gt;0,MIN(C9,E9,G9,I9,K9,M9,O9,Q9,S9,U9,W9,Y9,AA9,AC9,AE9,AG9,AI9,AK9,AM9,AO9,AQ9,AS9,AU9,AW9,AY9,BA9,BC9,BE9,BG9,BI9),"")</f>
        <v>50.537634408602152</v>
      </c>
      <c r="BQ9" s="10" t="str">
        <f t="shared" si="9"/>
        <v>–</v>
      </c>
      <c r="BR9" s="30">
        <f>IF(SUM(C9,E9,G9,I9,K9,M9,O9,Q9,S9,U9,W9,Y9,AA9,AC9,AE9,AG9,AI9,AK9,AM9,AO9,AQ9,AS9,AU9,AW9,AY9,BA9,BC9,BE9,BG9,BI9)&gt;0,MAX(C9,E9,G9,I9,K9,M9,O9,Q9,S9,U9,W9,Y9,AA9,AC9,AE9,AG9,AI9,AK9,AM9,AO9,AQ9,AS9,AU9,AW9,AY9,BA9,BC9,BE9,BG9,BI9),"")</f>
        <v>68.949771689497723</v>
      </c>
      <c r="BS9" s="31">
        <f>IF(SUM(B9,D9,F9,H9,J9,L9,N9,P9,R9,T9,V9,X9,Z9,AB9,AD9,AF9,AH9,AJ9,AL9,AN9,AP9,AR9,AT9,AV9,AX9,AZ9,BB9,BD9,BF9,BH9)&gt;0,AVERAGE(B9,D9,F9,H9,J9,L9,N9,P9,R9,T9,V9,X9,Z9,AB9,AD9,AF9,AH9,AJ9,AL9,AN9,AP9,AR9,AT9,AV9,AX9,AZ9,BB9,BD9,BF9,BH9),"?")</f>
        <v>15.346666666666666</v>
      </c>
      <c r="BT9" s="32">
        <f>IF(SUM(C9,E9,G9,I9,K9,M9,O9,Q9,S9,U9,W9,Y9,AA9,AC9,AE9,AG9,AI9,AK9,AM9,AO9,AQ9,AS9,AU9,AW9,AY9,BA9,BC9,BE9,BG9,BI9)&gt;0,AVERAGE(C9,E9,G9,I9,K9,M9,O9,Q9,S9,U9,W9,Y9,AA9,AC9,AE9,AG9,AI9,AK9,AM9,AO9,AQ9,AS9,AU9,AW9,AY9,BA9,BC9,BE9,BG9,BI9),"?")</f>
        <v>58.461166330726023</v>
      </c>
      <c r="BU9" s="9">
        <f>IF(COUNT(B9,D9,F9,H9,J9,L9,N9,P9,R9,T9,V9,X9,Z9,AB9,AD9,AF9,AH9,AJ9,AL9,AN9,AP9,AR9,AT9,AV9,AX9,AZ9,BB9,BD9,BF9,BH9)&gt;1,STDEV(B9,D9,F9,H9,J9,L9,N9,P9,R9,T9,V9,X9,Z9,AB9,AD9,AF9,AH9,AJ9,AL9,AN9,AP9,AR9,AT9,AV9,AX9,AZ9,BB9,BD9,BF9,BH9),"?")</f>
        <v>2.3507494525163337</v>
      </c>
      <c r="BV9" s="33">
        <f>IF(COUNT(C9,E9,G9,I9,K9,M9,O9,Q9,S9,U9,W9,Y9,AA9,AC9,AE9,AG9,AI9,AK9,AM9,AO9,AQ9,AS9,AU9,AW9,AY9,BA9,BC9,BE9,BG9,BI9)&gt;1,STDEV(C9,E9,G9,I9,K9,M9,O9,Q9,S9,U9,W9,Y9,AA9,AC9,AE9,AG9,AI9,AK9,AM9,AO9,AQ9,AS9,AU9,AW9,AY9,BA9,BC9,BE9,BG9,BI9),"?")</f>
        <v>4.8146502241608662</v>
      </c>
      <c r="BW9" s="11">
        <f>IF(COUNT(B9)&gt;0,B9,"?")</f>
        <v>15.1</v>
      </c>
      <c r="BX9" s="10">
        <f>IF(COUNT(C9)&gt;0,C9,"?")</f>
        <v>53.546099290780148</v>
      </c>
    </row>
    <row r="10" spans="1:76" x14ac:dyDescent="0.2">
      <c r="A10" s="113" t="s">
        <v>26</v>
      </c>
      <c r="B10" s="114"/>
      <c r="C10" s="115"/>
      <c r="D10" s="116"/>
      <c r="E10" s="116"/>
      <c r="F10" s="116"/>
      <c r="G10" s="116"/>
      <c r="H10" s="116"/>
      <c r="I10" s="116"/>
      <c r="J10" s="116"/>
      <c r="K10" s="116"/>
      <c r="L10" s="116"/>
      <c r="M10" s="116"/>
      <c r="N10" s="116"/>
      <c r="O10" s="116"/>
      <c r="P10" s="116"/>
      <c r="Q10" s="116"/>
      <c r="R10" s="116"/>
      <c r="S10" s="116"/>
      <c r="T10" s="116"/>
      <c r="U10" s="116"/>
      <c r="V10" s="116"/>
      <c r="W10" s="116"/>
      <c r="X10" s="116"/>
      <c r="Y10" s="117"/>
      <c r="Z10" s="116"/>
      <c r="AA10" s="116"/>
      <c r="AB10" s="116"/>
      <c r="AC10" s="116"/>
      <c r="AD10" s="116"/>
      <c r="AE10" s="116"/>
      <c r="AF10" s="116"/>
      <c r="AG10" s="117"/>
      <c r="AH10" s="118"/>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K10" s="7" t="str">
        <f t="shared" si="0"/>
        <v>Placoid lengths</v>
      </c>
      <c r="BL10" s="8"/>
      <c r="BM10" s="27"/>
      <c r="BN10" s="9"/>
      <c r="BO10" s="28"/>
      <c r="BP10" s="29"/>
      <c r="BQ10" s="10"/>
      <c r="BR10" s="30"/>
      <c r="BS10" s="31"/>
      <c r="BT10" s="32"/>
      <c r="BU10" s="9"/>
      <c r="BV10" s="33"/>
      <c r="BW10" s="9"/>
      <c r="BX10" s="10"/>
    </row>
    <row r="11" spans="1:76" x14ac:dyDescent="0.2">
      <c r="A11" s="112" t="s">
        <v>27</v>
      </c>
      <c r="B11" s="129">
        <v>3.5</v>
      </c>
      <c r="C11" s="109">
        <v>12.411347517730496</v>
      </c>
      <c r="D11" s="135">
        <v>3.8</v>
      </c>
      <c r="E11" s="111">
        <v>12.881355932203389</v>
      </c>
      <c r="F11" s="135">
        <v>3.8</v>
      </c>
      <c r="G11" s="111">
        <v>13.818181818181818</v>
      </c>
      <c r="H11" s="135">
        <v>2.8</v>
      </c>
      <c r="I11" s="111">
        <v>9.4594594594594579</v>
      </c>
      <c r="J11" s="135">
        <v>4.0999999999999996</v>
      </c>
      <c r="K11" s="111">
        <v>13.712374581939798</v>
      </c>
      <c r="L11" s="135">
        <v>2</v>
      </c>
      <c r="M11" s="111">
        <v>10</v>
      </c>
      <c r="N11" s="135">
        <v>2.6</v>
      </c>
      <c r="O11" s="111">
        <v>11.872146118721462</v>
      </c>
      <c r="P11" s="135">
        <v>2.1</v>
      </c>
      <c r="Q11" s="111">
        <v>10.994764397905758</v>
      </c>
      <c r="R11" s="135">
        <v>2.7</v>
      </c>
      <c r="S11" s="111">
        <v>12.328767123287673</v>
      </c>
      <c r="T11" s="135">
        <v>2.4</v>
      </c>
      <c r="U11" s="111">
        <v>11.76470588235294</v>
      </c>
      <c r="V11" s="135">
        <v>3</v>
      </c>
      <c r="W11" s="111">
        <v>12.605042016806722</v>
      </c>
      <c r="X11" s="135">
        <v>3.3</v>
      </c>
      <c r="Y11" s="111">
        <v>12</v>
      </c>
      <c r="Z11" s="135">
        <v>3.5</v>
      </c>
      <c r="AA11" s="111">
        <v>12.323943661971832</v>
      </c>
      <c r="AB11" s="135">
        <v>3.6</v>
      </c>
      <c r="AC11" s="111">
        <v>12.903225806451612</v>
      </c>
      <c r="AD11" s="135">
        <v>3.7</v>
      </c>
      <c r="AE11" s="111">
        <v>12.05211726384365</v>
      </c>
      <c r="AF11" s="135">
        <v>2.8</v>
      </c>
      <c r="AG11" s="111">
        <v>10.852713178294572</v>
      </c>
      <c r="AH11" s="135">
        <v>4.5999999999999996</v>
      </c>
      <c r="AI11" s="111">
        <v>13.813813813813812</v>
      </c>
      <c r="AJ11" s="135">
        <v>3</v>
      </c>
      <c r="AK11" s="111">
        <v>10.638297872340425</v>
      </c>
      <c r="AL11" s="135">
        <v>3.8</v>
      </c>
      <c r="AM11" s="111">
        <v>12.218649517684886</v>
      </c>
      <c r="AN11" s="135">
        <v>3.3</v>
      </c>
      <c r="AO11" s="111">
        <v>12.840466926070038</v>
      </c>
      <c r="AP11" s="135">
        <v>2.4</v>
      </c>
      <c r="AQ11" s="111">
        <v>11.483253588516746</v>
      </c>
      <c r="AR11" s="135">
        <v>2.6</v>
      </c>
      <c r="AS11" s="111">
        <v>13.684210526315791</v>
      </c>
      <c r="AT11" s="135">
        <v>4.0999999999999996</v>
      </c>
      <c r="AU11" s="111">
        <v>13.2258064516129</v>
      </c>
      <c r="AV11" s="135">
        <v>2.6</v>
      </c>
      <c r="AW11" s="111">
        <v>12.935323383084576</v>
      </c>
      <c r="AX11" s="135">
        <v>3.5</v>
      </c>
      <c r="AY11" s="111">
        <v>12.027491408934706</v>
      </c>
      <c r="AZ11" s="135">
        <v>2.8</v>
      </c>
      <c r="BA11" s="111">
        <v>10.566037735849056</v>
      </c>
      <c r="BB11" s="135">
        <v>3.3</v>
      </c>
      <c r="BC11" s="111">
        <v>12</v>
      </c>
      <c r="BD11" s="135">
        <v>3.3</v>
      </c>
      <c r="BE11" s="111">
        <v>11.340206185567009</v>
      </c>
      <c r="BF11" s="135">
        <v>3.2</v>
      </c>
      <c r="BG11" s="111">
        <v>11.228070175438596</v>
      </c>
      <c r="BH11" s="135">
        <v>3.6</v>
      </c>
      <c r="BI11" s="111">
        <v>11.76470588235294</v>
      </c>
      <c r="BK11" s="7" t="str">
        <f t="shared" si="0"/>
        <v xml:space="preserve">     Macroplacoid 1</v>
      </c>
      <c r="BL11" s="8">
        <v>30</v>
      </c>
      <c r="BM11" s="27">
        <f t="shared" si="1"/>
        <v>2</v>
      </c>
      <c r="BN11" s="9" t="str">
        <f t="shared" si="2"/>
        <v>–</v>
      </c>
      <c r="BO11" s="28">
        <f t="shared" si="3"/>
        <v>4.5999999999999996</v>
      </c>
      <c r="BP11" s="29">
        <f t="shared" si="4"/>
        <v>9.4594594594594579</v>
      </c>
      <c r="BQ11" s="10" t="str">
        <f t="shared" si="9"/>
        <v>–</v>
      </c>
      <c r="BR11" s="30">
        <f t="shared" si="5"/>
        <v>13.818181818181818</v>
      </c>
      <c r="BS11" s="31">
        <f t="shared" si="6"/>
        <v>3.1933333333333325</v>
      </c>
      <c r="BT11" s="32">
        <f t="shared" si="10"/>
        <v>12.05821594089109</v>
      </c>
      <c r="BU11" s="9">
        <f t="shared" si="7"/>
        <v>0.62584196161614403</v>
      </c>
      <c r="BV11" s="33">
        <f t="shared" si="11"/>
        <v>1.1119372847735314</v>
      </c>
      <c r="BW11" s="9">
        <f t="shared" si="8"/>
        <v>3.5</v>
      </c>
      <c r="BX11" s="10">
        <f t="shared" si="12"/>
        <v>12.411347517730496</v>
      </c>
    </row>
    <row r="12" spans="1:76" x14ac:dyDescent="0.2">
      <c r="A12" s="112" t="s">
        <v>28</v>
      </c>
      <c r="B12" s="129">
        <v>2.5</v>
      </c>
      <c r="C12" s="109">
        <v>8.8652482269503547</v>
      </c>
      <c r="D12" s="135">
        <v>2.4</v>
      </c>
      <c r="E12" s="111">
        <v>8.1355932203389827</v>
      </c>
      <c r="F12" s="135">
        <v>2.5</v>
      </c>
      <c r="G12" s="111">
        <v>9.0909090909090917</v>
      </c>
      <c r="H12" s="135">
        <v>2.5</v>
      </c>
      <c r="I12" s="111">
        <v>8.4459459459459456</v>
      </c>
      <c r="J12" s="135">
        <v>2.6</v>
      </c>
      <c r="K12" s="111">
        <v>8.6956521739130448</v>
      </c>
      <c r="L12" s="135">
        <v>1.6</v>
      </c>
      <c r="M12" s="111">
        <v>8</v>
      </c>
      <c r="N12" s="135">
        <v>2</v>
      </c>
      <c r="O12" s="111">
        <v>9.1324200913242013</v>
      </c>
      <c r="P12" s="135">
        <v>1.4</v>
      </c>
      <c r="Q12" s="111">
        <v>7.3298429319371721</v>
      </c>
      <c r="R12" s="135">
        <v>1.9</v>
      </c>
      <c r="S12" s="111">
        <v>8.6757990867579906</v>
      </c>
      <c r="T12" s="135">
        <v>1.6</v>
      </c>
      <c r="U12" s="111">
        <v>7.8431372549019622</v>
      </c>
      <c r="V12" s="135">
        <v>2.1</v>
      </c>
      <c r="W12" s="111">
        <v>8.8235294117647065</v>
      </c>
      <c r="X12" s="135">
        <v>2.1</v>
      </c>
      <c r="Y12" s="111">
        <v>7.6363636363636367</v>
      </c>
      <c r="Z12" s="135">
        <v>2.6</v>
      </c>
      <c r="AA12" s="111">
        <v>9.1549295774647899</v>
      </c>
      <c r="AB12" s="135">
        <v>2.6</v>
      </c>
      <c r="AC12" s="111">
        <v>9.3189964157706093</v>
      </c>
      <c r="AD12" s="135">
        <v>2.8</v>
      </c>
      <c r="AE12" s="111">
        <v>9.120521172638437</v>
      </c>
      <c r="AF12" s="135">
        <v>2.2999999999999998</v>
      </c>
      <c r="AG12" s="111">
        <v>8.9147286821705425</v>
      </c>
      <c r="AH12" s="135">
        <v>2.6</v>
      </c>
      <c r="AI12" s="111">
        <v>7.8078078078078077</v>
      </c>
      <c r="AJ12" s="135">
        <v>2</v>
      </c>
      <c r="AK12" s="111">
        <v>7.0921985815602842</v>
      </c>
      <c r="AL12" s="135">
        <v>2.9</v>
      </c>
      <c r="AM12" s="111">
        <v>9.32475884244373</v>
      </c>
      <c r="AN12" s="135">
        <v>2.1</v>
      </c>
      <c r="AO12" s="111">
        <v>8.1712062256809332</v>
      </c>
      <c r="AP12" s="135">
        <v>1.9</v>
      </c>
      <c r="AQ12" s="111">
        <v>9.0909090909090917</v>
      </c>
      <c r="AR12" s="135">
        <v>1.6</v>
      </c>
      <c r="AS12" s="111">
        <v>8.4210526315789469</v>
      </c>
      <c r="AT12" s="135">
        <v>2.9</v>
      </c>
      <c r="AU12" s="111">
        <v>9.3548387096774199</v>
      </c>
      <c r="AV12" s="135">
        <v>1.4</v>
      </c>
      <c r="AW12" s="111">
        <v>6.9651741293532323</v>
      </c>
      <c r="AX12" s="135">
        <v>2.6</v>
      </c>
      <c r="AY12" s="111">
        <v>8.934707903780069</v>
      </c>
      <c r="AZ12" s="135">
        <v>2.1</v>
      </c>
      <c r="BA12" s="111">
        <v>7.9245283018867934</v>
      </c>
      <c r="BB12" s="135">
        <v>2.6</v>
      </c>
      <c r="BC12" s="111">
        <v>9.454545454545455</v>
      </c>
      <c r="BD12" s="135">
        <v>2.5</v>
      </c>
      <c r="BE12" s="111">
        <v>8.5910652920962196</v>
      </c>
      <c r="BF12" s="135">
        <v>2.4</v>
      </c>
      <c r="BG12" s="111">
        <v>8.4210526315789469</v>
      </c>
      <c r="BH12" s="135">
        <v>2.6</v>
      </c>
      <c r="BI12" s="111">
        <v>8.4967320261437909</v>
      </c>
      <c r="BK12" s="7" t="str">
        <f t="shared" si="0"/>
        <v xml:space="preserve">     Macroplacoid 2</v>
      </c>
      <c r="BL12" s="8">
        <v>30</v>
      </c>
      <c r="BM12" s="27">
        <f t="shared" si="1"/>
        <v>1.4</v>
      </c>
      <c r="BN12" s="9" t="str">
        <f t="shared" si="2"/>
        <v>–</v>
      </c>
      <c r="BO12" s="28">
        <f t="shared" si="3"/>
        <v>2.9</v>
      </c>
      <c r="BP12" s="29">
        <f t="shared" si="4"/>
        <v>6.9651741293532323</v>
      </c>
      <c r="BQ12" s="10" t="str">
        <f t="shared" si="9"/>
        <v>–</v>
      </c>
      <c r="BR12" s="30">
        <f t="shared" si="5"/>
        <v>9.454545454545455</v>
      </c>
      <c r="BS12" s="31">
        <f t="shared" si="6"/>
        <v>2.2566666666666668</v>
      </c>
      <c r="BT12" s="32">
        <f t="shared" si="10"/>
        <v>8.5078064849398096</v>
      </c>
      <c r="BU12" s="9">
        <f t="shared" si="7"/>
        <v>0.43445037281233961</v>
      </c>
      <c r="BV12" s="33">
        <f t="shared" si="11"/>
        <v>0.68934403460852711</v>
      </c>
      <c r="BW12" s="9">
        <f t="shared" si="8"/>
        <v>2.5</v>
      </c>
      <c r="BX12" s="10">
        <f t="shared" si="12"/>
        <v>8.8652482269503547</v>
      </c>
    </row>
    <row r="13" spans="1:76" x14ac:dyDescent="0.2">
      <c r="A13" s="112" t="s">
        <v>29</v>
      </c>
      <c r="B13" s="129">
        <v>2.2999999999999998</v>
      </c>
      <c r="C13" s="109">
        <v>8.1560283687943258</v>
      </c>
      <c r="D13" s="135">
        <v>3.3</v>
      </c>
      <c r="E13" s="111">
        <v>11.186440677966102</v>
      </c>
      <c r="F13" s="135">
        <v>3</v>
      </c>
      <c r="G13" s="111">
        <v>10.909090909090908</v>
      </c>
      <c r="H13" s="135">
        <v>2.6</v>
      </c>
      <c r="I13" s="111">
        <v>8.7837837837837842</v>
      </c>
      <c r="J13" s="135">
        <v>2.8</v>
      </c>
      <c r="K13" s="111">
        <v>9.3645484949832767</v>
      </c>
      <c r="L13" s="135">
        <v>1.8</v>
      </c>
      <c r="M13" s="111">
        <v>9</v>
      </c>
      <c r="N13" s="135">
        <v>2.2999999999999998</v>
      </c>
      <c r="O13" s="111">
        <v>10.50228310502283</v>
      </c>
      <c r="P13" s="135">
        <v>1.9</v>
      </c>
      <c r="Q13" s="111">
        <v>9.9476439790575917</v>
      </c>
      <c r="R13" s="135">
        <v>2.1</v>
      </c>
      <c r="S13" s="111">
        <v>9.589041095890412</v>
      </c>
      <c r="T13" s="135">
        <v>1.9</v>
      </c>
      <c r="U13" s="111">
        <v>9.3137254901960791</v>
      </c>
      <c r="V13" s="135">
        <v>2.1</v>
      </c>
      <c r="W13" s="111">
        <v>8.8235294117647065</v>
      </c>
      <c r="X13" s="135">
        <v>2.4</v>
      </c>
      <c r="Y13" s="111">
        <v>8.7272727272727266</v>
      </c>
      <c r="Z13" s="135">
        <v>2.8</v>
      </c>
      <c r="AA13" s="111">
        <v>9.8591549295774641</v>
      </c>
      <c r="AB13" s="135">
        <v>3.1</v>
      </c>
      <c r="AC13" s="111">
        <v>11.111111111111112</v>
      </c>
      <c r="AD13" s="135">
        <v>2.9</v>
      </c>
      <c r="AE13" s="111">
        <v>9.4462540716612384</v>
      </c>
      <c r="AF13" s="135">
        <v>2.6</v>
      </c>
      <c r="AG13" s="111">
        <v>10.077519379844961</v>
      </c>
      <c r="AH13" s="135">
        <v>3.3</v>
      </c>
      <c r="AI13" s="111">
        <v>9.9099099099099099</v>
      </c>
      <c r="AJ13" s="135">
        <v>2.7</v>
      </c>
      <c r="AK13" s="111">
        <v>9.5744680851063837</v>
      </c>
      <c r="AL13" s="135">
        <v>3.1</v>
      </c>
      <c r="AM13" s="111">
        <v>9.9678456591639879</v>
      </c>
      <c r="AN13" s="135">
        <v>2.7</v>
      </c>
      <c r="AO13" s="111">
        <v>10.505836575875488</v>
      </c>
      <c r="AP13" s="135">
        <v>1.9</v>
      </c>
      <c r="AQ13" s="111">
        <v>9.0909090909090917</v>
      </c>
      <c r="AR13" s="135">
        <v>2.5</v>
      </c>
      <c r="AS13" s="111">
        <v>13.157894736842104</v>
      </c>
      <c r="AT13" s="135">
        <v>3.2</v>
      </c>
      <c r="AU13" s="111">
        <v>10.32258064516129</v>
      </c>
      <c r="AV13" s="135">
        <v>1.9</v>
      </c>
      <c r="AW13" s="111">
        <v>9.4527363184079594</v>
      </c>
      <c r="AX13" s="135">
        <v>2.8</v>
      </c>
      <c r="AY13" s="111">
        <v>9.6219931271477659</v>
      </c>
      <c r="AZ13" s="135">
        <v>2.6</v>
      </c>
      <c r="BA13" s="111">
        <v>9.8113207547169825</v>
      </c>
      <c r="BB13" s="135">
        <v>3</v>
      </c>
      <c r="BC13" s="111">
        <v>10.909090909090908</v>
      </c>
      <c r="BD13" s="135">
        <v>2.8</v>
      </c>
      <c r="BE13" s="111">
        <v>9.6219931271477659</v>
      </c>
      <c r="BF13" s="135">
        <v>2.8</v>
      </c>
      <c r="BG13" s="111">
        <v>9.8245614035087723</v>
      </c>
      <c r="BH13" s="135">
        <v>3.2</v>
      </c>
      <c r="BI13" s="111">
        <v>10.457516339869281</v>
      </c>
      <c r="BK13" s="7" t="str">
        <f t="shared" si="0"/>
        <v xml:space="preserve">     Macroplacoid 3</v>
      </c>
      <c r="BL13" s="8">
        <v>30</v>
      </c>
      <c r="BM13" s="27">
        <f t="shared" si="1"/>
        <v>1.8</v>
      </c>
      <c r="BN13" s="9" t="str">
        <f t="shared" si="2"/>
        <v>–</v>
      </c>
      <c r="BO13" s="28">
        <f t="shared" si="3"/>
        <v>3.3</v>
      </c>
      <c r="BP13" s="29">
        <f t="shared" si="4"/>
        <v>8.1560283687943258</v>
      </c>
      <c r="BQ13" s="10" t="str">
        <f t="shared" si="9"/>
        <v>–</v>
      </c>
      <c r="BR13" s="30">
        <f t="shared" si="5"/>
        <v>13.157894736842104</v>
      </c>
      <c r="BS13" s="31">
        <f t="shared" si="6"/>
        <v>2.6133333333333328</v>
      </c>
      <c r="BT13" s="32">
        <f t="shared" si="10"/>
        <v>9.9008694739625103</v>
      </c>
      <c r="BU13" s="9">
        <f t="shared" si="7"/>
        <v>0.46068414891059017</v>
      </c>
      <c r="BV13" s="33">
        <f t="shared" si="11"/>
        <v>0.95996899855018092</v>
      </c>
      <c r="BW13" s="9">
        <f t="shared" si="8"/>
        <v>2.2999999999999998</v>
      </c>
      <c r="BX13" s="10">
        <f t="shared" si="12"/>
        <v>8.1560283687943258</v>
      </c>
    </row>
    <row r="14" spans="1:76" x14ac:dyDescent="0.2">
      <c r="A14" s="112" t="s">
        <v>122</v>
      </c>
      <c r="B14" s="129">
        <v>2</v>
      </c>
      <c r="C14" s="109"/>
      <c r="D14" s="135">
        <v>4</v>
      </c>
      <c r="E14" s="111"/>
      <c r="F14" s="135">
        <v>2</v>
      </c>
      <c r="G14" s="111"/>
      <c r="H14" s="135">
        <v>3</v>
      </c>
      <c r="I14" s="111"/>
      <c r="J14" s="135">
        <v>1</v>
      </c>
      <c r="K14" s="111"/>
      <c r="L14" s="135">
        <v>0</v>
      </c>
      <c r="M14" s="111"/>
      <c r="N14" s="135">
        <v>1</v>
      </c>
      <c r="O14" s="111"/>
      <c r="P14" s="135">
        <v>1</v>
      </c>
      <c r="Q14" s="111"/>
      <c r="R14" s="135">
        <v>1</v>
      </c>
      <c r="S14" s="111"/>
      <c r="T14" s="135">
        <v>0</v>
      </c>
      <c r="U14" s="111"/>
      <c r="V14" s="135">
        <v>1</v>
      </c>
      <c r="W14" s="111"/>
      <c r="X14" s="135">
        <v>2</v>
      </c>
      <c r="Y14" s="111"/>
      <c r="Z14" s="135">
        <v>3</v>
      </c>
      <c r="AA14" s="111"/>
      <c r="AB14" s="135">
        <v>2</v>
      </c>
      <c r="AC14" s="111"/>
      <c r="AD14" s="135">
        <v>2</v>
      </c>
      <c r="AE14" s="111"/>
      <c r="AF14" s="135">
        <v>2</v>
      </c>
      <c r="AG14" s="111"/>
      <c r="AH14" s="135">
        <v>3</v>
      </c>
      <c r="AI14" s="111"/>
      <c r="AJ14" s="135">
        <v>1</v>
      </c>
      <c r="AK14" s="111"/>
      <c r="AL14" s="135">
        <v>0</v>
      </c>
      <c r="AM14" s="111"/>
      <c r="AN14" s="135" t="s">
        <v>123</v>
      </c>
      <c r="AO14" s="111"/>
      <c r="AP14" s="135">
        <v>0</v>
      </c>
      <c r="AQ14" s="111"/>
      <c r="AR14" s="135">
        <v>0</v>
      </c>
      <c r="AS14" s="111"/>
      <c r="AT14" s="135">
        <v>4</v>
      </c>
      <c r="AU14" s="111"/>
      <c r="AV14" s="135">
        <v>0</v>
      </c>
      <c r="AW14" s="111"/>
      <c r="AX14" s="135">
        <v>0</v>
      </c>
      <c r="AY14" s="111"/>
      <c r="AZ14" s="135">
        <v>1</v>
      </c>
      <c r="BA14" s="111"/>
      <c r="BB14" s="135">
        <v>0</v>
      </c>
      <c r="BC14" s="111"/>
      <c r="BD14" s="135">
        <v>2</v>
      </c>
      <c r="BE14" s="111"/>
      <c r="BF14" s="135">
        <v>0</v>
      </c>
      <c r="BG14" s="111"/>
      <c r="BH14" s="135">
        <v>0</v>
      </c>
      <c r="BI14" s="111"/>
      <c r="BK14" s="7"/>
      <c r="BL14" s="8"/>
      <c r="BM14" s="27"/>
      <c r="BN14" s="9"/>
      <c r="BO14" s="28"/>
      <c r="BP14" s="29"/>
      <c r="BQ14" s="10"/>
      <c r="BR14" s="30"/>
      <c r="BS14" s="31"/>
      <c r="BT14" s="32"/>
      <c r="BU14" s="9"/>
      <c r="BV14" s="33"/>
      <c r="BW14" s="9"/>
      <c r="BX14" s="10"/>
    </row>
    <row r="15" spans="1:76" x14ac:dyDescent="0.2">
      <c r="A15" s="112" t="s">
        <v>30</v>
      </c>
      <c r="B15" s="129">
        <v>9.1</v>
      </c>
      <c r="C15" s="109">
        <v>32.269503546099294</v>
      </c>
      <c r="D15" s="135">
        <v>10.7</v>
      </c>
      <c r="E15" s="111">
        <v>36.271186440677965</v>
      </c>
      <c r="F15" s="135">
        <v>9.6999999999999993</v>
      </c>
      <c r="G15" s="111">
        <v>35.272727272727273</v>
      </c>
      <c r="H15" s="135">
        <v>8.9</v>
      </c>
      <c r="I15" s="111">
        <v>30.067567567567565</v>
      </c>
      <c r="J15" s="135">
        <v>10.5</v>
      </c>
      <c r="K15" s="111">
        <v>35.117056856187297</v>
      </c>
      <c r="L15" s="135">
        <v>5.4</v>
      </c>
      <c r="M15" s="111">
        <v>27</v>
      </c>
      <c r="N15" s="135">
        <v>7</v>
      </c>
      <c r="O15" s="111">
        <v>31.963470319634705</v>
      </c>
      <c r="P15" s="135">
        <v>5.8</v>
      </c>
      <c r="Q15" s="111">
        <v>30.366492146596858</v>
      </c>
      <c r="R15" s="135">
        <v>6.6</v>
      </c>
      <c r="S15" s="111">
        <v>30.136986301369863</v>
      </c>
      <c r="T15" s="135">
        <v>6.3</v>
      </c>
      <c r="U15" s="111">
        <v>30.882352941176471</v>
      </c>
      <c r="V15" s="135">
        <v>7.9</v>
      </c>
      <c r="W15" s="111">
        <v>33.193277310924366</v>
      </c>
      <c r="X15" s="135">
        <v>8.9</v>
      </c>
      <c r="Y15" s="111">
        <v>32.363636363636367</v>
      </c>
      <c r="Z15" s="135">
        <v>9.5</v>
      </c>
      <c r="AA15" s="111">
        <v>33.450704225352112</v>
      </c>
      <c r="AB15" s="135">
        <v>9.5</v>
      </c>
      <c r="AC15" s="111">
        <v>34.050179211469533</v>
      </c>
      <c r="AD15" s="135">
        <v>10.199999999999999</v>
      </c>
      <c r="AE15" s="111">
        <v>33.22475570032573</v>
      </c>
      <c r="AF15" s="135">
        <v>8.8000000000000007</v>
      </c>
      <c r="AG15" s="111">
        <v>34.108527131782942</v>
      </c>
      <c r="AH15" s="135">
        <v>11.7</v>
      </c>
      <c r="AI15" s="111">
        <v>35.135135135135137</v>
      </c>
      <c r="AJ15" s="135">
        <v>9.5</v>
      </c>
      <c r="AK15" s="111">
        <v>33.687943262411345</v>
      </c>
      <c r="AL15" s="135">
        <v>10.8</v>
      </c>
      <c r="AM15" s="111">
        <v>34.726688102893895</v>
      </c>
      <c r="AN15" s="135">
        <v>8.4</v>
      </c>
      <c r="AO15" s="111">
        <v>32.684824902723733</v>
      </c>
      <c r="AP15" s="135">
        <v>5.9</v>
      </c>
      <c r="AQ15" s="111">
        <v>28.229665071770338</v>
      </c>
      <c r="AR15" s="135">
        <v>7.2</v>
      </c>
      <c r="AS15" s="111">
        <v>37.894736842105267</v>
      </c>
      <c r="AT15" s="135">
        <v>10.9</v>
      </c>
      <c r="AU15" s="111">
        <v>35.161290322580648</v>
      </c>
      <c r="AV15" s="135">
        <v>6.8</v>
      </c>
      <c r="AW15" s="111">
        <v>33.830845771144276</v>
      </c>
      <c r="AX15" s="135">
        <v>9.9</v>
      </c>
      <c r="AY15" s="111">
        <v>34.020618556701031</v>
      </c>
      <c r="AZ15" s="135">
        <v>8.6</v>
      </c>
      <c r="BA15" s="111">
        <v>32.452830188679243</v>
      </c>
      <c r="BB15" s="135">
        <v>9.6</v>
      </c>
      <c r="BC15" s="111">
        <v>34.909090909090907</v>
      </c>
      <c r="BD15" s="135">
        <v>10.199999999999999</v>
      </c>
      <c r="BE15" s="111">
        <v>35.051546391752574</v>
      </c>
      <c r="BF15" s="135">
        <v>10</v>
      </c>
      <c r="BG15" s="111">
        <v>35.087719298245609</v>
      </c>
      <c r="BH15" s="135">
        <v>9.6</v>
      </c>
      <c r="BI15" s="111">
        <v>31.372549019607842</v>
      </c>
      <c r="BK15" s="7" t="str">
        <f t="shared" si="0"/>
        <v xml:space="preserve">     Macroplacoid row</v>
      </c>
      <c r="BL15" s="8">
        <v>30</v>
      </c>
      <c r="BM15" s="27">
        <f t="shared" si="1"/>
        <v>5.4</v>
      </c>
      <c r="BN15" s="9" t="str">
        <f t="shared" si="2"/>
        <v>–</v>
      </c>
      <c r="BO15" s="28">
        <f t="shared" si="3"/>
        <v>11.7</v>
      </c>
      <c r="BP15" s="29">
        <f t="shared" si="4"/>
        <v>27</v>
      </c>
      <c r="BQ15" s="10" t="str">
        <f t="shared" si="9"/>
        <v>–</v>
      </c>
      <c r="BR15" s="30">
        <f t="shared" si="5"/>
        <v>37.894736842105267</v>
      </c>
      <c r="BS15" s="31">
        <f t="shared" si="6"/>
        <v>8.7966666666666686</v>
      </c>
      <c r="BT15" s="32">
        <f t="shared" si="10"/>
        <v>33.132796903679008</v>
      </c>
      <c r="BU15" s="9">
        <f t="shared" si="7"/>
        <v>1.7062730778195836</v>
      </c>
      <c r="BV15" s="33">
        <f t="shared" si="11"/>
        <v>2.3857399429225858</v>
      </c>
      <c r="BW15" s="9">
        <f t="shared" si="8"/>
        <v>9.1</v>
      </c>
      <c r="BX15" s="10">
        <f t="shared" si="12"/>
        <v>32.269503546099294</v>
      </c>
    </row>
    <row r="16" spans="1:76" x14ac:dyDescent="0.2">
      <c r="A16" s="113" t="s">
        <v>68</v>
      </c>
      <c r="B16" s="114"/>
      <c r="C16" s="115"/>
      <c r="D16" s="116"/>
      <c r="E16" s="116"/>
      <c r="F16" s="116"/>
      <c r="G16" s="116"/>
      <c r="H16" s="116"/>
      <c r="I16" s="116"/>
      <c r="J16" s="116"/>
      <c r="K16" s="116"/>
      <c r="L16" s="116"/>
      <c r="M16" s="116"/>
      <c r="N16" s="116"/>
      <c r="O16" s="116"/>
      <c r="P16" s="116"/>
      <c r="Q16" s="116"/>
      <c r="R16" s="116"/>
      <c r="S16" s="116"/>
      <c r="T16" s="116"/>
      <c r="U16" s="116"/>
      <c r="V16" s="116"/>
      <c r="W16" s="116"/>
      <c r="X16" s="116"/>
      <c r="Y16" s="117"/>
      <c r="Z16" s="116"/>
      <c r="AA16" s="116"/>
      <c r="AB16" s="116"/>
      <c r="AC16" s="116"/>
      <c r="AD16" s="116"/>
      <c r="AE16" s="116"/>
      <c r="AF16" s="116"/>
      <c r="AG16" s="117"/>
      <c r="AH16" s="118"/>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K16" s="7" t="str">
        <f t="shared" si="0"/>
        <v>Claw I heights</v>
      </c>
      <c r="BL16" s="8"/>
      <c r="BM16" s="27"/>
      <c r="BN16" s="9"/>
      <c r="BO16" s="28"/>
      <c r="BP16" s="29"/>
      <c r="BQ16" s="10"/>
      <c r="BR16" s="30"/>
      <c r="BS16" s="31"/>
      <c r="BT16" s="32"/>
      <c r="BU16" s="9"/>
      <c r="BV16" s="33"/>
      <c r="BW16" s="9"/>
      <c r="BX16" s="10"/>
    </row>
    <row r="17" spans="1:76" x14ac:dyDescent="0.2">
      <c r="A17" s="112" t="s">
        <v>31</v>
      </c>
      <c r="B17" s="129">
        <v>9</v>
      </c>
      <c r="C17" s="109">
        <v>31.914893617021278</v>
      </c>
      <c r="D17" s="135">
        <v>11.2</v>
      </c>
      <c r="E17" s="111">
        <v>37.966101694915253</v>
      </c>
      <c r="F17" s="135">
        <v>8.6999999999999993</v>
      </c>
      <c r="G17" s="111">
        <v>31.636363636363633</v>
      </c>
      <c r="H17" s="135">
        <v>9.4</v>
      </c>
      <c r="I17" s="111">
        <v>31.756756756756754</v>
      </c>
      <c r="J17" s="135">
        <v>9.5</v>
      </c>
      <c r="K17" s="111">
        <v>31.77257525083612</v>
      </c>
      <c r="L17" s="135">
        <v>5.8</v>
      </c>
      <c r="M17" s="111">
        <v>28.999999999999996</v>
      </c>
      <c r="N17" s="135">
        <v>7</v>
      </c>
      <c r="O17" s="111">
        <v>31.963470319634705</v>
      </c>
      <c r="P17" s="135">
        <v>6.3</v>
      </c>
      <c r="Q17" s="111">
        <v>32.984293193717271</v>
      </c>
      <c r="R17" s="135">
        <v>6.7</v>
      </c>
      <c r="S17" s="111">
        <v>30.593607305936075</v>
      </c>
      <c r="T17" s="135">
        <v>5.9</v>
      </c>
      <c r="U17" s="111">
        <v>28.921568627450984</v>
      </c>
      <c r="V17" s="135">
        <v>7.8</v>
      </c>
      <c r="W17" s="111">
        <v>32.773109243697476</v>
      </c>
      <c r="X17" s="135">
        <v>8.8000000000000007</v>
      </c>
      <c r="Y17" s="111">
        <v>32</v>
      </c>
      <c r="Z17" s="135">
        <v>9.8000000000000007</v>
      </c>
      <c r="AA17" s="111">
        <v>34.507042253521128</v>
      </c>
      <c r="AB17" s="135">
        <v>8.5</v>
      </c>
      <c r="AC17" s="111">
        <v>30.465949820788531</v>
      </c>
      <c r="AD17" s="135">
        <v>10.9</v>
      </c>
      <c r="AE17" s="111">
        <v>35.504885993485345</v>
      </c>
      <c r="AF17" s="135">
        <v>8.1999999999999993</v>
      </c>
      <c r="AG17" s="111">
        <v>31.782945736434105</v>
      </c>
      <c r="AH17" s="135">
        <v>10.4</v>
      </c>
      <c r="AI17" s="111">
        <v>31.231231231231231</v>
      </c>
      <c r="AJ17" s="135">
        <v>9.6</v>
      </c>
      <c r="AK17" s="111">
        <v>34.042553191489361</v>
      </c>
      <c r="AL17" s="135">
        <v>9.6999999999999993</v>
      </c>
      <c r="AM17" s="111">
        <v>31.189710610932469</v>
      </c>
      <c r="AN17" s="135">
        <v>8.1999999999999993</v>
      </c>
      <c r="AO17" s="111">
        <v>31.906614785992215</v>
      </c>
      <c r="AP17" s="135">
        <v>7.1</v>
      </c>
      <c r="AQ17" s="111">
        <v>33.971291866028707</v>
      </c>
      <c r="AR17" s="135">
        <v>3.7</v>
      </c>
      <c r="AS17" s="111">
        <v>19.473684210526319</v>
      </c>
      <c r="AT17" s="135">
        <v>11</v>
      </c>
      <c r="AU17" s="111">
        <v>35.483870967741936</v>
      </c>
      <c r="AV17" s="135">
        <v>6.8</v>
      </c>
      <c r="AW17" s="111">
        <v>33.830845771144276</v>
      </c>
      <c r="AX17" s="135">
        <v>8.5</v>
      </c>
      <c r="AY17" s="111">
        <v>29.209621993127143</v>
      </c>
      <c r="AZ17" s="135">
        <v>8.8000000000000007</v>
      </c>
      <c r="BA17" s="111">
        <v>33.207547169811328</v>
      </c>
      <c r="BB17" s="135">
        <v>8.4</v>
      </c>
      <c r="BC17" s="111">
        <v>30.545454545454547</v>
      </c>
      <c r="BD17" s="135">
        <v>9.1</v>
      </c>
      <c r="BE17" s="111">
        <v>31.27147766323024</v>
      </c>
      <c r="BF17" s="135">
        <v>8.6999999999999993</v>
      </c>
      <c r="BG17" s="111">
        <v>30.526315789473678</v>
      </c>
      <c r="BH17" s="135">
        <v>8.6999999999999993</v>
      </c>
      <c r="BI17" s="111">
        <v>28.431372549019606</v>
      </c>
      <c r="BK17" s="7" t="str">
        <f t="shared" si="0"/>
        <v xml:space="preserve">     External primary branch</v>
      </c>
      <c r="BL17" s="8">
        <v>30</v>
      </c>
      <c r="BM17" s="27">
        <f t="shared" si="1"/>
        <v>3.7</v>
      </c>
      <c r="BN17" s="9" t="str">
        <f t="shared" si="2"/>
        <v>–</v>
      </c>
      <c r="BO17" s="28">
        <f t="shared" si="3"/>
        <v>11.2</v>
      </c>
      <c r="BP17" s="29">
        <f t="shared" si="4"/>
        <v>19.473684210526319</v>
      </c>
      <c r="BQ17" s="10" t="str">
        <f t="shared" si="9"/>
        <v>–</v>
      </c>
      <c r="BR17" s="30">
        <f t="shared" si="5"/>
        <v>37.966101694915253</v>
      </c>
      <c r="BS17" s="31">
        <f t="shared" si="6"/>
        <v>8.4066666666666645</v>
      </c>
      <c r="BT17" s="32">
        <f t="shared" si="10"/>
        <v>31.662171859858724</v>
      </c>
      <c r="BU17" s="9">
        <f t="shared" si="7"/>
        <v>1.6882828111944872</v>
      </c>
      <c r="BV17" s="33">
        <f t="shared" si="11"/>
        <v>3.128970729619994</v>
      </c>
      <c r="BW17" s="9">
        <f t="shared" si="8"/>
        <v>9</v>
      </c>
      <c r="BX17" s="10">
        <f t="shared" si="12"/>
        <v>31.914893617021278</v>
      </c>
    </row>
    <row r="18" spans="1:76" x14ac:dyDescent="0.2">
      <c r="A18" s="112" t="s">
        <v>32</v>
      </c>
      <c r="B18" s="129">
        <v>6.6</v>
      </c>
      <c r="C18" s="109">
        <v>23.404255319148938</v>
      </c>
      <c r="D18" s="135">
        <v>8.6999999999999993</v>
      </c>
      <c r="E18" s="111">
        <v>29.49152542372881</v>
      </c>
      <c r="F18" s="135">
        <v>7.2</v>
      </c>
      <c r="G18" s="111">
        <v>26.181818181818183</v>
      </c>
      <c r="H18" s="135">
        <v>7.8</v>
      </c>
      <c r="I18" s="111">
        <v>26.351351351351347</v>
      </c>
      <c r="J18" s="135">
        <v>7.6</v>
      </c>
      <c r="K18" s="111">
        <v>25.418060200668897</v>
      </c>
      <c r="L18" s="135">
        <v>3.6</v>
      </c>
      <c r="M18" s="111">
        <v>18</v>
      </c>
      <c r="N18" s="135">
        <v>5.2</v>
      </c>
      <c r="O18" s="111">
        <v>23.744292237442924</v>
      </c>
      <c r="P18" s="135">
        <v>3.7</v>
      </c>
      <c r="Q18" s="111">
        <v>19.371727748691097</v>
      </c>
      <c r="R18" s="135">
        <v>4.7</v>
      </c>
      <c r="S18" s="111">
        <v>21.461187214611872</v>
      </c>
      <c r="T18" s="135">
        <v>3.5</v>
      </c>
      <c r="U18" s="111">
        <v>17.156862745098039</v>
      </c>
      <c r="V18" s="135">
        <v>5.4</v>
      </c>
      <c r="W18" s="111">
        <v>22.689075630252102</v>
      </c>
      <c r="X18" s="135">
        <v>6.6</v>
      </c>
      <c r="Y18" s="111">
        <v>24</v>
      </c>
      <c r="Z18" s="135">
        <v>7.8</v>
      </c>
      <c r="AA18" s="111">
        <v>27.464788732394368</v>
      </c>
      <c r="AB18" s="135">
        <v>5.3</v>
      </c>
      <c r="AC18" s="111">
        <v>18.996415770609321</v>
      </c>
      <c r="AD18" s="135">
        <v>8.6999999999999993</v>
      </c>
      <c r="AE18" s="111">
        <v>28.33876221498371</v>
      </c>
      <c r="AF18" s="135">
        <v>5.8</v>
      </c>
      <c r="AG18" s="111">
        <v>22.480620155038757</v>
      </c>
      <c r="AH18" s="135">
        <v>8.1999999999999993</v>
      </c>
      <c r="AI18" s="111">
        <v>24.624624624624623</v>
      </c>
      <c r="AJ18" s="135">
        <v>8.3000000000000007</v>
      </c>
      <c r="AK18" s="111">
        <v>29.432624113475182</v>
      </c>
      <c r="AL18" s="135">
        <v>8.3000000000000007</v>
      </c>
      <c r="AM18" s="111">
        <v>26.688102893890676</v>
      </c>
      <c r="AN18" s="135">
        <v>6.2</v>
      </c>
      <c r="AO18" s="111">
        <v>24.124513618677042</v>
      </c>
      <c r="AP18" s="135">
        <v>4.4000000000000004</v>
      </c>
      <c r="AQ18" s="111">
        <v>21.052631578947373</v>
      </c>
      <c r="AR18" s="135">
        <v>3.5</v>
      </c>
      <c r="AS18" s="111">
        <v>18.421052631578945</v>
      </c>
      <c r="AT18" s="135">
        <v>8.4</v>
      </c>
      <c r="AU18" s="111">
        <v>27.096774193548391</v>
      </c>
      <c r="AV18" s="135">
        <v>4.2</v>
      </c>
      <c r="AW18" s="111">
        <v>20.8955223880597</v>
      </c>
      <c r="AX18" s="135">
        <v>6.4</v>
      </c>
      <c r="AY18" s="111">
        <v>21.993127147766323</v>
      </c>
      <c r="AZ18" s="135">
        <v>5.6</v>
      </c>
      <c r="BA18" s="111">
        <v>21.132075471698112</v>
      </c>
      <c r="BB18" s="135">
        <v>6.5</v>
      </c>
      <c r="BC18" s="111">
        <v>23.636363636363637</v>
      </c>
      <c r="BD18" s="135">
        <v>6.8</v>
      </c>
      <c r="BE18" s="111">
        <v>23.367697594501717</v>
      </c>
      <c r="BF18" s="135">
        <v>6.3</v>
      </c>
      <c r="BG18" s="111">
        <v>22.105263157894736</v>
      </c>
      <c r="BH18" s="135">
        <v>7.6</v>
      </c>
      <c r="BI18" s="111">
        <v>24.83660130718954</v>
      </c>
      <c r="BK18" s="7" t="str">
        <f t="shared" si="0"/>
        <v xml:space="preserve">     External secondary branch</v>
      </c>
      <c r="BL18" s="8">
        <v>30</v>
      </c>
      <c r="BM18" s="27">
        <f t="shared" si="1"/>
        <v>3.5</v>
      </c>
      <c r="BN18" s="9" t="str">
        <f t="shared" si="2"/>
        <v>–</v>
      </c>
      <c r="BO18" s="28">
        <f t="shared" si="3"/>
        <v>8.6999999999999993</v>
      </c>
      <c r="BP18" s="29">
        <f t="shared" si="4"/>
        <v>17.156862745098039</v>
      </c>
      <c r="BQ18" s="10" t="str">
        <f t="shared" si="9"/>
        <v>–</v>
      </c>
      <c r="BR18" s="30">
        <f t="shared" si="5"/>
        <v>29.49152542372881</v>
      </c>
      <c r="BS18" s="31">
        <f t="shared" si="6"/>
        <v>6.2966666666666669</v>
      </c>
      <c r="BT18" s="32">
        <f t="shared" si="10"/>
        <v>23.465257242801815</v>
      </c>
      <c r="BU18" s="9">
        <f t="shared" si="7"/>
        <v>1.6690867487079992</v>
      </c>
      <c r="BV18" s="33">
        <f t="shared" si="11"/>
        <v>3.3121777992168169</v>
      </c>
      <c r="BW18" s="9">
        <f t="shared" si="8"/>
        <v>6.6</v>
      </c>
      <c r="BX18" s="10">
        <f t="shared" si="12"/>
        <v>23.404255319148938</v>
      </c>
    </row>
    <row r="19" spans="1:76" x14ac:dyDescent="0.2">
      <c r="A19" s="112" t="s">
        <v>33</v>
      </c>
      <c r="B19" s="129">
        <v>8.6</v>
      </c>
      <c r="C19" s="109">
        <v>30.49645390070922</v>
      </c>
      <c r="D19" s="135">
        <v>9.8000000000000007</v>
      </c>
      <c r="E19" s="111">
        <v>33.220338983050851</v>
      </c>
      <c r="F19" s="135">
        <v>2.2999999999999998</v>
      </c>
      <c r="G19" s="111">
        <v>8.3636363636363633</v>
      </c>
      <c r="H19" s="135">
        <v>8.1999999999999993</v>
      </c>
      <c r="I19" s="111">
        <v>27.702702702702698</v>
      </c>
      <c r="J19" s="135">
        <v>9.1999999999999993</v>
      </c>
      <c r="K19" s="111">
        <v>30.76923076923077</v>
      </c>
      <c r="L19" s="135">
        <v>5.5</v>
      </c>
      <c r="M19" s="111">
        <v>27.500000000000004</v>
      </c>
      <c r="N19" s="135">
        <v>6.7</v>
      </c>
      <c r="O19" s="111">
        <v>30.593607305936075</v>
      </c>
      <c r="P19" s="135">
        <v>5.6</v>
      </c>
      <c r="Q19" s="111">
        <v>29.319371727748688</v>
      </c>
      <c r="R19" s="135">
        <v>6.5</v>
      </c>
      <c r="S19" s="111">
        <v>29.680365296803657</v>
      </c>
      <c r="T19" s="135">
        <v>5.7</v>
      </c>
      <c r="U19" s="111">
        <v>27.941176470588236</v>
      </c>
      <c r="V19" s="135">
        <v>7</v>
      </c>
      <c r="W19" s="111">
        <v>29.411764705882355</v>
      </c>
      <c r="X19" s="135">
        <v>8.6999999999999993</v>
      </c>
      <c r="Y19" s="111">
        <v>31.636363636363633</v>
      </c>
      <c r="Z19" s="135">
        <v>9.1</v>
      </c>
      <c r="AA19" s="111">
        <v>32.04225352112676</v>
      </c>
      <c r="AB19" s="135">
        <v>8.3000000000000007</v>
      </c>
      <c r="AC19" s="111">
        <v>29.749103942652333</v>
      </c>
      <c r="AD19" s="135">
        <v>10.4</v>
      </c>
      <c r="AE19" s="111">
        <v>33.876221498371336</v>
      </c>
      <c r="AF19" s="135">
        <v>8.1999999999999993</v>
      </c>
      <c r="AG19" s="111">
        <v>31.782945736434105</v>
      </c>
      <c r="AH19" s="135">
        <v>9.1</v>
      </c>
      <c r="AI19" s="111">
        <v>27.327327327327328</v>
      </c>
      <c r="AJ19" s="135">
        <v>8.6</v>
      </c>
      <c r="AK19" s="111">
        <v>30.49645390070922</v>
      </c>
      <c r="AL19" s="135">
        <v>9.4</v>
      </c>
      <c r="AM19" s="111">
        <v>30.225080385852088</v>
      </c>
      <c r="AN19" s="135">
        <v>7.9</v>
      </c>
      <c r="AO19" s="111">
        <v>30.739299610894943</v>
      </c>
      <c r="AP19" s="135">
        <v>6.5</v>
      </c>
      <c r="AQ19" s="111">
        <v>31.100478468899524</v>
      </c>
      <c r="AR19" s="135">
        <v>6</v>
      </c>
      <c r="AS19" s="111">
        <v>31.578947368421051</v>
      </c>
      <c r="AT19" s="135">
        <v>11</v>
      </c>
      <c r="AU19" s="111">
        <v>35.483870967741936</v>
      </c>
      <c r="AV19" s="135">
        <v>6.2</v>
      </c>
      <c r="AW19" s="111">
        <v>30.845771144278604</v>
      </c>
      <c r="AX19" s="135">
        <v>8.1</v>
      </c>
      <c r="AY19" s="111">
        <v>27.83505154639175</v>
      </c>
      <c r="AZ19" s="135">
        <v>5.3</v>
      </c>
      <c r="BA19" s="111">
        <v>20</v>
      </c>
      <c r="BB19" s="135">
        <v>8.1999999999999993</v>
      </c>
      <c r="BC19" s="111">
        <v>29.818181818181817</v>
      </c>
      <c r="BD19" s="135">
        <v>8.5</v>
      </c>
      <c r="BE19" s="111">
        <v>29.209621993127143</v>
      </c>
      <c r="BF19" s="135">
        <v>8.6</v>
      </c>
      <c r="BG19" s="111">
        <v>30.175438596491226</v>
      </c>
      <c r="BH19" s="135">
        <v>8.6</v>
      </c>
      <c r="BI19" s="111">
        <v>28.104575163398692</v>
      </c>
      <c r="BK19" s="7" t="str">
        <f t="shared" si="0"/>
        <v xml:space="preserve">     Internal primary branch</v>
      </c>
      <c r="BL19" s="8">
        <v>30</v>
      </c>
      <c r="BM19" s="27">
        <f t="shared" si="1"/>
        <v>2.2999999999999998</v>
      </c>
      <c r="BN19" s="9" t="str">
        <f t="shared" si="2"/>
        <v>–</v>
      </c>
      <c r="BO19" s="28">
        <f t="shared" si="3"/>
        <v>11</v>
      </c>
      <c r="BP19" s="29">
        <f t="shared" si="4"/>
        <v>8.3636363636363633</v>
      </c>
      <c r="BQ19" s="10" t="str">
        <f t="shared" si="9"/>
        <v>–</v>
      </c>
      <c r="BR19" s="30">
        <f t="shared" si="5"/>
        <v>35.483870967741936</v>
      </c>
      <c r="BS19" s="31">
        <f t="shared" si="6"/>
        <v>7.7266666666666657</v>
      </c>
      <c r="BT19" s="32">
        <f t="shared" si="10"/>
        <v>29.234187828431747</v>
      </c>
      <c r="BU19" s="9">
        <f t="shared" si="7"/>
        <v>1.8146783382363869</v>
      </c>
      <c r="BV19" s="33">
        <f t="shared" si="11"/>
        <v>4.7537275801842975</v>
      </c>
      <c r="BW19" s="9">
        <f t="shared" si="8"/>
        <v>8.6</v>
      </c>
      <c r="BX19" s="10">
        <f t="shared" si="12"/>
        <v>30.49645390070922</v>
      </c>
    </row>
    <row r="20" spans="1:76" x14ac:dyDescent="0.2">
      <c r="A20" s="112" t="s">
        <v>34</v>
      </c>
      <c r="B20" s="129">
        <v>6.5</v>
      </c>
      <c r="C20" s="109">
        <v>23.049645390070921</v>
      </c>
      <c r="D20" s="135">
        <v>7.5</v>
      </c>
      <c r="E20" s="111">
        <v>25.423728813559322</v>
      </c>
      <c r="F20" s="135">
        <v>7.6</v>
      </c>
      <c r="G20" s="111">
        <v>27.636363636363637</v>
      </c>
      <c r="H20" s="135">
        <v>7</v>
      </c>
      <c r="I20" s="111">
        <v>23.648648648648649</v>
      </c>
      <c r="J20" s="135">
        <v>7.1</v>
      </c>
      <c r="K20" s="111">
        <v>23.745819397993312</v>
      </c>
      <c r="L20" s="135">
        <v>3.5</v>
      </c>
      <c r="M20" s="111">
        <v>17.5</v>
      </c>
      <c r="N20" s="135">
        <v>5</v>
      </c>
      <c r="O20" s="111">
        <v>22.831050228310502</v>
      </c>
      <c r="P20" s="135">
        <v>3.5</v>
      </c>
      <c r="Q20" s="111">
        <v>18.32460732984293</v>
      </c>
      <c r="R20" s="135">
        <v>4.5999999999999996</v>
      </c>
      <c r="S20" s="111">
        <v>21.00456621004566</v>
      </c>
      <c r="T20" s="135">
        <v>3.5</v>
      </c>
      <c r="U20" s="111">
        <v>17.156862745098039</v>
      </c>
      <c r="V20" s="135">
        <v>5.0999999999999996</v>
      </c>
      <c r="W20" s="111">
        <v>21.428571428571427</v>
      </c>
      <c r="X20" s="135">
        <v>6.5</v>
      </c>
      <c r="Y20" s="111">
        <v>23.636363636363637</v>
      </c>
      <c r="Z20" s="135">
        <v>7.4</v>
      </c>
      <c r="AA20" s="111">
        <v>26.056338028169019</v>
      </c>
      <c r="AB20" s="135">
        <v>5.3</v>
      </c>
      <c r="AC20" s="111">
        <v>18.996415770609321</v>
      </c>
      <c r="AD20" s="135">
        <v>7.4</v>
      </c>
      <c r="AE20" s="111">
        <v>24.1042345276873</v>
      </c>
      <c r="AF20" s="135">
        <v>5.7</v>
      </c>
      <c r="AG20" s="111">
        <v>22.093023255813954</v>
      </c>
      <c r="AH20" s="135">
        <v>7.9</v>
      </c>
      <c r="AI20" s="111">
        <v>23.723723723723726</v>
      </c>
      <c r="AJ20" s="135">
        <v>7.1</v>
      </c>
      <c r="AK20" s="111">
        <v>25.177304964539005</v>
      </c>
      <c r="AL20" s="135">
        <v>7.3</v>
      </c>
      <c r="AM20" s="111">
        <v>23.472668810289388</v>
      </c>
      <c r="AN20" s="135">
        <v>6.1</v>
      </c>
      <c r="AO20" s="111">
        <v>23.735408560311281</v>
      </c>
      <c r="AP20" s="135">
        <v>4.0999999999999996</v>
      </c>
      <c r="AQ20" s="111">
        <v>19.617224880382775</v>
      </c>
      <c r="AR20" s="135">
        <v>3.5</v>
      </c>
      <c r="AS20" s="111">
        <v>18.421052631578945</v>
      </c>
      <c r="AT20" s="135">
        <v>7.7</v>
      </c>
      <c r="AU20" s="111">
        <v>24.838709677419356</v>
      </c>
      <c r="AV20" s="135">
        <v>3.7</v>
      </c>
      <c r="AW20" s="111">
        <v>18.407960199004975</v>
      </c>
      <c r="AX20" s="135">
        <v>6</v>
      </c>
      <c r="AY20" s="111">
        <v>20.618556701030926</v>
      </c>
      <c r="AZ20" s="135">
        <v>4.5999999999999996</v>
      </c>
      <c r="BA20" s="111">
        <v>17.358490566037734</v>
      </c>
      <c r="BB20" s="135">
        <v>6.1</v>
      </c>
      <c r="BC20" s="111">
        <v>22.18181818181818</v>
      </c>
      <c r="BD20" s="135">
        <v>6.6</v>
      </c>
      <c r="BE20" s="111">
        <v>22.680412371134018</v>
      </c>
      <c r="BF20" s="135">
        <v>5.4</v>
      </c>
      <c r="BG20" s="111">
        <v>18.947368421052634</v>
      </c>
      <c r="BH20" s="135">
        <v>6.7</v>
      </c>
      <c r="BI20" s="111">
        <v>21.895424836601308</v>
      </c>
      <c r="BK20" s="7" t="str">
        <f t="shared" si="0"/>
        <v xml:space="preserve">     Internal secondary branch</v>
      </c>
      <c r="BL20" s="8">
        <v>30</v>
      </c>
      <c r="BM20" s="27">
        <f t="shared" si="1"/>
        <v>3.5</v>
      </c>
      <c r="BN20" s="9" t="str">
        <f t="shared" si="2"/>
        <v>–</v>
      </c>
      <c r="BO20" s="28">
        <f t="shared" si="3"/>
        <v>7.9</v>
      </c>
      <c r="BP20" s="29">
        <f t="shared" si="4"/>
        <v>17.156862745098039</v>
      </c>
      <c r="BQ20" s="10" t="str">
        <f t="shared" si="9"/>
        <v>–</v>
      </c>
      <c r="BR20" s="30">
        <f t="shared" si="5"/>
        <v>27.636363636363637</v>
      </c>
      <c r="BS20" s="31">
        <f t="shared" si="6"/>
        <v>5.8666666666666645</v>
      </c>
      <c r="BT20" s="32">
        <f t="shared" si="10"/>
        <v>21.923745452402393</v>
      </c>
      <c r="BU20" s="9">
        <f t="shared" si="7"/>
        <v>1.459176275265903</v>
      </c>
      <c r="BV20" s="33">
        <f t="shared" si="11"/>
        <v>2.8343201273408138</v>
      </c>
      <c r="BW20" s="9">
        <f t="shared" si="8"/>
        <v>6.5</v>
      </c>
      <c r="BX20" s="10">
        <f t="shared" si="12"/>
        <v>23.049645390070921</v>
      </c>
    </row>
    <row r="21" spans="1:76" x14ac:dyDescent="0.2">
      <c r="A21" s="113" t="s">
        <v>73</v>
      </c>
      <c r="B21" s="114"/>
      <c r="C21" s="115"/>
      <c r="D21" s="116"/>
      <c r="E21" s="116"/>
      <c r="F21" s="116"/>
      <c r="G21" s="116"/>
      <c r="H21" s="116"/>
      <c r="I21" s="116"/>
      <c r="J21" s="116"/>
      <c r="K21" s="116"/>
      <c r="L21" s="116"/>
      <c r="M21" s="116"/>
      <c r="N21" s="116"/>
      <c r="O21" s="116"/>
      <c r="P21" s="116"/>
      <c r="Q21" s="116"/>
      <c r="R21" s="116"/>
      <c r="S21" s="116"/>
      <c r="T21" s="116"/>
      <c r="U21" s="116"/>
      <c r="V21" s="116"/>
      <c r="W21" s="116"/>
      <c r="X21" s="116"/>
      <c r="Y21" s="117"/>
      <c r="Z21" s="116"/>
      <c r="AA21" s="116"/>
      <c r="AB21" s="116"/>
      <c r="AC21" s="116"/>
      <c r="AD21" s="116"/>
      <c r="AE21" s="116"/>
      <c r="AF21" s="116"/>
      <c r="AG21" s="117"/>
      <c r="AH21" s="118"/>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K21" s="7" t="str">
        <f t="shared" si="0"/>
        <v>Claw II heights</v>
      </c>
      <c r="BL21" s="8"/>
      <c r="BM21" s="27"/>
      <c r="BN21" s="9"/>
      <c r="BO21" s="28"/>
      <c r="BP21" s="29"/>
      <c r="BQ21" s="10"/>
      <c r="BR21" s="30"/>
      <c r="BS21" s="31"/>
      <c r="BT21" s="32"/>
      <c r="BU21" s="9"/>
      <c r="BV21" s="33"/>
      <c r="BW21" s="9"/>
      <c r="BX21" s="10"/>
    </row>
    <row r="22" spans="1:76" x14ac:dyDescent="0.2">
      <c r="A22" s="112" t="s">
        <v>31</v>
      </c>
      <c r="B22" s="129">
        <v>9.4</v>
      </c>
      <c r="C22" s="109">
        <v>33.333333333333336</v>
      </c>
      <c r="D22" s="135">
        <v>10.199999999999999</v>
      </c>
      <c r="E22" s="111">
        <v>34.576271186440678</v>
      </c>
      <c r="F22" s="135">
        <v>8.9</v>
      </c>
      <c r="G22" s="111">
        <v>32.363636363636367</v>
      </c>
      <c r="H22" s="135">
        <v>9.4</v>
      </c>
      <c r="I22" s="111">
        <v>31.756756756756754</v>
      </c>
      <c r="J22" s="135">
        <v>10.3</v>
      </c>
      <c r="K22" s="111">
        <v>34.448160535117061</v>
      </c>
      <c r="L22" s="135">
        <v>5.8</v>
      </c>
      <c r="M22" s="111">
        <v>28.999999999999996</v>
      </c>
      <c r="N22" s="135">
        <v>6.9</v>
      </c>
      <c r="O22" s="111">
        <v>31.506849315068497</v>
      </c>
      <c r="P22" s="135">
        <v>6.5</v>
      </c>
      <c r="Q22" s="111">
        <v>34.031413612565444</v>
      </c>
      <c r="R22" s="135">
        <v>6.5</v>
      </c>
      <c r="S22" s="111">
        <v>29.680365296803657</v>
      </c>
      <c r="T22" s="135">
        <v>6.1</v>
      </c>
      <c r="U22" s="111">
        <v>29.901960784313726</v>
      </c>
      <c r="V22" s="135">
        <v>7.8</v>
      </c>
      <c r="W22" s="111">
        <v>32.773109243697476</v>
      </c>
      <c r="X22" s="135">
        <v>8.6999999999999993</v>
      </c>
      <c r="Y22" s="111">
        <v>31.636363636363633</v>
      </c>
      <c r="Z22" s="135">
        <v>10</v>
      </c>
      <c r="AA22" s="111">
        <v>35.211267605633807</v>
      </c>
      <c r="AB22" s="135">
        <v>9.4</v>
      </c>
      <c r="AC22" s="111">
        <v>33.691756272401435</v>
      </c>
      <c r="AD22" s="135">
        <v>10.5</v>
      </c>
      <c r="AE22" s="111">
        <v>34.201954397394132</v>
      </c>
      <c r="AF22" s="135">
        <v>8.8000000000000007</v>
      </c>
      <c r="AG22" s="111">
        <v>34.108527131782942</v>
      </c>
      <c r="AH22" s="135">
        <v>11.8</v>
      </c>
      <c r="AI22" s="111">
        <v>35.435435435435444</v>
      </c>
      <c r="AJ22" s="135">
        <v>9.5</v>
      </c>
      <c r="AK22" s="111">
        <v>33.687943262411345</v>
      </c>
      <c r="AL22" s="135">
        <v>10.9</v>
      </c>
      <c r="AM22" s="111">
        <v>35.048231511254016</v>
      </c>
      <c r="AN22" s="135">
        <v>8.9</v>
      </c>
      <c r="AO22" s="111">
        <v>34.630350194552534</v>
      </c>
      <c r="AP22" s="135">
        <v>5.9</v>
      </c>
      <c r="AQ22" s="111">
        <v>28.229665071770338</v>
      </c>
      <c r="AR22" s="135">
        <v>6.5</v>
      </c>
      <c r="AS22" s="111">
        <v>34.210526315789473</v>
      </c>
      <c r="AT22" s="135">
        <v>11.6</v>
      </c>
      <c r="AU22" s="111">
        <v>37.41935483870968</v>
      </c>
      <c r="AV22" s="135">
        <v>6.7</v>
      </c>
      <c r="AW22" s="111">
        <v>33.333333333333329</v>
      </c>
      <c r="AX22" s="135">
        <v>9.1</v>
      </c>
      <c r="AY22" s="111">
        <v>31.27147766323024</v>
      </c>
      <c r="AZ22" s="135">
        <v>8.9</v>
      </c>
      <c r="BA22" s="111">
        <v>33.584905660377359</v>
      </c>
      <c r="BB22" s="135">
        <v>8.9</v>
      </c>
      <c r="BC22" s="111">
        <v>32.363636363636367</v>
      </c>
      <c r="BD22" s="135">
        <v>9.5</v>
      </c>
      <c r="BE22" s="111">
        <v>32.646048109965633</v>
      </c>
      <c r="BF22" s="135">
        <v>9.6</v>
      </c>
      <c r="BG22" s="111">
        <v>33.684210526315788</v>
      </c>
      <c r="BH22" s="135">
        <v>9.6</v>
      </c>
      <c r="BI22" s="111">
        <v>31.372549019607842</v>
      </c>
      <c r="BK22" s="7" t="str">
        <f t="shared" si="0"/>
        <v xml:space="preserve">     External primary branch</v>
      </c>
      <c r="BL22" s="8">
        <v>30</v>
      </c>
      <c r="BM22" s="27">
        <f t="shared" si="1"/>
        <v>5.8</v>
      </c>
      <c r="BN22" s="9" t="str">
        <f t="shared" si="2"/>
        <v>–</v>
      </c>
      <c r="BO22" s="28">
        <f t="shared" si="3"/>
        <v>11.8</v>
      </c>
      <c r="BP22" s="29">
        <f t="shared" si="4"/>
        <v>28.229665071770338</v>
      </c>
      <c r="BQ22" s="10" t="str">
        <f t="shared" si="9"/>
        <v>–</v>
      </c>
      <c r="BR22" s="30">
        <f t="shared" si="5"/>
        <v>37.41935483870968</v>
      </c>
      <c r="BS22" s="31">
        <f t="shared" si="6"/>
        <v>8.7533333333333339</v>
      </c>
      <c r="BT22" s="32">
        <f t="shared" si="10"/>
        <v>32.971313092589945</v>
      </c>
      <c r="BU22" s="9">
        <f t="shared" si="7"/>
        <v>1.6896711235465602</v>
      </c>
      <c r="BV22" s="33">
        <f t="shared" si="11"/>
        <v>2.0391071409750703</v>
      </c>
      <c r="BW22" s="9">
        <f t="shared" si="8"/>
        <v>9.4</v>
      </c>
      <c r="BX22" s="10">
        <f t="shared" si="12"/>
        <v>33.333333333333336</v>
      </c>
    </row>
    <row r="23" spans="1:76" x14ac:dyDescent="0.2">
      <c r="A23" s="112" t="s">
        <v>32</v>
      </c>
      <c r="B23" s="129">
        <v>7.7</v>
      </c>
      <c r="C23" s="109">
        <v>27.304964539007091</v>
      </c>
      <c r="D23" s="135">
        <v>6.8</v>
      </c>
      <c r="E23" s="111">
        <v>23.050847457627118</v>
      </c>
      <c r="F23" s="135">
        <v>7.4</v>
      </c>
      <c r="G23" s="111">
        <v>26.90909090909091</v>
      </c>
      <c r="H23" s="135">
        <v>6.9</v>
      </c>
      <c r="I23" s="111">
        <v>23.310810810810811</v>
      </c>
      <c r="J23" s="135">
        <v>7.8</v>
      </c>
      <c r="K23" s="111">
        <v>26.086956521739129</v>
      </c>
      <c r="L23" s="135">
        <v>4.9000000000000004</v>
      </c>
      <c r="M23" s="111">
        <v>24.500000000000004</v>
      </c>
      <c r="N23" s="135">
        <v>4</v>
      </c>
      <c r="O23" s="111">
        <v>18.264840182648403</v>
      </c>
      <c r="P23" s="135">
        <v>3.9</v>
      </c>
      <c r="Q23" s="111">
        <v>20.418848167539267</v>
      </c>
      <c r="R23" s="135">
        <v>5.4</v>
      </c>
      <c r="S23" s="111">
        <v>24.657534246575345</v>
      </c>
      <c r="T23" s="135">
        <v>4.2</v>
      </c>
      <c r="U23" s="111">
        <v>20.588235294117649</v>
      </c>
      <c r="V23" s="135">
        <v>5.5</v>
      </c>
      <c r="W23" s="111">
        <v>23.109243697478991</v>
      </c>
      <c r="X23" s="135">
        <v>6.7</v>
      </c>
      <c r="Y23" s="111">
        <v>24.363636363636367</v>
      </c>
      <c r="Z23" s="135">
        <v>8.4</v>
      </c>
      <c r="AA23" s="111">
        <v>29.577464788732399</v>
      </c>
      <c r="AB23" s="135">
        <v>7.6</v>
      </c>
      <c r="AC23" s="111">
        <v>27.24014336917563</v>
      </c>
      <c r="AD23" s="135">
        <v>8.8000000000000007</v>
      </c>
      <c r="AE23" s="111">
        <v>28.664495114006517</v>
      </c>
      <c r="AF23" s="135">
        <v>6.6</v>
      </c>
      <c r="AG23" s="111">
        <v>25.581395348837205</v>
      </c>
      <c r="AH23" s="135">
        <v>8.4</v>
      </c>
      <c r="AI23" s="111">
        <v>25.225225225225227</v>
      </c>
      <c r="AJ23" s="135">
        <v>7.2</v>
      </c>
      <c r="AK23" s="111">
        <v>25.531914893617024</v>
      </c>
      <c r="AL23" s="135">
        <v>8.5</v>
      </c>
      <c r="AM23" s="111">
        <v>27.331189710610932</v>
      </c>
      <c r="AN23" s="135">
        <v>6.3</v>
      </c>
      <c r="AO23" s="111">
        <v>24.5136186770428</v>
      </c>
      <c r="AP23" s="135">
        <v>4</v>
      </c>
      <c r="AQ23" s="111">
        <v>19.138755980861244</v>
      </c>
      <c r="AR23" s="135">
        <v>3.8</v>
      </c>
      <c r="AS23" s="111">
        <v>20</v>
      </c>
      <c r="AT23" s="135">
        <v>9</v>
      </c>
      <c r="AU23" s="111">
        <v>29.032258064516132</v>
      </c>
      <c r="AV23" s="135">
        <v>4.5</v>
      </c>
      <c r="AW23" s="111">
        <v>22.388059701492537</v>
      </c>
      <c r="AX23" s="135">
        <v>7.4</v>
      </c>
      <c r="AY23" s="111">
        <v>25.429553264604809</v>
      </c>
      <c r="AZ23" s="135">
        <v>7.3</v>
      </c>
      <c r="BA23" s="111">
        <v>27.547169811320753</v>
      </c>
      <c r="BB23" s="135">
        <v>6.8</v>
      </c>
      <c r="BC23" s="111">
        <v>24.727272727272727</v>
      </c>
      <c r="BD23" s="135">
        <v>7.3</v>
      </c>
      <c r="BE23" s="111">
        <v>25.085910652920962</v>
      </c>
      <c r="BF23" s="135">
        <v>7.7</v>
      </c>
      <c r="BG23" s="111">
        <v>27.017543859649123</v>
      </c>
      <c r="BH23" s="135">
        <v>7.3</v>
      </c>
      <c r="BI23" s="111">
        <v>23.856209150326794</v>
      </c>
      <c r="BK23" s="7" t="str">
        <f t="shared" si="0"/>
        <v xml:space="preserve">     External secondary branch</v>
      </c>
      <c r="BL23" s="8">
        <v>30</v>
      </c>
      <c r="BM23" s="27">
        <f t="shared" si="1"/>
        <v>3.8</v>
      </c>
      <c r="BN23" s="9" t="str">
        <f t="shared" si="2"/>
        <v>–</v>
      </c>
      <c r="BO23" s="28">
        <f t="shared" si="3"/>
        <v>9</v>
      </c>
      <c r="BP23" s="29">
        <f t="shared" si="4"/>
        <v>18.264840182648403</v>
      </c>
      <c r="BQ23" s="10" t="str">
        <f t="shared" si="9"/>
        <v>–</v>
      </c>
      <c r="BR23" s="30">
        <f t="shared" si="5"/>
        <v>29.577464788732399</v>
      </c>
      <c r="BS23" s="31">
        <f t="shared" si="6"/>
        <v>6.6033333333333353</v>
      </c>
      <c r="BT23" s="32">
        <f t="shared" si="10"/>
        <v>24.681772951016129</v>
      </c>
      <c r="BU23" s="9">
        <f t="shared" si="7"/>
        <v>1.5897263554012822</v>
      </c>
      <c r="BV23" s="33">
        <f t="shared" si="11"/>
        <v>2.9019905080648125</v>
      </c>
      <c r="BW23" s="9">
        <f t="shared" si="8"/>
        <v>7.7</v>
      </c>
      <c r="BX23" s="10">
        <f t="shared" si="12"/>
        <v>27.304964539007091</v>
      </c>
    </row>
    <row r="24" spans="1:76" x14ac:dyDescent="0.2">
      <c r="A24" s="112" t="s">
        <v>33</v>
      </c>
      <c r="B24" s="129">
        <v>9</v>
      </c>
      <c r="C24" s="109">
        <v>31.914893617021278</v>
      </c>
      <c r="D24" s="135">
        <v>9.8000000000000007</v>
      </c>
      <c r="E24" s="111">
        <v>33.220338983050851</v>
      </c>
      <c r="F24" s="135">
        <v>8.4</v>
      </c>
      <c r="G24" s="111">
        <v>30.545454545454547</v>
      </c>
      <c r="H24" s="135">
        <v>8.6</v>
      </c>
      <c r="I24" s="111">
        <v>29.054054054054053</v>
      </c>
      <c r="J24" s="135">
        <v>10</v>
      </c>
      <c r="K24" s="111">
        <v>33.444816053511708</v>
      </c>
      <c r="L24" s="135">
        <v>5.8</v>
      </c>
      <c r="M24" s="111">
        <v>28.999999999999996</v>
      </c>
      <c r="N24" s="135">
        <v>6.9</v>
      </c>
      <c r="O24" s="111">
        <v>31.506849315068497</v>
      </c>
      <c r="P24" s="135">
        <v>5.0999999999999996</v>
      </c>
      <c r="Q24" s="111">
        <v>26.701570680628269</v>
      </c>
      <c r="R24" s="135">
        <v>6.5</v>
      </c>
      <c r="S24" s="111">
        <v>29.680365296803657</v>
      </c>
      <c r="T24" s="135">
        <v>5.8</v>
      </c>
      <c r="U24" s="111">
        <v>28.431372549019606</v>
      </c>
      <c r="V24" s="135">
        <v>7.2</v>
      </c>
      <c r="W24" s="111">
        <v>30.252100840336134</v>
      </c>
      <c r="X24" s="135">
        <v>8.1999999999999993</v>
      </c>
      <c r="Y24" s="111">
        <v>29.818181818181817</v>
      </c>
      <c r="Z24" s="135">
        <v>9.4</v>
      </c>
      <c r="AA24" s="111">
        <v>33.098591549295776</v>
      </c>
      <c r="AB24" s="135">
        <v>9.1</v>
      </c>
      <c r="AC24" s="111">
        <v>32.616487455197138</v>
      </c>
      <c r="AD24" s="135">
        <v>10.1</v>
      </c>
      <c r="AE24" s="111">
        <v>32.899022801302927</v>
      </c>
      <c r="AF24" s="135">
        <v>8.6</v>
      </c>
      <c r="AG24" s="111">
        <v>33.333333333333329</v>
      </c>
      <c r="AH24" s="135">
        <v>11</v>
      </c>
      <c r="AI24" s="111">
        <v>33.033033033033036</v>
      </c>
      <c r="AJ24" s="135">
        <v>9.3000000000000007</v>
      </c>
      <c r="AK24" s="111">
        <v>32.978723404255319</v>
      </c>
      <c r="AL24" s="135">
        <v>8.6</v>
      </c>
      <c r="AM24" s="111">
        <v>27.652733118971057</v>
      </c>
      <c r="AN24" s="135">
        <v>8.1999999999999993</v>
      </c>
      <c r="AO24" s="111">
        <v>31.906614785992215</v>
      </c>
      <c r="AP24" s="135">
        <v>5.8</v>
      </c>
      <c r="AQ24" s="111">
        <v>27.751196172248804</v>
      </c>
      <c r="AR24" s="135">
        <v>6.3</v>
      </c>
      <c r="AS24" s="111">
        <v>33.157894736842103</v>
      </c>
      <c r="AT24" s="135">
        <v>11.2</v>
      </c>
      <c r="AU24" s="111">
        <v>36.129032258064512</v>
      </c>
      <c r="AV24" s="135">
        <v>6.5</v>
      </c>
      <c r="AW24" s="111">
        <v>32.338308457711442</v>
      </c>
      <c r="AX24" s="135">
        <v>8.3000000000000007</v>
      </c>
      <c r="AY24" s="111">
        <v>28.522336769759448</v>
      </c>
      <c r="AZ24" s="135">
        <v>8.1999999999999993</v>
      </c>
      <c r="BA24" s="111">
        <v>30.943396226415093</v>
      </c>
      <c r="BB24" s="135">
        <v>8.6999999999999993</v>
      </c>
      <c r="BC24" s="111">
        <v>31.636363636363633</v>
      </c>
      <c r="BD24" s="135">
        <v>9.1</v>
      </c>
      <c r="BE24" s="111">
        <v>31.27147766323024</v>
      </c>
      <c r="BF24" s="135">
        <v>9.4</v>
      </c>
      <c r="BG24" s="111">
        <v>32.982456140350877</v>
      </c>
      <c r="BH24" s="135">
        <v>9.5</v>
      </c>
      <c r="BI24" s="111">
        <v>31.045751633986928</v>
      </c>
      <c r="BK24" s="7" t="str">
        <f t="shared" si="0"/>
        <v xml:space="preserve">     Internal primary branch</v>
      </c>
      <c r="BL24" s="8">
        <v>30</v>
      </c>
      <c r="BM24" s="27">
        <f t="shared" si="1"/>
        <v>5.0999999999999996</v>
      </c>
      <c r="BN24" s="9" t="str">
        <f t="shared" si="2"/>
        <v>–</v>
      </c>
      <c r="BO24" s="28">
        <f t="shared" si="3"/>
        <v>11.2</v>
      </c>
      <c r="BP24" s="29">
        <f t="shared" si="4"/>
        <v>26.701570680628269</v>
      </c>
      <c r="BQ24" s="10" t="str">
        <f t="shared" si="9"/>
        <v>–</v>
      </c>
      <c r="BR24" s="30">
        <f t="shared" si="5"/>
        <v>36.129032258064512</v>
      </c>
      <c r="BS24" s="31">
        <f t="shared" si="6"/>
        <v>8.2866666666666671</v>
      </c>
      <c r="BT24" s="32">
        <f t="shared" si="10"/>
        <v>31.22889169764948</v>
      </c>
      <c r="BU24" s="9">
        <f t="shared" si="7"/>
        <v>1.5954100831238809</v>
      </c>
      <c r="BV24" s="33">
        <f t="shared" si="11"/>
        <v>2.1750870263001416</v>
      </c>
      <c r="BW24" s="9">
        <f t="shared" si="8"/>
        <v>9</v>
      </c>
      <c r="BX24" s="10">
        <f t="shared" si="12"/>
        <v>31.914893617021278</v>
      </c>
    </row>
    <row r="25" spans="1:76" x14ac:dyDescent="0.2">
      <c r="A25" s="112" t="s">
        <v>34</v>
      </c>
      <c r="B25" s="129">
        <v>7</v>
      </c>
      <c r="C25" s="109">
        <v>24.822695035460992</v>
      </c>
      <c r="D25" s="135">
        <v>6.5</v>
      </c>
      <c r="E25" s="111">
        <v>22.033898305084744</v>
      </c>
      <c r="F25" s="135">
        <v>6</v>
      </c>
      <c r="G25" s="111">
        <v>21.818181818181817</v>
      </c>
      <c r="H25" s="135">
        <v>6.4</v>
      </c>
      <c r="I25" s="111">
        <v>21.621621621621621</v>
      </c>
      <c r="J25" s="135">
        <v>7.6</v>
      </c>
      <c r="K25" s="111">
        <v>25.418060200668897</v>
      </c>
      <c r="L25" s="135">
        <v>4.8</v>
      </c>
      <c r="M25" s="111">
        <v>24</v>
      </c>
      <c r="N25" s="135">
        <v>3.8</v>
      </c>
      <c r="O25" s="111">
        <v>17.351598173515981</v>
      </c>
      <c r="P25" s="135">
        <v>3.4</v>
      </c>
      <c r="Q25" s="111">
        <v>17.801047120418847</v>
      </c>
      <c r="R25" s="135">
        <v>4.5</v>
      </c>
      <c r="S25" s="111">
        <v>20.547945205479454</v>
      </c>
      <c r="T25" s="135">
        <v>3.3</v>
      </c>
      <c r="U25" s="111">
        <v>16.176470588235293</v>
      </c>
      <c r="V25" s="135">
        <v>5.0999999999999996</v>
      </c>
      <c r="W25" s="111">
        <v>21.428571428571427</v>
      </c>
      <c r="X25" s="135">
        <v>6.1</v>
      </c>
      <c r="Y25" s="111">
        <v>22.18181818181818</v>
      </c>
      <c r="Z25" s="135">
        <v>7.1</v>
      </c>
      <c r="AA25" s="111">
        <v>25</v>
      </c>
      <c r="AB25" s="135">
        <v>7.1</v>
      </c>
      <c r="AC25" s="111">
        <v>25.448028673835125</v>
      </c>
      <c r="AD25" s="135">
        <v>6.9</v>
      </c>
      <c r="AE25" s="111">
        <v>22.475570032573291</v>
      </c>
      <c r="AF25" s="135">
        <v>6.4</v>
      </c>
      <c r="AG25" s="111">
        <v>24.806201550387598</v>
      </c>
      <c r="AH25" s="135">
        <v>7.7</v>
      </c>
      <c r="AI25" s="111">
        <v>23.123123123123126</v>
      </c>
      <c r="AJ25" s="135">
        <v>7</v>
      </c>
      <c r="AK25" s="111">
        <v>24.822695035460992</v>
      </c>
      <c r="AL25" s="135">
        <v>5.3</v>
      </c>
      <c r="AM25" s="111">
        <v>17.041800643086816</v>
      </c>
      <c r="AN25" s="135">
        <v>6</v>
      </c>
      <c r="AO25" s="111">
        <v>23.346303501945524</v>
      </c>
      <c r="AP25" s="135">
        <v>3.1</v>
      </c>
      <c r="AQ25" s="111">
        <v>14.832535885167466</v>
      </c>
      <c r="AR25" s="135">
        <v>3.3</v>
      </c>
      <c r="AS25" s="111">
        <v>17.368421052631579</v>
      </c>
      <c r="AT25" s="135">
        <v>8.1</v>
      </c>
      <c r="AU25" s="111">
        <v>26.129032258064516</v>
      </c>
      <c r="AV25" s="135">
        <v>3.9</v>
      </c>
      <c r="AW25" s="111">
        <v>19.402985074626862</v>
      </c>
      <c r="AX25" s="135">
        <v>6.1</v>
      </c>
      <c r="AY25" s="111">
        <v>20.962199312714773</v>
      </c>
      <c r="AZ25" s="135">
        <v>4.5999999999999996</v>
      </c>
      <c r="BA25" s="111">
        <v>17.358490566037734</v>
      </c>
      <c r="BB25" s="135">
        <v>6.3</v>
      </c>
      <c r="BC25" s="111">
        <v>22.90909090909091</v>
      </c>
      <c r="BD25" s="135">
        <v>6.7</v>
      </c>
      <c r="BE25" s="111">
        <v>23.024054982817869</v>
      </c>
      <c r="BF25" s="135">
        <v>7.5</v>
      </c>
      <c r="BG25" s="111">
        <v>26.315789473684209</v>
      </c>
      <c r="BH25" s="135">
        <v>7.2</v>
      </c>
      <c r="BI25" s="111">
        <v>23.52941176470588</v>
      </c>
      <c r="BK25" s="7" t="str">
        <f t="shared" si="0"/>
        <v xml:space="preserve">     Internal secondary branch</v>
      </c>
      <c r="BL25" s="8">
        <v>30</v>
      </c>
      <c r="BM25" s="27">
        <f t="shared" si="1"/>
        <v>3.1</v>
      </c>
      <c r="BN25" s="9" t="str">
        <f t="shared" si="2"/>
        <v>–</v>
      </c>
      <c r="BO25" s="28">
        <f t="shared" si="3"/>
        <v>8.1</v>
      </c>
      <c r="BP25" s="29">
        <f t="shared" si="4"/>
        <v>14.832535885167466</v>
      </c>
      <c r="BQ25" s="10" t="str">
        <f t="shared" si="9"/>
        <v>–</v>
      </c>
      <c r="BR25" s="30">
        <f t="shared" si="5"/>
        <v>26.315789473684209</v>
      </c>
      <c r="BS25" s="31">
        <f t="shared" si="6"/>
        <v>5.8266666666666653</v>
      </c>
      <c r="BT25" s="32">
        <f t="shared" si="10"/>
        <v>21.769921383967052</v>
      </c>
      <c r="BU25" s="9">
        <f t="shared" si="7"/>
        <v>1.4971083238474574</v>
      </c>
      <c r="BV25" s="33">
        <f t="shared" si="11"/>
        <v>3.2406572450148463</v>
      </c>
      <c r="BW25" s="9">
        <f t="shared" si="8"/>
        <v>7</v>
      </c>
      <c r="BX25" s="10">
        <f t="shared" si="12"/>
        <v>24.822695035460992</v>
      </c>
    </row>
    <row r="26" spans="1:76" x14ac:dyDescent="0.2">
      <c r="A26" s="113" t="s">
        <v>78</v>
      </c>
      <c r="B26" s="114"/>
      <c r="C26" s="115"/>
      <c r="D26" s="116"/>
      <c r="E26" s="116"/>
      <c r="F26" s="116"/>
      <c r="G26" s="116"/>
      <c r="H26" s="116"/>
      <c r="I26" s="116"/>
      <c r="J26" s="116"/>
      <c r="K26" s="116"/>
      <c r="L26" s="116"/>
      <c r="M26" s="116"/>
      <c r="N26" s="116"/>
      <c r="O26" s="116"/>
      <c r="P26" s="116"/>
      <c r="Q26" s="116"/>
      <c r="R26" s="116"/>
      <c r="S26" s="116"/>
      <c r="T26" s="116"/>
      <c r="U26" s="116"/>
      <c r="V26" s="116"/>
      <c r="W26" s="116"/>
      <c r="X26" s="116"/>
      <c r="Y26" s="117"/>
      <c r="Z26" s="116"/>
      <c r="AA26" s="116"/>
      <c r="AB26" s="116"/>
      <c r="AC26" s="116"/>
      <c r="AD26" s="116"/>
      <c r="AE26" s="116"/>
      <c r="AF26" s="116"/>
      <c r="AG26" s="117"/>
      <c r="AH26" s="118"/>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K26" s="7" t="str">
        <f t="shared" si="0"/>
        <v>Claw III heights</v>
      </c>
      <c r="BL26" s="8"/>
      <c r="BM26" s="27"/>
      <c r="BN26" s="9"/>
      <c r="BO26" s="28"/>
      <c r="BP26" s="29"/>
      <c r="BQ26" s="10"/>
      <c r="BR26" s="30"/>
      <c r="BS26" s="31"/>
      <c r="BT26" s="32"/>
      <c r="BU26" s="9"/>
      <c r="BV26" s="33"/>
      <c r="BW26" s="9"/>
      <c r="BX26" s="10"/>
    </row>
    <row r="27" spans="1:76" x14ac:dyDescent="0.2">
      <c r="A27" s="112" t="s">
        <v>31</v>
      </c>
      <c r="B27" s="129">
        <v>10</v>
      </c>
      <c r="C27" s="109">
        <v>35.460992907801419</v>
      </c>
      <c r="D27" s="135">
        <v>11</v>
      </c>
      <c r="E27" s="111">
        <v>37.288135593220339</v>
      </c>
      <c r="F27" s="135">
        <v>9.6</v>
      </c>
      <c r="G27" s="111">
        <v>34.909090909090907</v>
      </c>
      <c r="H27" s="135">
        <v>9.4</v>
      </c>
      <c r="I27" s="111">
        <v>31.756756756756754</v>
      </c>
      <c r="J27" s="135">
        <v>10</v>
      </c>
      <c r="K27" s="111">
        <v>33.444816053511708</v>
      </c>
      <c r="L27" s="135">
        <v>6.5</v>
      </c>
      <c r="M27" s="111">
        <v>32.5</v>
      </c>
      <c r="N27" s="135">
        <v>7.5</v>
      </c>
      <c r="O27" s="111">
        <v>34.246575342465761</v>
      </c>
      <c r="P27" s="135">
        <v>6.6</v>
      </c>
      <c r="Q27" s="111">
        <v>34.554973821989527</v>
      </c>
      <c r="R27" s="135">
        <v>7.1</v>
      </c>
      <c r="S27" s="111">
        <v>32.420091324200911</v>
      </c>
      <c r="T27" s="135">
        <v>5.4</v>
      </c>
      <c r="U27" s="111">
        <v>26.470588235294123</v>
      </c>
      <c r="V27" s="135">
        <v>7.5</v>
      </c>
      <c r="W27" s="111">
        <v>31.512605042016805</v>
      </c>
      <c r="X27" s="135">
        <v>9.4</v>
      </c>
      <c r="Y27" s="111">
        <v>34.181818181818187</v>
      </c>
      <c r="Z27" s="135">
        <v>9.6999999999999993</v>
      </c>
      <c r="AA27" s="111">
        <v>34.154929577464785</v>
      </c>
      <c r="AB27" s="135">
        <v>10.199999999999999</v>
      </c>
      <c r="AC27" s="111">
        <v>36.55913978494624</v>
      </c>
      <c r="AD27" s="135">
        <v>10.1</v>
      </c>
      <c r="AE27" s="111">
        <v>32.899022801302927</v>
      </c>
      <c r="AF27" s="135">
        <v>9.1999999999999993</v>
      </c>
      <c r="AG27" s="111">
        <v>35.65891472868217</v>
      </c>
      <c r="AH27" s="135">
        <v>10.9</v>
      </c>
      <c r="AI27" s="111">
        <v>32.732732732732742</v>
      </c>
      <c r="AJ27" s="135">
        <v>9.6</v>
      </c>
      <c r="AK27" s="111">
        <v>34.042553191489361</v>
      </c>
      <c r="AL27" s="135">
        <v>10.1</v>
      </c>
      <c r="AM27" s="111">
        <v>32.475884244372985</v>
      </c>
      <c r="AN27" s="135">
        <v>8.1</v>
      </c>
      <c r="AO27" s="111">
        <v>31.517509727626457</v>
      </c>
      <c r="AP27" s="135">
        <v>5.9</v>
      </c>
      <c r="AQ27" s="111">
        <v>28.229665071770338</v>
      </c>
      <c r="AR27" s="135">
        <v>7.1</v>
      </c>
      <c r="AS27" s="111">
        <v>37.368421052631575</v>
      </c>
      <c r="AT27" s="135">
        <v>9.8000000000000007</v>
      </c>
      <c r="AU27" s="111">
        <v>31.612903225806456</v>
      </c>
      <c r="AV27" s="135">
        <v>6.8</v>
      </c>
      <c r="AW27" s="111">
        <v>33.830845771144276</v>
      </c>
      <c r="AX27" s="135">
        <v>9.9</v>
      </c>
      <c r="AY27" s="111">
        <v>34.020618556701031</v>
      </c>
      <c r="AZ27" s="135">
        <v>9.1</v>
      </c>
      <c r="BA27" s="111">
        <v>34.339622641509429</v>
      </c>
      <c r="BB27" s="135">
        <v>8.6999999999999993</v>
      </c>
      <c r="BC27" s="111">
        <v>31.636363636363633</v>
      </c>
      <c r="BD27" s="135">
        <v>9.9</v>
      </c>
      <c r="BE27" s="111">
        <v>34.020618556701031</v>
      </c>
      <c r="BF27" s="135">
        <v>9.6</v>
      </c>
      <c r="BG27" s="111">
        <v>33.684210526315788</v>
      </c>
      <c r="BH27" s="135">
        <v>9.4</v>
      </c>
      <c r="BI27" s="111">
        <v>30.718954248366014</v>
      </c>
      <c r="BK27" s="7" t="str">
        <f t="shared" si="0"/>
        <v xml:space="preserve">     External primary branch</v>
      </c>
      <c r="BL27" s="8">
        <v>30</v>
      </c>
      <c r="BM27" s="27">
        <f t="shared" si="1"/>
        <v>5.4</v>
      </c>
      <c r="BN27" s="9" t="str">
        <f t="shared" si="2"/>
        <v>–</v>
      </c>
      <c r="BO27" s="28">
        <f t="shared" si="3"/>
        <v>11</v>
      </c>
      <c r="BP27" s="29">
        <f t="shared" si="4"/>
        <v>26.470588235294123</v>
      </c>
      <c r="BQ27" s="10" t="str">
        <f t="shared" si="9"/>
        <v>–</v>
      </c>
      <c r="BR27" s="30">
        <f t="shared" si="5"/>
        <v>37.368421052631575</v>
      </c>
      <c r="BS27" s="31">
        <f t="shared" si="6"/>
        <v>8.8033333333333328</v>
      </c>
      <c r="BT27" s="32">
        <f t="shared" si="10"/>
        <v>33.274978474803127</v>
      </c>
      <c r="BU27" s="9">
        <f t="shared" si="7"/>
        <v>1.5392526922421566</v>
      </c>
      <c r="BV27" s="33">
        <f t="shared" si="11"/>
        <v>2.3410816990484165</v>
      </c>
      <c r="BW27" s="9">
        <f t="shared" si="8"/>
        <v>10</v>
      </c>
      <c r="BX27" s="10">
        <f t="shared" si="12"/>
        <v>35.460992907801419</v>
      </c>
    </row>
    <row r="28" spans="1:76" x14ac:dyDescent="0.2">
      <c r="A28" s="112" t="s">
        <v>32</v>
      </c>
      <c r="B28" s="129">
        <v>7.6</v>
      </c>
      <c r="C28" s="109">
        <v>26.950354609929079</v>
      </c>
      <c r="D28" s="135">
        <v>7.9</v>
      </c>
      <c r="E28" s="111">
        <v>26.779661016949152</v>
      </c>
      <c r="F28" s="135">
        <v>7.3</v>
      </c>
      <c r="G28" s="111">
        <v>26.545454545454543</v>
      </c>
      <c r="H28" s="135">
        <v>7.1</v>
      </c>
      <c r="I28" s="111">
        <v>23.986486486486484</v>
      </c>
      <c r="J28" s="135">
        <v>7.7</v>
      </c>
      <c r="K28" s="111">
        <v>25.752508361204011</v>
      </c>
      <c r="L28" s="135">
        <v>3.3</v>
      </c>
      <c r="M28" s="111">
        <v>16.499999999999996</v>
      </c>
      <c r="N28" s="135">
        <v>5</v>
      </c>
      <c r="O28" s="111">
        <v>22.831050228310502</v>
      </c>
      <c r="P28" s="135">
        <v>3.5</v>
      </c>
      <c r="Q28" s="111">
        <v>18.32460732984293</v>
      </c>
      <c r="R28" s="135">
        <v>5.2</v>
      </c>
      <c r="S28" s="111">
        <v>23.744292237442924</v>
      </c>
      <c r="T28" s="135">
        <v>3.8</v>
      </c>
      <c r="U28" s="111">
        <v>18.627450980392158</v>
      </c>
      <c r="V28" s="135">
        <v>5.6</v>
      </c>
      <c r="W28" s="111">
        <v>23.52941176470588</v>
      </c>
      <c r="X28" s="135">
        <v>7.4</v>
      </c>
      <c r="Y28" s="111">
        <v>26.90909090909091</v>
      </c>
      <c r="Z28" s="135">
        <v>7.9</v>
      </c>
      <c r="AA28" s="111">
        <v>27.816901408450708</v>
      </c>
      <c r="AB28" s="135">
        <v>7.7</v>
      </c>
      <c r="AC28" s="111">
        <v>27.598566308243726</v>
      </c>
      <c r="AD28" s="135">
        <v>8</v>
      </c>
      <c r="AE28" s="111">
        <v>26.058631921824105</v>
      </c>
      <c r="AF28" s="135">
        <v>7</v>
      </c>
      <c r="AG28" s="111">
        <v>27.131782945736433</v>
      </c>
      <c r="AH28" s="135">
        <v>8.1</v>
      </c>
      <c r="AI28" s="111">
        <v>24.324324324324326</v>
      </c>
      <c r="AJ28" s="135">
        <v>7.4</v>
      </c>
      <c r="AK28" s="111">
        <v>26.241134751773053</v>
      </c>
      <c r="AL28" s="135">
        <v>7.4</v>
      </c>
      <c r="AM28" s="111">
        <v>23.79421221864952</v>
      </c>
      <c r="AN28" s="135">
        <v>6.3</v>
      </c>
      <c r="AO28" s="111">
        <v>24.5136186770428</v>
      </c>
      <c r="AP28" s="135">
        <v>3.8</v>
      </c>
      <c r="AQ28" s="111">
        <v>18.181818181818183</v>
      </c>
      <c r="AR28" s="135">
        <v>3.7</v>
      </c>
      <c r="AS28" s="111">
        <v>19.473684210526319</v>
      </c>
      <c r="AT28" s="135">
        <v>8.3000000000000007</v>
      </c>
      <c r="AU28" s="111">
        <v>26.7741935483871</v>
      </c>
      <c r="AV28" s="135">
        <v>4.4000000000000004</v>
      </c>
      <c r="AW28" s="111">
        <v>21.890547263681594</v>
      </c>
      <c r="AX28" s="135">
        <v>7.4</v>
      </c>
      <c r="AY28" s="111">
        <v>25.429553264604809</v>
      </c>
      <c r="AZ28" s="135">
        <v>7.1</v>
      </c>
      <c r="BA28" s="111">
        <v>26.79245283018868</v>
      </c>
      <c r="BB28" s="135">
        <v>6.5</v>
      </c>
      <c r="BC28" s="111">
        <v>23.636363636363637</v>
      </c>
      <c r="BD28" s="135">
        <v>6.5</v>
      </c>
      <c r="BE28" s="111">
        <v>22.336769759450171</v>
      </c>
      <c r="BF28" s="135">
        <v>7</v>
      </c>
      <c r="BG28" s="111">
        <v>24.561403508771928</v>
      </c>
      <c r="BH28" s="135">
        <v>7.5</v>
      </c>
      <c r="BI28" s="111">
        <v>24.509803921568626</v>
      </c>
      <c r="BK28" s="7" t="str">
        <f t="shared" si="0"/>
        <v xml:space="preserve">     External secondary branch</v>
      </c>
      <c r="BL28" s="8">
        <v>30</v>
      </c>
      <c r="BM28" s="27">
        <f t="shared" si="1"/>
        <v>3.3</v>
      </c>
      <c r="BN28" s="9" t="str">
        <f t="shared" si="2"/>
        <v>–</v>
      </c>
      <c r="BO28" s="28">
        <f t="shared" si="3"/>
        <v>8.3000000000000007</v>
      </c>
      <c r="BP28" s="29">
        <f t="shared" si="4"/>
        <v>16.499999999999996</v>
      </c>
      <c r="BQ28" s="10" t="str">
        <f t="shared" si="9"/>
        <v>–</v>
      </c>
      <c r="BR28" s="30">
        <f t="shared" si="5"/>
        <v>27.816901408450708</v>
      </c>
      <c r="BS28" s="31">
        <f t="shared" si="6"/>
        <v>6.4466666666666681</v>
      </c>
      <c r="BT28" s="32">
        <f t="shared" si="10"/>
        <v>24.051537705040474</v>
      </c>
      <c r="BU28" s="9">
        <f t="shared" si="7"/>
        <v>1.5858715287649003</v>
      </c>
      <c r="BV28" s="33">
        <f t="shared" si="11"/>
        <v>3.1080592068775421</v>
      </c>
      <c r="BW28" s="9">
        <f t="shared" si="8"/>
        <v>7.6</v>
      </c>
      <c r="BX28" s="10">
        <f t="shared" si="12"/>
        <v>26.950354609929079</v>
      </c>
    </row>
    <row r="29" spans="1:76" x14ac:dyDescent="0.2">
      <c r="A29" s="112" t="s">
        <v>33</v>
      </c>
      <c r="B29" s="129">
        <v>9.6</v>
      </c>
      <c r="C29" s="109">
        <v>34.042553191489361</v>
      </c>
      <c r="D29" s="135">
        <v>11</v>
      </c>
      <c r="E29" s="111">
        <v>37.288135593220339</v>
      </c>
      <c r="F29" s="135">
        <v>8.9</v>
      </c>
      <c r="G29" s="111">
        <v>32.363636363636367</v>
      </c>
      <c r="H29" s="135">
        <v>8.1999999999999993</v>
      </c>
      <c r="I29" s="111">
        <v>27.702702702702698</v>
      </c>
      <c r="J29" s="135">
        <v>10</v>
      </c>
      <c r="K29" s="111">
        <v>33.444816053511708</v>
      </c>
      <c r="L29" s="135">
        <v>6.1</v>
      </c>
      <c r="M29" s="111">
        <v>30.5</v>
      </c>
      <c r="N29" s="135">
        <v>7.1</v>
      </c>
      <c r="O29" s="111">
        <v>32.420091324200911</v>
      </c>
      <c r="P29" s="135">
        <v>5.4</v>
      </c>
      <c r="Q29" s="111">
        <v>28.272251308900525</v>
      </c>
      <c r="R29" s="135">
        <v>7.1</v>
      </c>
      <c r="S29" s="111">
        <v>32.420091324200911</v>
      </c>
      <c r="T29" s="135">
        <v>5.2</v>
      </c>
      <c r="U29" s="111">
        <v>25.490196078431378</v>
      </c>
      <c r="V29" s="135">
        <v>6.9</v>
      </c>
      <c r="W29" s="111">
        <v>28.991596638655466</v>
      </c>
      <c r="X29" s="135">
        <v>9.1999999999999993</v>
      </c>
      <c r="Y29" s="111">
        <v>33.454545454545453</v>
      </c>
      <c r="Z29" s="135">
        <v>8.9</v>
      </c>
      <c r="AA29" s="111">
        <v>31.338028169014088</v>
      </c>
      <c r="AB29" s="135">
        <v>9.8000000000000007</v>
      </c>
      <c r="AC29" s="111">
        <v>35.125448028673837</v>
      </c>
      <c r="AD29" s="135">
        <v>9.9</v>
      </c>
      <c r="AE29" s="111">
        <v>32.247557003257334</v>
      </c>
      <c r="AF29" s="135">
        <v>8.8000000000000007</v>
      </c>
      <c r="AG29" s="111">
        <v>34.108527131782942</v>
      </c>
      <c r="AH29" s="135">
        <v>10.7</v>
      </c>
      <c r="AI29" s="111">
        <v>32.132132132132135</v>
      </c>
      <c r="AJ29" s="135">
        <v>9.4</v>
      </c>
      <c r="AK29" s="111">
        <v>33.333333333333336</v>
      </c>
      <c r="AL29" s="135">
        <v>9.5</v>
      </c>
      <c r="AM29" s="111">
        <v>30.54662379421222</v>
      </c>
      <c r="AN29" s="135">
        <v>7.7</v>
      </c>
      <c r="AO29" s="111">
        <v>29.961089494163424</v>
      </c>
      <c r="AP29" s="135">
        <v>5.5</v>
      </c>
      <c r="AQ29" s="111">
        <v>26.315789473684216</v>
      </c>
      <c r="AR29" s="135">
        <v>6.3</v>
      </c>
      <c r="AS29" s="111">
        <v>33.157894736842103</v>
      </c>
      <c r="AT29" s="135">
        <v>9.5</v>
      </c>
      <c r="AU29" s="111">
        <v>30.64516129032258</v>
      </c>
      <c r="AV29" s="135">
        <v>6.3</v>
      </c>
      <c r="AW29" s="111">
        <v>31.343283582089548</v>
      </c>
      <c r="AX29" s="135">
        <v>9.4</v>
      </c>
      <c r="AY29" s="111">
        <v>32.302405498281786</v>
      </c>
      <c r="AZ29" s="135">
        <v>9</v>
      </c>
      <c r="BA29" s="111">
        <v>33.962264150943398</v>
      </c>
      <c r="BB29" s="135">
        <v>8.3000000000000007</v>
      </c>
      <c r="BC29" s="111">
        <v>30.181818181818183</v>
      </c>
      <c r="BD29" s="135">
        <v>9.6</v>
      </c>
      <c r="BE29" s="111">
        <v>32.989690721649481</v>
      </c>
      <c r="BF29" s="135">
        <v>8.9</v>
      </c>
      <c r="BG29" s="111">
        <v>31.228070175438599</v>
      </c>
      <c r="BH29" s="135">
        <v>9.3000000000000007</v>
      </c>
      <c r="BI29" s="111">
        <v>30.3921568627451</v>
      </c>
      <c r="BK29" s="7" t="str">
        <f t="shared" si="0"/>
        <v xml:space="preserve">     Internal primary branch</v>
      </c>
      <c r="BL29" s="8">
        <v>30</v>
      </c>
      <c r="BM29" s="27">
        <f t="shared" si="1"/>
        <v>5.2</v>
      </c>
      <c r="BN29" s="9" t="str">
        <f t="shared" si="2"/>
        <v>–</v>
      </c>
      <c r="BO29" s="28">
        <f t="shared" si="3"/>
        <v>11</v>
      </c>
      <c r="BP29" s="29">
        <f t="shared" si="4"/>
        <v>25.490196078431378</v>
      </c>
      <c r="BQ29" s="10" t="str">
        <f t="shared" si="9"/>
        <v>–</v>
      </c>
      <c r="BR29" s="30">
        <f t="shared" si="5"/>
        <v>37.288135593220339</v>
      </c>
      <c r="BS29" s="31">
        <f t="shared" si="6"/>
        <v>8.3833333333333346</v>
      </c>
      <c r="BT29" s="32">
        <f t="shared" si="10"/>
        <v>31.590062993129305</v>
      </c>
      <c r="BU29" s="9">
        <f t="shared" si="7"/>
        <v>1.6269462262129248</v>
      </c>
      <c r="BV29" s="33">
        <f t="shared" si="11"/>
        <v>2.5456441099572595</v>
      </c>
      <c r="BW29" s="9">
        <f t="shared" si="8"/>
        <v>9.6</v>
      </c>
      <c r="BX29" s="10">
        <f t="shared" si="12"/>
        <v>34.042553191489361</v>
      </c>
    </row>
    <row r="30" spans="1:76" x14ac:dyDescent="0.2">
      <c r="A30" s="112" t="s">
        <v>34</v>
      </c>
      <c r="B30" s="129">
        <v>7.3</v>
      </c>
      <c r="C30" s="109">
        <v>25.886524822695034</v>
      </c>
      <c r="D30" s="135">
        <v>7.6</v>
      </c>
      <c r="E30" s="111">
        <v>25.762711864406779</v>
      </c>
      <c r="F30" s="135">
        <v>6.1</v>
      </c>
      <c r="G30" s="111">
        <v>22.18181818181818</v>
      </c>
      <c r="H30" s="135">
        <v>5.9</v>
      </c>
      <c r="I30" s="111">
        <v>19.932432432432432</v>
      </c>
      <c r="J30" s="135">
        <v>7.4</v>
      </c>
      <c r="K30" s="111">
        <v>24.749163879598665</v>
      </c>
      <c r="L30" s="135">
        <v>3.3</v>
      </c>
      <c r="M30" s="111">
        <v>16.499999999999996</v>
      </c>
      <c r="N30" s="135">
        <v>4.9000000000000004</v>
      </c>
      <c r="O30" s="111">
        <v>22.374429223744297</v>
      </c>
      <c r="P30" s="135">
        <v>3.4</v>
      </c>
      <c r="Q30" s="111">
        <v>17.801047120418847</v>
      </c>
      <c r="R30" s="135">
        <v>5</v>
      </c>
      <c r="S30" s="111">
        <v>22.831050228310502</v>
      </c>
      <c r="T30" s="135">
        <v>2.6</v>
      </c>
      <c r="U30" s="111">
        <v>12.745098039215689</v>
      </c>
      <c r="V30" s="135">
        <v>5.0999999999999996</v>
      </c>
      <c r="W30" s="111">
        <v>21.428571428571427</v>
      </c>
      <c r="X30" s="135">
        <v>6.7</v>
      </c>
      <c r="Y30" s="111">
        <v>24.363636363636367</v>
      </c>
      <c r="Z30" s="135">
        <v>7.1</v>
      </c>
      <c r="AA30" s="111">
        <v>25</v>
      </c>
      <c r="AB30" s="135">
        <v>6.7</v>
      </c>
      <c r="AC30" s="111">
        <v>24.014336917562726</v>
      </c>
      <c r="AD30" s="135">
        <v>7.5</v>
      </c>
      <c r="AE30" s="111">
        <v>24.429967426710096</v>
      </c>
      <c r="AF30" s="135">
        <v>6.7</v>
      </c>
      <c r="AG30" s="111">
        <v>25.968992248062015</v>
      </c>
      <c r="AH30" s="135">
        <v>7.3</v>
      </c>
      <c r="AI30" s="111">
        <v>21.921921921921921</v>
      </c>
      <c r="AJ30" s="135">
        <v>7</v>
      </c>
      <c r="AK30" s="111">
        <v>24.822695035460992</v>
      </c>
      <c r="AL30" s="135">
        <v>7.4</v>
      </c>
      <c r="AM30" s="111">
        <v>23.79421221864952</v>
      </c>
      <c r="AN30" s="135">
        <v>5.2</v>
      </c>
      <c r="AO30" s="111">
        <v>20.233463035019454</v>
      </c>
      <c r="AP30" s="135">
        <v>2.7</v>
      </c>
      <c r="AQ30" s="111">
        <v>12.918660287081341</v>
      </c>
      <c r="AR30" s="135">
        <v>3.6</v>
      </c>
      <c r="AS30" s="111">
        <v>18.947368421052634</v>
      </c>
      <c r="AT30" s="135">
        <v>6.2</v>
      </c>
      <c r="AU30" s="111">
        <v>20</v>
      </c>
      <c r="AV30" s="135">
        <v>3.1</v>
      </c>
      <c r="AW30" s="111">
        <v>15.422885572139302</v>
      </c>
      <c r="AX30" s="135">
        <v>7</v>
      </c>
      <c r="AY30" s="111">
        <v>24.054982817869412</v>
      </c>
      <c r="AZ30" s="135">
        <v>6.7</v>
      </c>
      <c r="BA30" s="111">
        <v>25.283018867924529</v>
      </c>
      <c r="BB30" s="135">
        <v>5.9</v>
      </c>
      <c r="BC30" s="111">
        <v>21.454545454545457</v>
      </c>
      <c r="BD30" s="135">
        <v>7.2</v>
      </c>
      <c r="BE30" s="111">
        <v>24.742268041237111</v>
      </c>
      <c r="BF30" s="135">
        <v>7</v>
      </c>
      <c r="BG30" s="111">
        <v>24.561403508771928</v>
      </c>
      <c r="BH30" s="135">
        <v>6.9</v>
      </c>
      <c r="BI30" s="111">
        <v>22.549019607843139</v>
      </c>
      <c r="BK30" s="7" t="str">
        <f t="shared" si="0"/>
        <v xml:space="preserve">     Internal secondary branch</v>
      </c>
      <c r="BL30" s="8">
        <v>30</v>
      </c>
      <c r="BM30" s="27">
        <f t="shared" si="1"/>
        <v>2.6</v>
      </c>
      <c r="BN30" s="9" t="str">
        <f t="shared" si="2"/>
        <v>–</v>
      </c>
      <c r="BO30" s="28">
        <f t="shared" si="3"/>
        <v>7.6</v>
      </c>
      <c r="BP30" s="29">
        <f t="shared" si="4"/>
        <v>12.745098039215689</v>
      </c>
      <c r="BQ30" s="10" t="str">
        <f t="shared" si="9"/>
        <v>–</v>
      </c>
      <c r="BR30" s="30">
        <f t="shared" si="5"/>
        <v>25.968992248062015</v>
      </c>
      <c r="BS30" s="31">
        <f t="shared" si="6"/>
        <v>5.883333333333332</v>
      </c>
      <c r="BT30" s="32">
        <f t="shared" si="10"/>
        <v>21.889207498889995</v>
      </c>
      <c r="BU30" s="9">
        <f t="shared" si="7"/>
        <v>1.6030323277083829</v>
      </c>
      <c r="BV30" s="33">
        <f t="shared" si="11"/>
        <v>3.7083158741171482</v>
      </c>
      <c r="BW30" s="9">
        <f t="shared" si="8"/>
        <v>7.3</v>
      </c>
      <c r="BX30" s="10">
        <f t="shared" si="12"/>
        <v>25.886524822695034</v>
      </c>
    </row>
    <row r="31" spans="1:76" x14ac:dyDescent="0.2">
      <c r="A31" s="113" t="s">
        <v>83</v>
      </c>
      <c r="B31" s="114"/>
      <c r="C31" s="115"/>
      <c r="D31" s="116"/>
      <c r="E31" s="116"/>
      <c r="F31" s="116"/>
      <c r="G31" s="116"/>
      <c r="H31" s="116"/>
      <c r="I31" s="116"/>
      <c r="J31" s="116"/>
      <c r="K31" s="116"/>
      <c r="L31" s="116"/>
      <c r="M31" s="116"/>
      <c r="N31" s="116"/>
      <c r="O31" s="116"/>
      <c r="P31" s="116"/>
      <c r="Q31" s="116"/>
      <c r="R31" s="116"/>
      <c r="S31" s="116"/>
      <c r="T31" s="116"/>
      <c r="U31" s="116"/>
      <c r="V31" s="116"/>
      <c r="W31" s="116"/>
      <c r="X31" s="116"/>
      <c r="Y31" s="117"/>
      <c r="Z31" s="116"/>
      <c r="AA31" s="116"/>
      <c r="AB31" s="116"/>
      <c r="AC31" s="116"/>
      <c r="AD31" s="116"/>
      <c r="AE31" s="116"/>
      <c r="AF31" s="116"/>
      <c r="AG31" s="117"/>
      <c r="AH31" s="118"/>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K31" s="7" t="str">
        <f t="shared" si="0"/>
        <v>Claw IV heights</v>
      </c>
      <c r="BL31" s="8"/>
      <c r="BM31" s="27"/>
      <c r="BN31" s="9"/>
      <c r="BO31" s="28"/>
      <c r="BP31" s="29"/>
      <c r="BQ31" s="10"/>
      <c r="BR31" s="30"/>
      <c r="BS31" s="31"/>
      <c r="BT31" s="32"/>
      <c r="BU31" s="9"/>
      <c r="BV31" s="33"/>
      <c r="BW31" s="9"/>
      <c r="BX31" s="10"/>
    </row>
    <row r="32" spans="1:76" x14ac:dyDescent="0.2">
      <c r="A32" s="112" t="s">
        <v>35</v>
      </c>
      <c r="B32" s="129">
        <v>12.1</v>
      </c>
      <c r="C32" s="109">
        <v>42.907801418439718</v>
      </c>
      <c r="D32" s="135">
        <v>13.8</v>
      </c>
      <c r="E32" s="111">
        <v>46.779661016949156</v>
      </c>
      <c r="F32" s="135">
        <v>11.9</v>
      </c>
      <c r="G32" s="111">
        <v>43.272727272727273</v>
      </c>
      <c r="H32" s="135">
        <v>11.7</v>
      </c>
      <c r="I32" s="111">
        <v>39.527027027027025</v>
      </c>
      <c r="J32" s="135">
        <v>11.4</v>
      </c>
      <c r="K32" s="111">
        <v>38.127090301003349</v>
      </c>
      <c r="L32" s="135">
        <v>6.9</v>
      </c>
      <c r="M32" s="111">
        <v>34.5</v>
      </c>
      <c r="N32" s="135">
        <v>7.9</v>
      </c>
      <c r="O32" s="111">
        <v>36.073059360730596</v>
      </c>
      <c r="P32" s="135">
        <v>6.7</v>
      </c>
      <c r="Q32" s="111">
        <v>35.078534031413611</v>
      </c>
      <c r="R32" s="135">
        <v>7.5</v>
      </c>
      <c r="S32" s="111">
        <v>34.246575342465761</v>
      </c>
      <c r="T32" s="135">
        <v>7.1</v>
      </c>
      <c r="U32" s="111">
        <v>34.803921568627452</v>
      </c>
      <c r="V32" s="135">
        <v>8.9</v>
      </c>
      <c r="W32" s="111">
        <v>37.394957983193279</v>
      </c>
      <c r="X32" s="135">
        <v>11.7</v>
      </c>
      <c r="Y32" s="111">
        <v>42.54545454545454</v>
      </c>
      <c r="Z32" s="135">
        <v>11.2</v>
      </c>
      <c r="AA32" s="111">
        <v>39.436619718309856</v>
      </c>
      <c r="AB32" s="135">
        <v>11.2</v>
      </c>
      <c r="AC32" s="111">
        <v>40.143369175627242</v>
      </c>
      <c r="AD32" s="135">
        <v>12.2</v>
      </c>
      <c r="AE32" s="111">
        <v>39.739413680781759</v>
      </c>
      <c r="AF32" s="135">
        <v>11</v>
      </c>
      <c r="AG32" s="111">
        <v>42.63565891472868</v>
      </c>
      <c r="AH32" s="135">
        <v>13.3</v>
      </c>
      <c r="AI32" s="111">
        <v>39.939939939939947</v>
      </c>
      <c r="AJ32" s="135">
        <v>11.2</v>
      </c>
      <c r="AK32" s="111">
        <v>39.716312056737586</v>
      </c>
      <c r="AL32" s="135">
        <v>11.9</v>
      </c>
      <c r="AM32" s="111">
        <v>38.263665594855304</v>
      </c>
      <c r="AN32" s="135">
        <v>9.4</v>
      </c>
      <c r="AO32" s="111">
        <v>36.575875486381328</v>
      </c>
      <c r="AP32" s="135">
        <v>6.7</v>
      </c>
      <c r="AQ32" s="111">
        <v>32.057416267942585</v>
      </c>
      <c r="AR32" s="135">
        <v>7</v>
      </c>
      <c r="AS32" s="111">
        <v>36.84210526315789</v>
      </c>
      <c r="AT32" s="135">
        <v>14.2</v>
      </c>
      <c r="AU32" s="111">
        <v>45.806451612903224</v>
      </c>
      <c r="AV32" s="135">
        <v>6.8</v>
      </c>
      <c r="AW32" s="111">
        <v>33.830845771144276</v>
      </c>
      <c r="AX32" s="135">
        <v>10.6</v>
      </c>
      <c r="AY32" s="111">
        <v>36.426116838487971</v>
      </c>
      <c r="AZ32" s="135">
        <v>10.7</v>
      </c>
      <c r="BA32" s="111">
        <v>40.377358490566031</v>
      </c>
      <c r="BB32" s="135">
        <v>11</v>
      </c>
      <c r="BC32" s="111">
        <v>40</v>
      </c>
      <c r="BD32" s="135">
        <v>11.9</v>
      </c>
      <c r="BE32" s="111">
        <v>40.893470790378004</v>
      </c>
      <c r="BF32" s="135">
        <v>11.4</v>
      </c>
      <c r="BG32" s="111">
        <v>40</v>
      </c>
      <c r="BH32" s="135">
        <v>10.9</v>
      </c>
      <c r="BI32" s="111">
        <v>35.62091503267974</v>
      </c>
      <c r="BK32" s="7" t="str">
        <f t="shared" si="0"/>
        <v xml:space="preserve">     Anterior primary branch</v>
      </c>
      <c r="BL32" s="8">
        <v>30</v>
      </c>
      <c r="BM32" s="27">
        <f t="shared" si="1"/>
        <v>6.7</v>
      </c>
      <c r="BN32" s="9" t="str">
        <f t="shared" si="2"/>
        <v>–</v>
      </c>
      <c r="BO32" s="28">
        <f t="shared" si="3"/>
        <v>14.2</v>
      </c>
      <c r="BP32" s="29">
        <f t="shared" si="4"/>
        <v>32.057416267942585</v>
      </c>
      <c r="BQ32" s="10" t="str">
        <f t="shared" si="9"/>
        <v>–</v>
      </c>
      <c r="BR32" s="30">
        <f t="shared" si="5"/>
        <v>46.779661016949156</v>
      </c>
      <c r="BS32" s="31">
        <f t="shared" si="6"/>
        <v>10.339999999999998</v>
      </c>
      <c r="BT32" s="32">
        <f t="shared" si="10"/>
        <v>38.785411483421761</v>
      </c>
      <c r="BU32" s="9">
        <f t="shared" si="7"/>
        <v>2.2631378887395068</v>
      </c>
      <c r="BV32" s="33">
        <f t="shared" si="11"/>
        <v>3.5610881432197852</v>
      </c>
      <c r="BW32" s="9">
        <f t="shared" si="8"/>
        <v>12.1</v>
      </c>
      <c r="BX32" s="10">
        <f t="shared" si="12"/>
        <v>42.907801418439718</v>
      </c>
    </row>
    <row r="33" spans="1:76" x14ac:dyDescent="0.2">
      <c r="A33" s="112" t="s">
        <v>36</v>
      </c>
      <c r="B33" s="129">
        <v>9.4</v>
      </c>
      <c r="C33" s="109">
        <v>33.333333333333336</v>
      </c>
      <c r="D33" s="135">
        <v>10.5</v>
      </c>
      <c r="E33" s="111">
        <v>35.593220338983052</v>
      </c>
      <c r="F33" s="135">
        <v>8.3000000000000007</v>
      </c>
      <c r="G33" s="111">
        <v>30.181818181818183</v>
      </c>
      <c r="H33" s="135">
        <v>9.4</v>
      </c>
      <c r="I33" s="111">
        <v>31.756756756756754</v>
      </c>
      <c r="J33" s="135">
        <v>7.2</v>
      </c>
      <c r="K33" s="111">
        <v>24.08026755852843</v>
      </c>
      <c r="L33" s="135">
        <v>4.4000000000000004</v>
      </c>
      <c r="M33" s="111">
        <v>22.000000000000004</v>
      </c>
      <c r="N33" s="135">
        <v>6.3</v>
      </c>
      <c r="O33" s="111">
        <v>28.767123287671232</v>
      </c>
      <c r="P33" s="135">
        <v>4.3</v>
      </c>
      <c r="Q33" s="111">
        <v>22.513089005235599</v>
      </c>
      <c r="R33" s="135">
        <v>5.0999999999999996</v>
      </c>
      <c r="S33" s="111">
        <v>23.287671232876711</v>
      </c>
      <c r="T33" s="135">
        <v>4.3</v>
      </c>
      <c r="U33" s="111">
        <v>21.078431372549019</v>
      </c>
      <c r="V33" s="135">
        <v>7.3</v>
      </c>
      <c r="W33" s="111">
        <v>30.672268907563023</v>
      </c>
      <c r="X33" s="135">
        <v>8.8000000000000007</v>
      </c>
      <c r="Y33" s="111">
        <v>32</v>
      </c>
      <c r="Z33" s="135">
        <v>8.5</v>
      </c>
      <c r="AA33" s="111">
        <v>29.929577464788732</v>
      </c>
      <c r="AB33" s="135">
        <v>8.6</v>
      </c>
      <c r="AC33" s="111">
        <v>30.824372759856633</v>
      </c>
      <c r="AD33" s="135">
        <v>9.1999999999999993</v>
      </c>
      <c r="AE33" s="111">
        <v>29.967426710097715</v>
      </c>
      <c r="AF33" s="135">
        <v>7.6</v>
      </c>
      <c r="AG33" s="111">
        <v>29.457364341085267</v>
      </c>
      <c r="AH33" s="135">
        <v>10</v>
      </c>
      <c r="AI33" s="111">
        <v>30.03003003003003</v>
      </c>
      <c r="AJ33" s="135">
        <v>8.5</v>
      </c>
      <c r="AK33" s="111">
        <v>30.141843971631204</v>
      </c>
      <c r="AL33" s="135">
        <v>10.1</v>
      </c>
      <c r="AM33" s="111">
        <v>32.475884244372985</v>
      </c>
      <c r="AN33" s="135">
        <v>5.9</v>
      </c>
      <c r="AO33" s="111">
        <v>22.957198443579767</v>
      </c>
      <c r="AP33" s="135">
        <v>3.8</v>
      </c>
      <c r="AQ33" s="111">
        <v>18.181818181818183</v>
      </c>
      <c r="AR33" s="135">
        <v>4.5</v>
      </c>
      <c r="AS33" s="111">
        <v>23.684210526315788</v>
      </c>
      <c r="AT33" s="135">
        <v>10.7</v>
      </c>
      <c r="AU33" s="111">
        <v>34.516129032258064</v>
      </c>
      <c r="AV33" s="135">
        <v>4.0999999999999996</v>
      </c>
      <c r="AW33" s="111">
        <v>20.398009950248753</v>
      </c>
      <c r="AX33" s="135">
        <v>8.9</v>
      </c>
      <c r="AY33" s="111">
        <v>30.584192439862544</v>
      </c>
      <c r="AZ33" s="135">
        <v>7.9</v>
      </c>
      <c r="BA33" s="111">
        <v>29.811320754716981</v>
      </c>
      <c r="BB33" s="135">
        <v>7</v>
      </c>
      <c r="BC33" s="111">
        <v>25.454545454545453</v>
      </c>
      <c r="BD33" s="135">
        <v>7.9</v>
      </c>
      <c r="BE33" s="111">
        <v>27.147766323024054</v>
      </c>
      <c r="BF33" s="135">
        <v>9</v>
      </c>
      <c r="BG33" s="111">
        <v>31.578947368421051</v>
      </c>
      <c r="BH33" s="135">
        <v>8</v>
      </c>
      <c r="BI33" s="111">
        <v>26.143790849673206</v>
      </c>
      <c r="BK33" s="7" t="str">
        <f t="shared" si="0"/>
        <v xml:space="preserve">     Anterior secondary branch</v>
      </c>
      <c r="BL33" s="8">
        <v>30</v>
      </c>
      <c r="BM33" s="27">
        <f t="shared" si="1"/>
        <v>3.8</v>
      </c>
      <c r="BN33" s="9" t="str">
        <f t="shared" si="2"/>
        <v>–</v>
      </c>
      <c r="BO33" s="28">
        <f t="shared" si="3"/>
        <v>10.7</v>
      </c>
      <c r="BP33" s="29">
        <f t="shared" si="4"/>
        <v>18.181818181818183</v>
      </c>
      <c r="BQ33" s="10" t="str">
        <f t="shared" si="9"/>
        <v>–</v>
      </c>
      <c r="BR33" s="30">
        <f t="shared" si="5"/>
        <v>35.593220338983052</v>
      </c>
      <c r="BS33" s="31">
        <f t="shared" si="6"/>
        <v>7.5166666666666666</v>
      </c>
      <c r="BT33" s="32">
        <f t="shared" si="10"/>
        <v>27.95161362738806</v>
      </c>
      <c r="BU33" s="9">
        <f t="shared" si="7"/>
        <v>2.0940117137855898</v>
      </c>
      <c r="BV33" s="33">
        <f t="shared" si="11"/>
        <v>4.5515352147032351</v>
      </c>
      <c r="BW33" s="9">
        <f t="shared" si="8"/>
        <v>9.4</v>
      </c>
      <c r="BX33" s="10">
        <f t="shared" si="12"/>
        <v>33.333333333333336</v>
      </c>
    </row>
    <row r="34" spans="1:76" x14ac:dyDescent="0.2">
      <c r="A34" s="112" t="s">
        <v>37</v>
      </c>
      <c r="B34" s="129">
        <v>11.4</v>
      </c>
      <c r="C34" s="109">
        <v>40.425531914893618</v>
      </c>
      <c r="D34" s="135">
        <v>12.5</v>
      </c>
      <c r="E34" s="111">
        <v>42.372881355932201</v>
      </c>
      <c r="F34" s="135">
        <v>10.199999999999999</v>
      </c>
      <c r="G34" s="111">
        <v>37.090909090909093</v>
      </c>
      <c r="H34" s="135">
        <v>10.199999999999999</v>
      </c>
      <c r="I34" s="111">
        <v>34.45945945945946</v>
      </c>
      <c r="J34" s="135">
        <v>11.6</v>
      </c>
      <c r="K34" s="111">
        <v>38.795986622073578</v>
      </c>
      <c r="L34" s="135">
        <v>6.9</v>
      </c>
      <c r="M34" s="111">
        <v>34.5</v>
      </c>
      <c r="N34" s="135">
        <v>7.4</v>
      </c>
      <c r="O34" s="111">
        <v>33.789954337899545</v>
      </c>
      <c r="P34" s="135">
        <v>6.1</v>
      </c>
      <c r="Q34" s="111">
        <v>31.937172774869104</v>
      </c>
      <c r="R34" s="135">
        <v>7.1</v>
      </c>
      <c r="S34" s="111">
        <v>32.420091324200911</v>
      </c>
      <c r="T34" s="135">
        <v>6.3</v>
      </c>
      <c r="U34" s="111">
        <v>30.882352941176471</v>
      </c>
      <c r="V34" s="135">
        <v>8.1</v>
      </c>
      <c r="W34" s="111">
        <v>34.033613445378144</v>
      </c>
      <c r="X34" s="135">
        <v>11.2</v>
      </c>
      <c r="Y34" s="111">
        <v>40.72727272727272</v>
      </c>
      <c r="Z34" s="135">
        <v>10.9</v>
      </c>
      <c r="AA34" s="111">
        <v>38.380281690140848</v>
      </c>
      <c r="AB34" s="135">
        <v>9.9</v>
      </c>
      <c r="AC34" s="111">
        <v>35.483870967741936</v>
      </c>
      <c r="AD34" s="135">
        <v>11.7</v>
      </c>
      <c r="AE34" s="111">
        <v>38.11074918566775</v>
      </c>
      <c r="AF34" s="135">
        <v>10.6</v>
      </c>
      <c r="AG34" s="111">
        <v>41.085271317829452</v>
      </c>
      <c r="AH34" s="135">
        <v>12.7</v>
      </c>
      <c r="AI34" s="111">
        <v>38.138138138138139</v>
      </c>
      <c r="AJ34" s="135">
        <v>10.199999999999999</v>
      </c>
      <c r="AK34" s="111">
        <v>36.170212765957444</v>
      </c>
      <c r="AL34" s="135">
        <v>11.3</v>
      </c>
      <c r="AM34" s="111">
        <v>36.334405144694536</v>
      </c>
      <c r="AN34" s="135">
        <v>8.6999999999999993</v>
      </c>
      <c r="AO34" s="111">
        <v>33.852140077821005</v>
      </c>
      <c r="AP34" s="135">
        <v>6.3</v>
      </c>
      <c r="AQ34" s="111">
        <v>30.14354066985646</v>
      </c>
      <c r="AR34" s="135">
        <v>6.9</v>
      </c>
      <c r="AS34" s="111">
        <v>36.315789473684212</v>
      </c>
      <c r="AT34" s="135">
        <v>14</v>
      </c>
      <c r="AU34" s="111">
        <v>45.161290322580641</v>
      </c>
      <c r="AV34" s="135">
        <v>6.7</v>
      </c>
      <c r="AW34" s="111">
        <v>33.333333333333329</v>
      </c>
      <c r="AX34" s="135">
        <v>9.8000000000000007</v>
      </c>
      <c r="AY34" s="111">
        <v>33.676975945017183</v>
      </c>
      <c r="AZ34" s="135">
        <v>10.7</v>
      </c>
      <c r="BA34" s="111">
        <v>40.377358490566031</v>
      </c>
      <c r="BB34" s="135">
        <v>9.8000000000000007</v>
      </c>
      <c r="BC34" s="111">
        <v>35.63636363636364</v>
      </c>
      <c r="BD34" s="135">
        <v>10.4</v>
      </c>
      <c r="BE34" s="111">
        <v>35.738831615120276</v>
      </c>
      <c r="BF34" s="135">
        <v>11.2</v>
      </c>
      <c r="BG34" s="111">
        <v>39.298245614035089</v>
      </c>
      <c r="BH34" s="135">
        <v>10.7</v>
      </c>
      <c r="BI34" s="111">
        <v>34.967320261437905</v>
      </c>
      <c r="BK34" s="7" t="str">
        <f t="shared" si="0"/>
        <v xml:space="preserve">     Posterior primary branch</v>
      </c>
      <c r="BL34" s="8">
        <v>30</v>
      </c>
      <c r="BM34" s="27">
        <f t="shared" si="1"/>
        <v>6.1</v>
      </c>
      <c r="BN34" s="9" t="str">
        <f t="shared" si="2"/>
        <v>–</v>
      </c>
      <c r="BO34" s="28">
        <f>IF(SUM(B34,D34,F34,H34,J34,L34,N34,P34,R34,T34,V34,X34,Z34,AB34,AD34,AF34,AH34,AJ34,AL34,AN34,AP34,AR34,AT34,AV34,AX34,AZ34,BB34,BD34,BF34,BH34)&gt;0,MAX(B34,D34,F34,H34,J34,L34,N34,P34,R34,T34,V34,X34,Z34,AB34,AD34,AF34,AH34,AJ34,AL34,AN34,AP34,AR34,AT34,AV34,AX34,AZ34,BB34,BD34,BF34,BH34),"")</f>
        <v>14</v>
      </c>
      <c r="BP34" s="29">
        <f t="shared" si="4"/>
        <v>30.14354066985646</v>
      </c>
      <c r="BQ34" s="10" t="str">
        <f t="shared" si="9"/>
        <v>–</v>
      </c>
      <c r="BR34" s="30">
        <f t="shared" si="5"/>
        <v>45.161290322580641</v>
      </c>
      <c r="BS34" s="31">
        <f t="shared" si="6"/>
        <v>9.7166666666666632</v>
      </c>
      <c r="BT34" s="32">
        <f t="shared" si="10"/>
        <v>36.454644821468356</v>
      </c>
      <c r="BU34" s="9">
        <f t="shared" si="7"/>
        <v>2.1559993815707328</v>
      </c>
      <c r="BV34" s="33">
        <f t="shared" si="11"/>
        <v>3.5328692654593019</v>
      </c>
      <c r="BW34" s="9">
        <f t="shared" si="8"/>
        <v>11.4</v>
      </c>
      <c r="BX34" s="10">
        <f t="shared" si="12"/>
        <v>40.425531914893618</v>
      </c>
    </row>
    <row r="35" spans="1:76" x14ac:dyDescent="0.2">
      <c r="A35" s="112" t="s">
        <v>38</v>
      </c>
      <c r="B35" s="129">
        <v>9.1</v>
      </c>
      <c r="C35" s="109">
        <v>32.269503546099294</v>
      </c>
      <c r="D35" s="135">
        <v>8.9</v>
      </c>
      <c r="E35" s="111">
        <v>30.16949152542373</v>
      </c>
      <c r="F35" s="135">
        <v>7.7</v>
      </c>
      <c r="G35" s="111">
        <v>28.000000000000004</v>
      </c>
      <c r="H35" s="135">
        <v>7.3</v>
      </c>
      <c r="I35" s="111">
        <v>24.662162162162161</v>
      </c>
      <c r="J35" s="135">
        <v>7.9</v>
      </c>
      <c r="K35" s="111">
        <v>26.42140468227425</v>
      </c>
      <c r="L35" s="135">
        <v>3.3</v>
      </c>
      <c r="M35" s="111">
        <v>16.499999999999996</v>
      </c>
      <c r="N35" s="135">
        <v>5.2</v>
      </c>
      <c r="O35" s="111">
        <v>23.744292237442924</v>
      </c>
      <c r="P35" s="135">
        <v>3.5</v>
      </c>
      <c r="Q35" s="111">
        <v>18.32460732984293</v>
      </c>
      <c r="R35" s="135">
        <v>4.9000000000000004</v>
      </c>
      <c r="S35" s="111">
        <v>22.374429223744297</v>
      </c>
      <c r="T35" s="135">
        <v>3.6</v>
      </c>
      <c r="U35" s="111">
        <v>17.647058823529413</v>
      </c>
      <c r="V35" s="135">
        <v>5.4</v>
      </c>
      <c r="W35" s="111">
        <v>22.689075630252102</v>
      </c>
      <c r="X35" s="135">
        <v>8.5</v>
      </c>
      <c r="Y35" s="111">
        <v>30.909090909090907</v>
      </c>
      <c r="Z35" s="135">
        <v>8.4</v>
      </c>
      <c r="AA35" s="111">
        <v>29.577464788732399</v>
      </c>
      <c r="AB35" s="135">
        <v>7.5</v>
      </c>
      <c r="AC35" s="111">
        <v>26.881720430107531</v>
      </c>
      <c r="AD35" s="135">
        <v>9.1999999999999993</v>
      </c>
      <c r="AE35" s="111">
        <v>29.967426710097715</v>
      </c>
      <c r="AF35" s="135">
        <v>7.1</v>
      </c>
      <c r="AG35" s="111">
        <v>27.519379844961239</v>
      </c>
      <c r="AH35" s="135">
        <v>9.6</v>
      </c>
      <c r="AI35" s="111">
        <v>28.828828828828829</v>
      </c>
      <c r="AJ35" s="135">
        <v>6.1</v>
      </c>
      <c r="AK35" s="111">
        <v>21.631205673758863</v>
      </c>
      <c r="AL35" s="135">
        <v>7.8</v>
      </c>
      <c r="AM35" s="111">
        <v>25.080385852090032</v>
      </c>
      <c r="AN35" s="135">
        <v>5.7</v>
      </c>
      <c r="AO35" s="111">
        <v>22.178988326848252</v>
      </c>
      <c r="AP35" s="135">
        <v>3.7</v>
      </c>
      <c r="AQ35" s="111">
        <v>17.703349282296653</v>
      </c>
      <c r="AR35" s="135">
        <v>3.3</v>
      </c>
      <c r="AS35" s="111">
        <v>17.368421052631579</v>
      </c>
      <c r="AT35" s="135">
        <v>10.5</v>
      </c>
      <c r="AU35" s="111">
        <v>33.87096774193548</v>
      </c>
      <c r="AV35" s="135">
        <v>3.5</v>
      </c>
      <c r="AW35" s="111">
        <v>17.412935323383081</v>
      </c>
      <c r="AX35" s="135">
        <v>7.2</v>
      </c>
      <c r="AY35" s="111">
        <v>24.742268041237111</v>
      </c>
      <c r="AZ35" s="135">
        <v>7.5</v>
      </c>
      <c r="BA35" s="111">
        <v>28.30188679245283</v>
      </c>
      <c r="BB35" s="135">
        <v>6.8</v>
      </c>
      <c r="BC35" s="111">
        <v>24.727272727272727</v>
      </c>
      <c r="BD35" s="135">
        <v>6.2</v>
      </c>
      <c r="BE35" s="111">
        <v>21.305841924398624</v>
      </c>
      <c r="BF35" s="135">
        <v>8.1</v>
      </c>
      <c r="BG35" s="111">
        <v>28.421052631578945</v>
      </c>
      <c r="BH35" s="135">
        <v>7.9</v>
      </c>
      <c r="BI35" s="111">
        <v>25.816993464052292</v>
      </c>
      <c r="BK35" s="7" t="str">
        <f t="shared" si="0"/>
        <v xml:space="preserve">     Posterior secondary branch</v>
      </c>
      <c r="BL35" s="8">
        <v>30</v>
      </c>
      <c r="BM35" s="85">
        <f t="shared" si="1"/>
        <v>3.3</v>
      </c>
      <c r="BN35" s="9" t="str">
        <f t="shared" si="2"/>
        <v>–</v>
      </c>
      <c r="BO35" s="28">
        <f t="shared" si="3"/>
        <v>10.5</v>
      </c>
      <c r="BP35" s="29">
        <f t="shared" si="4"/>
        <v>16.499999999999996</v>
      </c>
      <c r="BQ35" s="10" t="str">
        <f t="shared" si="9"/>
        <v>–</v>
      </c>
      <c r="BR35" s="30">
        <f t="shared" si="5"/>
        <v>33.87096774193548</v>
      </c>
      <c r="BS35" s="31">
        <f t="shared" si="6"/>
        <v>6.7133333333333329</v>
      </c>
      <c r="BT35" s="32">
        <f t="shared" si="10"/>
        <v>24.834916850217539</v>
      </c>
      <c r="BU35" s="9">
        <f t="shared" si="7"/>
        <v>2.0838845247862698</v>
      </c>
      <c r="BV35" s="33">
        <f t="shared" si="11"/>
        <v>4.8557887425852204</v>
      </c>
      <c r="BW35" s="9">
        <f t="shared" si="8"/>
        <v>9.1</v>
      </c>
      <c r="BX35" s="10">
        <f t="shared" si="12"/>
        <v>32.269503546099294</v>
      </c>
    </row>
    <row r="36" spans="1:76" x14ac:dyDescent="0.2">
      <c r="A36" s="50"/>
      <c r="B36" s="60"/>
      <c r="C36" s="61"/>
      <c r="D36" s="51"/>
      <c r="E36" s="52"/>
      <c r="F36" s="51"/>
      <c r="G36" s="52"/>
      <c r="H36" s="51"/>
      <c r="I36" s="52"/>
      <c r="J36" s="51"/>
      <c r="K36" s="52"/>
      <c r="L36" s="51"/>
      <c r="M36" s="52"/>
      <c r="N36" s="51"/>
      <c r="O36" s="52"/>
      <c r="P36" s="51"/>
      <c r="Q36" s="52"/>
      <c r="R36" s="51"/>
      <c r="S36" s="52"/>
      <c r="T36" s="51"/>
      <c r="U36" s="52"/>
      <c r="V36" s="51"/>
      <c r="W36" s="52"/>
      <c r="X36" s="51"/>
      <c r="Y36" s="52"/>
      <c r="Z36" s="51"/>
      <c r="AA36" s="52"/>
      <c r="AB36" s="51"/>
      <c r="AC36" s="52"/>
      <c r="AD36" s="51"/>
      <c r="AE36" s="52"/>
      <c r="AF36" s="51"/>
      <c r="AG36" s="52"/>
      <c r="AH36" s="51"/>
      <c r="AI36" s="52"/>
      <c r="AJ36" s="51"/>
      <c r="AK36" s="52"/>
      <c r="AL36" s="51"/>
      <c r="AM36" s="52"/>
      <c r="AN36" s="51"/>
      <c r="AO36" s="52"/>
      <c r="AP36" s="51"/>
      <c r="AQ36" s="52"/>
      <c r="AR36" s="51"/>
      <c r="AS36" s="52"/>
      <c r="AT36" s="51"/>
      <c r="AU36" s="52"/>
      <c r="AV36" s="51"/>
      <c r="AW36" s="52"/>
      <c r="AX36" s="51"/>
      <c r="AY36" s="52"/>
      <c r="AZ36" s="51"/>
      <c r="BA36" s="52"/>
      <c r="BB36" s="51"/>
      <c r="BC36" s="52"/>
      <c r="BD36" s="51"/>
      <c r="BE36" s="52"/>
      <c r="BF36" s="51"/>
      <c r="BG36" s="52"/>
      <c r="BH36" s="51"/>
      <c r="BI36" s="52"/>
      <c r="BK36" s="12"/>
      <c r="BL36" s="11"/>
      <c r="BM36" s="27"/>
      <c r="BN36" s="23"/>
      <c r="BO36" s="28"/>
      <c r="BP36" s="29"/>
      <c r="BQ36" s="10"/>
      <c r="BR36" s="49"/>
      <c r="BS36" s="9"/>
      <c r="BT36" s="10"/>
      <c r="BU36" s="9"/>
      <c r="BV36" s="10"/>
      <c r="BW36" s="9"/>
      <c r="BX36" s="10"/>
    </row>
    <row r="37" spans="1:76" x14ac:dyDescent="0.2">
      <c r="A37" s="6" t="s">
        <v>39</v>
      </c>
      <c r="B37" s="154">
        <v>1</v>
      </c>
      <c r="C37" s="155"/>
      <c r="D37" s="154">
        <v>1</v>
      </c>
      <c r="E37" s="155"/>
      <c r="F37" s="154">
        <v>1</v>
      </c>
      <c r="G37" s="155"/>
      <c r="H37" s="154">
        <v>1</v>
      </c>
      <c r="I37" s="155"/>
      <c r="J37" s="154">
        <v>1</v>
      </c>
      <c r="K37" s="155"/>
      <c r="L37" s="154">
        <v>0</v>
      </c>
      <c r="M37" s="155"/>
      <c r="N37" s="154">
        <v>1</v>
      </c>
      <c r="O37" s="155"/>
      <c r="P37" s="154">
        <v>0</v>
      </c>
      <c r="Q37" s="155"/>
      <c r="R37" s="154">
        <v>1</v>
      </c>
      <c r="S37" s="155"/>
      <c r="T37" s="154">
        <v>1</v>
      </c>
      <c r="U37" s="155"/>
      <c r="V37" s="154">
        <v>1</v>
      </c>
      <c r="W37" s="155"/>
      <c r="X37" s="154">
        <v>1</v>
      </c>
      <c r="Y37" s="155"/>
      <c r="Z37" s="154">
        <v>1</v>
      </c>
      <c r="AA37" s="155"/>
      <c r="AB37" s="154">
        <v>1</v>
      </c>
      <c r="AC37" s="155"/>
      <c r="AD37" s="154">
        <v>1</v>
      </c>
      <c r="AE37" s="155"/>
      <c r="AF37" s="154">
        <v>1</v>
      </c>
      <c r="AG37" s="155"/>
      <c r="AH37" s="154">
        <v>1</v>
      </c>
      <c r="AI37" s="155"/>
      <c r="AJ37" s="154">
        <v>1</v>
      </c>
      <c r="AK37" s="155"/>
      <c r="AL37" s="154">
        <v>1</v>
      </c>
      <c r="AM37" s="155"/>
      <c r="AN37" s="154">
        <v>1</v>
      </c>
      <c r="AO37" s="155"/>
      <c r="AP37" s="154">
        <v>1</v>
      </c>
      <c r="AQ37" s="155"/>
      <c r="AR37" s="154">
        <v>1</v>
      </c>
      <c r="AS37" s="155"/>
      <c r="AT37" s="154">
        <v>1</v>
      </c>
      <c r="AU37" s="155"/>
      <c r="AV37" s="154">
        <v>0</v>
      </c>
      <c r="AW37" s="155"/>
      <c r="AX37" s="154">
        <v>1</v>
      </c>
      <c r="AY37" s="155"/>
      <c r="AZ37" s="154">
        <v>1</v>
      </c>
      <c r="BA37" s="155"/>
      <c r="BB37" s="154">
        <v>1</v>
      </c>
      <c r="BC37" s="155"/>
      <c r="BD37" s="154">
        <v>1</v>
      </c>
      <c r="BE37" s="155"/>
      <c r="BF37" s="154">
        <v>1</v>
      </c>
      <c r="BG37" s="155"/>
      <c r="BH37" s="154">
        <v>1</v>
      </c>
      <c r="BI37" s="155"/>
      <c r="BL37" s="53">
        <f>COUNT(B37:BI37)</f>
        <v>30</v>
      </c>
      <c r="BM37" s="9"/>
      <c r="BN37" s="9"/>
      <c r="BO37" s="9"/>
      <c r="BP37" s="10"/>
      <c r="BQ37" s="10"/>
      <c r="BR37" s="10"/>
      <c r="BS37" s="63">
        <f>IF(COUNT(B37:BI37)&gt;0,AVERAGE(B37:BI37),"?")</f>
        <v>0.9</v>
      </c>
      <c r="BT37" s="63"/>
      <c r="BU37" s="9"/>
      <c r="BV37" s="10"/>
      <c r="BW37" s="9"/>
      <c r="BX37" s="10"/>
    </row>
    <row r="38" spans="1:76" x14ac:dyDescent="0.2">
      <c r="A38" s="6" t="s">
        <v>40</v>
      </c>
      <c r="B38" s="154">
        <v>1</v>
      </c>
      <c r="C38" s="155"/>
      <c r="D38" s="154">
        <v>1</v>
      </c>
      <c r="E38" s="155"/>
      <c r="F38" s="154">
        <v>1</v>
      </c>
      <c r="G38" s="155"/>
      <c r="H38" s="154">
        <v>1</v>
      </c>
      <c r="I38" s="155"/>
      <c r="J38" s="154">
        <v>1</v>
      </c>
      <c r="K38" s="155"/>
      <c r="L38" s="154">
        <v>1</v>
      </c>
      <c r="M38" s="155"/>
      <c r="N38" s="154">
        <v>1</v>
      </c>
      <c r="O38" s="155"/>
      <c r="P38" s="154">
        <v>1</v>
      </c>
      <c r="Q38" s="155"/>
      <c r="R38" s="154">
        <v>1</v>
      </c>
      <c r="S38" s="155"/>
      <c r="T38" s="154">
        <v>1</v>
      </c>
      <c r="U38" s="155"/>
      <c r="V38" s="154">
        <v>1</v>
      </c>
      <c r="W38" s="155"/>
      <c r="X38" s="154">
        <v>1</v>
      </c>
      <c r="Y38" s="155"/>
      <c r="Z38" s="154">
        <v>1</v>
      </c>
      <c r="AA38" s="155"/>
      <c r="AB38" s="154">
        <v>1</v>
      </c>
      <c r="AC38" s="155"/>
      <c r="AD38" s="154">
        <v>1</v>
      </c>
      <c r="AE38" s="155"/>
      <c r="AF38" s="154">
        <v>1</v>
      </c>
      <c r="AG38" s="155"/>
      <c r="AH38" s="154">
        <v>1</v>
      </c>
      <c r="AI38" s="155"/>
      <c r="AJ38" s="154">
        <v>1</v>
      </c>
      <c r="AK38" s="155"/>
      <c r="AL38" s="154">
        <v>1</v>
      </c>
      <c r="AM38" s="155"/>
      <c r="AN38" s="154">
        <v>1</v>
      </c>
      <c r="AO38" s="155"/>
      <c r="AP38" s="154">
        <v>1</v>
      </c>
      <c r="AQ38" s="155"/>
      <c r="AR38" s="154">
        <v>1</v>
      </c>
      <c r="AS38" s="155"/>
      <c r="AT38" s="154">
        <v>1</v>
      </c>
      <c r="AU38" s="155"/>
      <c r="AV38" s="154">
        <v>1</v>
      </c>
      <c r="AW38" s="155"/>
      <c r="AX38" s="154">
        <v>1</v>
      </c>
      <c r="AY38" s="155"/>
      <c r="AZ38" s="154">
        <v>1</v>
      </c>
      <c r="BA38" s="155"/>
      <c r="BB38" s="154">
        <v>1</v>
      </c>
      <c r="BC38" s="155"/>
      <c r="BD38" s="154">
        <v>1</v>
      </c>
      <c r="BE38" s="155"/>
      <c r="BF38" s="154">
        <v>1</v>
      </c>
      <c r="BG38" s="155"/>
      <c r="BH38" s="154">
        <v>1</v>
      </c>
      <c r="BI38" s="155"/>
      <c r="BL38" s="53">
        <f t="shared" ref="BL38:BL45" si="13">COUNT(B38:BI38)</f>
        <v>30</v>
      </c>
      <c r="BM38" s="9"/>
      <c r="BN38" s="9"/>
      <c r="BO38" s="9"/>
      <c r="BP38" s="10"/>
      <c r="BQ38" s="10"/>
      <c r="BR38" s="10"/>
      <c r="BS38" s="63">
        <f t="shared" ref="BS38:BS46" si="14">IF(COUNT(B38:BI38)&gt;0,AVERAGE(B38:BI38),"?")</f>
        <v>1</v>
      </c>
      <c r="BT38" s="63"/>
      <c r="BU38" s="9"/>
      <c r="BV38" s="10"/>
      <c r="BW38" s="9"/>
      <c r="BX38" s="10"/>
    </row>
    <row r="39" spans="1:76" x14ac:dyDescent="0.2">
      <c r="A39" s="6" t="s">
        <v>41</v>
      </c>
      <c r="B39" s="154">
        <v>0</v>
      </c>
      <c r="C39" s="155"/>
      <c r="D39" s="154">
        <v>0</v>
      </c>
      <c r="E39" s="155"/>
      <c r="F39" s="154">
        <v>0</v>
      </c>
      <c r="G39" s="155"/>
      <c r="H39" s="154">
        <v>0</v>
      </c>
      <c r="I39" s="155"/>
      <c r="J39" s="154">
        <v>0</v>
      </c>
      <c r="K39" s="155"/>
      <c r="L39" s="154">
        <v>0</v>
      </c>
      <c r="M39" s="155"/>
      <c r="N39" s="154">
        <v>0</v>
      </c>
      <c r="O39" s="155"/>
      <c r="P39" s="154">
        <v>0</v>
      </c>
      <c r="Q39" s="155"/>
      <c r="R39" s="154">
        <v>0</v>
      </c>
      <c r="S39" s="155"/>
      <c r="T39" s="154">
        <v>0</v>
      </c>
      <c r="U39" s="155"/>
      <c r="V39" s="154">
        <v>0</v>
      </c>
      <c r="W39" s="155"/>
      <c r="X39" s="154">
        <v>0</v>
      </c>
      <c r="Y39" s="155"/>
      <c r="Z39" s="154">
        <v>0</v>
      </c>
      <c r="AA39" s="155"/>
      <c r="AB39" s="154">
        <v>0</v>
      </c>
      <c r="AC39" s="155"/>
      <c r="AD39" s="154">
        <v>0</v>
      </c>
      <c r="AE39" s="155"/>
      <c r="AF39" s="154">
        <v>0</v>
      </c>
      <c r="AG39" s="155"/>
      <c r="AH39" s="154">
        <v>0</v>
      </c>
      <c r="AI39" s="155"/>
      <c r="AJ39" s="154">
        <v>0</v>
      </c>
      <c r="AK39" s="155"/>
      <c r="AL39" s="154">
        <v>0</v>
      </c>
      <c r="AM39" s="155"/>
      <c r="AN39" s="154">
        <v>0</v>
      </c>
      <c r="AO39" s="155"/>
      <c r="AP39" s="154">
        <v>0</v>
      </c>
      <c r="AQ39" s="155"/>
      <c r="AR39" s="154">
        <v>0</v>
      </c>
      <c r="AS39" s="155"/>
      <c r="AT39" s="154">
        <v>0</v>
      </c>
      <c r="AU39" s="155"/>
      <c r="AV39" s="154">
        <v>0</v>
      </c>
      <c r="AW39" s="155"/>
      <c r="AX39" s="154">
        <v>0</v>
      </c>
      <c r="AY39" s="155"/>
      <c r="AZ39" s="154">
        <v>0</v>
      </c>
      <c r="BA39" s="155"/>
      <c r="BB39" s="154">
        <v>0</v>
      </c>
      <c r="BC39" s="155"/>
      <c r="BD39" s="154">
        <v>0</v>
      </c>
      <c r="BE39" s="155"/>
      <c r="BF39" s="154">
        <v>0</v>
      </c>
      <c r="BG39" s="155"/>
      <c r="BH39" s="154">
        <v>0</v>
      </c>
      <c r="BI39" s="155"/>
      <c r="BL39" s="53">
        <f t="shared" si="13"/>
        <v>30</v>
      </c>
      <c r="BM39" s="9"/>
      <c r="BN39" s="9"/>
      <c r="BO39" s="9"/>
      <c r="BP39" s="10"/>
      <c r="BQ39" s="10"/>
      <c r="BR39" s="10"/>
      <c r="BS39" s="63">
        <f t="shared" si="14"/>
        <v>0</v>
      </c>
      <c r="BT39" s="63"/>
      <c r="BU39" s="9"/>
      <c r="BV39" s="10"/>
      <c r="BW39" s="9"/>
      <c r="BX39" s="10"/>
    </row>
    <row r="40" spans="1:76" x14ac:dyDescent="0.2">
      <c r="A40" s="6" t="s">
        <v>42</v>
      </c>
      <c r="B40" s="154">
        <v>0</v>
      </c>
      <c r="C40" s="155"/>
      <c r="D40" s="154">
        <v>0</v>
      </c>
      <c r="E40" s="155"/>
      <c r="F40" s="154">
        <v>0</v>
      </c>
      <c r="G40" s="155"/>
      <c r="H40" s="154">
        <v>0</v>
      </c>
      <c r="I40" s="155"/>
      <c r="J40" s="154">
        <v>0</v>
      </c>
      <c r="K40" s="155"/>
      <c r="L40" s="154">
        <v>0</v>
      </c>
      <c r="M40" s="155"/>
      <c r="N40" s="154">
        <v>0</v>
      </c>
      <c r="O40" s="155"/>
      <c r="P40" s="154">
        <v>0</v>
      </c>
      <c r="Q40" s="155"/>
      <c r="R40" s="154">
        <v>0</v>
      </c>
      <c r="S40" s="155"/>
      <c r="T40" s="154">
        <v>0</v>
      </c>
      <c r="U40" s="155"/>
      <c r="V40" s="154">
        <v>0</v>
      </c>
      <c r="W40" s="155"/>
      <c r="X40" s="154">
        <v>0</v>
      </c>
      <c r="Y40" s="155"/>
      <c r="Z40" s="154">
        <v>1</v>
      </c>
      <c r="AA40" s="155"/>
      <c r="AB40" s="154">
        <v>0</v>
      </c>
      <c r="AC40" s="155"/>
      <c r="AD40" s="154">
        <v>0</v>
      </c>
      <c r="AE40" s="155"/>
      <c r="AF40" s="154">
        <v>0</v>
      </c>
      <c r="AG40" s="155"/>
      <c r="AH40" s="154">
        <v>0</v>
      </c>
      <c r="AI40" s="155"/>
      <c r="AJ40" s="154">
        <v>0</v>
      </c>
      <c r="AK40" s="155"/>
      <c r="AL40" s="154">
        <v>0</v>
      </c>
      <c r="AM40" s="155"/>
      <c r="AN40" s="154">
        <v>0</v>
      </c>
      <c r="AO40" s="155"/>
      <c r="AP40" s="154">
        <v>0</v>
      </c>
      <c r="AQ40" s="155"/>
      <c r="AR40" s="154">
        <v>0</v>
      </c>
      <c r="AS40" s="155"/>
      <c r="AT40" s="154">
        <v>0</v>
      </c>
      <c r="AU40" s="155"/>
      <c r="AV40" s="154">
        <v>0</v>
      </c>
      <c r="AW40" s="155"/>
      <c r="AX40" s="154">
        <v>0</v>
      </c>
      <c r="AY40" s="155"/>
      <c r="AZ40" s="154">
        <v>0</v>
      </c>
      <c r="BA40" s="155"/>
      <c r="BB40" s="154">
        <v>0</v>
      </c>
      <c r="BC40" s="155"/>
      <c r="BD40" s="154">
        <v>0</v>
      </c>
      <c r="BE40" s="155"/>
      <c r="BF40" s="154">
        <v>0</v>
      </c>
      <c r="BG40" s="155"/>
      <c r="BH40" s="154">
        <v>0</v>
      </c>
      <c r="BI40" s="155"/>
      <c r="BL40" s="53">
        <f t="shared" si="13"/>
        <v>30</v>
      </c>
      <c r="BM40" s="9"/>
      <c r="BN40" s="9"/>
      <c r="BO40" s="9"/>
      <c r="BP40" s="10"/>
      <c r="BQ40" s="10"/>
      <c r="BR40" s="10"/>
      <c r="BS40" s="63">
        <f t="shared" si="14"/>
        <v>3.3333333333333333E-2</v>
      </c>
      <c r="BT40" s="63"/>
      <c r="BU40" s="9"/>
      <c r="BV40" s="10"/>
      <c r="BW40" s="9"/>
      <c r="BX40" s="10"/>
    </row>
    <row r="41" spans="1:76" x14ac:dyDescent="0.2">
      <c r="A41" s="6" t="s">
        <v>43</v>
      </c>
      <c r="B41" s="154">
        <v>0</v>
      </c>
      <c r="C41" s="155"/>
      <c r="D41" s="154">
        <v>0</v>
      </c>
      <c r="E41" s="155"/>
      <c r="F41" s="154">
        <v>0</v>
      </c>
      <c r="G41" s="155"/>
      <c r="H41" s="154">
        <v>0</v>
      </c>
      <c r="I41" s="155"/>
      <c r="J41" s="154">
        <v>0</v>
      </c>
      <c r="K41" s="155"/>
      <c r="L41" s="154">
        <v>0</v>
      </c>
      <c r="M41" s="155"/>
      <c r="N41" s="154">
        <v>0</v>
      </c>
      <c r="O41" s="155"/>
      <c r="P41" s="154">
        <v>0</v>
      </c>
      <c r="Q41" s="155"/>
      <c r="R41" s="154">
        <v>0</v>
      </c>
      <c r="S41" s="155"/>
      <c r="T41" s="154">
        <v>0</v>
      </c>
      <c r="U41" s="155"/>
      <c r="V41" s="154">
        <v>0</v>
      </c>
      <c r="W41" s="155"/>
      <c r="X41" s="154">
        <v>0</v>
      </c>
      <c r="Y41" s="155"/>
      <c r="Z41" s="154">
        <v>2</v>
      </c>
      <c r="AA41" s="155"/>
      <c r="AB41" s="154">
        <v>0</v>
      </c>
      <c r="AC41" s="155"/>
      <c r="AD41" s="154">
        <v>0</v>
      </c>
      <c r="AE41" s="155"/>
      <c r="AF41" s="154">
        <v>0</v>
      </c>
      <c r="AG41" s="155"/>
      <c r="AH41" s="154">
        <v>0</v>
      </c>
      <c r="AI41" s="155"/>
      <c r="AJ41" s="154">
        <v>0</v>
      </c>
      <c r="AK41" s="155"/>
      <c r="AL41" s="154">
        <v>0</v>
      </c>
      <c r="AM41" s="155"/>
      <c r="AN41" s="154">
        <v>0</v>
      </c>
      <c r="AO41" s="155"/>
      <c r="AP41" s="154">
        <v>0</v>
      </c>
      <c r="AQ41" s="155"/>
      <c r="AR41" s="154">
        <v>0</v>
      </c>
      <c r="AS41" s="155"/>
      <c r="AT41" s="154">
        <v>0</v>
      </c>
      <c r="AU41" s="155"/>
      <c r="AV41" s="154">
        <v>0</v>
      </c>
      <c r="AW41" s="155"/>
      <c r="AX41" s="154">
        <v>0</v>
      </c>
      <c r="AY41" s="155"/>
      <c r="AZ41" s="154">
        <v>0</v>
      </c>
      <c r="BA41" s="155"/>
      <c r="BB41" s="154">
        <v>0</v>
      </c>
      <c r="BC41" s="155"/>
      <c r="BD41" s="154">
        <v>0</v>
      </c>
      <c r="BE41" s="155"/>
      <c r="BF41" s="154">
        <v>0</v>
      </c>
      <c r="BG41" s="155"/>
      <c r="BH41" s="154">
        <v>0</v>
      </c>
      <c r="BI41" s="155"/>
      <c r="BL41" s="53">
        <f t="shared" si="13"/>
        <v>30</v>
      </c>
      <c r="BS41" s="63">
        <f t="shared" si="14"/>
        <v>6.6666666666666666E-2</v>
      </c>
      <c r="BT41" s="63"/>
    </row>
    <row r="42" spans="1:76" x14ac:dyDescent="0.2">
      <c r="A42" s="6" t="s">
        <v>44</v>
      </c>
      <c r="B42" s="154">
        <v>0</v>
      </c>
      <c r="C42" s="155"/>
      <c r="D42" s="154">
        <v>0</v>
      </c>
      <c r="E42" s="155"/>
      <c r="F42" s="154">
        <v>0</v>
      </c>
      <c r="G42" s="155"/>
      <c r="H42" s="154">
        <v>0</v>
      </c>
      <c r="I42" s="155"/>
      <c r="J42" s="154">
        <v>0</v>
      </c>
      <c r="K42" s="155"/>
      <c r="L42" s="154">
        <v>0</v>
      </c>
      <c r="M42" s="155"/>
      <c r="N42" s="154">
        <v>0</v>
      </c>
      <c r="O42" s="155"/>
      <c r="P42" s="154">
        <v>0</v>
      </c>
      <c r="Q42" s="155"/>
      <c r="R42" s="154">
        <v>0</v>
      </c>
      <c r="S42" s="155"/>
      <c r="T42" s="154">
        <v>0</v>
      </c>
      <c r="U42" s="155"/>
      <c r="V42" s="154">
        <v>0</v>
      </c>
      <c r="W42" s="155"/>
      <c r="X42" s="154">
        <v>0</v>
      </c>
      <c r="Y42" s="155"/>
      <c r="Z42" s="154">
        <v>3</v>
      </c>
      <c r="AA42" s="155"/>
      <c r="AB42" s="154">
        <v>0</v>
      </c>
      <c r="AC42" s="155"/>
      <c r="AD42" s="154">
        <v>0</v>
      </c>
      <c r="AE42" s="155"/>
      <c r="AF42" s="154">
        <v>0</v>
      </c>
      <c r="AG42" s="155"/>
      <c r="AH42" s="154">
        <v>0</v>
      </c>
      <c r="AI42" s="155"/>
      <c r="AJ42" s="154">
        <v>0</v>
      </c>
      <c r="AK42" s="155"/>
      <c r="AL42" s="154">
        <v>0</v>
      </c>
      <c r="AM42" s="155"/>
      <c r="AN42" s="154">
        <v>0</v>
      </c>
      <c r="AO42" s="155"/>
      <c r="AP42" s="154">
        <v>0</v>
      </c>
      <c r="AQ42" s="155"/>
      <c r="AR42" s="154">
        <v>0</v>
      </c>
      <c r="AS42" s="155"/>
      <c r="AT42" s="154">
        <v>0</v>
      </c>
      <c r="AU42" s="155"/>
      <c r="AV42" s="154">
        <v>0</v>
      </c>
      <c r="AW42" s="155"/>
      <c r="AX42" s="154">
        <v>0</v>
      </c>
      <c r="AY42" s="155"/>
      <c r="AZ42" s="154">
        <v>0</v>
      </c>
      <c r="BA42" s="155"/>
      <c r="BB42" s="154">
        <v>0</v>
      </c>
      <c r="BC42" s="155"/>
      <c r="BD42" s="154">
        <v>0</v>
      </c>
      <c r="BE42" s="155"/>
      <c r="BF42" s="154">
        <v>0</v>
      </c>
      <c r="BG42" s="155"/>
      <c r="BH42" s="154">
        <v>0</v>
      </c>
      <c r="BI42" s="155"/>
      <c r="BL42" s="53">
        <f t="shared" si="13"/>
        <v>30</v>
      </c>
      <c r="BS42" s="63">
        <f t="shared" si="14"/>
        <v>0.1</v>
      </c>
      <c r="BT42" s="63"/>
    </row>
    <row r="43" spans="1:76" x14ac:dyDescent="0.2">
      <c r="A43" s="6" t="s">
        <v>45</v>
      </c>
      <c r="B43" s="154">
        <v>0</v>
      </c>
      <c r="C43" s="155"/>
      <c r="D43" s="154">
        <v>0</v>
      </c>
      <c r="E43" s="155"/>
      <c r="F43" s="154">
        <v>0</v>
      </c>
      <c r="G43" s="155"/>
      <c r="H43" s="154">
        <v>0</v>
      </c>
      <c r="I43" s="155"/>
      <c r="J43" s="154">
        <v>0</v>
      </c>
      <c r="K43" s="155"/>
      <c r="L43" s="154">
        <v>0</v>
      </c>
      <c r="M43" s="155"/>
      <c r="N43" s="154">
        <v>0</v>
      </c>
      <c r="O43" s="155"/>
      <c r="P43" s="154">
        <v>0</v>
      </c>
      <c r="Q43" s="155"/>
      <c r="R43" s="154">
        <v>0</v>
      </c>
      <c r="S43" s="155"/>
      <c r="T43" s="154">
        <v>0</v>
      </c>
      <c r="U43" s="155"/>
      <c r="V43" s="154">
        <v>0</v>
      </c>
      <c r="W43" s="155"/>
      <c r="X43" s="154">
        <v>0</v>
      </c>
      <c r="Y43" s="155"/>
      <c r="Z43" s="154">
        <v>4</v>
      </c>
      <c r="AA43" s="155"/>
      <c r="AB43" s="154">
        <v>0</v>
      </c>
      <c r="AC43" s="155"/>
      <c r="AD43" s="154">
        <v>0</v>
      </c>
      <c r="AE43" s="155"/>
      <c r="AF43" s="154">
        <v>0</v>
      </c>
      <c r="AG43" s="155"/>
      <c r="AH43" s="154">
        <v>0</v>
      </c>
      <c r="AI43" s="155"/>
      <c r="AJ43" s="154">
        <v>0</v>
      </c>
      <c r="AK43" s="155"/>
      <c r="AL43" s="154">
        <v>0</v>
      </c>
      <c r="AM43" s="155"/>
      <c r="AN43" s="154">
        <v>0</v>
      </c>
      <c r="AO43" s="155"/>
      <c r="AP43" s="154">
        <v>0</v>
      </c>
      <c r="AQ43" s="155"/>
      <c r="AR43" s="154">
        <v>0</v>
      </c>
      <c r="AS43" s="155"/>
      <c r="AT43" s="154">
        <v>0</v>
      </c>
      <c r="AU43" s="155"/>
      <c r="AV43" s="154">
        <v>0</v>
      </c>
      <c r="AW43" s="155"/>
      <c r="AX43" s="154">
        <v>0</v>
      </c>
      <c r="AY43" s="155"/>
      <c r="AZ43" s="154">
        <v>0</v>
      </c>
      <c r="BA43" s="155"/>
      <c r="BB43" s="154">
        <v>0</v>
      </c>
      <c r="BC43" s="155"/>
      <c r="BD43" s="154">
        <v>0</v>
      </c>
      <c r="BE43" s="155"/>
      <c r="BF43" s="154">
        <v>0</v>
      </c>
      <c r="BG43" s="155"/>
      <c r="BH43" s="154">
        <v>0</v>
      </c>
      <c r="BI43" s="155"/>
      <c r="BL43" s="53">
        <f t="shared" si="13"/>
        <v>30</v>
      </c>
      <c r="BS43" s="63">
        <f t="shared" si="14"/>
        <v>0.13333333333333333</v>
      </c>
      <c r="BT43" s="63"/>
    </row>
    <row r="44" spans="1:76" x14ac:dyDescent="0.2">
      <c r="A44" s="6" t="s">
        <v>46</v>
      </c>
      <c r="B44" s="154">
        <v>0</v>
      </c>
      <c r="C44" s="155"/>
      <c r="D44" s="154">
        <v>0</v>
      </c>
      <c r="E44" s="155"/>
      <c r="F44" s="154">
        <v>0</v>
      </c>
      <c r="G44" s="155"/>
      <c r="H44" s="154">
        <v>0</v>
      </c>
      <c r="I44" s="155"/>
      <c r="J44" s="154">
        <v>0</v>
      </c>
      <c r="K44" s="155"/>
      <c r="L44" s="154">
        <v>0</v>
      </c>
      <c r="M44" s="155"/>
      <c r="N44" s="154">
        <v>0</v>
      </c>
      <c r="O44" s="155"/>
      <c r="P44" s="154">
        <v>0</v>
      </c>
      <c r="Q44" s="155"/>
      <c r="R44" s="154">
        <v>0</v>
      </c>
      <c r="S44" s="155"/>
      <c r="T44" s="154">
        <v>0</v>
      </c>
      <c r="U44" s="155"/>
      <c r="V44" s="154">
        <v>0</v>
      </c>
      <c r="W44" s="155"/>
      <c r="X44" s="154">
        <v>0</v>
      </c>
      <c r="Y44" s="155"/>
      <c r="Z44" s="154">
        <v>5</v>
      </c>
      <c r="AA44" s="155"/>
      <c r="AB44" s="154">
        <v>0</v>
      </c>
      <c r="AC44" s="155"/>
      <c r="AD44" s="154">
        <v>0</v>
      </c>
      <c r="AE44" s="155"/>
      <c r="AF44" s="154">
        <v>0</v>
      </c>
      <c r="AG44" s="155"/>
      <c r="AH44" s="154">
        <v>0</v>
      </c>
      <c r="AI44" s="155"/>
      <c r="AJ44" s="154">
        <v>0</v>
      </c>
      <c r="AK44" s="155"/>
      <c r="AL44" s="154">
        <v>0</v>
      </c>
      <c r="AM44" s="155"/>
      <c r="AN44" s="154">
        <v>0</v>
      </c>
      <c r="AO44" s="155"/>
      <c r="AP44" s="154">
        <v>0</v>
      </c>
      <c r="AQ44" s="155"/>
      <c r="AR44" s="154">
        <v>0</v>
      </c>
      <c r="AS44" s="155"/>
      <c r="AT44" s="154">
        <v>0</v>
      </c>
      <c r="AU44" s="155"/>
      <c r="AV44" s="154">
        <v>0</v>
      </c>
      <c r="AW44" s="155"/>
      <c r="AX44" s="154">
        <v>0</v>
      </c>
      <c r="AY44" s="155"/>
      <c r="AZ44" s="154">
        <v>0</v>
      </c>
      <c r="BA44" s="155"/>
      <c r="BB44" s="154">
        <v>0</v>
      </c>
      <c r="BC44" s="155"/>
      <c r="BD44" s="154">
        <v>0</v>
      </c>
      <c r="BE44" s="155"/>
      <c r="BF44" s="154">
        <v>0</v>
      </c>
      <c r="BG44" s="155"/>
      <c r="BH44" s="154">
        <v>0</v>
      </c>
      <c r="BI44" s="155"/>
      <c r="BL44" s="53">
        <f t="shared" si="13"/>
        <v>30</v>
      </c>
      <c r="BS44" s="63">
        <f t="shared" si="14"/>
        <v>0.16666666666666666</v>
      </c>
      <c r="BT44" s="63"/>
    </row>
    <row r="45" spans="1:76" x14ac:dyDescent="0.2">
      <c r="A45" s="6" t="s">
        <v>47</v>
      </c>
      <c r="B45" s="154">
        <v>0</v>
      </c>
      <c r="C45" s="155"/>
      <c r="D45" s="154">
        <v>0</v>
      </c>
      <c r="E45" s="155"/>
      <c r="F45" s="154">
        <v>0</v>
      </c>
      <c r="G45" s="155"/>
      <c r="H45" s="154">
        <v>0</v>
      </c>
      <c r="I45" s="155"/>
      <c r="J45" s="154">
        <v>0</v>
      </c>
      <c r="K45" s="155"/>
      <c r="L45" s="154">
        <v>0</v>
      </c>
      <c r="M45" s="155"/>
      <c r="N45" s="154">
        <v>0</v>
      </c>
      <c r="O45" s="155"/>
      <c r="P45" s="154">
        <v>0</v>
      </c>
      <c r="Q45" s="155"/>
      <c r="R45" s="154">
        <v>0</v>
      </c>
      <c r="S45" s="155"/>
      <c r="T45" s="154">
        <v>0</v>
      </c>
      <c r="U45" s="155"/>
      <c r="V45" s="154">
        <v>0</v>
      </c>
      <c r="W45" s="155"/>
      <c r="X45" s="154">
        <v>0</v>
      </c>
      <c r="Y45" s="155"/>
      <c r="Z45" s="154">
        <v>6</v>
      </c>
      <c r="AA45" s="155"/>
      <c r="AB45" s="154">
        <v>0</v>
      </c>
      <c r="AC45" s="155"/>
      <c r="AD45" s="154">
        <v>0</v>
      </c>
      <c r="AE45" s="155"/>
      <c r="AF45" s="154">
        <v>0</v>
      </c>
      <c r="AG45" s="155"/>
      <c r="AH45" s="154">
        <v>0</v>
      </c>
      <c r="AI45" s="155"/>
      <c r="AJ45" s="154">
        <v>0</v>
      </c>
      <c r="AK45" s="155"/>
      <c r="AL45" s="154">
        <v>0</v>
      </c>
      <c r="AM45" s="155"/>
      <c r="AN45" s="154">
        <v>0</v>
      </c>
      <c r="AO45" s="155"/>
      <c r="AP45" s="154">
        <v>0</v>
      </c>
      <c r="AQ45" s="155"/>
      <c r="AR45" s="154">
        <v>0</v>
      </c>
      <c r="AS45" s="155"/>
      <c r="AT45" s="154">
        <v>0</v>
      </c>
      <c r="AU45" s="155"/>
      <c r="AV45" s="154">
        <v>0</v>
      </c>
      <c r="AW45" s="155"/>
      <c r="AX45" s="154">
        <v>0</v>
      </c>
      <c r="AY45" s="155"/>
      <c r="AZ45" s="154">
        <v>0</v>
      </c>
      <c r="BA45" s="155"/>
      <c r="BB45" s="154">
        <v>0</v>
      </c>
      <c r="BC45" s="155"/>
      <c r="BD45" s="154">
        <v>0</v>
      </c>
      <c r="BE45" s="155"/>
      <c r="BF45" s="154">
        <v>0</v>
      </c>
      <c r="BG45" s="155"/>
      <c r="BH45" s="154">
        <v>0</v>
      </c>
      <c r="BI45" s="155"/>
      <c r="BL45" s="53">
        <f t="shared" si="13"/>
        <v>30</v>
      </c>
      <c r="BS45" s="63">
        <f t="shared" si="14"/>
        <v>0.2</v>
      </c>
      <c r="BT45" s="63"/>
    </row>
    <row r="46" spans="1:76" x14ac:dyDescent="0.2">
      <c r="A46" s="6" t="s">
        <v>48</v>
      </c>
      <c r="B46" s="154">
        <v>0</v>
      </c>
      <c r="C46" s="155"/>
      <c r="D46" s="154">
        <v>0</v>
      </c>
      <c r="E46" s="155"/>
      <c r="F46" s="154">
        <v>0</v>
      </c>
      <c r="G46" s="155"/>
      <c r="H46" s="154">
        <v>0</v>
      </c>
      <c r="I46" s="155"/>
      <c r="J46" s="154">
        <v>0</v>
      </c>
      <c r="K46" s="155"/>
      <c r="L46" s="154">
        <v>0</v>
      </c>
      <c r="M46" s="155"/>
      <c r="N46" s="154">
        <v>0</v>
      </c>
      <c r="O46" s="155"/>
      <c r="P46" s="154">
        <v>0</v>
      </c>
      <c r="Q46" s="155"/>
      <c r="R46" s="154">
        <v>0</v>
      </c>
      <c r="S46" s="155"/>
      <c r="T46" s="154">
        <v>0</v>
      </c>
      <c r="U46" s="155"/>
      <c r="V46" s="154">
        <v>0</v>
      </c>
      <c r="W46" s="155"/>
      <c r="X46" s="154">
        <v>0</v>
      </c>
      <c r="Y46" s="155"/>
      <c r="Z46" s="154">
        <v>7</v>
      </c>
      <c r="AA46" s="155"/>
      <c r="AB46" s="154">
        <v>0</v>
      </c>
      <c r="AC46" s="155"/>
      <c r="AD46" s="154">
        <v>0</v>
      </c>
      <c r="AE46" s="155"/>
      <c r="AF46" s="154">
        <v>0</v>
      </c>
      <c r="AG46" s="155"/>
      <c r="AH46" s="154">
        <v>0</v>
      </c>
      <c r="AI46" s="155"/>
      <c r="AJ46" s="154">
        <v>0</v>
      </c>
      <c r="AK46" s="155"/>
      <c r="AL46" s="154">
        <v>0</v>
      </c>
      <c r="AM46" s="155"/>
      <c r="AN46" s="154">
        <v>0</v>
      </c>
      <c r="AO46" s="155"/>
      <c r="AP46" s="154">
        <v>0</v>
      </c>
      <c r="AQ46" s="155"/>
      <c r="AR46" s="154">
        <v>0</v>
      </c>
      <c r="AS46" s="155"/>
      <c r="AT46" s="154">
        <v>0</v>
      </c>
      <c r="AU46" s="155"/>
      <c r="AV46" s="154">
        <v>0</v>
      </c>
      <c r="AW46" s="155"/>
      <c r="AX46" s="154">
        <v>0</v>
      </c>
      <c r="AY46" s="155"/>
      <c r="AZ46" s="154">
        <v>0</v>
      </c>
      <c r="BA46" s="155"/>
      <c r="BB46" s="154">
        <v>0</v>
      </c>
      <c r="BC46" s="155"/>
      <c r="BD46" s="154">
        <v>0</v>
      </c>
      <c r="BE46" s="155"/>
      <c r="BF46" s="154">
        <v>0</v>
      </c>
      <c r="BG46" s="155"/>
      <c r="BH46" s="154">
        <v>0</v>
      </c>
      <c r="BI46" s="155"/>
      <c r="BL46" s="53">
        <f>COUNT(B46:BI46)</f>
        <v>30</v>
      </c>
      <c r="BS46" s="63">
        <f t="shared" si="14"/>
        <v>0.23333333333333334</v>
      </c>
      <c r="BT46" s="63"/>
    </row>
    <row r="47" spans="1:76" x14ac:dyDescent="0.2">
      <c r="A47" s="62"/>
      <c r="B47" s="1"/>
      <c r="C47" s="1"/>
    </row>
  </sheetData>
  <mergeCells count="300">
    <mergeCell ref="B46:C46"/>
    <mergeCell ref="D37:E37"/>
    <mergeCell ref="F37:G37"/>
    <mergeCell ref="D41:E41"/>
    <mergeCell ref="F41:G41"/>
    <mergeCell ref="D45:E45"/>
    <mergeCell ref="F45:G45"/>
    <mergeCell ref="B37:C37"/>
    <mergeCell ref="B38:C38"/>
    <mergeCell ref="B39:C39"/>
    <mergeCell ref="B40:C40"/>
    <mergeCell ref="B41:C41"/>
    <mergeCell ref="B42:C42"/>
    <mergeCell ref="H37:I37"/>
    <mergeCell ref="J37:K37"/>
    <mergeCell ref="L37:M37"/>
    <mergeCell ref="N37:O37"/>
    <mergeCell ref="P37:Q37"/>
    <mergeCell ref="R37:S37"/>
    <mergeCell ref="B43:C43"/>
    <mergeCell ref="B44:C44"/>
    <mergeCell ref="B45:C45"/>
    <mergeCell ref="H41:I41"/>
    <mergeCell ref="J41:K41"/>
    <mergeCell ref="L41:M41"/>
    <mergeCell ref="N41:O41"/>
    <mergeCell ref="P41:Q41"/>
    <mergeCell ref="R41:S41"/>
    <mergeCell ref="BF37:BG37"/>
    <mergeCell ref="BH37:BI37"/>
    <mergeCell ref="D38:E38"/>
    <mergeCell ref="F38:G38"/>
    <mergeCell ref="H38:I38"/>
    <mergeCell ref="J38:K38"/>
    <mergeCell ref="L38:M38"/>
    <mergeCell ref="N38:O38"/>
    <mergeCell ref="P38:Q38"/>
    <mergeCell ref="AR37:AS37"/>
    <mergeCell ref="AT37:AU37"/>
    <mergeCell ref="AV37:AW37"/>
    <mergeCell ref="AX37:AY37"/>
    <mergeCell ref="AZ37:BA37"/>
    <mergeCell ref="BB37:BC37"/>
    <mergeCell ref="AF37:AG37"/>
    <mergeCell ref="AH37:AI37"/>
    <mergeCell ref="AJ37:AK37"/>
    <mergeCell ref="AL37:AM37"/>
    <mergeCell ref="AN37:AO37"/>
    <mergeCell ref="AP37:AQ37"/>
    <mergeCell ref="T37:U37"/>
    <mergeCell ref="V37:W37"/>
    <mergeCell ref="X37:Y37"/>
    <mergeCell ref="AL38:AM38"/>
    <mergeCell ref="AN38:AO38"/>
    <mergeCell ref="R38:S38"/>
    <mergeCell ref="T38:U38"/>
    <mergeCell ref="V38:W38"/>
    <mergeCell ref="X38:Y38"/>
    <mergeCell ref="Z38:AA38"/>
    <mergeCell ref="AB38:AC38"/>
    <mergeCell ref="BD37:BE37"/>
    <mergeCell ref="Z37:AA37"/>
    <mergeCell ref="AB37:AC37"/>
    <mergeCell ref="AD37:AE37"/>
    <mergeCell ref="T39:U39"/>
    <mergeCell ref="V39:W39"/>
    <mergeCell ref="X39:Y39"/>
    <mergeCell ref="Z39:AA39"/>
    <mergeCell ref="BB38:BC38"/>
    <mergeCell ref="BD38:BE38"/>
    <mergeCell ref="BF38:BG38"/>
    <mergeCell ref="BH38:BI38"/>
    <mergeCell ref="D39:E39"/>
    <mergeCell ref="F39:G39"/>
    <mergeCell ref="H39:I39"/>
    <mergeCell ref="J39:K39"/>
    <mergeCell ref="L39:M39"/>
    <mergeCell ref="N39:O39"/>
    <mergeCell ref="AP38:AQ38"/>
    <mergeCell ref="AR38:AS38"/>
    <mergeCell ref="AT38:AU38"/>
    <mergeCell ref="AV38:AW38"/>
    <mergeCell ref="AX38:AY38"/>
    <mergeCell ref="AZ38:BA38"/>
    <mergeCell ref="AD38:AE38"/>
    <mergeCell ref="AF38:AG38"/>
    <mergeCell ref="AH38:AI38"/>
    <mergeCell ref="AJ38:AK38"/>
    <mergeCell ref="AZ39:BA39"/>
    <mergeCell ref="BB39:BC39"/>
    <mergeCell ref="BD39:BE39"/>
    <mergeCell ref="BF39:BG39"/>
    <mergeCell ref="BH39:BI39"/>
    <mergeCell ref="D40:E40"/>
    <mergeCell ref="F40:G40"/>
    <mergeCell ref="H40:I40"/>
    <mergeCell ref="J40:K40"/>
    <mergeCell ref="L40:M40"/>
    <mergeCell ref="AN39:AO39"/>
    <mergeCell ref="AP39:AQ39"/>
    <mergeCell ref="AR39:AS39"/>
    <mergeCell ref="AT39:AU39"/>
    <mergeCell ref="AV39:AW39"/>
    <mergeCell ref="AX39:AY39"/>
    <mergeCell ref="AB39:AC39"/>
    <mergeCell ref="AD39:AE39"/>
    <mergeCell ref="AF39:AG39"/>
    <mergeCell ref="AH39:AI39"/>
    <mergeCell ref="AJ39:AK39"/>
    <mergeCell ref="AL39:AM39"/>
    <mergeCell ref="P39:Q39"/>
    <mergeCell ref="R39:S39"/>
    <mergeCell ref="BD40:BE40"/>
    <mergeCell ref="BF40:BG40"/>
    <mergeCell ref="BH40:BI40"/>
    <mergeCell ref="AL40:AM40"/>
    <mergeCell ref="AN40:AO40"/>
    <mergeCell ref="AP40:AQ40"/>
    <mergeCell ref="AR40:AS40"/>
    <mergeCell ref="AT40:AU40"/>
    <mergeCell ref="AV40:AW40"/>
    <mergeCell ref="AX40:AY40"/>
    <mergeCell ref="AZ40:BA40"/>
    <mergeCell ref="BB40:BC40"/>
    <mergeCell ref="Z40:AA40"/>
    <mergeCell ref="AB40:AC40"/>
    <mergeCell ref="AD40:AE40"/>
    <mergeCell ref="AF40:AG40"/>
    <mergeCell ref="AH40:AI40"/>
    <mergeCell ref="AJ40:AK40"/>
    <mergeCell ref="N40:O40"/>
    <mergeCell ref="P40:Q40"/>
    <mergeCell ref="R40:S40"/>
    <mergeCell ref="T40:U40"/>
    <mergeCell ref="V40:W40"/>
    <mergeCell ref="X40:Y40"/>
    <mergeCell ref="BF41:BG41"/>
    <mergeCell ref="BH41:BI41"/>
    <mergeCell ref="D42:E42"/>
    <mergeCell ref="F42:G42"/>
    <mergeCell ref="H42:I42"/>
    <mergeCell ref="J42:K42"/>
    <mergeCell ref="L42:M42"/>
    <mergeCell ref="N42:O42"/>
    <mergeCell ref="P42:Q42"/>
    <mergeCell ref="AR41:AS41"/>
    <mergeCell ref="AT41:AU41"/>
    <mergeCell ref="AV41:AW41"/>
    <mergeCell ref="AX41:AY41"/>
    <mergeCell ref="AZ41:BA41"/>
    <mergeCell ref="BB41:BC41"/>
    <mergeCell ref="AF41:AG41"/>
    <mergeCell ref="AH41:AI41"/>
    <mergeCell ref="AJ41:AK41"/>
    <mergeCell ref="AL41:AM41"/>
    <mergeCell ref="AN41:AO41"/>
    <mergeCell ref="AP41:AQ41"/>
    <mergeCell ref="T41:U41"/>
    <mergeCell ref="V41:W41"/>
    <mergeCell ref="X41:Y41"/>
    <mergeCell ref="AL42:AM42"/>
    <mergeCell ref="AN42:AO42"/>
    <mergeCell ref="R42:S42"/>
    <mergeCell ref="T42:U42"/>
    <mergeCell ref="V42:W42"/>
    <mergeCell ref="X42:Y42"/>
    <mergeCell ref="Z42:AA42"/>
    <mergeCell ref="AB42:AC42"/>
    <mergeCell ref="BD41:BE41"/>
    <mergeCell ref="Z41:AA41"/>
    <mergeCell ref="AB41:AC41"/>
    <mergeCell ref="AD41:AE41"/>
    <mergeCell ref="T43:U43"/>
    <mergeCell ref="V43:W43"/>
    <mergeCell ref="X43:Y43"/>
    <mergeCell ref="Z43:AA43"/>
    <mergeCell ref="BB42:BC42"/>
    <mergeCell ref="BD42:BE42"/>
    <mergeCell ref="BF42:BG42"/>
    <mergeCell ref="BH42:BI42"/>
    <mergeCell ref="D43:E43"/>
    <mergeCell ref="F43:G43"/>
    <mergeCell ref="H43:I43"/>
    <mergeCell ref="J43:K43"/>
    <mergeCell ref="L43:M43"/>
    <mergeCell ref="N43:O43"/>
    <mergeCell ref="AP42:AQ42"/>
    <mergeCell ref="AR42:AS42"/>
    <mergeCell ref="AT42:AU42"/>
    <mergeCell ref="AV42:AW42"/>
    <mergeCell ref="AX42:AY42"/>
    <mergeCell ref="AZ42:BA42"/>
    <mergeCell ref="AD42:AE42"/>
    <mergeCell ref="AF42:AG42"/>
    <mergeCell ref="AH42:AI42"/>
    <mergeCell ref="AJ42:AK42"/>
    <mergeCell ref="AZ43:BA43"/>
    <mergeCell ref="BB43:BC43"/>
    <mergeCell ref="BD43:BE43"/>
    <mergeCell ref="BF43:BG43"/>
    <mergeCell ref="BH43:BI43"/>
    <mergeCell ref="D44:E44"/>
    <mergeCell ref="F44:G44"/>
    <mergeCell ref="H44:I44"/>
    <mergeCell ref="J44:K44"/>
    <mergeCell ref="L44:M44"/>
    <mergeCell ref="AN43:AO43"/>
    <mergeCell ref="AP43:AQ43"/>
    <mergeCell ref="AR43:AS43"/>
    <mergeCell ref="AT43:AU43"/>
    <mergeCell ref="AV43:AW43"/>
    <mergeCell ref="AX43:AY43"/>
    <mergeCell ref="AB43:AC43"/>
    <mergeCell ref="AD43:AE43"/>
    <mergeCell ref="AF43:AG43"/>
    <mergeCell ref="AH43:AI43"/>
    <mergeCell ref="AJ43:AK43"/>
    <mergeCell ref="AL43:AM43"/>
    <mergeCell ref="P43:Q43"/>
    <mergeCell ref="R43:S43"/>
    <mergeCell ref="Z44:AA44"/>
    <mergeCell ref="AB44:AC44"/>
    <mergeCell ref="AD44:AE44"/>
    <mergeCell ref="AF44:AG44"/>
    <mergeCell ref="AH44:AI44"/>
    <mergeCell ref="AJ44:AK44"/>
    <mergeCell ref="N44:O44"/>
    <mergeCell ref="P44:Q44"/>
    <mergeCell ref="R44:S44"/>
    <mergeCell ref="T44:U44"/>
    <mergeCell ref="V44:W44"/>
    <mergeCell ref="X44:Y44"/>
    <mergeCell ref="AX44:AY44"/>
    <mergeCell ref="AZ44:BA44"/>
    <mergeCell ref="BB44:BC44"/>
    <mergeCell ref="BD44:BE44"/>
    <mergeCell ref="BF44:BG44"/>
    <mergeCell ref="BH44:BI44"/>
    <mergeCell ref="AL44:AM44"/>
    <mergeCell ref="AN44:AO44"/>
    <mergeCell ref="AP44:AQ44"/>
    <mergeCell ref="AR44:AS44"/>
    <mergeCell ref="AT44:AU44"/>
    <mergeCell ref="AV44:AW44"/>
    <mergeCell ref="X45:Y45"/>
    <mergeCell ref="Z45:AA45"/>
    <mergeCell ref="AB45:AC45"/>
    <mergeCell ref="AD45:AE45"/>
    <mergeCell ref="H45:I45"/>
    <mergeCell ref="J45:K45"/>
    <mergeCell ref="L45:M45"/>
    <mergeCell ref="N45:O45"/>
    <mergeCell ref="P45:Q45"/>
    <mergeCell ref="R45:S45"/>
    <mergeCell ref="BD45:BE45"/>
    <mergeCell ref="BF45:BG45"/>
    <mergeCell ref="BH45:BI45"/>
    <mergeCell ref="D46:E46"/>
    <mergeCell ref="F46:G46"/>
    <mergeCell ref="H46:I46"/>
    <mergeCell ref="J46:K46"/>
    <mergeCell ref="L46:M46"/>
    <mergeCell ref="N46:O46"/>
    <mergeCell ref="P46:Q46"/>
    <mergeCell ref="AR45:AS45"/>
    <mergeCell ref="AT45:AU45"/>
    <mergeCell ref="AV45:AW45"/>
    <mergeCell ref="AX45:AY45"/>
    <mergeCell ref="AZ45:BA45"/>
    <mergeCell ref="BB45:BC45"/>
    <mergeCell ref="AF45:AG45"/>
    <mergeCell ref="AH45:AI45"/>
    <mergeCell ref="AJ45:AK45"/>
    <mergeCell ref="AL45:AM45"/>
    <mergeCell ref="AN45:AO45"/>
    <mergeCell ref="AP45:AQ45"/>
    <mergeCell ref="T45:U45"/>
    <mergeCell ref="V45:W45"/>
    <mergeCell ref="AD46:AE46"/>
    <mergeCell ref="AF46:AG46"/>
    <mergeCell ref="AH46:AI46"/>
    <mergeCell ref="AJ46:AK46"/>
    <mergeCell ref="AL46:AM46"/>
    <mergeCell ref="AN46:AO46"/>
    <mergeCell ref="R46:S46"/>
    <mergeCell ref="T46:U46"/>
    <mergeCell ref="V46:W46"/>
    <mergeCell ref="X46:Y46"/>
    <mergeCell ref="Z46:AA46"/>
    <mergeCell ref="AB46:AC46"/>
    <mergeCell ref="BB46:BC46"/>
    <mergeCell ref="BD46:BE46"/>
    <mergeCell ref="BF46:BG46"/>
    <mergeCell ref="BH46:BI46"/>
    <mergeCell ref="AP46:AQ46"/>
    <mergeCell ref="AR46:AS46"/>
    <mergeCell ref="AT46:AU46"/>
    <mergeCell ref="AV46:AW46"/>
    <mergeCell ref="AX46:AY46"/>
    <mergeCell ref="AZ46:BA46"/>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N42"/>
  <sheetViews>
    <sheetView workbookViewId="0">
      <pane xSplit="1" ySplit="1" topLeftCell="B2" activePane="bottomRight" state="frozen"/>
      <selection pane="topRight" activeCell="B1" sqref="B1"/>
      <selection pane="bottomLeft" activeCell="A2" sqref="A2"/>
      <selection pane="bottomRight" activeCell="F21" sqref="F21"/>
    </sheetView>
  </sheetViews>
  <sheetFormatPr defaultColWidth="9.140625" defaultRowHeight="12.75" x14ac:dyDescent="0.2"/>
  <cols>
    <col min="1" max="1" width="38.42578125" style="34" customWidth="1"/>
    <col min="2" max="4" width="9" style="121" customWidth="1"/>
    <col min="5" max="6" width="9.140625" style="121"/>
    <col min="7" max="7" width="2.85546875" style="34" customWidth="1"/>
    <col min="8" max="8" width="38.42578125" style="34" customWidth="1"/>
    <col min="9" max="9" width="4.42578125" style="34" customWidth="1"/>
    <col min="10" max="10" width="7.140625" style="34" customWidth="1"/>
    <col min="11" max="11" width="3.5703125" style="34" customWidth="1"/>
    <col min="12" max="14" width="7.140625" style="34" customWidth="1"/>
    <col min="15" max="16384" width="9.140625" style="34"/>
  </cols>
  <sheetData>
    <row r="1" spans="1:14" ht="13.5" thickBot="1" x14ac:dyDescent="0.25">
      <c r="A1" s="122" t="s">
        <v>12</v>
      </c>
      <c r="B1" s="136">
        <v>1</v>
      </c>
      <c r="C1" s="137">
        <v>2</v>
      </c>
      <c r="D1" s="137">
        <v>3</v>
      </c>
      <c r="E1" s="137">
        <v>4</v>
      </c>
      <c r="F1" s="137">
        <v>5</v>
      </c>
      <c r="H1" s="123" t="s">
        <v>12</v>
      </c>
      <c r="I1" s="124" t="s">
        <v>13</v>
      </c>
      <c r="J1" s="125" t="s">
        <v>14</v>
      </c>
      <c r="K1" s="125"/>
      <c r="L1" s="125"/>
      <c r="M1" s="124" t="s">
        <v>15</v>
      </c>
      <c r="N1" s="124" t="s">
        <v>16</v>
      </c>
    </row>
    <row r="2" spans="1:14" ht="13.5" thickBot="1" x14ac:dyDescent="0.25">
      <c r="A2" s="43" t="s">
        <v>49</v>
      </c>
      <c r="B2" s="119">
        <v>77.5</v>
      </c>
      <c r="C2" s="137">
        <v>74.7</v>
      </c>
      <c r="D2" s="120" t="s">
        <v>93</v>
      </c>
      <c r="E2" s="137">
        <v>78.099999999999994</v>
      </c>
      <c r="F2" s="137">
        <v>70.3</v>
      </c>
      <c r="H2" s="48" t="str">
        <f>A2</f>
        <v>Egg bare diameter</v>
      </c>
      <c r="I2" s="47">
        <f>COUNTA(B2:F2)</f>
        <v>5</v>
      </c>
      <c r="J2" s="46">
        <f>IF(SUM(B2:F2)&gt;0,MIN(B2:F2),"")</f>
        <v>70.3</v>
      </c>
      <c r="K2" s="44" t="str">
        <f t="shared" ref="K2:K6" si="0">IF(COUNT(J2)&gt;0,"–","?")</f>
        <v>–</v>
      </c>
      <c r="L2" s="45">
        <f>IF(SUM(B2:F2)&gt;0,MAX(B2:F2),"")</f>
        <v>78.099999999999994</v>
      </c>
      <c r="M2" s="44">
        <f>IF(SUM(B2:F2)&gt;0,AVERAGE(B2:F2),"?")</f>
        <v>75.149999999999991</v>
      </c>
      <c r="N2" s="44">
        <f>IF(COUNT(B2:F2)&gt;1,STDEV(B2:F2),"?")</f>
        <v>3.5566838487557475</v>
      </c>
    </row>
    <row r="3" spans="1:14" ht="13.5" thickBot="1" x14ac:dyDescent="0.25">
      <c r="A3" s="43" t="s">
        <v>50</v>
      </c>
      <c r="B3" s="136">
        <v>84.1</v>
      </c>
      <c r="C3" s="137">
        <v>85.4</v>
      </c>
      <c r="D3" s="120" t="s">
        <v>93</v>
      </c>
      <c r="E3" s="137">
        <v>88.7</v>
      </c>
      <c r="F3" s="137">
        <v>81</v>
      </c>
      <c r="H3" s="12" t="str">
        <f>A3</f>
        <v>Egg full diameter</v>
      </c>
      <c r="I3" s="11">
        <f>COUNTA(B3:F3)</f>
        <v>5</v>
      </c>
      <c r="J3" s="27">
        <f>IF(SUM(B3:F3)&gt;0,MIN(B3:F3),"")</f>
        <v>81</v>
      </c>
      <c r="K3" s="9" t="str">
        <f t="shared" si="0"/>
        <v>–</v>
      </c>
      <c r="L3" s="28">
        <f>IF(SUM(B3:F3)&gt;0,MAX(B3:F3),"")</f>
        <v>88.7</v>
      </c>
      <c r="M3" s="9">
        <f>IF(SUM(B3:F3)&gt;0,AVERAGE(B3:F3),"?")</f>
        <v>84.8</v>
      </c>
      <c r="N3" s="9">
        <f>IF(COUNT(B3:F3)&gt;1,STDEV(B3:F3),"?")</f>
        <v>3.1885210782848339</v>
      </c>
    </row>
    <row r="4" spans="1:14" x14ac:dyDescent="0.2">
      <c r="A4" s="42" t="s">
        <v>51</v>
      </c>
      <c r="B4" s="138">
        <v>11.6</v>
      </c>
      <c r="C4" s="139">
        <v>11.9</v>
      </c>
      <c r="D4" s="139">
        <v>11.6</v>
      </c>
      <c r="E4" s="139">
        <v>11.9</v>
      </c>
      <c r="F4" s="139">
        <v>9.4</v>
      </c>
      <c r="H4" s="12" t="str">
        <f>A4</f>
        <v>Process height</v>
      </c>
      <c r="I4" s="11">
        <f>COUNTA(B4:F6)</f>
        <v>15</v>
      </c>
      <c r="J4" s="27">
        <f>IF(SUM(B4:F6)&gt;0,MIN(B4:F6),"")</f>
        <v>8.5</v>
      </c>
      <c r="K4" s="9" t="str">
        <f t="shared" si="0"/>
        <v>–</v>
      </c>
      <c r="L4" s="28">
        <f>IF(SUM(B4:F6)&gt;0,MAX(B4:F6),"")</f>
        <v>13.6</v>
      </c>
      <c r="M4" s="9">
        <f>IF(SUM(B4:F6)&gt;0,AVERAGE(B4:F6),"?")</f>
        <v>11.199999999999998</v>
      </c>
      <c r="N4" s="9">
        <f>IF(COUNT(B4:F6)&gt;1,STDEV(B4:F6),"?")</f>
        <v>1.4412296337304882</v>
      </c>
    </row>
    <row r="5" spans="1:14" x14ac:dyDescent="0.2">
      <c r="A5" s="40"/>
      <c r="B5" s="140">
        <v>10.6</v>
      </c>
      <c r="C5" s="141">
        <v>11.6</v>
      </c>
      <c r="D5" s="141">
        <v>12.8</v>
      </c>
      <c r="E5" s="141">
        <v>13.6</v>
      </c>
      <c r="F5" s="141">
        <v>8.5</v>
      </c>
      <c r="H5" s="12" t="str">
        <f>A7</f>
        <v>Process base width</v>
      </c>
      <c r="I5" s="11">
        <f>COUNTA(B7:F9)</f>
        <v>15</v>
      </c>
      <c r="J5" s="27">
        <f>IF(SUM(B7:F9)&gt;0,MIN(B7:F9),"")</f>
        <v>4.0999999999999996</v>
      </c>
      <c r="K5" s="9" t="str">
        <f t="shared" si="0"/>
        <v>–</v>
      </c>
      <c r="L5" s="28">
        <f>IF(SUM(B7:F9)&gt;0,MAX(B7:F9),"")</f>
        <v>7.2</v>
      </c>
      <c r="M5" s="9">
        <f>IF(SUM(B7:F9)&gt;0,AVERAGE(B7:F9),"?")</f>
        <v>5.9266666666666667</v>
      </c>
      <c r="N5" s="9">
        <f>IF(COUNT(B7:F9)&gt;1,STDEV(B7:F9),"?")</f>
        <v>0.8556256413264135</v>
      </c>
    </row>
    <row r="6" spans="1:14" ht="13.5" thickBot="1" x14ac:dyDescent="0.25">
      <c r="A6" s="39"/>
      <c r="B6" s="142">
        <v>9.1999999999999993</v>
      </c>
      <c r="C6" s="143">
        <v>12.1</v>
      </c>
      <c r="D6" s="143">
        <v>10.4</v>
      </c>
      <c r="E6" s="143">
        <v>12.6</v>
      </c>
      <c r="F6" s="143">
        <v>10.199999999999999</v>
      </c>
      <c r="H6" s="12" t="str">
        <f>A10</f>
        <v>Process base/height ratio</v>
      </c>
      <c r="I6" s="11">
        <f>COUNT(B10:F12)</f>
        <v>15</v>
      </c>
      <c r="J6" s="14">
        <f>IF(SUM(B10:F12)&gt;0,MIN(B10:F12),"")</f>
        <v>0.34453781512605036</v>
      </c>
      <c r="K6" s="9" t="str">
        <f t="shared" si="0"/>
        <v>–</v>
      </c>
      <c r="L6" s="15">
        <f>IF(SUM(B10:F12)&gt;0,MAX(B10:F12),"")</f>
        <v>0.77647058823529402</v>
      </c>
      <c r="M6" s="13">
        <f>IF(SUM(B10:F12)&gt;0,AVERAGE(B10:F12),"?")</f>
        <v>0.5377372232992832</v>
      </c>
      <c r="N6" s="13">
        <f>IF(COUNT(B10:F12)&gt;1,STDEV(B10:F12),"?")</f>
        <v>0.10640360511754549</v>
      </c>
    </row>
    <row r="7" spans="1:14" x14ac:dyDescent="0.2">
      <c r="A7" s="42" t="s">
        <v>52</v>
      </c>
      <c r="B7" s="138">
        <v>4.7</v>
      </c>
      <c r="C7" s="139">
        <v>7.2</v>
      </c>
      <c r="D7" s="139">
        <v>5.6</v>
      </c>
      <c r="E7" s="139">
        <v>4.0999999999999996</v>
      </c>
      <c r="F7" s="139">
        <v>5.4</v>
      </c>
      <c r="H7" s="35" t="str">
        <f>A13</f>
        <v>Inter-process distance</v>
      </c>
      <c r="I7" s="34">
        <f>COUNTA(B12:F14)</f>
        <v>15</v>
      </c>
      <c r="J7" s="34">
        <f>IF(SUM(B13:F15)&gt;0,MIN(B13:F15),"")</f>
        <v>2.4</v>
      </c>
      <c r="K7" s="34" t="str">
        <f t="shared" ref="K7:K8" si="1">IF(COUNT(J7)&gt;0,"–","?")</f>
        <v>–</v>
      </c>
      <c r="L7" s="34">
        <f>IF(SUM(B13:F15)&gt;0,MAX(B13:F15),"")</f>
        <v>4.5</v>
      </c>
      <c r="M7" s="34">
        <f>IF(SUM(B13:F15)&gt;0,AVERAGE(B13:F15),"?")</f>
        <v>3.2</v>
      </c>
      <c r="N7" s="34">
        <f>IF(COUNT(B13:F15)&gt;1,STDEV(B13:F15),"?")</f>
        <v>0.63245553203367555</v>
      </c>
    </row>
    <row r="8" spans="1:14" x14ac:dyDescent="0.2">
      <c r="A8" s="40"/>
      <c r="B8" s="140">
        <v>6.6</v>
      </c>
      <c r="C8" s="141">
        <v>6.5</v>
      </c>
      <c r="D8" s="141">
        <v>5.6</v>
      </c>
      <c r="E8" s="141">
        <v>6.4</v>
      </c>
      <c r="F8" s="141">
        <v>6.6</v>
      </c>
      <c r="G8" s="38"/>
      <c r="H8" s="130" t="str">
        <f>A16</f>
        <v>Number of processes on the egg circumference</v>
      </c>
      <c r="I8" s="131">
        <f>COUNTA(B15:F15)</f>
        <v>5</v>
      </c>
      <c r="J8" s="132">
        <f>IF(SUM(B16:F16)&gt;0,MIN(B16:F16),"")</f>
        <v>22</v>
      </c>
      <c r="K8" s="133" t="str">
        <f t="shared" si="1"/>
        <v>–</v>
      </c>
      <c r="L8" s="134">
        <f>IF(SUM(B16:F16)&gt;0,MAX(B16:F16),"")</f>
        <v>25</v>
      </c>
      <c r="M8" s="133">
        <v>23.6</v>
      </c>
      <c r="N8" s="133">
        <f>IF(COUNT(B16:F16)&gt;1,STDEV(B16:F16),"?")</f>
        <v>1.1401754250991381</v>
      </c>
    </row>
    <row r="9" spans="1:14" ht="13.5" thickBot="1" x14ac:dyDescent="0.25">
      <c r="A9" s="39"/>
      <c r="B9" s="142">
        <v>5.0999999999999996</v>
      </c>
      <c r="C9" s="143">
        <v>6.4</v>
      </c>
      <c r="D9" s="143">
        <v>5.6</v>
      </c>
      <c r="E9" s="143">
        <v>6.4</v>
      </c>
      <c r="F9" s="143">
        <v>6.7</v>
      </c>
      <c r="G9" s="38"/>
    </row>
    <row r="10" spans="1:14" x14ac:dyDescent="0.2">
      <c r="A10" s="41" t="s">
        <v>53</v>
      </c>
      <c r="B10" s="156">
        <f>IF(AND((B7&gt;0),(B4&gt;0)),(B7/B4),"")</f>
        <v>0.40517241379310348</v>
      </c>
      <c r="C10" s="157">
        <f>IF(AND((C7&gt;0),(C4&gt;0)),(C7/C4),"")</f>
        <v>0.60504201680672265</v>
      </c>
      <c r="D10" s="157">
        <f>IF(AND((D7&gt;0),(D4&gt;0)),(D7/D4),"")</f>
        <v>0.48275862068965514</v>
      </c>
      <c r="E10" s="157">
        <f>IF(AND((E7&gt;0),(E4&gt;0)),(E7/E4),"")</f>
        <v>0.34453781512605036</v>
      </c>
      <c r="F10" s="157">
        <f>IF(AND((F7&gt;0),(F4&gt;0)),(F7/F4),"")</f>
        <v>0.57446808510638303</v>
      </c>
      <c r="G10" s="38"/>
    </row>
    <row r="11" spans="1:14" x14ac:dyDescent="0.2">
      <c r="A11" s="40"/>
      <c r="B11" s="158">
        <f>(B8/B5)</f>
        <v>0.62264150943396224</v>
      </c>
      <c r="C11" s="159">
        <f t="shared" ref="C11:F12" si="2">IF(AND((C8&gt;0),(C5&gt;0)),(C8/C5),"")</f>
        <v>0.56034482758620696</v>
      </c>
      <c r="D11" s="159">
        <f t="shared" si="2"/>
        <v>0.43749999999999994</v>
      </c>
      <c r="E11" s="159">
        <f t="shared" si="2"/>
        <v>0.4705882352941177</v>
      </c>
      <c r="F11" s="159">
        <f t="shared" si="2"/>
        <v>0.77647058823529402</v>
      </c>
      <c r="G11" s="38"/>
    </row>
    <row r="12" spans="1:14" ht="13.5" thickBot="1" x14ac:dyDescent="0.25">
      <c r="A12" s="39"/>
      <c r="B12" s="160">
        <f>IF(AND((B9&gt;0),(B6&gt;0)),(B9/B6),"")</f>
        <v>0.55434782608695654</v>
      </c>
      <c r="C12" s="161">
        <f t="shared" si="2"/>
        <v>0.52892561983471076</v>
      </c>
      <c r="D12" s="161">
        <f t="shared" si="2"/>
        <v>0.53846153846153844</v>
      </c>
      <c r="E12" s="161">
        <f t="shared" si="2"/>
        <v>0.50793650793650802</v>
      </c>
      <c r="F12" s="161">
        <f t="shared" si="2"/>
        <v>0.65686274509803932</v>
      </c>
      <c r="G12" s="38"/>
      <c r="H12" s="37"/>
      <c r="I12" s="37"/>
      <c r="J12" s="1"/>
      <c r="K12" s="1"/>
    </row>
    <row r="13" spans="1:14" x14ac:dyDescent="0.2">
      <c r="A13" s="41" t="s">
        <v>54</v>
      </c>
      <c r="B13" s="138">
        <v>2.6</v>
      </c>
      <c r="C13" s="139">
        <v>3.9</v>
      </c>
      <c r="D13" s="139">
        <v>3.5</v>
      </c>
      <c r="E13" s="139">
        <v>2.8</v>
      </c>
      <c r="F13" s="139">
        <v>3.1</v>
      </c>
      <c r="G13" s="38"/>
      <c r="H13" s="37"/>
      <c r="I13" s="37"/>
      <c r="J13" s="1"/>
      <c r="K13" s="1"/>
    </row>
    <row r="14" spans="1:14" x14ac:dyDescent="0.2">
      <c r="A14" s="40"/>
      <c r="B14" s="140">
        <v>2.9</v>
      </c>
      <c r="C14" s="141">
        <v>4.5</v>
      </c>
      <c r="D14" s="141">
        <v>2.9</v>
      </c>
      <c r="E14" s="141">
        <v>4.4000000000000004</v>
      </c>
      <c r="F14" s="141">
        <v>2.9</v>
      </c>
      <c r="G14" s="38"/>
      <c r="H14" s="37"/>
      <c r="I14" s="37"/>
      <c r="J14" s="1"/>
      <c r="K14" s="1"/>
    </row>
    <row r="15" spans="1:14" ht="13.5" thickBot="1" x14ac:dyDescent="0.25">
      <c r="A15" s="39"/>
      <c r="B15" s="142">
        <v>3.1</v>
      </c>
      <c r="C15" s="143">
        <v>2.4</v>
      </c>
      <c r="D15" s="143">
        <v>3.4</v>
      </c>
      <c r="E15" s="143">
        <v>2.6</v>
      </c>
      <c r="F15" s="143">
        <v>3</v>
      </c>
      <c r="G15" s="38"/>
    </row>
    <row r="16" spans="1:14" ht="13.5" thickBot="1" x14ac:dyDescent="0.25">
      <c r="A16" s="36" t="s">
        <v>55</v>
      </c>
      <c r="B16" s="144">
        <v>25</v>
      </c>
      <c r="C16" s="145">
        <v>24</v>
      </c>
      <c r="D16" s="145">
        <v>23</v>
      </c>
      <c r="E16" s="145">
        <v>22</v>
      </c>
      <c r="F16" s="145">
        <v>24</v>
      </c>
    </row>
    <row r="17" spans="1:1" x14ac:dyDescent="0.2">
      <c r="A17" s="35"/>
    </row>
    <row r="31" spans="1:1" x14ac:dyDescent="0.2">
      <c r="A31" s="1"/>
    </row>
    <row r="32" spans="1:1" x14ac:dyDescent="0.2">
      <c r="A32" s="1"/>
    </row>
    <row r="35" spans="1:1" x14ac:dyDescent="0.2">
      <c r="A35" s="1"/>
    </row>
    <row r="38" spans="1:1" x14ac:dyDescent="0.2">
      <c r="A38" s="1"/>
    </row>
    <row r="42" spans="1:1" x14ac:dyDescent="0.2">
      <c r="A42" s="1"/>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B31"/>
  <sheetViews>
    <sheetView workbookViewId="0">
      <pane xSplit="3" ySplit="1" topLeftCell="G3" activePane="bottomRight" state="frozen"/>
      <selection pane="topRight" activeCell="C1" sqref="C1"/>
      <selection pane="bottomLeft" activeCell="A2" sqref="A2"/>
      <selection pane="bottomRight" activeCell="C25" sqref="C25"/>
    </sheetView>
  </sheetViews>
  <sheetFormatPr defaultColWidth="9.140625" defaultRowHeight="12.75" x14ac:dyDescent="0.2"/>
  <cols>
    <col min="1" max="1" width="19.85546875" style="103" customWidth="1"/>
    <col min="2" max="2" width="16.85546875" style="104" customWidth="1"/>
    <col min="3" max="3" width="9.140625" style="105"/>
    <col min="4" max="28" width="17" style="89" customWidth="1"/>
    <col min="29" max="16384" width="9.140625" style="75"/>
  </cols>
  <sheetData>
    <row r="1" spans="1:28" ht="25.5" x14ac:dyDescent="0.2">
      <c r="A1" s="97" t="s">
        <v>6</v>
      </c>
      <c r="B1" s="98" t="s">
        <v>7</v>
      </c>
      <c r="C1" s="99" t="s">
        <v>56</v>
      </c>
      <c r="D1" s="74" t="s">
        <v>19</v>
      </c>
      <c r="E1" s="74" t="s">
        <v>57</v>
      </c>
      <c r="F1" s="74" t="s">
        <v>58</v>
      </c>
      <c r="G1" s="74" t="s">
        <v>59</v>
      </c>
      <c r="H1" s="74" t="s">
        <v>60</v>
      </c>
      <c r="I1" s="74" t="s">
        <v>61</v>
      </c>
      <c r="J1" s="74" t="s">
        <v>62</v>
      </c>
      <c r="K1" s="74" t="s">
        <v>63</v>
      </c>
      <c r="L1" s="74" t="s">
        <v>64</v>
      </c>
      <c r="M1" s="74" t="s">
        <v>69</v>
      </c>
      <c r="N1" s="74" t="s">
        <v>70</v>
      </c>
      <c r="O1" s="74" t="s">
        <v>71</v>
      </c>
      <c r="P1" s="74" t="s">
        <v>72</v>
      </c>
      <c r="Q1" s="74" t="s">
        <v>74</v>
      </c>
      <c r="R1" s="74" t="s">
        <v>75</v>
      </c>
      <c r="S1" s="74" t="s">
        <v>76</v>
      </c>
      <c r="T1" s="74" t="s">
        <v>77</v>
      </c>
      <c r="U1" s="74" t="s">
        <v>79</v>
      </c>
      <c r="V1" s="74" t="s">
        <v>80</v>
      </c>
      <c r="W1" s="74" t="s">
        <v>81</v>
      </c>
      <c r="X1" s="74" t="s">
        <v>82</v>
      </c>
      <c r="Y1" s="74" t="s">
        <v>84</v>
      </c>
      <c r="Z1" s="74" t="s">
        <v>85</v>
      </c>
      <c r="AA1" s="74" t="s">
        <v>86</v>
      </c>
      <c r="AB1" s="74" t="s">
        <v>87</v>
      </c>
    </row>
    <row r="2" spans="1:28" ht="13.7" customHeight="1" x14ac:dyDescent="0.2">
      <c r="A2" s="100" t="s">
        <v>90</v>
      </c>
      <c r="B2" s="101" t="s">
        <v>119</v>
      </c>
      <c r="C2" s="102">
        <f>animals!B1</f>
        <v>1</v>
      </c>
      <c r="D2" s="95">
        <f>IF(animals!B3&gt;0,animals!B3,"")</f>
        <v>309.7</v>
      </c>
      <c r="E2" s="91">
        <f>IF(animals!B5&gt;0,animals!B5,"")</f>
        <v>28.2</v>
      </c>
      <c r="F2" s="91">
        <f>IF(animals!B6&gt;0,animals!B6,"")</f>
        <v>18.2</v>
      </c>
      <c r="G2" s="91">
        <f>IF(animals!B7&gt;0,animals!B7,"")</f>
        <v>2.2999999999999998</v>
      </c>
      <c r="H2" s="91">
        <f>IF(animals!B8&gt;0,animals!B8,"")</f>
        <v>0.7</v>
      </c>
      <c r="I2" s="96">
        <f>IF(animals!B11&gt;0,animals!B11,"")</f>
        <v>3.5</v>
      </c>
      <c r="J2" s="91">
        <f>IF(animals!B12&gt;0,animals!B12,"")</f>
        <v>2.5</v>
      </c>
      <c r="K2" s="91">
        <f>IF(animals!B13&gt;0,animals!B13,"")</f>
        <v>2.2999999999999998</v>
      </c>
      <c r="L2" s="91">
        <f>IF(animals!B15&gt;0,animals!B15,"")</f>
        <v>9.1</v>
      </c>
      <c r="M2" s="91">
        <f>IF(animals!B17&gt;0,animals!B17,"")</f>
        <v>9</v>
      </c>
      <c r="N2" s="91">
        <f>IF(animals!B18&gt;0,animals!B18,"")</f>
        <v>6.6</v>
      </c>
      <c r="O2" s="91">
        <f>IF(animals!B19&gt;0,animals!B19,"")</f>
        <v>8.6</v>
      </c>
      <c r="P2" s="91">
        <f>IF(animals!B20&gt;0,animals!B20,"")</f>
        <v>6.5</v>
      </c>
      <c r="Q2" s="91">
        <f>IF(animals!B22&gt;0,animals!B22,"")</f>
        <v>9.4</v>
      </c>
      <c r="R2" s="91">
        <f>IF(animals!B23&gt;0,animals!B23,"")</f>
        <v>7.7</v>
      </c>
      <c r="S2" s="91">
        <f>IF(animals!B24&gt;0,animals!B24,"")</f>
        <v>9</v>
      </c>
      <c r="T2" s="91">
        <f>IF(animals!B25&gt;0,animals!B25,"")</f>
        <v>7</v>
      </c>
      <c r="U2" s="91">
        <f>IF(animals!B27&gt;0,animals!B27,"")</f>
        <v>10</v>
      </c>
      <c r="V2" s="91">
        <f>IF(animals!B28&gt;0,animals!B28,"")</f>
        <v>7.6</v>
      </c>
      <c r="W2" s="91">
        <f>IF(animals!B29&gt;0,animals!B29,"")</f>
        <v>9.6</v>
      </c>
      <c r="X2" s="91">
        <f>IF(animals!B30&gt;0,animals!B30,"")</f>
        <v>7.3</v>
      </c>
      <c r="Y2" s="91">
        <f>IF(animals!B32&gt;0,animals!B32,"")</f>
        <v>12.1</v>
      </c>
      <c r="Z2" s="91">
        <f>IF(animals!B33&gt;0,animals!B33,"")</f>
        <v>9.4</v>
      </c>
      <c r="AA2" s="91">
        <f>IF(animals!B34&gt;0,animals!B34,"")</f>
        <v>11.4</v>
      </c>
      <c r="AB2" s="91">
        <f>IF(animals!B35&gt;0,animals!B35,"")</f>
        <v>9.1</v>
      </c>
    </row>
    <row r="3" spans="1:28" x14ac:dyDescent="0.2">
      <c r="A3" s="97" t="str">
        <f>A$2</f>
        <v>Minibiotus jonesorum</v>
      </c>
      <c r="B3" s="101" t="s">
        <v>109</v>
      </c>
      <c r="C3" s="102">
        <f>animals!D1</f>
        <v>2</v>
      </c>
      <c r="D3" s="95">
        <f>IF(animals!D3&gt;0,animals!D3,"")</f>
        <v>384.5</v>
      </c>
      <c r="E3" s="91">
        <f>IF(animals!D5&gt;0,animals!D5,"")</f>
        <v>29.5</v>
      </c>
      <c r="F3" s="91">
        <f>IF(animals!D6&gt;0,animals!D6,"")</f>
        <v>19.8</v>
      </c>
      <c r="G3" s="91">
        <f>IF(animals!D7&gt;0,animals!D7,"")</f>
        <v>3</v>
      </c>
      <c r="H3" s="91">
        <f>IF(animals!D8&gt;0,animals!D8,"")</f>
        <v>1.4</v>
      </c>
      <c r="I3" s="96">
        <f>IF(animals!D11&gt;0,animals!D11,"")</f>
        <v>3.8</v>
      </c>
      <c r="J3" s="91">
        <f>IF(animals!D12&gt;0,animals!D12,"")</f>
        <v>2.4</v>
      </c>
      <c r="K3" s="91">
        <f>IF(animals!D13&gt;0,animals!D13,"")</f>
        <v>3.3</v>
      </c>
      <c r="L3" s="91">
        <f>IF(animals!D15&gt;0,animals!D15,"")</f>
        <v>10.7</v>
      </c>
      <c r="M3" s="91">
        <f>IF(animals!D17&gt;0,animals!D17,"")</f>
        <v>11.2</v>
      </c>
      <c r="N3" s="91">
        <f>IF(animals!D18&gt;0,animals!D18,"")</f>
        <v>8.6999999999999993</v>
      </c>
      <c r="O3" s="91">
        <f>IF(animals!D19&gt;0,animals!D19,"")</f>
        <v>9.8000000000000007</v>
      </c>
      <c r="P3" s="91">
        <f>IF(animals!D20&gt;0,animals!D20,"")</f>
        <v>7.5</v>
      </c>
      <c r="Q3" s="91">
        <f>IF(animals!D22&gt;0,animals!D22,"")</f>
        <v>10.199999999999999</v>
      </c>
      <c r="R3" s="91">
        <f>IF(animals!D23&gt;0,animals!D23,"")</f>
        <v>6.8</v>
      </c>
      <c r="S3" s="91">
        <f>IF(animals!D24&gt;0,animals!D24,"")</f>
        <v>9.8000000000000007</v>
      </c>
      <c r="T3" s="91">
        <f>IF(animals!D25&gt;0,animals!D25,"")</f>
        <v>6.5</v>
      </c>
      <c r="U3" s="91">
        <f>IF(animals!D27&gt;0,animals!D27,"")</f>
        <v>11</v>
      </c>
      <c r="V3" s="91">
        <f>IF(animals!D28&gt;0,animals!D28,"")</f>
        <v>7.9</v>
      </c>
      <c r="W3" s="91">
        <f>IF(animals!D29&gt;0,animals!D29,"")</f>
        <v>11</v>
      </c>
      <c r="X3" s="91">
        <f>IF(animals!D30&gt;0,animals!D30,"")</f>
        <v>7.6</v>
      </c>
      <c r="Y3" s="91">
        <f>IF(animals!D32&gt;0,animals!D32,"")</f>
        <v>13.8</v>
      </c>
      <c r="Z3" s="91">
        <f>IF(animals!D33&gt;0,animals!D33,"")</f>
        <v>10.5</v>
      </c>
      <c r="AA3" s="91">
        <f>IF(animals!D34&gt;0,animals!D34,"")</f>
        <v>12.5</v>
      </c>
      <c r="AB3" s="91">
        <f>IF(animals!D35&gt;0,animals!D35,"")</f>
        <v>8.9</v>
      </c>
    </row>
    <row r="4" spans="1:28" x14ac:dyDescent="0.2">
      <c r="A4" s="97" t="str">
        <f t="shared" ref="A4:A19" si="0">A$2</f>
        <v>Minibiotus jonesorum</v>
      </c>
      <c r="B4" s="101" t="s">
        <v>109</v>
      </c>
      <c r="C4" s="102">
        <f>animals!F1</f>
        <v>3</v>
      </c>
      <c r="D4" s="95">
        <f>IF(animals!F3&gt;0,animals!F3,"")</f>
        <v>290</v>
      </c>
      <c r="E4" s="91">
        <f>IF(animals!F5&gt;0,animals!F5,"")</f>
        <v>27.5</v>
      </c>
      <c r="F4" s="91">
        <f>IF(animals!F6&gt;0,animals!F6,"")</f>
        <v>17.899999999999999</v>
      </c>
      <c r="G4" s="91">
        <f>IF(animals!F7&gt;0,animals!F7,"")</f>
        <v>2.6</v>
      </c>
      <c r="H4" s="91">
        <f>IF(animals!F8&gt;0,animals!F8,"")</f>
        <v>0.7</v>
      </c>
      <c r="I4" s="96">
        <f>IF(animals!F11&gt;0,animals!F11,"")</f>
        <v>3.8</v>
      </c>
      <c r="J4" s="91">
        <f>IF(animals!F12&gt;0,animals!F12,"")</f>
        <v>2.5</v>
      </c>
      <c r="K4" s="91">
        <f>IF(animals!F13&gt;0,animals!F13,"")</f>
        <v>3</v>
      </c>
      <c r="L4" s="91">
        <f>IF(animals!F15&gt;0,animals!F15,"")</f>
        <v>9.6999999999999993</v>
      </c>
      <c r="M4" s="91">
        <f>IF(animals!F17&gt;0,animals!F17,"")</f>
        <v>8.6999999999999993</v>
      </c>
      <c r="N4" s="91">
        <f>IF(animals!F18&gt;0,animals!F18,"")</f>
        <v>7.2</v>
      </c>
      <c r="O4" s="91">
        <f>IF(animals!F19&gt;0,animals!F19,"")</f>
        <v>2.2999999999999998</v>
      </c>
      <c r="P4" s="91">
        <f>IF(animals!F20&gt;0,animals!F20,"")</f>
        <v>7.6</v>
      </c>
      <c r="Q4" s="91">
        <f>IF(animals!F22&gt;0,animals!F22,"")</f>
        <v>8.9</v>
      </c>
      <c r="R4" s="91">
        <f>IF(animals!F23&gt;0,animals!F23,"")</f>
        <v>7.4</v>
      </c>
      <c r="S4" s="91">
        <f>IF(animals!F24&gt;0,animals!F24,"")</f>
        <v>8.4</v>
      </c>
      <c r="T4" s="91">
        <f>IF(animals!F25&gt;0,animals!F25,"")</f>
        <v>6</v>
      </c>
      <c r="U4" s="91">
        <f>IF(animals!F27&gt;0,animals!F27,"")</f>
        <v>9.6</v>
      </c>
      <c r="V4" s="91">
        <f>IF(animals!F28&gt;0,animals!F28,"")</f>
        <v>7.3</v>
      </c>
      <c r="W4" s="91">
        <f>IF(animals!F29&gt;0,animals!F29,"")</f>
        <v>8.9</v>
      </c>
      <c r="X4" s="91">
        <f>IF(animals!F30&gt;0,animals!F30,"")</f>
        <v>6.1</v>
      </c>
      <c r="Y4" s="91">
        <f>IF(animals!F32&gt;0,animals!F32,"")</f>
        <v>11.9</v>
      </c>
      <c r="Z4" s="91">
        <f>IF(animals!F33&gt;0,animals!F33,"")</f>
        <v>8.3000000000000007</v>
      </c>
      <c r="AA4" s="91">
        <f>IF(animals!F34&gt;0,animals!F34,"")</f>
        <v>10.199999999999999</v>
      </c>
      <c r="AB4" s="91">
        <f>IF(animals!F35&gt;0,animals!F35,"")</f>
        <v>7.7</v>
      </c>
    </row>
    <row r="5" spans="1:28" x14ac:dyDescent="0.2">
      <c r="A5" s="100" t="str">
        <f>A$2</f>
        <v>Minibiotus jonesorum</v>
      </c>
      <c r="B5" s="101" t="s">
        <v>109</v>
      </c>
      <c r="C5" s="102">
        <f>animals!H1</f>
        <v>4</v>
      </c>
      <c r="D5" s="95">
        <f>IF(animals!H3&gt;0,animals!H3,"")</f>
        <v>354</v>
      </c>
      <c r="E5" s="91">
        <f>IF(animals!H5&gt;0,animals!H5,"")</f>
        <v>29.6</v>
      </c>
      <c r="F5" s="91">
        <f>IF(animals!H6&gt;0,animals!H6,"")</f>
        <v>19.8</v>
      </c>
      <c r="G5" s="91">
        <f>IF(animals!H7&gt;0,animals!H7,"")</f>
        <v>2.8</v>
      </c>
      <c r="H5" s="91">
        <f>IF(animals!H8&gt;0,animals!H8,"")</f>
        <v>0.9</v>
      </c>
      <c r="I5" s="96">
        <f>IF(animals!H11&gt;0,animals!H11,"")</f>
        <v>2.8</v>
      </c>
      <c r="J5" s="91">
        <f>IF(animals!H12&gt;0,animals!H12,"")</f>
        <v>2.5</v>
      </c>
      <c r="K5" s="91">
        <f>IF(animals!H13&gt;0,animals!H13,"")</f>
        <v>2.6</v>
      </c>
      <c r="L5" s="91">
        <f>IF(animals!H15&gt;0,animals!H15,"")</f>
        <v>8.9</v>
      </c>
      <c r="M5" s="91">
        <f>IF(animals!H17&gt;0,animals!H17,"")</f>
        <v>9.4</v>
      </c>
      <c r="N5" s="91">
        <f>IF(animals!H18&gt;0,animals!H18,"")</f>
        <v>7.8</v>
      </c>
      <c r="O5" s="91">
        <f>IF(animals!H19&gt;0,animals!H19,"")</f>
        <v>8.1999999999999993</v>
      </c>
      <c r="P5" s="91">
        <f>IF(animals!H20&gt;0,animals!H20,"")</f>
        <v>7</v>
      </c>
      <c r="Q5" s="91">
        <f>IF(animals!H22&gt;0,animals!H22,"")</f>
        <v>9.4</v>
      </c>
      <c r="R5" s="91">
        <f>IF(animals!H23&gt;0,animals!H23,"")</f>
        <v>6.9</v>
      </c>
      <c r="S5" s="91">
        <f>IF(animals!H24&gt;0,animals!H24,"")</f>
        <v>8.6</v>
      </c>
      <c r="T5" s="91">
        <f>IF(animals!H25&gt;0,animals!H25,"")</f>
        <v>6.4</v>
      </c>
      <c r="U5" s="91">
        <f>IF(animals!H27&gt;0,animals!H27,"")</f>
        <v>9.4</v>
      </c>
      <c r="V5" s="91">
        <f>IF(animals!H28&gt;0,animals!H28,"")</f>
        <v>7.1</v>
      </c>
      <c r="W5" s="91">
        <f>IF(animals!H29&gt;0,animals!H29,"")</f>
        <v>8.1999999999999993</v>
      </c>
      <c r="X5" s="91">
        <f>IF(animals!H30&gt;0,animals!H30,"")</f>
        <v>5.9</v>
      </c>
      <c r="Y5" s="91">
        <f>IF(animals!H32&gt;0,animals!H32,"")</f>
        <v>11.7</v>
      </c>
      <c r="Z5" s="91">
        <f>IF(animals!H33&gt;0,animals!H33,"")</f>
        <v>9.4</v>
      </c>
      <c r="AA5" s="91">
        <f>IF(animals!H34&gt;0,animals!H34,"")</f>
        <v>10.199999999999999</v>
      </c>
      <c r="AB5" s="91">
        <f>IF(animals!H35&gt;0,animals!H35,"")</f>
        <v>7.3</v>
      </c>
    </row>
    <row r="6" spans="1:28" x14ac:dyDescent="0.2">
      <c r="A6" s="97" t="str">
        <f t="shared" si="0"/>
        <v>Minibiotus jonesorum</v>
      </c>
      <c r="B6" s="98" t="s">
        <v>108</v>
      </c>
      <c r="C6" s="102">
        <f>animals!J1</f>
        <v>5</v>
      </c>
      <c r="D6" s="95">
        <f>IF(animals!J3&gt;0,animals!J3,"")</f>
        <v>358.9</v>
      </c>
      <c r="E6" s="91">
        <f>IF(animals!J5&gt;0,animals!J5,"")</f>
        <v>29.9</v>
      </c>
      <c r="F6" s="91">
        <f>IF(animals!J6&gt;0,animals!J6,"")</f>
        <v>21</v>
      </c>
      <c r="G6" s="91">
        <f>IF(animals!J7&gt;0,animals!J7,"")</f>
        <v>2.7</v>
      </c>
      <c r="H6" s="91">
        <f>IF(animals!J8&gt;0,animals!J8,"")</f>
        <v>0.7</v>
      </c>
      <c r="I6" s="96">
        <f>IF(animals!J11&gt;0,animals!J11,"")</f>
        <v>4.0999999999999996</v>
      </c>
      <c r="J6" s="91">
        <f>IF(animals!J12&gt;0,animals!J12,"")</f>
        <v>2.6</v>
      </c>
      <c r="K6" s="91">
        <f>IF(animals!J13&gt;0,animals!J13,"")</f>
        <v>2.8</v>
      </c>
      <c r="L6" s="91">
        <f>IF(animals!J15&gt;0,animals!J15,"")</f>
        <v>10.5</v>
      </c>
      <c r="M6" s="91">
        <f>IF(animals!J17&gt;0,animals!J17,"")</f>
        <v>9.5</v>
      </c>
      <c r="N6" s="91">
        <f>IF(animals!J18&gt;0,animals!J18,"")</f>
        <v>7.6</v>
      </c>
      <c r="O6" s="91">
        <f>IF(animals!J19&gt;0,animals!J19,"")</f>
        <v>9.1999999999999993</v>
      </c>
      <c r="P6" s="91">
        <f>IF(animals!J20&gt;0,animals!J20,"")</f>
        <v>7.1</v>
      </c>
      <c r="Q6" s="91">
        <f>IF(animals!J22&gt;0,animals!J22,"")</f>
        <v>10.3</v>
      </c>
      <c r="R6" s="91">
        <f>IF(animals!J23&gt;0,animals!J23,"")</f>
        <v>7.8</v>
      </c>
      <c r="S6" s="91">
        <f>IF(animals!J24&gt;0,animals!J24,"")</f>
        <v>10</v>
      </c>
      <c r="T6" s="91">
        <f>IF(animals!J25&gt;0,animals!J25,"")</f>
        <v>7.6</v>
      </c>
      <c r="U6" s="91">
        <f>IF(animals!J27&gt;0,animals!J27,"")</f>
        <v>10</v>
      </c>
      <c r="V6" s="91">
        <f>IF(animals!J28&gt;0,animals!J28,"")</f>
        <v>7.7</v>
      </c>
      <c r="W6" s="91">
        <f>IF(animals!J29&gt;0,animals!J29,"")</f>
        <v>10</v>
      </c>
      <c r="X6" s="91">
        <f>IF(animals!J30&gt;0,animals!J30,"")</f>
        <v>7.4</v>
      </c>
      <c r="Y6" s="91">
        <f>IF(animals!J32&gt;0,animals!J32,"")</f>
        <v>11.4</v>
      </c>
      <c r="Z6" s="91">
        <f>IF(animals!J33&gt;0,animals!J33,"")</f>
        <v>7.2</v>
      </c>
      <c r="AA6" s="91">
        <f>IF(animals!J34&gt;0,animals!J34,"")</f>
        <v>11.6</v>
      </c>
      <c r="AB6" s="91">
        <f>IF(animals!J35&gt;0,animals!J35,"")</f>
        <v>7.9</v>
      </c>
    </row>
    <row r="7" spans="1:28" x14ac:dyDescent="0.2">
      <c r="A7" s="97" t="str">
        <f t="shared" si="0"/>
        <v>Minibiotus jonesorum</v>
      </c>
      <c r="B7" s="98" t="s">
        <v>110</v>
      </c>
      <c r="C7" s="102">
        <f>animals!L1</f>
        <v>6</v>
      </c>
      <c r="D7" s="95">
        <f>IF(animals!L3&gt;0,animals!L3,"")</f>
        <v>180.8</v>
      </c>
      <c r="E7" s="91">
        <f>IF(animals!L5&gt;0,animals!L5,"")</f>
        <v>20</v>
      </c>
      <c r="F7" s="91">
        <f>IF(animals!L6&gt;0,animals!L6,"")</f>
        <v>13.3</v>
      </c>
      <c r="G7" s="91">
        <f>IF(animals!L7&gt;0,animals!L7,"")</f>
        <v>1.9</v>
      </c>
      <c r="H7" s="91">
        <f>IF(animals!L8&gt;0,animals!L8,"")</f>
        <v>0.7</v>
      </c>
      <c r="I7" s="96">
        <f>IF(animals!L11&gt;0,animals!L11,"")</f>
        <v>2</v>
      </c>
      <c r="J7" s="91">
        <f>IF(animals!L12&gt;0,animals!L12,"")</f>
        <v>1.6</v>
      </c>
      <c r="K7" s="91">
        <f>IF(animals!L13&gt;0,animals!L13,"")</f>
        <v>1.8</v>
      </c>
      <c r="L7" s="91">
        <f>IF(animals!L15&gt;0,animals!L15,"")</f>
        <v>5.4</v>
      </c>
      <c r="M7" s="91">
        <f>IF(animals!L17&gt;0,animals!L17,"")</f>
        <v>5.8</v>
      </c>
      <c r="N7" s="91">
        <f>IF(animals!L18&gt;0,animals!L18,"")</f>
        <v>3.6</v>
      </c>
      <c r="O7" s="91">
        <f>IF(animals!L19&gt;0,animals!L19,"")</f>
        <v>5.5</v>
      </c>
      <c r="P7" s="91">
        <f>IF(animals!L20&gt;0,animals!L20,"")</f>
        <v>3.5</v>
      </c>
      <c r="Q7" s="91">
        <f>IF(animals!L22&gt;0,animals!L22,"")</f>
        <v>5.8</v>
      </c>
      <c r="R7" s="91">
        <f>IF(animals!L23&gt;0,animals!L23,"")</f>
        <v>4.9000000000000004</v>
      </c>
      <c r="S7" s="91">
        <f>IF(animals!L24&gt;0,animals!L24,"")</f>
        <v>5.8</v>
      </c>
      <c r="T7" s="91">
        <f>IF(animals!L25&gt;0,animals!L25,"")</f>
        <v>4.8</v>
      </c>
      <c r="U7" s="91">
        <f>IF(animals!L27&gt;0,animals!L27,"")</f>
        <v>6.5</v>
      </c>
      <c r="V7" s="91">
        <f>IF(animals!L28&gt;0,animals!L28,"")</f>
        <v>3.3</v>
      </c>
      <c r="W7" s="91">
        <f>IF(animals!L29&gt;0,animals!L29,"")</f>
        <v>6.1</v>
      </c>
      <c r="X7" s="91">
        <f>IF(animals!L30&gt;0,animals!L30,"")</f>
        <v>3.3</v>
      </c>
      <c r="Y7" s="91">
        <f>IF(animals!L32&gt;0,animals!L32,"")</f>
        <v>6.9</v>
      </c>
      <c r="Z7" s="91">
        <f>IF(animals!L33&gt;0,animals!L33,"")</f>
        <v>4.4000000000000004</v>
      </c>
      <c r="AA7" s="91">
        <f>IF(animals!L34&gt;0,animals!L34,"")</f>
        <v>6.9</v>
      </c>
      <c r="AB7" s="91">
        <f>IF(animals!L35&gt;0,animals!L35,"")</f>
        <v>3.3</v>
      </c>
    </row>
    <row r="8" spans="1:28" x14ac:dyDescent="0.2">
      <c r="A8" s="97" t="str">
        <f t="shared" si="0"/>
        <v>Minibiotus jonesorum</v>
      </c>
      <c r="B8" s="98" t="s">
        <v>110</v>
      </c>
      <c r="C8" s="102">
        <f>animals!N1</f>
        <v>7</v>
      </c>
      <c r="D8" s="95">
        <f>IF(animals!N3&gt;0,animals!N3,"")</f>
        <v>237.7</v>
      </c>
      <c r="E8" s="91">
        <f>IF(animals!N5&gt;0,animals!N5,"")</f>
        <v>21.9</v>
      </c>
      <c r="F8" s="91">
        <f>IF(animals!N6&gt;0,animals!N6,"")</f>
        <v>14.4</v>
      </c>
      <c r="G8" s="91">
        <f>IF(animals!N7&gt;0,animals!N7,"")</f>
        <v>2.1</v>
      </c>
      <c r="H8" s="91">
        <f>IF(animals!N8&gt;0,animals!N8,"")</f>
        <v>0.6</v>
      </c>
      <c r="I8" s="96">
        <f>IF(animals!N11&gt;0,animals!N11,"")</f>
        <v>2.6</v>
      </c>
      <c r="J8" s="91">
        <f>IF(animals!N12&gt;0,animals!N12,"")</f>
        <v>2</v>
      </c>
      <c r="K8" s="91">
        <f>IF(animals!N13&gt;0,animals!N13,"")</f>
        <v>2.2999999999999998</v>
      </c>
      <c r="L8" s="91">
        <f>IF(animals!N15&gt;0,animals!N15,"")</f>
        <v>7</v>
      </c>
      <c r="M8" s="91">
        <f>IF(animals!N17&gt;0,animals!N17,"")</f>
        <v>7</v>
      </c>
      <c r="N8" s="91">
        <f>IF(animals!N18&gt;0,animals!N18,"")</f>
        <v>5.2</v>
      </c>
      <c r="O8" s="91">
        <f>IF(animals!N19&gt;0,animals!N19,"")</f>
        <v>6.7</v>
      </c>
      <c r="P8" s="91">
        <f>IF(animals!N20&gt;0,animals!N20,"")</f>
        <v>5</v>
      </c>
      <c r="Q8" s="91">
        <f>IF(animals!N22&gt;0,animals!N22,"")</f>
        <v>6.9</v>
      </c>
      <c r="R8" s="91">
        <f>IF(animals!N23&gt;0,animals!N23,"")</f>
        <v>4</v>
      </c>
      <c r="S8" s="91">
        <f>IF(animals!N24&gt;0,animals!N24,"")</f>
        <v>6.9</v>
      </c>
      <c r="T8" s="91">
        <f>IF(animals!N25&gt;0,animals!N25,"")</f>
        <v>3.8</v>
      </c>
      <c r="U8" s="91">
        <f>IF(animals!N27&gt;0,animals!N27,"")</f>
        <v>7.5</v>
      </c>
      <c r="V8" s="91">
        <f>IF(animals!N28&gt;0,animals!N28,"")</f>
        <v>5</v>
      </c>
      <c r="W8" s="91">
        <f>IF(animals!N29&gt;0,animals!N29,"")</f>
        <v>7.1</v>
      </c>
      <c r="X8" s="91">
        <f>IF(animals!N30&gt;0,animals!N30,"")</f>
        <v>4.9000000000000004</v>
      </c>
      <c r="Y8" s="91">
        <f>IF(animals!N32&gt;0,animals!N32,"")</f>
        <v>7.9</v>
      </c>
      <c r="Z8" s="91">
        <f>IF(animals!N33&gt;0,animals!N33,"")</f>
        <v>6.3</v>
      </c>
      <c r="AA8" s="91">
        <f>IF(animals!N34&gt;0,animals!N34,"")</f>
        <v>7.4</v>
      </c>
      <c r="AB8" s="91">
        <f>IF(animals!N35&gt;0,animals!N35,"")</f>
        <v>5.2</v>
      </c>
    </row>
    <row r="9" spans="1:28" x14ac:dyDescent="0.2">
      <c r="A9" s="97" t="str">
        <f t="shared" si="0"/>
        <v>Minibiotus jonesorum</v>
      </c>
      <c r="B9" s="98" t="s">
        <v>110</v>
      </c>
      <c r="C9" s="102">
        <f>animals!P1</f>
        <v>8</v>
      </c>
      <c r="D9" s="95">
        <f>IF(animals!P3&gt;0,animals!P3,"")</f>
        <v>170.1</v>
      </c>
      <c r="E9" s="91">
        <f>IF(animals!P5&gt;0,animals!P5,"")</f>
        <v>19.100000000000001</v>
      </c>
      <c r="F9" s="91">
        <f>IF(animals!P6&gt;0,animals!P6,"")</f>
        <v>12.4</v>
      </c>
      <c r="G9" s="91">
        <f>IF(animals!P7&gt;0,animals!P7,"")</f>
        <v>1.6</v>
      </c>
      <c r="H9" s="91">
        <f>IF(animals!P8&gt;0,animals!P8,"")</f>
        <v>0.5</v>
      </c>
      <c r="I9" s="96">
        <f>IF(animals!P11&gt;0,animals!P11,"")</f>
        <v>2.1</v>
      </c>
      <c r="J9" s="91">
        <f>IF(animals!P12&gt;0,animals!P12,"")</f>
        <v>1.4</v>
      </c>
      <c r="K9" s="91">
        <f>IF(animals!P13&gt;0,animals!P13,"")</f>
        <v>1.9</v>
      </c>
      <c r="L9" s="91">
        <f>IF(animals!P15&gt;0,animals!P15,"")</f>
        <v>5.8</v>
      </c>
      <c r="M9" s="91">
        <f>IF(animals!P17&gt;0,animals!P17,"")</f>
        <v>6.3</v>
      </c>
      <c r="N9" s="91">
        <f>IF(animals!P18&gt;0,animals!P18,"")</f>
        <v>3.7</v>
      </c>
      <c r="O9" s="91">
        <f>IF(animals!P19&gt;0,animals!P19,"")</f>
        <v>5.6</v>
      </c>
      <c r="P9" s="91">
        <f>IF(animals!P20&gt;0,animals!P20,"")</f>
        <v>3.5</v>
      </c>
      <c r="Q9" s="91">
        <f>IF(animals!P22&gt;0,animals!P22,"")</f>
        <v>6.5</v>
      </c>
      <c r="R9" s="91">
        <f>IF(animals!P23&gt;0,animals!P23,"")</f>
        <v>3.9</v>
      </c>
      <c r="S9" s="91">
        <f>IF(animals!P24&gt;0,animals!P24,"")</f>
        <v>5.0999999999999996</v>
      </c>
      <c r="T9" s="91">
        <f>IF(animals!P25&gt;0,animals!P25,"")</f>
        <v>3.4</v>
      </c>
      <c r="U9" s="91">
        <f>IF(animals!P27&gt;0,animals!P27,"")</f>
        <v>6.6</v>
      </c>
      <c r="V9" s="91">
        <f>IF(animals!P28&gt;0,animals!P28,"")</f>
        <v>3.5</v>
      </c>
      <c r="W9" s="91">
        <f>IF(animals!P29&gt;0,animals!P29,"")</f>
        <v>5.4</v>
      </c>
      <c r="X9" s="91">
        <f>IF(animals!P30&gt;0,animals!P30,"")</f>
        <v>3.4</v>
      </c>
      <c r="Y9" s="91">
        <f>IF(animals!P32&gt;0,animals!P32,"")</f>
        <v>6.7</v>
      </c>
      <c r="Z9" s="91">
        <f>IF(animals!P33&gt;0,animals!P33,"")</f>
        <v>4.3</v>
      </c>
      <c r="AA9" s="91">
        <f>IF(animals!P34&gt;0,animals!P34,"")</f>
        <v>6.1</v>
      </c>
      <c r="AB9" s="91">
        <f>IF(animals!P35&gt;0,animals!P35,"")</f>
        <v>3.5</v>
      </c>
    </row>
    <row r="10" spans="1:28" x14ac:dyDescent="0.2">
      <c r="A10" s="97" t="str">
        <f t="shared" si="0"/>
        <v>Minibiotus jonesorum</v>
      </c>
      <c r="B10" s="98" t="s">
        <v>111</v>
      </c>
      <c r="C10" s="102">
        <f>animals!R1</f>
        <v>9</v>
      </c>
      <c r="D10" s="95">
        <f>IF(animals!R3&gt;0,animals!R3,"")</f>
        <v>187</v>
      </c>
      <c r="E10" s="91">
        <f>IF(animals!R5&gt;0,animals!R5,"")</f>
        <v>21.9</v>
      </c>
      <c r="F10" s="91">
        <f>IF(animals!R6&gt;0,animals!R6,"")</f>
        <v>14.9</v>
      </c>
      <c r="G10" s="91">
        <f>IF(animals!R7&gt;0,animals!R7,"")</f>
        <v>2.2999999999999998</v>
      </c>
      <c r="H10" s="91">
        <f>IF(animals!R8&gt;0,animals!R8,"")</f>
        <v>0.6</v>
      </c>
      <c r="I10" s="96">
        <f>IF(animals!R11&gt;0,animals!R11,"")</f>
        <v>2.7</v>
      </c>
      <c r="J10" s="91">
        <f>IF(animals!R12&gt;0,animals!R12,"")</f>
        <v>1.9</v>
      </c>
      <c r="K10" s="91">
        <f>IF(animals!R13&gt;0,animals!R13,"")</f>
        <v>2.1</v>
      </c>
      <c r="L10" s="91">
        <f>IF(animals!R15&gt;0,animals!R15,"")</f>
        <v>6.6</v>
      </c>
      <c r="M10" s="91">
        <f>IF(animals!R17&gt;0,animals!R17,"")</f>
        <v>6.7</v>
      </c>
      <c r="N10" s="91">
        <f>IF(animals!R18&gt;0,animals!R18,"")</f>
        <v>4.7</v>
      </c>
      <c r="O10" s="91">
        <f>IF(animals!R19&gt;0,animals!R19,"")</f>
        <v>6.5</v>
      </c>
      <c r="P10" s="91">
        <f>IF(animals!R20&gt;0,animals!R20,"")</f>
        <v>4.5999999999999996</v>
      </c>
      <c r="Q10" s="91">
        <f>IF(animals!R22&gt;0,animals!R22,"")</f>
        <v>6.5</v>
      </c>
      <c r="R10" s="91">
        <f>IF(animals!R23&gt;0,animals!R23,"")</f>
        <v>5.4</v>
      </c>
      <c r="S10" s="91">
        <f>IF(animals!R24&gt;0,animals!R24,"")</f>
        <v>6.5</v>
      </c>
      <c r="T10" s="91">
        <f>IF(animals!R25&gt;0,animals!R25,"")</f>
        <v>4.5</v>
      </c>
      <c r="U10" s="91">
        <f>IF(animals!R27&gt;0,animals!R27,"")</f>
        <v>7.1</v>
      </c>
      <c r="V10" s="91">
        <f>IF(animals!R28&gt;0,animals!R28,"")</f>
        <v>5.2</v>
      </c>
      <c r="W10" s="91">
        <f>IF(animals!R29&gt;0,animals!R29,"")</f>
        <v>7.1</v>
      </c>
      <c r="X10" s="91">
        <f>IF(animals!R30&gt;0,animals!R30,"")</f>
        <v>5</v>
      </c>
      <c r="Y10" s="91">
        <f>IF(animals!R32&gt;0,animals!R32,"")</f>
        <v>7.5</v>
      </c>
      <c r="Z10" s="91">
        <f>IF(animals!R33&gt;0,animals!R33,"")</f>
        <v>5.0999999999999996</v>
      </c>
      <c r="AA10" s="91">
        <f>IF(animals!R34&gt;0,animals!R34,"")</f>
        <v>7.1</v>
      </c>
      <c r="AB10" s="91">
        <f>IF(animals!R35&gt;0,animals!R35,"")</f>
        <v>4.9000000000000004</v>
      </c>
    </row>
    <row r="11" spans="1:28" x14ac:dyDescent="0.2">
      <c r="A11" s="97" t="str">
        <f t="shared" si="0"/>
        <v>Minibiotus jonesorum</v>
      </c>
      <c r="B11" s="98" t="s">
        <v>112</v>
      </c>
      <c r="C11" s="102">
        <f>animals!T1</f>
        <v>10</v>
      </c>
      <c r="D11" s="95">
        <f>IF(animals!T3&gt;0,animals!T3,"")</f>
        <v>144.69999999999999</v>
      </c>
      <c r="E11" s="91">
        <f>IF(animals!T5&gt;0,animals!T5,"")</f>
        <v>20.399999999999999</v>
      </c>
      <c r="F11" s="91">
        <f>IF(animals!T6&gt;0,animals!T6,"")</f>
        <v>13.3</v>
      </c>
      <c r="G11" s="91">
        <f>IF(animals!T7&gt;0,animals!T7,"")</f>
        <v>1.9</v>
      </c>
      <c r="H11" s="91">
        <f>IF(animals!T8&gt;0,animals!T8,"")</f>
        <v>0.5</v>
      </c>
      <c r="I11" s="96">
        <f>IF(animals!T11&gt;0,animals!T11,"")</f>
        <v>2.4</v>
      </c>
      <c r="J11" s="91">
        <f>IF(animals!T12&gt;0,animals!T12,"")</f>
        <v>1.6</v>
      </c>
      <c r="K11" s="91">
        <f>IF(animals!T13&gt;0,animals!T13,"")</f>
        <v>1.9</v>
      </c>
      <c r="L11" s="91">
        <f>IF(animals!T15&gt;0,animals!T15,"")</f>
        <v>6.3</v>
      </c>
      <c r="M11" s="91">
        <f>IF(animals!T17&gt;0,animals!T17,"")</f>
        <v>5.9</v>
      </c>
      <c r="N11" s="91">
        <f>IF(animals!T18&gt;0,animals!T18,"")</f>
        <v>3.5</v>
      </c>
      <c r="O11" s="91">
        <f>IF(animals!T19&gt;0,animals!T19,"")</f>
        <v>5.7</v>
      </c>
      <c r="P11" s="91">
        <f>IF(animals!T20&gt;0,animals!T20,"")</f>
        <v>3.5</v>
      </c>
      <c r="Q11" s="91">
        <f>IF(animals!T22&gt;0,animals!T22,"")</f>
        <v>6.1</v>
      </c>
      <c r="R11" s="91">
        <f>IF(animals!T23&gt;0,animals!T23,"")</f>
        <v>4.2</v>
      </c>
      <c r="S11" s="91">
        <f>IF(animals!T24&gt;0,animals!T24,"")</f>
        <v>5.8</v>
      </c>
      <c r="T11" s="91">
        <f>IF(animals!T25&gt;0,animals!T25,"")</f>
        <v>3.3</v>
      </c>
      <c r="U11" s="91">
        <f>IF(animals!T27&gt;0,animals!T27,"")</f>
        <v>5.4</v>
      </c>
      <c r="V11" s="91">
        <f>IF(animals!T28&gt;0,animals!T28,"")</f>
        <v>3.8</v>
      </c>
      <c r="W11" s="91">
        <f>IF(animals!T29&gt;0,animals!T29,"")</f>
        <v>5.2</v>
      </c>
      <c r="X11" s="91">
        <f>IF(animals!T30&gt;0,animals!T30,"")</f>
        <v>2.6</v>
      </c>
      <c r="Y11" s="91">
        <f>IF(animals!T32&gt;0,animals!T32,"")</f>
        <v>7.1</v>
      </c>
      <c r="Z11" s="91">
        <f>IF(animals!T33&gt;0,animals!T33,"")</f>
        <v>4.3</v>
      </c>
      <c r="AA11" s="91">
        <f>IF(animals!T34&gt;0,animals!T34,"")</f>
        <v>6.3</v>
      </c>
      <c r="AB11" s="91">
        <f>IF(animals!T35&gt;0,animals!T35,"")</f>
        <v>3.6</v>
      </c>
    </row>
    <row r="12" spans="1:28" x14ac:dyDescent="0.2">
      <c r="A12" s="97" t="str">
        <f t="shared" si="0"/>
        <v>Minibiotus jonesorum</v>
      </c>
      <c r="B12" s="98" t="s">
        <v>113</v>
      </c>
      <c r="C12" s="102">
        <f>animals!V1</f>
        <v>11</v>
      </c>
      <c r="D12" s="95">
        <f>IF(animals!V3&gt;0,animals!V3,"")</f>
        <v>222.1</v>
      </c>
      <c r="E12" s="91">
        <f>IF(animals!V5&gt;0,animals!V5,"")</f>
        <v>23.8</v>
      </c>
      <c r="F12" s="91">
        <f>IF(animals!V6&gt;0,animals!V6,"")</f>
        <v>15.6</v>
      </c>
      <c r="G12" s="91">
        <f>IF(animals!V7&gt;0,animals!V7,"")</f>
        <v>2.2999999999999998</v>
      </c>
      <c r="H12" s="91">
        <f>IF(animals!V8&gt;0,animals!V8,"")</f>
        <v>0.7</v>
      </c>
      <c r="I12" s="96">
        <f>IF(animals!V11&gt;0,animals!V11,"")</f>
        <v>3</v>
      </c>
      <c r="J12" s="91">
        <f>IF(animals!V12&gt;0,animals!V12,"")</f>
        <v>2.1</v>
      </c>
      <c r="K12" s="91">
        <f>IF(animals!V13&gt;0,animals!V13,"")</f>
        <v>2.1</v>
      </c>
      <c r="L12" s="91">
        <f>IF(animals!V15&gt;0,animals!V15,"")</f>
        <v>7.9</v>
      </c>
      <c r="M12" s="91">
        <f>IF(animals!V17&gt;0,animals!V17,"")</f>
        <v>7.8</v>
      </c>
      <c r="N12" s="91">
        <f>IF(animals!V18&gt;0,animals!V18,"")</f>
        <v>5.4</v>
      </c>
      <c r="O12" s="91">
        <f>IF(animals!V19&gt;0,animals!V19,"")</f>
        <v>7</v>
      </c>
      <c r="P12" s="91">
        <f>IF(animals!V20&gt;0,animals!V20,"")</f>
        <v>5.0999999999999996</v>
      </c>
      <c r="Q12" s="91">
        <f>IF(animals!V22&gt;0,animals!V22,"")</f>
        <v>7.8</v>
      </c>
      <c r="R12" s="91">
        <f>IF(animals!V23&gt;0,animals!V23,"")</f>
        <v>5.5</v>
      </c>
      <c r="S12" s="91">
        <f>IF(animals!V24&gt;0,animals!V24,"")</f>
        <v>7.2</v>
      </c>
      <c r="T12" s="91">
        <f>IF(animals!V25&gt;0,animals!V25,"")</f>
        <v>5.0999999999999996</v>
      </c>
      <c r="U12" s="91">
        <f>IF(animals!V27&gt;0,animals!V27,"")</f>
        <v>7.5</v>
      </c>
      <c r="V12" s="91">
        <f>IF(animals!V28&gt;0,animals!V28,"")</f>
        <v>5.6</v>
      </c>
      <c r="W12" s="91">
        <f>IF(animals!V29&gt;0,animals!V29,"")</f>
        <v>6.9</v>
      </c>
      <c r="X12" s="91">
        <f>IF(animals!V30&gt;0,animals!V30,"")</f>
        <v>5.0999999999999996</v>
      </c>
      <c r="Y12" s="91">
        <f>IF(animals!V32&gt;0,animals!V32,"")</f>
        <v>8.9</v>
      </c>
      <c r="Z12" s="91">
        <f>IF(animals!V33&gt;0,animals!V33,"")</f>
        <v>7.3</v>
      </c>
      <c r="AA12" s="91">
        <f>IF(animals!V34&gt;0,animals!V34,"")</f>
        <v>8.1</v>
      </c>
      <c r="AB12" s="91">
        <f>IF(animals!V35&gt;0,animals!V35,"")</f>
        <v>5.4</v>
      </c>
    </row>
    <row r="13" spans="1:28" x14ac:dyDescent="0.2">
      <c r="A13" s="97" t="str">
        <f t="shared" si="0"/>
        <v>Minibiotus jonesorum</v>
      </c>
      <c r="B13" s="98" t="s">
        <v>107</v>
      </c>
      <c r="C13" s="102">
        <f>animals!X1</f>
        <v>12</v>
      </c>
      <c r="D13" s="95">
        <f>IF(animals!X3&gt;0,animals!X3,"")</f>
        <v>300.5</v>
      </c>
      <c r="E13" s="91">
        <f>IF(animals!X5&gt;0,animals!X5,"")</f>
        <v>27.5</v>
      </c>
      <c r="F13" s="91">
        <f>IF(animals!X6&gt;0,animals!X6,"")</f>
        <v>18.399999999999999</v>
      </c>
      <c r="G13" s="91">
        <f>IF(animals!X7&gt;0,animals!X7,"")</f>
        <v>2.4</v>
      </c>
      <c r="H13" s="91">
        <f>IF(animals!X8&gt;0,animals!X8,"")</f>
        <v>0.8</v>
      </c>
      <c r="I13" s="96">
        <f>IF(animals!X11&gt;0,animals!X11,"")</f>
        <v>3.3</v>
      </c>
      <c r="J13" s="91">
        <f>IF(animals!X12&gt;0,animals!X12,"")</f>
        <v>2.1</v>
      </c>
      <c r="K13" s="91">
        <f>IF(animals!X13&gt;0,animals!X13,"")</f>
        <v>2.4</v>
      </c>
      <c r="L13" s="91">
        <f>IF(animals!X15&gt;0,animals!X15,"")</f>
        <v>8.9</v>
      </c>
      <c r="M13" s="91">
        <f>IF(animals!X17&gt;0,animals!X17,"")</f>
        <v>8.8000000000000007</v>
      </c>
      <c r="N13" s="91">
        <f>IF(animals!X18&gt;0,animals!X18,"")</f>
        <v>6.6</v>
      </c>
      <c r="O13" s="91">
        <f>IF(animals!X19&gt;0,animals!X19,"")</f>
        <v>8.6999999999999993</v>
      </c>
      <c r="P13" s="91">
        <f>IF(animals!X20&gt;0,animals!X20,"")</f>
        <v>6.5</v>
      </c>
      <c r="Q13" s="91">
        <f>IF(animals!X22&gt;0,animals!X22,"")</f>
        <v>8.6999999999999993</v>
      </c>
      <c r="R13" s="91">
        <f>IF(animals!X23&gt;0,animals!X23,"")</f>
        <v>6.7</v>
      </c>
      <c r="S13" s="91">
        <f>IF(animals!X24&gt;0,animals!X24,"")</f>
        <v>8.1999999999999993</v>
      </c>
      <c r="T13" s="91">
        <f>IF(animals!X25&gt;0,animals!X25,"")</f>
        <v>6.1</v>
      </c>
      <c r="U13" s="91">
        <f>IF(animals!X27&gt;0,animals!X27,"")</f>
        <v>9.4</v>
      </c>
      <c r="V13" s="91">
        <f>IF(animals!X28&gt;0,animals!X28,"")</f>
        <v>7.4</v>
      </c>
      <c r="W13" s="91">
        <f>IF(animals!X29&gt;0,animals!X29,"")</f>
        <v>9.1999999999999993</v>
      </c>
      <c r="X13" s="91">
        <f>IF(animals!X30&gt;0,animals!X30,"")</f>
        <v>6.7</v>
      </c>
      <c r="Y13" s="91">
        <f>IF(animals!X32&gt;0,animals!X32,"")</f>
        <v>11.7</v>
      </c>
      <c r="Z13" s="91">
        <f>IF(animals!X33&gt;0,animals!X33,"")</f>
        <v>8.8000000000000007</v>
      </c>
      <c r="AA13" s="91">
        <f>IF(animals!X34&gt;0,animals!X34,"")</f>
        <v>11.2</v>
      </c>
      <c r="AB13" s="91">
        <f>IF(animals!X35&gt;0,animals!X35,"")</f>
        <v>8.5</v>
      </c>
    </row>
    <row r="14" spans="1:28" x14ac:dyDescent="0.2">
      <c r="A14" s="97" t="str">
        <f t="shared" si="0"/>
        <v>Minibiotus jonesorum</v>
      </c>
      <c r="B14" s="98" t="s">
        <v>95</v>
      </c>
      <c r="C14" s="102">
        <f>animals!Z1</f>
        <v>13</v>
      </c>
      <c r="D14" s="95">
        <f>IF(animals!Z3&gt;0,animals!Z3,"")</f>
        <v>323</v>
      </c>
      <c r="E14" s="91">
        <f>IF(animals!Z5&gt;0,animals!Z5,"")</f>
        <v>28.4</v>
      </c>
      <c r="F14" s="91">
        <f>IF(animals!Z6&gt;0,animals!Z6,"")</f>
        <v>19.100000000000001</v>
      </c>
      <c r="G14" s="91">
        <f>IF(animals!Z7&gt;0,animals!Z7,"")</f>
        <v>2.8</v>
      </c>
      <c r="H14" s="91">
        <f>IF(animals!Z8&gt;0,animals!Z8,"")</f>
        <v>0.7</v>
      </c>
      <c r="I14" s="96">
        <f>IF(animals!Z11&gt;0,animals!Z11,"")</f>
        <v>3.5</v>
      </c>
      <c r="J14" s="91">
        <f>IF(animals!Z12&gt;0,animals!Z12,"")</f>
        <v>2.6</v>
      </c>
      <c r="K14" s="91">
        <f>IF(animals!Z13&gt;0,animals!Z13,"")</f>
        <v>2.8</v>
      </c>
      <c r="L14" s="91">
        <f>IF(animals!Z15&gt;0,animals!Z15,"")</f>
        <v>9.5</v>
      </c>
      <c r="M14" s="91">
        <f>IF(animals!Z17&gt;0,animals!Z17,"")</f>
        <v>9.8000000000000007</v>
      </c>
      <c r="N14" s="91">
        <f>IF(animals!Z18&gt;0,animals!Z18,"")</f>
        <v>7.8</v>
      </c>
      <c r="O14" s="91">
        <f>IF(animals!Z19&gt;0,animals!Z19,"")</f>
        <v>9.1</v>
      </c>
      <c r="P14" s="91">
        <f>IF(animals!Z20&gt;0,animals!Z20,"")</f>
        <v>7.4</v>
      </c>
      <c r="Q14" s="91">
        <f>IF(animals!Z22&gt;0,animals!Z22,"")</f>
        <v>10</v>
      </c>
      <c r="R14" s="91">
        <f>IF(animals!Z23&gt;0,animals!Z23,"")</f>
        <v>8.4</v>
      </c>
      <c r="S14" s="91">
        <f>IF(animals!Z24&gt;0,animals!Z24,"")</f>
        <v>9.4</v>
      </c>
      <c r="T14" s="91">
        <f>IF(animals!Z25&gt;0,animals!Z25,"")</f>
        <v>7.1</v>
      </c>
      <c r="U14" s="91">
        <f>IF(animals!Z27&gt;0,animals!Z27,"")</f>
        <v>9.6999999999999993</v>
      </c>
      <c r="V14" s="91">
        <f>IF(animals!Z28&gt;0,animals!Z28,"")</f>
        <v>7.9</v>
      </c>
      <c r="W14" s="91">
        <f>IF(animals!Z29&gt;0,animals!Z29,"")</f>
        <v>8.9</v>
      </c>
      <c r="X14" s="91">
        <f>IF(animals!Z30&gt;0,animals!Z30,"")</f>
        <v>7.1</v>
      </c>
      <c r="Y14" s="91">
        <f>IF(animals!Z32&gt;0,animals!Z32,"")</f>
        <v>11.2</v>
      </c>
      <c r="Z14" s="91">
        <f>IF(animals!Z33&gt;0,animals!Z33,"")</f>
        <v>8.5</v>
      </c>
      <c r="AA14" s="91">
        <f>IF(animals!Z34&gt;0,animals!Z34,"")</f>
        <v>10.9</v>
      </c>
      <c r="AB14" s="91">
        <f>IF(animals!Z35&gt;0,animals!Z35,"")</f>
        <v>8.4</v>
      </c>
    </row>
    <row r="15" spans="1:28" x14ac:dyDescent="0.2">
      <c r="A15" s="97" t="str">
        <f t="shared" si="0"/>
        <v>Minibiotus jonesorum</v>
      </c>
      <c r="B15" s="98" t="s">
        <v>96</v>
      </c>
      <c r="C15" s="102">
        <f>animals!AB1</f>
        <v>14</v>
      </c>
      <c r="D15" s="95">
        <f>IF(animals!AB3&gt;0,animals!AB3,"")</f>
        <v>344.9</v>
      </c>
      <c r="E15" s="91">
        <f>IF(animals!AB5&gt;0,animals!AB5,"")</f>
        <v>27.9</v>
      </c>
      <c r="F15" s="91">
        <f>IF(animals!AB6&gt;0,animals!AB6,"")</f>
        <v>19.2</v>
      </c>
      <c r="G15" s="91">
        <f>IF(animals!AB7&gt;0,animals!AB7,"")</f>
        <v>2.8</v>
      </c>
      <c r="H15" s="91">
        <f>IF(animals!AB8&gt;0,animals!AB8,"")</f>
        <v>0.9</v>
      </c>
      <c r="I15" s="96">
        <f>IF(animals!AB11&gt;0,animals!AB11,"")</f>
        <v>3.6</v>
      </c>
      <c r="J15" s="91">
        <f>IF(animals!AB12&gt;0,animals!AB12,"")</f>
        <v>2.6</v>
      </c>
      <c r="K15" s="91">
        <f>IF(animals!AB13&gt;0,animals!AB13,"")</f>
        <v>3.1</v>
      </c>
      <c r="L15" s="91">
        <f>IF(animals!AB15&gt;0,animals!AB15,"")</f>
        <v>9.5</v>
      </c>
      <c r="M15" s="91">
        <f>IF(animals!AB17&gt;0,animals!AB17,"")</f>
        <v>8.5</v>
      </c>
      <c r="N15" s="91">
        <f>IF(animals!AB18&gt;0,animals!AB18,"")</f>
        <v>5.3</v>
      </c>
      <c r="O15" s="91">
        <f>IF(animals!AB19&gt;0,animals!AB19,"")</f>
        <v>8.3000000000000007</v>
      </c>
      <c r="P15" s="91">
        <f>IF(animals!AB20&gt;0,animals!AB20,"")</f>
        <v>5.3</v>
      </c>
      <c r="Q15" s="91">
        <f>IF(animals!AB22&gt;0,animals!AB22,"")</f>
        <v>9.4</v>
      </c>
      <c r="R15" s="91">
        <f>IF(animals!AB23&gt;0,animals!AB23,"")</f>
        <v>7.6</v>
      </c>
      <c r="S15" s="91">
        <f>IF(animals!AB24&gt;0,animals!AB24,"")</f>
        <v>9.1</v>
      </c>
      <c r="T15" s="91">
        <f>IF(animals!AB25&gt;0,animals!AB25,"")</f>
        <v>7.1</v>
      </c>
      <c r="U15" s="91">
        <f>IF(animals!AB27&gt;0,animals!AB27,"")</f>
        <v>10.199999999999999</v>
      </c>
      <c r="V15" s="91">
        <f>IF(animals!AB28&gt;0,animals!AB28,"")</f>
        <v>7.7</v>
      </c>
      <c r="W15" s="91">
        <f>IF(animals!AB29&gt;0,animals!AB29,"")</f>
        <v>9.8000000000000007</v>
      </c>
      <c r="X15" s="91">
        <f>IF(animals!AB30&gt;0,animals!AB30,"")</f>
        <v>6.7</v>
      </c>
      <c r="Y15" s="91">
        <f>IF(animals!AB32&gt;0,animals!AB32,"")</f>
        <v>11.2</v>
      </c>
      <c r="Z15" s="91">
        <f>IF(animals!AB33&gt;0,animals!AB33,"")</f>
        <v>8.6</v>
      </c>
      <c r="AA15" s="91">
        <f>IF(animals!AB34&gt;0,animals!AB34,"")</f>
        <v>9.9</v>
      </c>
      <c r="AB15" s="91">
        <f>IF(animals!AB35&gt;0,animals!AB35,"")</f>
        <v>7.5</v>
      </c>
    </row>
    <row r="16" spans="1:28" x14ac:dyDescent="0.2">
      <c r="A16" s="97" t="str">
        <f t="shared" si="0"/>
        <v>Minibiotus jonesorum</v>
      </c>
      <c r="B16" s="98" t="s">
        <v>97</v>
      </c>
      <c r="C16" s="102">
        <f>animals!AD1</f>
        <v>15</v>
      </c>
      <c r="D16" s="95">
        <f>IF(animals!AD3&gt;0,animals!AD3,"")</f>
        <v>389.7</v>
      </c>
      <c r="E16" s="91">
        <f>IF(animals!AD5&gt;0,animals!AD5,"")</f>
        <v>30.7</v>
      </c>
      <c r="F16" s="91">
        <f>IF(animals!AD6&gt;0,animals!AD6,"")</f>
        <v>20.9</v>
      </c>
      <c r="G16" s="91">
        <f>IF(animals!AD7&gt;0,animals!AD7,"")</f>
        <v>2.8</v>
      </c>
      <c r="H16" s="91">
        <f>IF(animals!AD8&gt;0,animals!AD8,"")</f>
        <v>1.2</v>
      </c>
      <c r="I16" s="96">
        <f>IF(animals!AD11&gt;0,animals!AD11,"")</f>
        <v>3.7</v>
      </c>
      <c r="J16" s="91">
        <f>IF(animals!AD12&gt;0,animals!AD12,"")</f>
        <v>2.8</v>
      </c>
      <c r="K16" s="91">
        <f>IF(animals!AD13&gt;0,animals!AD13,"")</f>
        <v>2.9</v>
      </c>
      <c r="L16" s="91">
        <f>IF(animals!AD15&gt;0,animals!AD15,"")</f>
        <v>10.199999999999999</v>
      </c>
      <c r="M16" s="91">
        <f>IF(animals!AD17&gt;0,animals!AD17,"")</f>
        <v>10.9</v>
      </c>
      <c r="N16" s="91">
        <f>IF(animals!AD18&gt;0,animals!AD18,"")</f>
        <v>8.6999999999999993</v>
      </c>
      <c r="O16" s="91">
        <f>IF(animals!AD19&gt;0,animals!AD19,"")</f>
        <v>10.4</v>
      </c>
      <c r="P16" s="91">
        <f>IF(animals!AD20&gt;0,animals!AD20,"")</f>
        <v>7.4</v>
      </c>
      <c r="Q16" s="91">
        <f>IF(animals!AD22&gt;0,animals!AD22,"")</f>
        <v>10.5</v>
      </c>
      <c r="R16" s="91">
        <f>IF(animals!AD23&gt;0,animals!AD23,"")</f>
        <v>8.8000000000000007</v>
      </c>
      <c r="S16" s="91">
        <f>IF(animals!AD24&gt;0,animals!AD24,"")</f>
        <v>10.1</v>
      </c>
      <c r="T16" s="91">
        <f>IF(animals!AD25&gt;0,animals!AD25,"")</f>
        <v>6.9</v>
      </c>
      <c r="U16" s="91">
        <f>IF(animals!AD27&gt;0,animals!AD27,"")</f>
        <v>10.1</v>
      </c>
      <c r="V16" s="91">
        <f>IF(animals!AD28&gt;0,animals!AD28,"")</f>
        <v>8</v>
      </c>
      <c r="W16" s="91">
        <f>IF(animals!AD29&gt;0,animals!AD29,"")</f>
        <v>9.9</v>
      </c>
      <c r="X16" s="91">
        <f>IF(animals!AD30&gt;0,animals!AD30,"")</f>
        <v>7.5</v>
      </c>
      <c r="Y16" s="91">
        <f>IF(animals!AD32&gt;0,animals!AD32,"")</f>
        <v>12.2</v>
      </c>
      <c r="Z16" s="91">
        <f>IF(animals!AD33&gt;0,animals!AD33,"")</f>
        <v>9.1999999999999993</v>
      </c>
      <c r="AA16" s="91">
        <f>IF(animals!AD34&gt;0,animals!AD34,"")</f>
        <v>11.7</v>
      </c>
      <c r="AB16" s="91">
        <f>IF(animals!AD35&gt;0,animals!AD35,"")</f>
        <v>9.1999999999999993</v>
      </c>
    </row>
    <row r="17" spans="1:28" x14ac:dyDescent="0.2">
      <c r="A17" s="97" t="str">
        <f t="shared" si="0"/>
        <v>Minibiotus jonesorum</v>
      </c>
      <c r="B17" s="98" t="s">
        <v>97</v>
      </c>
      <c r="C17" s="102">
        <f>animals!AF1</f>
        <v>16</v>
      </c>
      <c r="D17" s="95">
        <f>IF(animals!AF3&gt;0,animals!AF3,"")</f>
        <v>295</v>
      </c>
      <c r="E17" s="91">
        <f>IF(animals!AF5&gt;0,animals!AF5,"")</f>
        <v>25.8</v>
      </c>
      <c r="F17" s="91">
        <f>IF(animals!AF6&gt;0,animals!AF6,"")</f>
        <v>17.2</v>
      </c>
      <c r="G17" s="91">
        <f>IF(animals!AF7&gt;0,animals!AF7,"")</f>
        <v>2.2999999999999998</v>
      </c>
      <c r="H17" s="91">
        <f>IF(animals!AF8&gt;0,animals!AF8,"")</f>
        <v>0.7</v>
      </c>
      <c r="I17" s="96">
        <f>IF(animals!AF11&gt;0,animals!AF11,"")</f>
        <v>2.8</v>
      </c>
      <c r="J17" s="91">
        <f>IF(animals!AF12&gt;0,animals!AF12,"")</f>
        <v>2.2999999999999998</v>
      </c>
      <c r="K17" s="91">
        <f>IF(animals!AF13&gt;0,animals!AF13,"")</f>
        <v>2.6</v>
      </c>
      <c r="L17" s="91">
        <f>IF(animals!AF15&gt;0,animals!AF15,"")</f>
        <v>8.8000000000000007</v>
      </c>
      <c r="M17" s="91">
        <f>IF(animals!AF17&gt;0,animals!AF17,"")</f>
        <v>8.1999999999999993</v>
      </c>
      <c r="N17" s="91">
        <f>IF(animals!AF18&gt;0,animals!AF18,"")</f>
        <v>5.8</v>
      </c>
      <c r="O17" s="91">
        <f>IF(animals!AF19&gt;0,animals!AF19,"")</f>
        <v>8.1999999999999993</v>
      </c>
      <c r="P17" s="91">
        <f>IF(animals!AF20&gt;0,animals!AF20,"")</f>
        <v>5.7</v>
      </c>
      <c r="Q17" s="91">
        <f>IF(animals!AF22&gt;0,animals!AF22,"")</f>
        <v>8.8000000000000007</v>
      </c>
      <c r="R17" s="91">
        <f>IF(animals!AF23&gt;0,animals!AF23,"")</f>
        <v>6.6</v>
      </c>
      <c r="S17" s="91">
        <f>IF(animals!AF24&gt;0,animals!AF24,"")</f>
        <v>8.6</v>
      </c>
      <c r="T17" s="91">
        <f>IF(animals!AF25&gt;0,animals!AF25,"")</f>
        <v>6.4</v>
      </c>
      <c r="U17" s="91">
        <f>IF(animals!AF27&gt;0,animals!AF27,"")</f>
        <v>9.1999999999999993</v>
      </c>
      <c r="V17" s="91">
        <f>IF(animals!AF28&gt;0,animals!AF28,"")</f>
        <v>7</v>
      </c>
      <c r="W17" s="91">
        <f>IF(animals!AF29&gt;0,animals!AF29,"")</f>
        <v>8.8000000000000007</v>
      </c>
      <c r="X17" s="91">
        <f>IF(animals!AF30&gt;0,animals!AF30,"")</f>
        <v>6.7</v>
      </c>
      <c r="Y17" s="91">
        <f>IF(animals!AF32&gt;0,animals!AF32,"")</f>
        <v>11</v>
      </c>
      <c r="Z17" s="91">
        <f>IF(animals!AF33&gt;0,animals!AF33,"")</f>
        <v>7.6</v>
      </c>
      <c r="AA17" s="91">
        <f>IF(animals!AF34&gt;0,animals!AF34,"")</f>
        <v>10.6</v>
      </c>
      <c r="AB17" s="91">
        <f>IF(animals!AF35&gt;0,animals!AF35,"")</f>
        <v>7.1</v>
      </c>
    </row>
    <row r="18" spans="1:28" x14ac:dyDescent="0.2">
      <c r="A18" s="97" t="str">
        <f t="shared" si="0"/>
        <v>Minibiotus jonesorum</v>
      </c>
      <c r="B18" s="98" t="s">
        <v>98</v>
      </c>
      <c r="C18" s="102">
        <f>animals!AH1</f>
        <v>17</v>
      </c>
      <c r="D18" s="95">
        <f>IF(animals!AH3&gt;0,animals!AH3,"")</f>
        <v>410.1</v>
      </c>
      <c r="E18" s="91">
        <f>IF(animals!AH5&gt;0,animals!AH5,"")</f>
        <v>33.299999999999997</v>
      </c>
      <c r="F18" s="91">
        <f>IF(animals!AH6&gt;0,animals!AH6,"")</f>
        <v>23.1</v>
      </c>
      <c r="G18" s="91">
        <f>IF(animals!AH7&gt;0,animals!AH7,"")</f>
        <v>3.2</v>
      </c>
      <c r="H18" s="91">
        <f>IF(animals!AH8&gt;0,animals!AH8,"")</f>
        <v>1.3</v>
      </c>
      <c r="I18" s="96">
        <f>IF(animals!AH11&gt;0,animals!AH11,"")</f>
        <v>4.5999999999999996</v>
      </c>
      <c r="J18" s="91">
        <f>IF(animals!AH12&gt;0,animals!AH12,"")</f>
        <v>2.6</v>
      </c>
      <c r="K18" s="91">
        <f>IF(animals!AH13&gt;0,animals!AH13,"")</f>
        <v>3.3</v>
      </c>
      <c r="L18" s="91">
        <f>IF(animals!AH15&gt;0,animals!AH15,"")</f>
        <v>11.7</v>
      </c>
      <c r="M18" s="91">
        <f>IF(animals!AH17&gt;0,animals!AH17,"")</f>
        <v>10.4</v>
      </c>
      <c r="N18" s="91">
        <f>IF(animals!AH18&gt;0,animals!AH18,"")</f>
        <v>8.1999999999999993</v>
      </c>
      <c r="O18" s="91">
        <f>IF(animals!AH19&gt;0,animals!AH19,"")</f>
        <v>9.1</v>
      </c>
      <c r="P18" s="91">
        <f>IF(animals!AH20&gt;0,animals!AH20,"")</f>
        <v>7.9</v>
      </c>
      <c r="Q18" s="91">
        <f>IF(animals!AH22&gt;0,animals!AH22,"")</f>
        <v>11.8</v>
      </c>
      <c r="R18" s="91">
        <f>IF(animals!AH23&gt;0,animals!AH23,"")</f>
        <v>8.4</v>
      </c>
      <c r="S18" s="91">
        <f>IF(animals!AH24&gt;0,animals!AH24,"")</f>
        <v>11</v>
      </c>
      <c r="T18" s="91">
        <f>IF(animals!AH25&gt;0,animals!AH25,"")</f>
        <v>7.7</v>
      </c>
      <c r="U18" s="91">
        <f>IF(animals!AH27&gt;0,animals!AH27,"")</f>
        <v>10.9</v>
      </c>
      <c r="V18" s="91">
        <f>IF(animals!AH28&gt;0,animals!AH28,"")</f>
        <v>8.1</v>
      </c>
      <c r="W18" s="91">
        <f>IF(animals!AH29&gt;0,animals!AH29,"")</f>
        <v>10.7</v>
      </c>
      <c r="X18" s="91">
        <f>IF(animals!AH30&gt;0,animals!AH30,"")</f>
        <v>7.3</v>
      </c>
      <c r="Y18" s="91">
        <f>IF(animals!AH32&gt;0,animals!AH32,"")</f>
        <v>13.3</v>
      </c>
      <c r="Z18" s="91">
        <f>IF(animals!AH33&gt;0,animals!AH33,"")</f>
        <v>10</v>
      </c>
      <c r="AA18" s="91">
        <f>IF(animals!AH34&gt;0,animals!AH34,"")</f>
        <v>12.7</v>
      </c>
      <c r="AB18" s="91">
        <f>IF(animals!AH35&gt;0,animals!AH35,"")</f>
        <v>9.6</v>
      </c>
    </row>
    <row r="19" spans="1:28" x14ac:dyDescent="0.2">
      <c r="A19" s="97" t="str">
        <f t="shared" si="0"/>
        <v>Minibiotus jonesorum</v>
      </c>
      <c r="B19" s="98" t="s">
        <v>99</v>
      </c>
      <c r="C19" s="102">
        <f>animals!AJ1</f>
        <v>18</v>
      </c>
      <c r="D19" s="95">
        <f>IF(animals!AJ3&gt;0,animals!AJ3,"")</f>
        <v>312.5</v>
      </c>
      <c r="E19" s="91">
        <f>IF(animals!AJ5&gt;0,animals!AJ5,"")</f>
        <v>28.2</v>
      </c>
      <c r="F19" s="91">
        <f>IF(animals!AJ6&gt;0,animals!AJ6,"")</f>
        <v>18.7</v>
      </c>
      <c r="G19" s="91">
        <f>IF(animals!AJ7&gt;0,animals!AJ7,"")</f>
        <v>2.6</v>
      </c>
      <c r="H19" s="91">
        <f>IF(animals!AJ8&gt;0,animals!AJ8,"")</f>
        <v>0.7</v>
      </c>
      <c r="I19" s="96">
        <f>IF(animals!AJ11&gt;0,animals!AJ11,"")</f>
        <v>3</v>
      </c>
      <c r="J19" s="91">
        <f>IF(animals!AJ12&gt;0,animals!AJ12,"")</f>
        <v>2</v>
      </c>
      <c r="K19" s="91">
        <f>IF(animals!AJ13&gt;0,animals!AJ13,"")</f>
        <v>2.7</v>
      </c>
      <c r="L19" s="91">
        <f>IF(animals!AJ15&gt;0,animals!AJ15,"")</f>
        <v>9.5</v>
      </c>
      <c r="M19" s="91">
        <f>IF(animals!AJ17&gt;0,animals!AJ17,"")</f>
        <v>9.6</v>
      </c>
      <c r="N19" s="91">
        <f>IF(animals!AJ18&gt;0,animals!AJ18,"")</f>
        <v>8.3000000000000007</v>
      </c>
      <c r="O19" s="91">
        <f>IF(animals!AJ19&gt;0,animals!AJ19,"")</f>
        <v>8.6</v>
      </c>
      <c r="P19" s="91">
        <f>IF(animals!AJ20&gt;0,animals!AJ20,"")</f>
        <v>7.1</v>
      </c>
      <c r="Q19" s="91">
        <f>IF(animals!AJ22&gt;0,animals!AJ22,"")</f>
        <v>9.5</v>
      </c>
      <c r="R19" s="91">
        <f>IF(animals!AJ23&gt;0,animals!AJ23,"")</f>
        <v>7.2</v>
      </c>
      <c r="S19" s="91">
        <f>IF(animals!AJ24&gt;0,animals!AJ24,"")</f>
        <v>9.3000000000000007</v>
      </c>
      <c r="T19" s="91">
        <f>IF(animals!AJ25&gt;0,animals!AJ25,"")</f>
        <v>7</v>
      </c>
      <c r="U19" s="91">
        <f>IF(animals!AJ27&gt;0,animals!AJ27,"")</f>
        <v>9.6</v>
      </c>
      <c r="V19" s="91">
        <f>IF(animals!AJ28&gt;0,animals!AJ28,"")</f>
        <v>7.4</v>
      </c>
      <c r="W19" s="91">
        <f>IF(animals!AJ29&gt;0,animals!AJ29,"")</f>
        <v>9.4</v>
      </c>
      <c r="X19" s="91">
        <f>IF(animals!AJ30&gt;0,animals!AJ30,"")</f>
        <v>7</v>
      </c>
      <c r="Y19" s="91">
        <f>IF(animals!AJ32&gt;0,animals!AJ32,"")</f>
        <v>11.2</v>
      </c>
      <c r="Z19" s="91">
        <f>IF(animals!AJ33&gt;0,animals!AJ33,"")</f>
        <v>8.5</v>
      </c>
      <c r="AA19" s="91">
        <f>IF(animals!AJ34&gt;0,animals!AJ34,"")</f>
        <v>10.199999999999999</v>
      </c>
      <c r="AB19" s="91">
        <f>IF(animals!AJ35&gt;0,animals!AJ35,"")</f>
        <v>6.1</v>
      </c>
    </row>
    <row r="20" spans="1:28" x14ac:dyDescent="0.2">
      <c r="A20" s="97" t="str">
        <f t="shared" ref="A20:A31" si="1">A$2</f>
        <v>Minibiotus jonesorum</v>
      </c>
      <c r="B20" s="98" t="s">
        <v>99</v>
      </c>
      <c r="C20" s="102">
        <f>animals!AL1</f>
        <v>19</v>
      </c>
      <c r="D20" s="95">
        <f>IF(animals!AL3&gt;0,animals!AL3,"")</f>
        <v>329.1</v>
      </c>
      <c r="E20" s="91">
        <f>IF(animals!AL5&gt;0,animals!AL5,"")</f>
        <v>31.1</v>
      </c>
      <c r="F20" s="91">
        <f>IF(animals!AL6&gt;0,animals!AL6,"")</f>
        <v>21.1</v>
      </c>
      <c r="G20" s="91">
        <f>IF(animals!AL7&gt;0,animals!AL7,"")</f>
        <v>2.6</v>
      </c>
      <c r="H20" s="91">
        <f>IF(animals!AL8&gt;0,animals!AL8,"")</f>
        <v>0.9</v>
      </c>
      <c r="I20" s="96">
        <f>IF(animals!AL11&gt;0,animals!AL11,"")</f>
        <v>3.8</v>
      </c>
      <c r="J20" s="91">
        <f>IF(animals!AL12&gt;0,animals!AL12,"")</f>
        <v>2.9</v>
      </c>
      <c r="K20" s="91">
        <f>IF(animals!AL13&gt;0,animals!AL13,"")</f>
        <v>3.1</v>
      </c>
      <c r="L20" s="91">
        <f>IF(animals!AL15&gt;0,animals!AL15,"")</f>
        <v>10.8</v>
      </c>
      <c r="M20" s="91">
        <f>IF(animals!AL17&gt;0,animals!AL17,"")</f>
        <v>9.6999999999999993</v>
      </c>
      <c r="N20" s="91">
        <f>IF(animals!AL18&gt;0,animals!AL18,"")</f>
        <v>8.3000000000000007</v>
      </c>
      <c r="O20" s="91">
        <f>IF(animals!AL19&gt;0,animals!AL19,"")</f>
        <v>9.4</v>
      </c>
      <c r="P20" s="91">
        <f>IF(animals!AL20&gt;0,animals!AL20,"")</f>
        <v>7.3</v>
      </c>
      <c r="Q20" s="91">
        <f>IF(animals!AL22&gt;0,animals!AL22,"")</f>
        <v>10.9</v>
      </c>
      <c r="R20" s="91">
        <f>IF(animals!AL23&gt;0,animals!AL23,"")</f>
        <v>8.5</v>
      </c>
      <c r="S20" s="91">
        <f>IF(animals!AL24&gt;0,animals!AL24,"")</f>
        <v>8.6</v>
      </c>
      <c r="T20" s="91">
        <f>IF(animals!AL25&gt;0,animals!AL25,"")</f>
        <v>5.3</v>
      </c>
      <c r="U20" s="91">
        <f>IF(animals!AL27&gt;0,animals!AL27,"")</f>
        <v>10.1</v>
      </c>
      <c r="V20" s="91">
        <f>IF(animals!AL28&gt;0,animals!AL28,"")</f>
        <v>7.4</v>
      </c>
      <c r="W20" s="91">
        <f>IF(animals!AL29&gt;0,animals!AL29,"")</f>
        <v>9.5</v>
      </c>
      <c r="X20" s="91">
        <f>IF(animals!AL30&gt;0,animals!AL30,"")</f>
        <v>7.4</v>
      </c>
      <c r="Y20" s="91">
        <f>IF(animals!AL32&gt;0,animals!AL32,"")</f>
        <v>11.9</v>
      </c>
      <c r="Z20" s="91">
        <f>IF(animals!AL33&gt;0,animals!AL33,"")</f>
        <v>10.1</v>
      </c>
      <c r="AA20" s="91">
        <f>IF(animals!AL34&gt;0,animals!AL34,"")</f>
        <v>11.3</v>
      </c>
      <c r="AB20" s="91">
        <f>IF(animals!AL35&gt;0,animals!AL35,"")</f>
        <v>7.8</v>
      </c>
    </row>
    <row r="21" spans="1:28" x14ac:dyDescent="0.2">
      <c r="A21" s="97" t="str">
        <f t="shared" si="1"/>
        <v>Minibiotus jonesorum</v>
      </c>
      <c r="B21" s="98" t="s">
        <v>99</v>
      </c>
      <c r="C21" s="102">
        <f>animals!AN1</f>
        <v>20</v>
      </c>
      <c r="D21" s="95">
        <f>IF(animals!AN3&gt;0,animals!AN3,"")</f>
        <v>257.10000000000002</v>
      </c>
      <c r="E21" s="91">
        <f>IF(animals!AN5&gt;0,animals!AN5,"")</f>
        <v>25.7</v>
      </c>
      <c r="F21" s="91">
        <f>IF(animals!AN6&gt;0,animals!AN6,"")</f>
        <v>17.3</v>
      </c>
      <c r="G21" s="91">
        <f>IF(animals!AN7&gt;0,animals!AN7,"")</f>
        <v>2.2999999999999998</v>
      </c>
      <c r="H21" s="91">
        <f>IF(animals!AN8&gt;0,animals!AN8,"")</f>
        <v>0.5</v>
      </c>
      <c r="I21" s="96">
        <f>IF(animals!AN11&gt;0,animals!AN11,"")</f>
        <v>3.3</v>
      </c>
      <c r="J21" s="91">
        <f>IF(animals!AN12&gt;0,animals!AN12,"")</f>
        <v>2.1</v>
      </c>
      <c r="K21" s="91">
        <f>IF(animals!AN13&gt;0,animals!AN13,"")</f>
        <v>2.7</v>
      </c>
      <c r="L21" s="91">
        <f>IF(animals!AN15&gt;0,animals!AN15,"")</f>
        <v>8.4</v>
      </c>
      <c r="M21" s="91">
        <f>IF(animals!AN17&gt;0,animals!AN17,"")</f>
        <v>8.1999999999999993</v>
      </c>
      <c r="N21" s="91">
        <f>IF(animals!AN18&gt;0,animals!AN18,"")</f>
        <v>6.2</v>
      </c>
      <c r="O21" s="91">
        <f>IF(animals!AN19&gt;0,animals!AN19,"")</f>
        <v>7.9</v>
      </c>
      <c r="P21" s="91">
        <f>IF(animals!AN20&gt;0,animals!AN20,"")</f>
        <v>6.1</v>
      </c>
      <c r="Q21" s="91">
        <f>IF(animals!AN22&gt;0,animals!AN22,"")</f>
        <v>8.9</v>
      </c>
      <c r="R21" s="91">
        <f>IF(animals!AN23&gt;0,animals!AN23,"")</f>
        <v>6.3</v>
      </c>
      <c r="S21" s="91">
        <f>IF(animals!AN24&gt;0,animals!AN24,"")</f>
        <v>8.1999999999999993</v>
      </c>
      <c r="T21" s="91">
        <f>IF(animals!AN25&gt;0,animals!AN25,"")</f>
        <v>6</v>
      </c>
      <c r="U21" s="91">
        <f>IF(animals!AN27&gt;0,animals!AN27,"")</f>
        <v>8.1</v>
      </c>
      <c r="V21" s="91">
        <f>IF(animals!AN28&gt;0,animals!AN28,"")</f>
        <v>6.3</v>
      </c>
      <c r="W21" s="91">
        <f>IF(animals!AN29&gt;0,animals!AN29,"")</f>
        <v>7.7</v>
      </c>
      <c r="X21" s="91">
        <f>IF(animals!AN30&gt;0,animals!AN30,"")</f>
        <v>5.2</v>
      </c>
      <c r="Y21" s="91">
        <f>IF(animals!AN32&gt;0,animals!AN32,"")</f>
        <v>9.4</v>
      </c>
      <c r="Z21" s="91">
        <f>IF(animals!AN33&gt;0,animals!AN33,"")</f>
        <v>5.9</v>
      </c>
      <c r="AA21" s="91">
        <f>IF(animals!AN34&gt;0,animals!AN34,"")</f>
        <v>8.6999999999999993</v>
      </c>
      <c r="AB21" s="91">
        <f>IF(animals!AN35&gt;0,animals!AN35,"")</f>
        <v>5.7</v>
      </c>
    </row>
    <row r="22" spans="1:28" x14ac:dyDescent="0.2">
      <c r="A22" s="97" t="str">
        <f t="shared" si="1"/>
        <v>Minibiotus jonesorum</v>
      </c>
      <c r="B22" s="98" t="s">
        <v>99</v>
      </c>
      <c r="C22" s="102">
        <f>animals!AP1</f>
        <v>21</v>
      </c>
      <c r="D22" s="95">
        <f>IF(animals!AP3&gt;0,animals!AP3,"")</f>
        <v>138.30000000000001</v>
      </c>
      <c r="E22" s="91">
        <f>IF(animals!AP5&gt;0,animals!AP5,"")</f>
        <v>20.9</v>
      </c>
      <c r="F22" s="91">
        <f>IF(animals!AP6&gt;0,animals!AP6,"")</f>
        <v>14.7</v>
      </c>
      <c r="G22" s="91">
        <f>IF(animals!AP7&gt;0,animals!AP7,"")</f>
        <v>2</v>
      </c>
      <c r="H22" s="91">
        <f>IF(animals!AP8&gt;0,animals!AP8,"")</f>
        <v>0.4</v>
      </c>
      <c r="I22" s="96">
        <f>IF(animals!AP11&gt;0,animals!AP11,"")</f>
        <v>2.4</v>
      </c>
      <c r="J22" s="91">
        <f>IF(animals!AP12&gt;0,animals!AP12,"")</f>
        <v>1.9</v>
      </c>
      <c r="K22" s="91">
        <f>IF(animals!AP13&gt;0,animals!AP13,"")</f>
        <v>1.9</v>
      </c>
      <c r="L22" s="91">
        <f>IF(animals!AP15&gt;0,animals!AP15,"")</f>
        <v>5.9</v>
      </c>
      <c r="M22" s="91">
        <f>IF(animals!AP17&gt;0,animals!AP17,"")</f>
        <v>7.1</v>
      </c>
      <c r="N22" s="91">
        <f>IF(animals!AP18&gt;0,animals!AP18,"")</f>
        <v>4.4000000000000004</v>
      </c>
      <c r="O22" s="91">
        <f>IF(animals!AP19&gt;0,animals!AP19,"")</f>
        <v>6.5</v>
      </c>
      <c r="P22" s="91">
        <f>IF(animals!AP20&gt;0,animals!AP20,"")</f>
        <v>4.0999999999999996</v>
      </c>
      <c r="Q22" s="91">
        <f>IF(animals!AP22&gt;0,animals!AP22,"")</f>
        <v>5.9</v>
      </c>
      <c r="R22" s="91">
        <f>IF(animals!AP23&gt;0,animals!AP23,"")</f>
        <v>4</v>
      </c>
      <c r="S22" s="91">
        <f>IF(animals!AP24&gt;0,animals!AP24,"")</f>
        <v>5.8</v>
      </c>
      <c r="T22" s="91">
        <f>IF(animals!AP25&gt;0,animals!AP25,"")</f>
        <v>3.1</v>
      </c>
      <c r="U22" s="91">
        <f>IF(animals!AP27&gt;0,animals!AP27,"")</f>
        <v>5.9</v>
      </c>
      <c r="V22" s="91">
        <f>IF(animals!AP28&gt;0,animals!AP28,"")</f>
        <v>3.8</v>
      </c>
      <c r="W22" s="91">
        <f>IF(animals!AP29&gt;0,animals!AP29,"")</f>
        <v>5.5</v>
      </c>
      <c r="X22" s="91">
        <f>IF(animals!AP30&gt;0,animals!AP30,"")</f>
        <v>2.7</v>
      </c>
      <c r="Y22" s="91">
        <f>IF(animals!AP32&gt;0,animals!AP32,"")</f>
        <v>6.7</v>
      </c>
      <c r="Z22" s="91">
        <f>IF(animals!AP33&gt;0,animals!AP33,"")</f>
        <v>3.8</v>
      </c>
      <c r="AA22" s="91">
        <f>IF(animals!AP34&gt;0,animals!AP34,"")</f>
        <v>6.3</v>
      </c>
      <c r="AB22" s="91">
        <f>IF(animals!AP35&gt;0,animals!AP35,"")</f>
        <v>3.7</v>
      </c>
    </row>
    <row r="23" spans="1:28" x14ac:dyDescent="0.2">
      <c r="A23" s="97" t="str">
        <f t="shared" si="1"/>
        <v>Minibiotus jonesorum</v>
      </c>
      <c r="B23" s="98" t="s">
        <v>100</v>
      </c>
      <c r="C23" s="102">
        <f>animals!AR1</f>
        <v>22</v>
      </c>
      <c r="D23" s="95">
        <f>IF(animals!AR3&gt;0,animals!AR3,"")</f>
        <v>160.69999999999999</v>
      </c>
      <c r="E23" s="91">
        <f>IF(animals!AR5&gt;0,animals!AR5,"")</f>
        <v>19</v>
      </c>
      <c r="F23" s="91">
        <f>IF(animals!AR6&gt;0,animals!AR6,"")</f>
        <v>14</v>
      </c>
      <c r="G23" s="91">
        <f>IF(animals!AR7&gt;0,animals!AR7,"")</f>
        <v>1.9</v>
      </c>
      <c r="H23" s="91">
        <f>IF(animals!AR8&gt;0,animals!AR8,"")</f>
        <v>0.4</v>
      </c>
      <c r="I23" s="96">
        <f>IF(animals!AR11&gt;0,animals!AR11,"")</f>
        <v>2.6</v>
      </c>
      <c r="J23" s="91">
        <f>IF(animals!AR12&gt;0,animals!AR12,"")</f>
        <v>1.6</v>
      </c>
      <c r="K23" s="91">
        <f>IF(animals!AR13&gt;0,animals!AR13,"")</f>
        <v>2.5</v>
      </c>
      <c r="L23" s="91">
        <f>IF(animals!AR15&gt;0,animals!AR15,"")</f>
        <v>7.2</v>
      </c>
      <c r="M23" s="91">
        <f>IF(animals!AR17&gt;0,animals!AR17,"")</f>
        <v>3.7</v>
      </c>
      <c r="N23" s="91">
        <f>IF(animals!AR18&gt;0,animals!AR18,"")</f>
        <v>3.5</v>
      </c>
      <c r="O23" s="91">
        <f>IF(animals!AR19&gt;0,animals!AR19,"")</f>
        <v>6</v>
      </c>
      <c r="P23" s="91">
        <f>IF(animals!AR20&gt;0,animals!AR20,"")</f>
        <v>3.5</v>
      </c>
      <c r="Q23" s="91">
        <f>IF(animals!AR22&gt;0,animals!AR22,"")</f>
        <v>6.5</v>
      </c>
      <c r="R23" s="91">
        <f>IF(animals!AR23&gt;0,animals!AR23,"")</f>
        <v>3.8</v>
      </c>
      <c r="S23" s="91">
        <f>IF(animals!AR24&gt;0,animals!AR24,"")</f>
        <v>6.3</v>
      </c>
      <c r="T23" s="91">
        <f>IF(animals!AR25&gt;0,animals!AR25,"")</f>
        <v>3.3</v>
      </c>
      <c r="U23" s="91">
        <f>IF(animals!AR27&gt;0,animals!AR27,"")</f>
        <v>7.1</v>
      </c>
      <c r="V23" s="91">
        <f>IF(animals!AR28&gt;0,animals!AR28,"")</f>
        <v>3.7</v>
      </c>
      <c r="W23" s="91">
        <f>IF(animals!AR29&gt;0,animals!AR29,"")</f>
        <v>6.3</v>
      </c>
      <c r="X23" s="91">
        <f>IF(animals!AR30&gt;0,animals!AR30,"")</f>
        <v>3.6</v>
      </c>
      <c r="Y23" s="91">
        <f>IF(animals!AR32&gt;0,animals!AR32,"")</f>
        <v>7</v>
      </c>
      <c r="Z23" s="91">
        <f>IF(animals!AR33&gt;0,animals!AR33,"")</f>
        <v>4.5</v>
      </c>
      <c r="AA23" s="91">
        <f>IF(animals!AR34&gt;0,animals!AR34,"")</f>
        <v>6.9</v>
      </c>
      <c r="AB23" s="91">
        <f>IF(animals!AR35&gt;0,animals!AR35,"")</f>
        <v>3.3</v>
      </c>
    </row>
    <row r="24" spans="1:28" x14ac:dyDescent="0.2">
      <c r="A24" s="97" t="str">
        <f t="shared" si="1"/>
        <v>Minibiotus jonesorum</v>
      </c>
      <c r="B24" s="98" t="s">
        <v>101</v>
      </c>
      <c r="C24" s="102">
        <f>animals!AT1</f>
        <v>23</v>
      </c>
      <c r="D24" s="95">
        <f>IF(animals!AT3&gt;0,animals!AT3,"")</f>
        <v>397.2</v>
      </c>
      <c r="E24" s="91">
        <f>IF(animals!AT5&gt;0,animals!AT5,"")</f>
        <v>31</v>
      </c>
      <c r="F24" s="91">
        <f>IF(animals!AT6&gt;0,animals!AT6,"")</f>
        <v>20.399999999999999</v>
      </c>
      <c r="G24" s="91">
        <f>IF(animals!AT7&gt;0,animals!AT7,"")</f>
        <v>2.9</v>
      </c>
      <c r="H24" s="91">
        <f>IF(animals!AT8&gt;0,animals!AT8,"")</f>
        <v>1</v>
      </c>
      <c r="I24" s="96">
        <f>IF(animals!AT11&gt;0,animals!AT11,"")</f>
        <v>4.0999999999999996</v>
      </c>
      <c r="J24" s="91">
        <f>IF(animals!AT12&gt;0,animals!AT12,"")</f>
        <v>2.9</v>
      </c>
      <c r="K24" s="91">
        <f>IF(animals!AT13&gt;0,animals!AT13,"")</f>
        <v>3.2</v>
      </c>
      <c r="L24" s="91">
        <f>IF(animals!AT15&gt;0,animals!AT15,"")</f>
        <v>10.9</v>
      </c>
      <c r="M24" s="91">
        <f>IF(animals!AT17&gt;0,animals!AT17,"")</f>
        <v>11</v>
      </c>
      <c r="N24" s="91">
        <f>IF(animals!AT18&gt;0,animals!AT18,"")</f>
        <v>8.4</v>
      </c>
      <c r="O24" s="91">
        <f>IF(animals!AT19&gt;0,animals!AT19,"")</f>
        <v>11</v>
      </c>
      <c r="P24" s="91">
        <f>IF(animals!AT20&gt;0,animals!AT20,"")</f>
        <v>7.7</v>
      </c>
      <c r="Q24" s="91">
        <f>IF(animals!AT22&gt;0,animals!AT22,"")</f>
        <v>11.6</v>
      </c>
      <c r="R24" s="91">
        <f>IF(animals!AT23&gt;0,animals!AT23,"")</f>
        <v>9</v>
      </c>
      <c r="S24" s="91">
        <f>IF(animals!AT24&gt;0,animals!AT24,"")</f>
        <v>11.2</v>
      </c>
      <c r="T24" s="91">
        <f>IF(animals!AT25&gt;0,animals!AT25,"")</f>
        <v>8.1</v>
      </c>
      <c r="U24" s="91">
        <f>IF(animals!AT27&gt;0,animals!AT27,"")</f>
        <v>9.8000000000000007</v>
      </c>
      <c r="V24" s="91">
        <f>IF(animals!AT28&gt;0,animals!AT28,"")</f>
        <v>8.3000000000000007</v>
      </c>
      <c r="W24" s="91">
        <f>IF(animals!AT29&gt;0,animals!AT29,"")</f>
        <v>9.5</v>
      </c>
      <c r="X24" s="91">
        <f>IF(animals!AT30&gt;0,animals!AT30,"")</f>
        <v>6.2</v>
      </c>
      <c r="Y24" s="91">
        <f>IF(animals!AT32&gt;0,animals!AT32,"")</f>
        <v>14.2</v>
      </c>
      <c r="Z24" s="91">
        <f>IF(animals!AT33&gt;0,animals!AT33,"")</f>
        <v>10.7</v>
      </c>
      <c r="AA24" s="91">
        <f>IF(animals!AT34&gt;0,animals!AT34,"")</f>
        <v>14</v>
      </c>
      <c r="AB24" s="91">
        <f>IF(animals!AT35&gt;0,animals!AT35,"")</f>
        <v>10.5</v>
      </c>
    </row>
    <row r="25" spans="1:28" x14ac:dyDescent="0.2">
      <c r="A25" s="97" t="str">
        <f t="shared" si="1"/>
        <v>Minibiotus jonesorum</v>
      </c>
      <c r="B25" s="98" t="s">
        <v>102</v>
      </c>
      <c r="C25" s="102">
        <f>animals!AV1</f>
        <v>24</v>
      </c>
      <c r="D25" s="95">
        <f>IF(animals!AV3&gt;0,animals!AV3,"")</f>
        <v>152.5</v>
      </c>
      <c r="E25" s="91">
        <f>IF(animals!AV5&gt;0,animals!AV5,"")</f>
        <v>20.100000000000001</v>
      </c>
      <c r="F25" s="91">
        <f>IF(animals!AV6&gt;0,animals!AV6,"")</f>
        <v>13</v>
      </c>
      <c r="G25" s="91">
        <f>IF(animals!AV7&gt;0,animals!AV7,"")</f>
        <v>2.1</v>
      </c>
      <c r="H25" s="91">
        <f>IF(animals!AV8&gt;0,animals!AV8,"")</f>
        <v>0.5</v>
      </c>
      <c r="I25" s="96">
        <f>IF(animals!AV11&gt;0,animals!AV11,"")</f>
        <v>2.6</v>
      </c>
      <c r="J25" s="91">
        <f>IF(animals!AV12&gt;0,animals!AV12,"")</f>
        <v>1.4</v>
      </c>
      <c r="K25" s="91">
        <f>IF(animals!AV13&gt;0,animals!AV13,"")</f>
        <v>1.9</v>
      </c>
      <c r="L25" s="91">
        <f>IF(animals!AV15&gt;0,animals!AV15,"")</f>
        <v>6.8</v>
      </c>
      <c r="M25" s="91">
        <f>IF(animals!AV17&gt;0,animals!AV17,"")</f>
        <v>6.8</v>
      </c>
      <c r="N25" s="91">
        <f>IF(animals!AV18&gt;0,animals!AV18,"")</f>
        <v>4.2</v>
      </c>
      <c r="O25" s="91">
        <f>IF(animals!AV19&gt;0,animals!AV19,"")</f>
        <v>6.2</v>
      </c>
      <c r="P25" s="91">
        <f>IF(animals!AV20&gt;0,animals!AV20,"")</f>
        <v>3.7</v>
      </c>
      <c r="Q25" s="91">
        <f>IF(animals!AV22&gt;0,animals!AV22,"")</f>
        <v>6.7</v>
      </c>
      <c r="R25" s="91">
        <f>IF(animals!AV23&gt;0,animals!AV23,"")</f>
        <v>4.5</v>
      </c>
      <c r="S25" s="91">
        <f>IF(animals!AV24&gt;0,animals!AV24,"")</f>
        <v>6.5</v>
      </c>
      <c r="T25" s="91">
        <f>IF(animals!AV25&gt;0,animals!AV25,"")</f>
        <v>3.9</v>
      </c>
      <c r="U25" s="91">
        <f>IF(animals!AV27&gt;0,animals!AV27,"")</f>
        <v>6.8</v>
      </c>
      <c r="V25" s="91">
        <f>IF(animals!AV28&gt;0,animals!AV28,"")</f>
        <v>4.4000000000000004</v>
      </c>
      <c r="W25" s="91">
        <f>IF(animals!AV29&gt;0,animals!AV29,"")</f>
        <v>6.3</v>
      </c>
      <c r="X25" s="91">
        <f>IF(animals!AV30&gt;0,animals!AV30,"")</f>
        <v>3.1</v>
      </c>
      <c r="Y25" s="91">
        <f>IF(animals!AV32&gt;0,animals!AV32,"")</f>
        <v>6.8</v>
      </c>
      <c r="Z25" s="91">
        <f>IF(animals!AV33&gt;0,animals!AV33,"")</f>
        <v>4.0999999999999996</v>
      </c>
      <c r="AA25" s="91">
        <f>IF(animals!AV34&gt;0,animals!AV34,"")</f>
        <v>6.7</v>
      </c>
      <c r="AB25" s="91">
        <f>IF(animals!AV35&gt;0,animals!AV35,"")</f>
        <v>3.5</v>
      </c>
    </row>
    <row r="26" spans="1:28" x14ac:dyDescent="0.2">
      <c r="A26" s="97" t="str">
        <f t="shared" si="1"/>
        <v>Minibiotus jonesorum</v>
      </c>
      <c r="B26" s="98" t="s">
        <v>102</v>
      </c>
      <c r="C26" s="102">
        <f>animals!AX1</f>
        <v>25</v>
      </c>
      <c r="D26" s="95">
        <f>IF(animals!AX3&gt;0,animals!AX3,"")</f>
        <v>287.7</v>
      </c>
      <c r="E26" s="91">
        <f>IF(animals!AX5&gt;0,animals!AX5,"")</f>
        <v>29.1</v>
      </c>
      <c r="F26" s="91">
        <f>IF(animals!AX6&gt;0,animals!AX6,"")</f>
        <v>19.600000000000001</v>
      </c>
      <c r="G26" s="91">
        <f>IF(animals!AX7&gt;0,animals!AX7,"")</f>
        <v>2.6</v>
      </c>
      <c r="H26" s="91">
        <f>IF(animals!AX8&gt;0,animals!AX8,"")</f>
        <v>0.9</v>
      </c>
      <c r="I26" s="96">
        <f>IF(animals!AX11&gt;0,animals!AX11,"")</f>
        <v>3.5</v>
      </c>
      <c r="J26" s="91">
        <f>IF(animals!AX12&gt;0,animals!AX12,"")</f>
        <v>2.6</v>
      </c>
      <c r="K26" s="91">
        <f>IF(animals!AX13&gt;0,animals!AX13,"")</f>
        <v>2.8</v>
      </c>
      <c r="L26" s="91">
        <f>IF(animals!AX15&gt;0,animals!AX15,"")</f>
        <v>9.9</v>
      </c>
      <c r="M26" s="91">
        <f>IF(animals!AX17&gt;0,animals!AX17,"")</f>
        <v>8.5</v>
      </c>
      <c r="N26" s="91">
        <f>IF(animals!AX18&gt;0,animals!AX18,"")</f>
        <v>6.4</v>
      </c>
      <c r="O26" s="91">
        <f>IF(animals!AX19&gt;0,animals!AX19,"")</f>
        <v>8.1</v>
      </c>
      <c r="P26" s="91">
        <f>IF(animals!AX20&gt;0,animals!AX20,"")</f>
        <v>6</v>
      </c>
      <c r="Q26" s="91">
        <f>IF(animals!AX22&gt;0,animals!AX22,"")</f>
        <v>9.1</v>
      </c>
      <c r="R26" s="91">
        <f>IF(animals!AX23&gt;0,animals!AX23,"")</f>
        <v>7.4</v>
      </c>
      <c r="S26" s="91">
        <f>IF(animals!AX24&gt;0,animals!AX24,"")</f>
        <v>8.3000000000000007</v>
      </c>
      <c r="T26" s="91">
        <f>IF(animals!AX25&gt;0,animals!AX25,"")</f>
        <v>6.1</v>
      </c>
      <c r="U26" s="91">
        <f>IF(animals!AX27&gt;0,animals!AX27,"")</f>
        <v>9.9</v>
      </c>
      <c r="V26" s="91">
        <f>IF(animals!AX28&gt;0,animals!AX28,"")</f>
        <v>7.4</v>
      </c>
      <c r="W26" s="91">
        <f>IF(animals!AX29&gt;0,animals!AX29,"")</f>
        <v>9.4</v>
      </c>
      <c r="X26" s="91">
        <f>IF(animals!AX30&gt;0,animals!AX30,"")</f>
        <v>7</v>
      </c>
      <c r="Y26" s="91">
        <f>IF(animals!AX32&gt;0,animals!AX32,"")</f>
        <v>10.6</v>
      </c>
      <c r="Z26" s="91">
        <f>IF(animals!AX33&gt;0,animals!AX33,"")</f>
        <v>8.9</v>
      </c>
      <c r="AA26" s="91">
        <f>IF(animals!AX34&gt;0,animals!AX34,"")</f>
        <v>9.8000000000000007</v>
      </c>
      <c r="AB26" s="91">
        <f>IF(animals!AX35&gt;0,animals!AX35,"")</f>
        <v>7.2</v>
      </c>
    </row>
    <row r="27" spans="1:28" x14ac:dyDescent="0.2">
      <c r="A27" s="97" t="str">
        <f t="shared" si="1"/>
        <v>Minibiotus jonesorum</v>
      </c>
      <c r="B27" s="98" t="s">
        <v>103</v>
      </c>
      <c r="C27" s="102">
        <f>animals!AZ1</f>
        <v>26</v>
      </c>
      <c r="D27" s="95">
        <f>IF(animals!AZ3&gt;0,animals!AZ3,"")</f>
        <v>311.5</v>
      </c>
      <c r="E27" s="91">
        <f>IF(animals!AZ5&gt;0,animals!AZ5,"")</f>
        <v>26.5</v>
      </c>
      <c r="F27" s="91">
        <f>IF(animals!AZ6&gt;0,animals!AZ6,"")</f>
        <v>17.899999999999999</v>
      </c>
      <c r="G27" s="91">
        <f>IF(animals!AZ7&gt;0,animals!AZ7,"")</f>
        <v>2.8</v>
      </c>
      <c r="H27" s="91">
        <f>IF(animals!AZ8&gt;0,animals!AZ8,"")</f>
        <v>0.7</v>
      </c>
      <c r="I27" s="96">
        <f>IF(animals!AZ11&gt;0,animals!AZ11,"")</f>
        <v>2.8</v>
      </c>
      <c r="J27" s="91">
        <f>IF(animals!AZ12&gt;0,animals!AZ12,"")</f>
        <v>2.1</v>
      </c>
      <c r="K27" s="91">
        <f>IF(animals!AZ13&gt;0,animals!AZ13,"")</f>
        <v>2.6</v>
      </c>
      <c r="L27" s="91">
        <f>IF(animals!AZ15&gt;0,animals!AZ15,"")</f>
        <v>8.6</v>
      </c>
      <c r="M27" s="91">
        <f>IF(animals!AZ17&gt;0,animals!AZ17,"")</f>
        <v>8.8000000000000007</v>
      </c>
      <c r="N27" s="91">
        <f>IF(animals!AZ18&gt;0,animals!AZ18,"")</f>
        <v>5.6</v>
      </c>
      <c r="O27" s="91">
        <f>IF(animals!AZ19&gt;0,animals!AZ19,"")</f>
        <v>5.3</v>
      </c>
      <c r="P27" s="91">
        <f>IF(animals!AZ20&gt;0,animals!AZ20,"")</f>
        <v>4.5999999999999996</v>
      </c>
      <c r="Q27" s="91">
        <f>IF(animals!AZ22&gt;0,animals!AZ22,"")</f>
        <v>8.9</v>
      </c>
      <c r="R27" s="91">
        <f>IF(animals!AZ23&gt;0,animals!AZ23,"")</f>
        <v>7.3</v>
      </c>
      <c r="S27" s="91">
        <f>IF(animals!AZ24&gt;0,animals!AZ24,"")</f>
        <v>8.1999999999999993</v>
      </c>
      <c r="T27" s="91">
        <f>IF(animals!AZ25&gt;0,animals!AZ25,"")</f>
        <v>4.5999999999999996</v>
      </c>
      <c r="U27" s="91">
        <f>IF(animals!AZ27&gt;0,animals!AZ27,"")</f>
        <v>9.1</v>
      </c>
      <c r="V27" s="91">
        <f>IF(animals!AZ28&gt;0,animals!AZ28,"")</f>
        <v>7.1</v>
      </c>
      <c r="W27" s="91">
        <f>IF(animals!AZ29&gt;0,animals!AZ29,"")</f>
        <v>9</v>
      </c>
      <c r="X27" s="91">
        <f>IF(animals!AZ30&gt;0,animals!AZ30,"")</f>
        <v>6.7</v>
      </c>
      <c r="Y27" s="91">
        <f>IF(animals!AZ32&gt;0,animals!AZ32,"")</f>
        <v>10.7</v>
      </c>
      <c r="Z27" s="91">
        <f>IF(animals!AZ33&gt;0,animals!AZ33,"")</f>
        <v>7.9</v>
      </c>
      <c r="AA27" s="91">
        <f>IF(animals!AZ34&gt;0,animals!AZ34,"")</f>
        <v>10.7</v>
      </c>
      <c r="AB27" s="91">
        <f>IF(animals!AZ35&gt;0,animals!AZ35,"")</f>
        <v>7.5</v>
      </c>
    </row>
    <row r="28" spans="1:28" x14ac:dyDescent="0.2">
      <c r="A28" s="97" t="str">
        <f t="shared" si="1"/>
        <v>Minibiotus jonesorum</v>
      </c>
      <c r="B28" s="98" t="s">
        <v>103</v>
      </c>
      <c r="C28" s="102">
        <f>animals!BB1</f>
        <v>27</v>
      </c>
      <c r="D28" s="95">
        <f>IF(animals!BB3&gt;0,animals!BB3,"")</f>
        <v>302.3</v>
      </c>
      <c r="E28" s="91">
        <f>IF(animals!BB5&gt;0,animals!BB5,"")</f>
        <v>27.5</v>
      </c>
      <c r="F28" s="91">
        <f>IF(animals!BB6&gt;0,animals!BB6,"")</f>
        <v>18.600000000000001</v>
      </c>
      <c r="G28" s="91">
        <f>IF(animals!BB7&gt;0,animals!BB7,"")</f>
        <v>2.2999999999999998</v>
      </c>
      <c r="H28" s="91">
        <f>IF(animals!BB8&gt;0,animals!BB8,"")</f>
        <v>0.7</v>
      </c>
      <c r="I28" s="96">
        <f>IF(animals!BB11&gt;0,animals!BB11,"")</f>
        <v>3.3</v>
      </c>
      <c r="J28" s="91">
        <f>IF(animals!BB12&gt;0,animals!BB12,"")</f>
        <v>2.6</v>
      </c>
      <c r="K28" s="91">
        <f>IF(animals!BB13&gt;0,animals!BB13,"")</f>
        <v>3</v>
      </c>
      <c r="L28" s="91">
        <f>IF(animals!BB15&gt;0,animals!BB15,"")</f>
        <v>9.6</v>
      </c>
      <c r="M28" s="91">
        <f>IF(animals!BB17&gt;0,animals!BB17,"")</f>
        <v>8.4</v>
      </c>
      <c r="N28" s="91">
        <f>IF(animals!BB18&gt;0,animals!BB18,"")</f>
        <v>6.5</v>
      </c>
      <c r="O28" s="91">
        <f>IF(animals!BB19&gt;0,animals!BB19,"")</f>
        <v>8.1999999999999993</v>
      </c>
      <c r="P28" s="91">
        <f>IF(animals!BB20&gt;0,animals!BB20,"")</f>
        <v>6.1</v>
      </c>
      <c r="Q28" s="91">
        <f>IF(animals!BB22&gt;0,animals!BB22,"")</f>
        <v>8.9</v>
      </c>
      <c r="R28" s="91">
        <f>IF(animals!BB23&gt;0,animals!BB23,"")</f>
        <v>6.8</v>
      </c>
      <c r="S28" s="91">
        <f>IF(animals!BB24&gt;0,animals!BB24,"")</f>
        <v>8.6999999999999993</v>
      </c>
      <c r="T28" s="91">
        <f>IF(animals!BB25&gt;0,animals!BB25,"")</f>
        <v>6.3</v>
      </c>
      <c r="U28" s="91">
        <f>IF(animals!BB27&gt;0,animals!BB27,"")</f>
        <v>8.6999999999999993</v>
      </c>
      <c r="V28" s="91">
        <f>IF(animals!BB28&gt;0,animals!BB28,"")</f>
        <v>6.5</v>
      </c>
      <c r="W28" s="91">
        <f>IF(animals!BB29&gt;0,animals!BB29,"")</f>
        <v>8.3000000000000007</v>
      </c>
      <c r="X28" s="91">
        <f>IF(animals!BB30&gt;0,animals!BB30,"")</f>
        <v>5.9</v>
      </c>
      <c r="Y28" s="91">
        <f>IF(animals!BB32&gt;0,animals!BB32,"")</f>
        <v>11</v>
      </c>
      <c r="Z28" s="91">
        <f>IF(animals!BB33&gt;0,animals!BB33,"")</f>
        <v>7</v>
      </c>
      <c r="AA28" s="91">
        <f>IF(animals!BB34&gt;0,animals!BB34,"")</f>
        <v>9.8000000000000007</v>
      </c>
      <c r="AB28" s="91">
        <f>IF(animals!BB35&gt;0,animals!BB35,"")</f>
        <v>6.8</v>
      </c>
    </row>
    <row r="29" spans="1:28" x14ac:dyDescent="0.2">
      <c r="A29" s="97" t="str">
        <f t="shared" si="1"/>
        <v>Minibiotus jonesorum</v>
      </c>
      <c r="B29" s="98" t="s">
        <v>104</v>
      </c>
      <c r="C29" s="102">
        <f>animals!BD1</f>
        <v>28</v>
      </c>
      <c r="D29" s="95">
        <f>IF(animals!BD3&gt;0,animals!BD3,"")</f>
        <v>372.5</v>
      </c>
      <c r="E29" s="91">
        <f>IF(animals!BD5&gt;0,animals!BD5,"")</f>
        <v>29.1</v>
      </c>
      <c r="F29" s="91">
        <f>IF(animals!BD6&gt;0,animals!BD6,"")</f>
        <v>19.8</v>
      </c>
      <c r="G29" s="91">
        <f>IF(animals!BD7&gt;0,animals!BD7,"")</f>
        <v>2.4</v>
      </c>
      <c r="H29" s="91">
        <f>IF(animals!BD8&gt;0,animals!BD8,"")</f>
        <v>1</v>
      </c>
      <c r="I29" s="96">
        <f>IF(animals!BD11&gt;0,animals!BD11,"")</f>
        <v>3.3</v>
      </c>
      <c r="J29" s="91">
        <f>IF(animals!BD12&gt;0,animals!BD12,"")</f>
        <v>2.5</v>
      </c>
      <c r="K29" s="91">
        <f>IF(animals!BD13&gt;0,animals!BD13,"")</f>
        <v>2.8</v>
      </c>
      <c r="L29" s="91">
        <f>IF(animals!BD15&gt;0,animals!BD15,"")</f>
        <v>10.199999999999999</v>
      </c>
      <c r="M29" s="91">
        <f>IF(animals!BD17&gt;0,animals!BD17,"")</f>
        <v>9.1</v>
      </c>
      <c r="N29" s="91">
        <f>IF(animals!BD18&gt;0,animals!BD18,"")</f>
        <v>6.8</v>
      </c>
      <c r="O29" s="91">
        <f>IF(animals!BD19&gt;0,animals!BD19,"")</f>
        <v>8.5</v>
      </c>
      <c r="P29" s="91">
        <f>IF(animals!BD20&gt;0,animals!BD20,"")</f>
        <v>6.6</v>
      </c>
      <c r="Q29" s="91">
        <f>IF(animals!BD22&gt;0,animals!BD22,"")</f>
        <v>9.5</v>
      </c>
      <c r="R29" s="91">
        <f>IF(animals!BD23&gt;0,animals!BD23,"")</f>
        <v>7.3</v>
      </c>
      <c r="S29" s="91">
        <f>IF(animals!BD24&gt;0,animals!BD24,"")</f>
        <v>9.1</v>
      </c>
      <c r="T29" s="91">
        <f>IF(animals!BD25&gt;0,animals!BD25,"")</f>
        <v>6.7</v>
      </c>
      <c r="U29" s="91">
        <f>IF(animals!BD27&gt;0,animals!BD27,"")</f>
        <v>9.9</v>
      </c>
      <c r="V29" s="91">
        <f>IF(animals!BD28&gt;0,animals!BD28,"")</f>
        <v>6.5</v>
      </c>
      <c r="W29" s="91">
        <f>IF(animals!BD29&gt;0,animals!BD29,"")</f>
        <v>9.6</v>
      </c>
      <c r="X29" s="91">
        <f>IF(animals!BD30&gt;0,animals!BD30,"")</f>
        <v>7.2</v>
      </c>
      <c r="Y29" s="91">
        <f>IF(animals!BD32&gt;0,animals!BD32,"")</f>
        <v>11.9</v>
      </c>
      <c r="Z29" s="91">
        <f>IF(animals!BD33&gt;0,animals!BD33,"")</f>
        <v>7.9</v>
      </c>
      <c r="AA29" s="91">
        <f>IF(animals!BD34&gt;0,animals!BD34,"")</f>
        <v>10.4</v>
      </c>
      <c r="AB29" s="91">
        <f>IF(animals!BD35&gt;0,animals!BD35,"")</f>
        <v>6.2</v>
      </c>
    </row>
    <row r="30" spans="1:28" x14ac:dyDescent="0.2">
      <c r="A30" s="97" t="str">
        <f t="shared" si="1"/>
        <v>Minibiotus jonesorum</v>
      </c>
      <c r="B30" s="98" t="s">
        <v>105</v>
      </c>
      <c r="C30" s="102">
        <f>animals!BF1</f>
        <v>29</v>
      </c>
      <c r="D30" s="95">
        <f>IF(animals!BF3&gt;0,animals!BF3,"")</f>
        <v>327.7</v>
      </c>
      <c r="E30" s="91">
        <f>IF(animals!BF5&gt;0,animals!BF5,"")</f>
        <v>28.5</v>
      </c>
      <c r="F30" s="91">
        <f>IF(animals!BF6&gt;0,animals!BF6,"")</f>
        <v>19.5</v>
      </c>
      <c r="G30" s="91">
        <f>IF(animals!BF7&gt;0,animals!BF7,"")</f>
        <v>2.8</v>
      </c>
      <c r="H30" s="91">
        <f>IF(animals!BF8&gt;0,animals!BF8,"")</f>
        <v>0.8</v>
      </c>
      <c r="I30" s="96">
        <f>IF(animals!BF11&gt;0,animals!BF11,"")</f>
        <v>3.2</v>
      </c>
      <c r="J30" s="91">
        <f>IF(animals!BF12&gt;0,animals!BF12,"")</f>
        <v>2.4</v>
      </c>
      <c r="K30" s="91">
        <f>IF(animals!BF13&gt;0,animals!BF13,"")</f>
        <v>2.8</v>
      </c>
      <c r="L30" s="91">
        <f>IF(animals!BF15&gt;0,animals!BF15,"")</f>
        <v>10</v>
      </c>
      <c r="M30" s="91">
        <f>IF(animals!BF17&gt;0,animals!BF17,"")</f>
        <v>8.6999999999999993</v>
      </c>
      <c r="N30" s="91">
        <f>IF(animals!BF18&gt;0,animals!BF18,"")</f>
        <v>6.3</v>
      </c>
      <c r="O30" s="91">
        <f>IF(animals!BF19&gt;0,animals!BF19,"")</f>
        <v>8.6</v>
      </c>
      <c r="P30" s="91">
        <f>IF(animals!BF20&gt;0,animals!BF20,"")</f>
        <v>5.4</v>
      </c>
      <c r="Q30" s="91">
        <f>IF(animals!BF22&gt;0,animals!BF22,"")</f>
        <v>9.6</v>
      </c>
      <c r="R30" s="91">
        <f>IF(animals!BF23&gt;0,animals!BF23,"")</f>
        <v>7.7</v>
      </c>
      <c r="S30" s="91">
        <f>IF(animals!BF24&gt;0,animals!BF24,"")</f>
        <v>9.4</v>
      </c>
      <c r="T30" s="91">
        <f>IF(animals!BF25&gt;0,animals!BF25,"")</f>
        <v>7.5</v>
      </c>
      <c r="U30" s="91">
        <f>IF(animals!BF27&gt;0,animals!BF27,"")</f>
        <v>9.6</v>
      </c>
      <c r="V30" s="91">
        <f>IF(animals!BF28&gt;0,animals!BF28,"")</f>
        <v>7</v>
      </c>
      <c r="W30" s="91">
        <f>IF(animals!BF29&gt;0,animals!BF29,"")</f>
        <v>8.9</v>
      </c>
      <c r="X30" s="91">
        <f>IF(animals!BF30&gt;0,animals!BF30,"")</f>
        <v>7</v>
      </c>
      <c r="Y30" s="91">
        <f>IF(animals!BF32&gt;0,animals!BF32,"")</f>
        <v>11.4</v>
      </c>
      <c r="Z30" s="91">
        <f>IF(animals!BF33&gt;0,animals!BF33,"")</f>
        <v>9</v>
      </c>
      <c r="AA30" s="91">
        <f>IF(animals!BF34&gt;0,animals!BF34,"")</f>
        <v>11.2</v>
      </c>
      <c r="AB30" s="91">
        <f>IF(animals!BF35&gt;0,animals!BF35,"")</f>
        <v>8.1</v>
      </c>
    </row>
    <row r="31" spans="1:28" x14ac:dyDescent="0.2">
      <c r="A31" s="97" t="str">
        <f t="shared" si="1"/>
        <v>Minibiotus jonesorum</v>
      </c>
      <c r="B31" s="98" t="s">
        <v>106</v>
      </c>
      <c r="C31" s="102">
        <f>animals!BH1</f>
        <v>30</v>
      </c>
      <c r="D31" s="95">
        <f>IF(animals!BH3&gt;0,animals!BH3,"")</f>
        <v>316.8</v>
      </c>
      <c r="E31" s="91">
        <f>IF(animals!BH5&gt;0,animals!BH5,"")</f>
        <v>30.6</v>
      </c>
      <c r="F31" s="91">
        <f>IF(animals!BH6&gt;0,animals!BH6,"")</f>
        <v>20.5</v>
      </c>
      <c r="G31" s="91">
        <f>IF(animals!BH7&gt;0,animals!BH7,"")</f>
        <v>2.1</v>
      </c>
      <c r="H31" s="91">
        <f>IF(animals!BH8&gt;0,animals!BH8,"")</f>
        <v>0.7</v>
      </c>
      <c r="I31" s="96">
        <f>IF(animals!BH11&gt;0,animals!BH11,"")</f>
        <v>3.6</v>
      </c>
      <c r="J31" s="91">
        <f>IF(animals!BH12&gt;0,animals!BH12,"")</f>
        <v>2.6</v>
      </c>
      <c r="K31" s="91">
        <f>IF(animals!BH13&gt;0,animals!BH13,"")</f>
        <v>3.2</v>
      </c>
      <c r="L31" s="91">
        <f>IF(animals!BH15&gt;0,animals!BH15,"")</f>
        <v>9.6</v>
      </c>
      <c r="M31" s="91">
        <f>IF(animals!BH17&gt;0,animals!BH17,"")</f>
        <v>8.6999999999999993</v>
      </c>
      <c r="N31" s="91">
        <f>IF(animals!BH18&gt;0,animals!BH18,"")</f>
        <v>7.6</v>
      </c>
      <c r="O31" s="91">
        <f>IF(animals!BH19&gt;0,animals!BH19,"")</f>
        <v>8.6</v>
      </c>
      <c r="P31" s="91">
        <f>IF(animals!BH20&gt;0,animals!BH20,"")</f>
        <v>6.7</v>
      </c>
      <c r="Q31" s="91">
        <f>IF(animals!BH22&gt;0,animals!BH22,"")</f>
        <v>9.6</v>
      </c>
      <c r="R31" s="91">
        <f>IF(animals!BH23&gt;0,animals!BH23,"")</f>
        <v>7.3</v>
      </c>
      <c r="S31" s="91">
        <f>IF(animals!BH24&gt;0,animals!BH24,"")</f>
        <v>9.5</v>
      </c>
      <c r="T31" s="91">
        <f>IF(animals!BH25&gt;0,animals!BH25,"")</f>
        <v>7.2</v>
      </c>
      <c r="U31" s="91">
        <f>IF(animals!BH27&gt;0,animals!BH27,"")</f>
        <v>9.4</v>
      </c>
      <c r="V31" s="91">
        <f>IF(animals!BH28&gt;0,animals!BH28,"")</f>
        <v>7.5</v>
      </c>
      <c r="W31" s="91">
        <f>IF(animals!BH29&gt;0,animals!BH29,"")</f>
        <v>9.3000000000000007</v>
      </c>
      <c r="X31" s="91">
        <f>IF(animals!BH30&gt;0,animals!BH30,"")</f>
        <v>6.9</v>
      </c>
      <c r="Y31" s="91">
        <f>IF(animals!BH32&gt;0,animals!BH32,"")</f>
        <v>10.9</v>
      </c>
      <c r="Z31" s="91">
        <f>IF(animals!BH33&gt;0,animals!BH33,"")</f>
        <v>8</v>
      </c>
      <c r="AA31" s="91">
        <f>IF(animals!BH34&gt;0,animals!BH34,"")</f>
        <v>10.7</v>
      </c>
      <c r="AB31" s="91">
        <f>IF(animals!BH35&gt;0,animals!BH35,"")</f>
        <v>7.9</v>
      </c>
    </row>
  </sheetData>
  <dataConsolidate>
    <dataRefs count="1">
      <dataRef ref="D3:D4" sheet="general info"/>
    </dataRefs>
  </dataConsolidate>
  <phoneticPr fontId="30" type="noConversion"/>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A31"/>
  <sheetViews>
    <sheetView workbookViewId="0">
      <pane xSplit="3" ySplit="1" topLeftCell="D2" activePane="bottomRight" state="frozen"/>
      <selection pane="topRight" activeCell="C1" sqref="C1"/>
      <selection pane="bottomLeft" activeCell="A2" sqref="A2"/>
      <selection pane="bottomRight" activeCell="AC11" sqref="AC11"/>
    </sheetView>
  </sheetViews>
  <sheetFormatPr defaultColWidth="9.140625" defaultRowHeight="12.75" x14ac:dyDescent="0.2"/>
  <cols>
    <col min="1" max="1" width="16.85546875" style="103" customWidth="1"/>
    <col min="2" max="2" width="16.85546875" style="104" customWidth="1"/>
    <col min="3" max="3" width="9.140625" style="105"/>
    <col min="4" max="27" width="17" style="89" customWidth="1"/>
    <col min="28" max="16384" width="9.140625" style="75"/>
  </cols>
  <sheetData>
    <row r="1" spans="1:27" ht="25.5" x14ac:dyDescent="0.2">
      <c r="A1" s="97" t="s">
        <v>6</v>
      </c>
      <c r="B1" s="98" t="s">
        <v>7</v>
      </c>
      <c r="C1" s="99" t="s">
        <v>56</v>
      </c>
      <c r="D1" s="74" t="s">
        <v>19</v>
      </c>
      <c r="E1" s="74" t="s">
        <v>58</v>
      </c>
      <c r="F1" s="74" t="s">
        <v>59</v>
      </c>
      <c r="G1" s="74" t="s">
        <v>60</v>
      </c>
      <c r="H1" s="74" t="s">
        <v>61</v>
      </c>
      <c r="I1" s="74" t="s">
        <v>62</v>
      </c>
      <c r="J1" s="74" t="s">
        <v>63</v>
      </c>
      <c r="K1" s="74" t="s">
        <v>64</v>
      </c>
      <c r="L1" s="74" t="s">
        <v>69</v>
      </c>
      <c r="M1" s="74" t="s">
        <v>70</v>
      </c>
      <c r="N1" s="74" t="s">
        <v>71</v>
      </c>
      <c r="O1" s="74" t="s">
        <v>72</v>
      </c>
      <c r="P1" s="74" t="s">
        <v>74</v>
      </c>
      <c r="Q1" s="74" t="s">
        <v>75</v>
      </c>
      <c r="R1" s="74" t="s">
        <v>76</v>
      </c>
      <c r="S1" s="74" t="s">
        <v>77</v>
      </c>
      <c r="T1" s="74" t="s">
        <v>79</v>
      </c>
      <c r="U1" s="74" t="s">
        <v>80</v>
      </c>
      <c r="V1" s="74" t="s">
        <v>81</v>
      </c>
      <c r="W1" s="74" t="s">
        <v>82</v>
      </c>
      <c r="X1" s="74" t="s">
        <v>84</v>
      </c>
      <c r="Y1" s="74" t="s">
        <v>85</v>
      </c>
      <c r="Z1" s="74" t="s">
        <v>86</v>
      </c>
      <c r="AA1" s="74" t="s">
        <v>87</v>
      </c>
    </row>
    <row r="2" spans="1:27" x14ac:dyDescent="0.2">
      <c r="A2" s="100" t="str">
        <f>'general info'!D2</f>
        <v>Minibiotus jonesorum</v>
      </c>
      <c r="B2" s="101" t="s">
        <v>119</v>
      </c>
      <c r="C2" s="106">
        <f>animals!B1</f>
        <v>1</v>
      </c>
      <c r="D2" s="86">
        <f>IF(animals!C3&gt;0,animals!C3,"")</f>
        <v>1098.2269503546099</v>
      </c>
      <c r="E2" s="87">
        <f>IF(animals!C6&gt;0,animals!C6,"")</f>
        <v>64.539007092198588</v>
      </c>
      <c r="F2" s="87">
        <f>IF(animals!C7&gt;0,animals!C7,"")</f>
        <v>8.1560283687943258</v>
      </c>
      <c r="G2" s="87">
        <f>IF(animals!C8&gt;0,animals!C8,"")</f>
        <v>2.4822695035460991</v>
      </c>
      <c r="H2" s="88">
        <f>IF(animals!C11&gt;0,animals!C11,"")</f>
        <v>12.411347517730496</v>
      </c>
      <c r="I2" s="87">
        <f>IF(animals!C12&gt;0,animals!C12,"")</f>
        <v>8.8652482269503547</v>
      </c>
      <c r="J2" s="87">
        <f>IF(animals!C13&gt;0,animals!C13,"")</f>
        <v>8.1560283687943258</v>
      </c>
      <c r="K2" s="87">
        <f>IF(animals!C15&gt;0,animals!C15,"")</f>
        <v>32.269503546099294</v>
      </c>
      <c r="L2" s="87">
        <f>IF(animals!C17&gt;0,animals!C17,"")</f>
        <v>31.914893617021278</v>
      </c>
      <c r="M2" s="87">
        <f>IF(animals!C18&gt;0,animals!C18,"")</f>
        <v>23.404255319148938</v>
      </c>
      <c r="N2" s="87">
        <f>IF(animals!C19&gt;0,animals!C19,"")</f>
        <v>30.49645390070922</v>
      </c>
      <c r="O2" s="87">
        <f>IF(animals!C20&gt;0,animals!C20,"")</f>
        <v>23.049645390070921</v>
      </c>
      <c r="P2" s="87">
        <f>IF(animals!C22&gt;0,animals!C22,"")</f>
        <v>33.333333333333336</v>
      </c>
      <c r="Q2" s="87">
        <f>IF(animals!C23&gt;0,animals!C23,"")</f>
        <v>27.304964539007091</v>
      </c>
      <c r="R2" s="87">
        <f>IF(animals!C24&gt;0,animals!C24,"")</f>
        <v>31.914893617021278</v>
      </c>
      <c r="S2" s="87">
        <f>IF(animals!C25&gt;0,animals!C25,"")</f>
        <v>24.822695035460992</v>
      </c>
      <c r="T2" s="87">
        <f>IF(animals!C27&gt;0,animals!C27,"")</f>
        <v>35.460992907801419</v>
      </c>
      <c r="U2" s="87">
        <f>IF(animals!C28&gt;0,animals!C28,"")</f>
        <v>26.950354609929079</v>
      </c>
      <c r="V2" s="87">
        <f>IF(animals!C29&gt;0,animals!C29,"")</f>
        <v>34.042553191489361</v>
      </c>
      <c r="W2" s="87">
        <f>IF(animals!C30&gt;0,animals!C30,"")</f>
        <v>25.886524822695034</v>
      </c>
      <c r="X2" s="87">
        <f>IF(animals!C32&gt;0,animals!C32,"")</f>
        <v>42.907801418439718</v>
      </c>
      <c r="Y2" s="87">
        <f>IF(animals!C33&gt;0,animals!C33,"")</f>
        <v>33.333333333333336</v>
      </c>
      <c r="Z2" s="87">
        <f>IF(animals!C34&gt;0,animals!C34,"")</f>
        <v>40.425531914893618</v>
      </c>
      <c r="AA2" s="87">
        <f>IF(animals!C35&gt;0,animals!C35,"")</f>
        <v>32.269503546099294</v>
      </c>
    </row>
    <row r="3" spans="1:27" x14ac:dyDescent="0.2">
      <c r="A3" s="97" t="str">
        <f>A$2</f>
        <v>Minibiotus jonesorum</v>
      </c>
      <c r="B3" s="101" t="s">
        <v>109</v>
      </c>
      <c r="C3" s="106">
        <f>animals!D1</f>
        <v>2</v>
      </c>
      <c r="D3" s="86">
        <f>IF(animals!E3&gt;0,animals!E3,"")</f>
        <v>1303.3898305084745</v>
      </c>
      <c r="E3" s="87">
        <f>IF(animals!E6&gt;0,animals!E6,"")</f>
        <v>67.118644067796623</v>
      </c>
      <c r="F3" s="87">
        <f>IF(animals!E7&gt;0,animals!E7,"")</f>
        <v>10.16949152542373</v>
      </c>
      <c r="G3" s="87">
        <f>IF(animals!E8&gt;0,animals!E8,"")</f>
        <v>4.7457627118644066</v>
      </c>
      <c r="H3" s="88">
        <f>IF(animals!E11&gt;0,animals!E11,"")</f>
        <v>12.881355932203389</v>
      </c>
      <c r="I3" s="87">
        <f>IF(animals!E12&gt;0,animals!E12,"")</f>
        <v>8.1355932203389827</v>
      </c>
      <c r="J3" s="87">
        <f>IF(animals!E13&gt;0,animals!E13,"")</f>
        <v>11.186440677966102</v>
      </c>
      <c r="K3" s="87">
        <f>IF(animals!E15&gt;0,animals!E15,"")</f>
        <v>36.271186440677965</v>
      </c>
      <c r="L3" s="87">
        <f>IF(animals!E17&gt;0,animals!E17,"")</f>
        <v>37.966101694915253</v>
      </c>
      <c r="M3" s="87">
        <f>IF(animals!E18&gt;0,animals!E18,"")</f>
        <v>29.49152542372881</v>
      </c>
      <c r="N3" s="87">
        <f>IF(animals!E19&gt;0,animals!E19,"")</f>
        <v>33.220338983050851</v>
      </c>
      <c r="O3" s="87">
        <f>IF(animals!E20&gt;0,animals!E20,"")</f>
        <v>25.423728813559322</v>
      </c>
      <c r="P3" s="87">
        <f>IF(animals!E22&gt;0,animals!E22,"")</f>
        <v>34.576271186440678</v>
      </c>
      <c r="Q3" s="87">
        <f>IF(animals!E23&gt;0,animals!E23,"")</f>
        <v>23.050847457627118</v>
      </c>
      <c r="R3" s="87">
        <f>IF(animals!E24&gt;0,animals!E24,"")</f>
        <v>33.220338983050851</v>
      </c>
      <c r="S3" s="87">
        <f>IF(animals!E25&gt;0,animals!E25,"")</f>
        <v>22.033898305084744</v>
      </c>
      <c r="T3" s="87">
        <f>IF(animals!E27&gt;0,animals!E27,"")</f>
        <v>37.288135593220339</v>
      </c>
      <c r="U3" s="87">
        <f>IF(animals!E28&gt;0,animals!E28,"")</f>
        <v>26.779661016949152</v>
      </c>
      <c r="V3" s="87">
        <f>IF(animals!E29&gt;0,animals!E29,"")</f>
        <v>37.288135593220339</v>
      </c>
      <c r="W3" s="87">
        <f>IF(animals!E30&gt;0,animals!E30,"")</f>
        <v>25.762711864406779</v>
      </c>
      <c r="X3" s="87">
        <f>IF(animals!E32&gt;0,animals!E32,"")</f>
        <v>46.779661016949156</v>
      </c>
      <c r="Y3" s="87">
        <f>IF(animals!E33&gt;0,animals!E33,"")</f>
        <v>35.593220338983052</v>
      </c>
      <c r="Z3" s="87">
        <f>IF(animals!E34&gt;0,animals!E34,"")</f>
        <v>42.372881355932201</v>
      </c>
      <c r="AA3" s="87">
        <f>IF(animals!E35&gt;0,animals!E35,"")</f>
        <v>30.16949152542373</v>
      </c>
    </row>
    <row r="4" spans="1:27" x14ac:dyDescent="0.2">
      <c r="A4" s="97" t="str">
        <f t="shared" ref="A4:A19" si="0">A$2</f>
        <v>Minibiotus jonesorum</v>
      </c>
      <c r="B4" s="101" t="s">
        <v>109</v>
      </c>
      <c r="C4" s="106">
        <f>animals!F1</f>
        <v>3</v>
      </c>
      <c r="D4" s="86">
        <f>IF(animals!G3&gt;0,animals!G3,"")</f>
        <v>1054.5454545454545</v>
      </c>
      <c r="E4" s="87">
        <f>IF(animals!G6&gt;0,animals!G6,"")</f>
        <v>65.090909090909093</v>
      </c>
      <c r="F4" s="87">
        <f>IF(animals!G7&gt;0,animals!G7,"")</f>
        <v>9.454545454545455</v>
      </c>
      <c r="G4" s="87">
        <f>IF(animals!G8&gt;0,animals!G8,"")</f>
        <v>2.545454545454545</v>
      </c>
      <c r="H4" s="88">
        <f>IF(animals!G11&gt;0,animals!G11,"")</f>
        <v>13.818181818181818</v>
      </c>
      <c r="I4" s="87">
        <f>IF(animals!G12&gt;0,animals!G12,"")</f>
        <v>9.0909090909090917</v>
      </c>
      <c r="J4" s="87">
        <f>IF(animals!G13&gt;0,animals!G13,"")</f>
        <v>10.909090909090908</v>
      </c>
      <c r="K4" s="87">
        <f>IF(animals!G15&gt;0,animals!G15,"")</f>
        <v>35.272727272727273</v>
      </c>
      <c r="L4" s="87">
        <f>IF(animals!G17&gt;0,animals!G17,"")</f>
        <v>31.636363636363633</v>
      </c>
      <c r="M4" s="87">
        <f>IF(animals!G18&gt;0,animals!G18,"")</f>
        <v>26.181818181818183</v>
      </c>
      <c r="N4" s="87">
        <f>IF(animals!G19&gt;0,animals!G19,"")</f>
        <v>8.3636363636363633</v>
      </c>
      <c r="O4" s="87">
        <f>IF(animals!G20&gt;0,animals!G20,"")</f>
        <v>27.636363636363637</v>
      </c>
      <c r="P4" s="87">
        <f>IF(animals!G22&gt;0,animals!G22,"")</f>
        <v>32.363636363636367</v>
      </c>
      <c r="Q4" s="87">
        <f>IF(animals!G23&gt;0,animals!G23,"")</f>
        <v>26.90909090909091</v>
      </c>
      <c r="R4" s="87">
        <f>IF(animals!G24&gt;0,animals!G24,"")</f>
        <v>30.545454545454547</v>
      </c>
      <c r="S4" s="87">
        <f>IF(animals!G25&gt;0,animals!G25,"")</f>
        <v>21.818181818181817</v>
      </c>
      <c r="T4" s="87">
        <f>IF(animals!G27&gt;0,animals!G27,"")</f>
        <v>34.909090909090907</v>
      </c>
      <c r="U4" s="87">
        <f>IF(animals!G28&gt;0,animals!G28,"")</f>
        <v>26.545454545454543</v>
      </c>
      <c r="V4" s="87">
        <f>IF(animals!G29&gt;0,animals!G29,"")</f>
        <v>32.363636363636367</v>
      </c>
      <c r="W4" s="87">
        <f>IF(animals!G30&gt;0,animals!G30,"")</f>
        <v>22.18181818181818</v>
      </c>
      <c r="X4" s="87">
        <f>IF(animals!G32&gt;0,animals!G32,"")</f>
        <v>43.272727272727273</v>
      </c>
      <c r="Y4" s="87">
        <f>IF(animals!G33&gt;0,animals!G33,"")</f>
        <v>30.181818181818183</v>
      </c>
      <c r="Z4" s="87">
        <f>IF(animals!G34&gt;0,animals!G34,"")</f>
        <v>37.090909090909093</v>
      </c>
      <c r="AA4" s="87">
        <f>IF(animals!G35&gt;0,animals!G35,"")</f>
        <v>28.000000000000004</v>
      </c>
    </row>
    <row r="5" spans="1:27" x14ac:dyDescent="0.2">
      <c r="A5" s="97" t="str">
        <f t="shared" si="0"/>
        <v>Minibiotus jonesorum</v>
      </c>
      <c r="B5" s="101" t="s">
        <v>109</v>
      </c>
      <c r="C5" s="106">
        <f>animals!H1</f>
        <v>4</v>
      </c>
      <c r="D5" s="86">
        <f>IF(animals!I3&gt;0,animals!I3,"")</f>
        <v>1195.9459459459461</v>
      </c>
      <c r="E5" s="87">
        <f>IF(animals!I6&gt;0,animals!I6,"")</f>
        <v>66.891891891891888</v>
      </c>
      <c r="F5" s="87">
        <f>IF(animals!I7&gt;0,animals!I7,"")</f>
        <v>9.4594594594594579</v>
      </c>
      <c r="G5" s="87">
        <f>IF(animals!I8&gt;0,animals!I8,"")</f>
        <v>3.0405405405405403</v>
      </c>
      <c r="H5" s="88">
        <f>IF(animals!I11&gt;0,animals!I11,"")</f>
        <v>9.4594594594594579</v>
      </c>
      <c r="I5" s="87">
        <f>IF(animals!I12&gt;0,animals!I12,"")</f>
        <v>8.4459459459459456</v>
      </c>
      <c r="J5" s="87">
        <f>IF(animals!I13&gt;0,animals!I13,"")</f>
        <v>8.7837837837837842</v>
      </c>
      <c r="K5" s="87">
        <f>IF(animals!I15&gt;0,animals!I15,"")</f>
        <v>30.067567567567565</v>
      </c>
      <c r="L5" s="87">
        <f>IF(animals!I17&gt;0,animals!I17,"")</f>
        <v>31.756756756756754</v>
      </c>
      <c r="M5" s="87">
        <f>IF(animals!I18&gt;0,animals!I18,"")</f>
        <v>26.351351351351347</v>
      </c>
      <c r="N5" s="87">
        <f>IF(animals!I19&gt;0,animals!I19,"")</f>
        <v>27.702702702702698</v>
      </c>
      <c r="O5" s="87">
        <f>IF(animals!I20&gt;0,animals!I20,"")</f>
        <v>23.648648648648649</v>
      </c>
      <c r="P5" s="87">
        <f>IF(animals!I22&gt;0,animals!I22,"")</f>
        <v>31.756756756756754</v>
      </c>
      <c r="Q5" s="87">
        <f>IF(animals!I23&gt;0,animals!I23,"")</f>
        <v>23.310810810810811</v>
      </c>
      <c r="R5" s="87">
        <f>IF(animals!I24&gt;0,animals!I24,"")</f>
        <v>29.054054054054053</v>
      </c>
      <c r="S5" s="87">
        <f>IF(animals!I25&gt;0,animals!I25,"")</f>
        <v>21.621621621621621</v>
      </c>
      <c r="T5" s="87">
        <f>IF(animals!I27&gt;0,animals!I27,"")</f>
        <v>31.756756756756754</v>
      </c>
      <c r="U5" s="87">
        <f>IF(animals!I28&gt;0,animals!I28,"")</f>
        <v>23.986486486486484</v>
      </c>
      <c r="V5" s="87">
        <f>IF(animals!I29&gt;0,animals!I29,"")</f>
        <v>27.702702702702698</v>
      </c>
      <c r="W5" s="87">
        <f>IF(animals!I30&gt;0,animals!I30,"")</f>
        <v>19.932432432432432</v>
      </c>
      <c r="X5" s="87">
        <f>IF(animals!I32&gt;0,animals!I32,"")</f>
        <v>39.527027027027025</v>
      </c>
      <c r="Y5" s="87">
        <f>IF(animals!I33&gt;0,animals!I33,"")</f>
        <v>31.756756756756754</v>
      </c>
      <c r="Z5" s="87">
        <f>IF(animals!I34&gt;0,animals!I34,"")</f>
        <v>34.45945945945946</v>
      </c>
      <c r="AA5" s="87">
        <f>IF(animals!I35&gt;0,animals!I35,"")</f>
        <v>24.662162162162161</v>
      </c>
    </row>
    <row r="6" spans="1:27" x14ac:dyDescent="0.2">
      <c r="A6" s="97" t="str">
        <f t="shared" si="0"/>
        <v>Minibiotus jonesorum</v>
      </c>
      <c r="B6" s="98" t="s">
        <v>108</v>
      </c>
      <c r="C6" s="106">
        <f>animals!J1</f>
        <v>5</v>
      </c>
      <c r="D6" s="86">
        <f>IF(animals!K3&gt;0,animals!K3,"")</f>
        <v>1200.3344481605352</v>
      </c>
      <c r="E6" s="87">
        <f>IF(animals!K6&gt;0,animals!K6,"")</f>
        <v>70.234113712374594</v>
      </c>
      <c r="F6" s="87">
        <f>IF(animals!K7&gt;0,animals!K7,"")</f>
        <v>9.0301003344481607</v>
      </c>
      <c r="G6" s="87">
        <f>IF(animals!K8&gt;0,animals!K8,"")</f>
        <v>2.3411371237458192</v>
      </c>
      <c r="H6" s="88">
        <f>IF(animals!K11&gt;0,animals!K11,"")</f>
        <v>13.712374581939798</v>
      </c>
      <c r="I6" s="87">
        <f>IF(animals!K12&gt;0,animals!K12,"")</f>
        <v>8.6956521739130448</v>
      </c>
      <c r="J6" s="87">
        <f>IF(animals!K13&gt;0,animals!K13,"")</f>
        <v>9.3645484949832767</v>
      </c>
      <c r="K6" s="87">
        <f>IF(animals!K15&gt;0,animals!K15,"")</f>
        <v>35.117056856187297</v>
      </c>
      <c r="L6" s="87">
        <f>IF(animals!K17&gt;0,animals!K17,"")</f>
        <v>31.77257525083612</v>
      </c>
      <c r="M6" s="87">
        <f>IF(animals!K18&gt;0,animals!K18,"")</f>
        <v>25.418060200668897</v>
      </c>
      <c r="N6" s="87">
        <f>IF(animals!K19&gt;0,animals!K19,"")</f>
        <v>30.76923076923077</v>
      </c>
      <c r="O6" s="87">
        <f>IF(animals!K20&gt;0,animals!K20,"")</f>
        <v>23.745819397993312</v>
      </c>
      <c r="P6" s="87">
        <f>IF(animals!K22&gt;0,animals!K22,"")</f>
        <v>34.448160535117061</v>
      </c>
      <c r="Q6" s="87">
        <f>IF(animals!K23&gt;0,animals!K23,"")</f>
        <v>26.086956521739129</v>
      </c>
      <c r="R6" s="87">
        <f>IF(animals!K24&gt;0,animals!K24,"")</f>
        <v>33.444816053511708</v>
      </c>
      <c r="S6" s="87">
        <f>IF(animals!K25&gt;0,animals!K25,"")</f>
        <v>25.418060200668897</v>
      </c>
      <c r="T6" s="87">
        <f>IF(animals!K27&gt;0,animals!K27,"")</f>
        <v>33.444816053511708</v>
      </c>
      <c r="U6" s="87">
        <f>IF(animals!K28&gt;0,animals!K28,"")</f>
        <v>25.752508361204011</v>
      </c>
      <c r="V6" s="87">
        <f>IF(animals!K29&gt;0,animals!K29,"")</f>
        <v>33.444816053511708</v>
      </c>
      <c r="W6" s="87">
        <f>IF(animals!K30&gt;0,animals!K30,"")</f>
        <v>24.749163879598665</v>
      </c>
      <c r="X6" s="87">
        <f>IF(animals!K32&gt;0,animals!K32,"")</f>
        <v>38.127090301003349</v>
      </c>
      <c r="Y6" s="87">
        <f>IF(animals!K33&gt;0,animals!K33,"")</f>
        <v>24.08026755852843</v>
      </c>
      <c r="Z6" s="87">
        <f>IF(animals!K34&gt;0,animals!K34,"")</f>
        <v>38.795986622073578</v>
      </c>
      <c r="AA6" s="87">
        <f>IF(animals!K35&gt;0,animals!K35,"")</f>
        <v>26.42140468227425</v>
      </c>
    </row>
    <row r="7" spans="1:27" x14ac:dyDescent="0.2">
      <c r="A7" s="97" t="str">
        <f t="shared" si="0"/>
        <v>Minibiotus jonesorum</v>
      </c>
      <c r="B7" s="98" t="s">
        <v>110</v>
      </c>
      <c r="C7" s="106">
        <f>animals!L1</f>
        <v>6</v>
      </c>
      <c r="D7" s="86">
        <f>IF(animals!M3&gt;0,animals!M3,"")</f>
        <v>904.00000000000011</v>
      </c>
      <c r="E7" s="87">
        <f>IF(animals!M6&gt;0,animals!M6,"")</f>
        <v>66.5</v>
      </c>
      <c r="F7" s="87">
        <f>IF(animals!M7&gt;0,animals!M7,"")</f>
        <v>9.5</v>
      </c>
      <c r="G7" s="87">
        <f>IF(animals!M8&gt;0,animals!M8,"")</f>
        <v>3.4999999999999996</v>
      </c>
      <c r="H7" s="88">
        <f>IF(animals!M11&gt;0,animals!M11,"")</f>
        <v>10</v>
      </c>
      <c r="I7" s="87">
        <f>IF(animals!M12&gt;0,animals!M12,"")</f>
        <v>8</v>
      </c>
      <c r="J7" s="87">
        <f>IF(animals!M13&gt;0,animals!M13,"")</f>
        <v>9</v>
      </c>
      <c r="K7" s="87">
        <f>IF(animals!M15&gt;0,animals!M15,"")</f>
        <v>27</v>
      </c>
      <c r="L7" s="87">
        <f>IF(animals!M17&gt;0,animals!M17,"")</f>
        <v>28.999999999999996</v>
      </c>
      <c r="M7" s="87">
        <f>IF(animals!M18&gt;0,animals!M18,"")</f>
        <v>18</v>
      </c>
      <c r="N7" s="87">
        <f>IF(animals!M19&gt;0,animals!M19,"")</f>
        <v>27.500000000000004</v>
      </c>
      <c r="O7" s="87">
        <f>IF(animals!M20&gt;0,animals!M20,"")</f>
        <v>17.5</v>
      </c>
      <c r="P7" s="87">
        <f>IF(animals!M22&gt;0,animals!M22,"")</f>
        <v>28.999999999999996</v>
      </c>
      <c r="Q7" s="87">
        <f>IF(animals!M23&gt;0,animals!M23,"")</f>
        <v>24.500000000000004</v>
      </c>
      <c r="R7" s="87">
        <f>IF(animals!M24&gt;0,animals!M24,"")</f>
        <v>28.999999999999996</v>
      </c>
      <c r="S7" s="87">
        <f>IF(animals!M25&gt;0,animals!M25,"")</f>
        <v>24</v>
      </c>
      <c r="T7" s="87">
        <f>IF(animals!M27&gt;0,animals!M27,"")</f>
        <v>32.5</v>
      </c>
      <c r="U7" s="87">
        <f>IF(animals!M28&gt;0,animals!M28,"")</f>
        <v>16.499999999999996</v>
      </c>
      <c r="V7" s="87">
        <f>IF(animals!M29&gt;0,animals!M29,"")</f>
        <v>30.5</v>
      </c>
      <c r="W7" s="87">
        <f>IF(animals!M30&gt;0,animals!M30,"")</f>
        <v>16.499999999999996</v>
      </c>
      <c r="X7" s="87">
        <f>IF(animals!M32&gt;0,animals!M32,"")</f>
        <v>34.5</v>
      </c>
      <c r="Y7" s="87">
        <f>IF(animals!M33&gt;0,animals!M33,"")</f>
        <v>22.000000000000004</v>
      </c>
      <c r="Z7" s="87">
        <f>IF(animals!M34&gt;0,animals!M34,"")</f>
        <v>34.5</v>
      </c>
      <c r="AA7" s="87">
        <f>IF(animals!M35&gt;0,animals!M35,"")</f>
        <v>16.499999999999996</v>
      </c>
    </row>
    <row r="8" spans="1:27" x14ac:dyDescent="0.2">
      <c r="A8" s="97" t="str">
        <f t="shared" si="0"/>
        <v>Minibiotus jonesorum</v>
      </c>
      <c r="B8" s="98" t="s">
        <v>110</v>
      </c>
      <c r="C8" s="106">
        <f>animals!N1</f>
        <v>7</v>
      </c>
      <c r="D8" s="86">
        <f>IF(animals!O3&gt;0,animals!O3,"")</f>
        <v>1085.3881278538813</v>
      </c>
      <c r="E8" s="87">
        <f>IF(animals!O6&gt;0,animals!O6,"")</f>
        <v>65.753424657534254</v>
      </c>
      <c r="F8" s="87">
        <f>IF(animals!O7&gt;0,animals!O7,"")</f>
        <v>9.589041095890412</v>
      </c>
      <c r="G8" s="87">
        <f>IF(animals!O8&gt;0,animals!O8,"")</f>
        <v>2.7397260273972606</v>
      </c>
      <c r="H8" s="88">
        <f>IF(animals!O11&gt;0,animals!O11,"")</f>
        <v>11.872146118721462</v>
      </c>
      <c r="I8" s="87">
        <f>IF(animals!O12&gt;0,animals!O12,"")</f>
        <v>9.1324200913242013</v>
      </c>
      <c r="J8" s="87">
        <f>IF(animals!O13&gt;0,animals!O13,"")</f>
        <v>10.50228310502283</v>
      </c>
      <c r="K8" s="87">
        <f>IF(animals!O15&gt;0,animals!O15,"")</f>
        <v>31.963470319634705</v>
      </c>
      <c r="L8" s="87">
        <f>IF(animals!O17&gt;0,animals!O17,"")</f>
        <v>31.963470319634705</v>
      </c>
      <c r="M8" s="87">
        <f>IF(animals!O18&gt;0,animals!O18,"")</f>
        <v>23.744292237442924</v>
      </c>
      <c r="N8" s="87">
        <f>IF(animals!O19&gt;0,animals!O19,"")</f>
        <v>30.593607305936075</v>
      </c>
      <c r="O8" s="87">
        <f>IF(animals!O20&gt;0,animals!O20,"")</f>
        <v>22.831050228310502</v>
      </c>
      <c r="P8" s="87">
        <f>IF(animals!O22&gt;0,animals!O22,"")</f>
        <v>31.506849315068497</v>
      </c>
      <c r="Q8" s="87">
        <f>IF(animals!O23&gt;0,animals!O23,"")</f>
        <v>18.264840182648403</v>
      </c>
      <c r="R8" s="87">
        <f>IF(animals!O24&gt;0,animals!O24,"")</f>
        <v>31.506849315068497</v>
      </c>
      <c r="S8" s="87">
        <f>IF(animals!O25&gt;0,animals!O25,"")</f>
        <v>17.351598173515981</v>
      </c>
      <c r="T8" s="87">
        <f>IF(animals!O27&gt;0,animals!O27,"")</f>
        <v>34.246575342465761</v>
      </c>
      <c r="U8" s="87">
        <f>IF(animals!O28&gt;0,animals!O28,"")</f>
        <v>22.831050228310502</v>
      </c>
      <c r="V8" s="87">
        <f>IF(animals!O29&gt;0,animals!O29,"")</f>
        <v>32.420091324200911</v>
      </c>
      <c r="W8" s="87">
        <f>IF(animals!O30&gt;0,animals!O30,"")</f>
        <v>22.374429223744297</v>
      </c>
      <c r="X8" s="87">
        <f>IF(animals!O32&gt;0,animals!O32,"")</f>
        <v>36.073059360730596</v>
      </c>
      <c r="Y8" s="87">
        <f>IF(animals!O33&gt;0,animals!O33,"")</f>
        <v>28.767123287671232</v>
      </c>
      <c r="Z8" s="87">
        <f>IF(animals!O34&gt;0,animals!O34,"")</f>
        <v>33.789954337899545</v>
      </c>
      <c r="AA8" s="87">
        <f>IF(animals!O35&gt;0,animals!O35,"")</f>
        <v>23.744292237442924</v>
      </c>
    </row>
    <row r="9" spans="1:27" x14ac:dyDescent="0.2">
      <c r="A9" s="97" t="str">
        <f t="shared" si="0"/>
        <v>Minibiotus jonesorum</v>
      </c>
      <c r="B9" s="98" t="s">
        <v>110</v>
      </c>
      <c r="C9" s="106">
        <f>animals!P1</f>
        <v>8</v>
      </c>
      <c r="D9" s="86">
        <f>IF(animals!Q3&gt;0,animals!Q3,"")</f>
        <v>890.57591623036637</v>
      </c>
      <c r="E9" s="87">
        <f>IF(animals!Q6&gt;0,animals!Q6,"")</f>
        <v>64.921465968586389</v>
      </c>
      <c r="F9" s="87">
        <f>IF(animals!Q7&gt;0,animals!Q7,"")</f>
        <v>8.3769633507853403</v>
      </c>
      <c r="G9" s="87">
        <f>IF(animals!Q8&gt;0,animals!Q8,"")</f>
        <v>2.6178010471204183</v>
      </c>
      <c r="H9" s="88">
        <f>IF(animals!Q11&gt;0,animals!Q11,"")</f>
        <v>10.994764397905758</v>
      </c>
      <c r="I9" s="87">
        <f>IF(animals!Q12&gt;0,animals!Q12,"")</f>
        <v>7.3298429319371721</v>
      </c>
      <c r="J9" s="87">
        <f>IF(animals!Q13&gt;0,animals!Q13,"")</f>
        <v>9.9476439790575917</v>
      </c>
      <c r="K9" s="87">
        <f>IF(animals!Q15&gt;0,animals!Q15,"")</f>
        <v>30.366492146596858</v>
      </c>
      <c r="L9" s="87">
        <f>IF(animals!Q17&gt;0,animals!Q17,"")</f>
        <v>32.984293193717271</v>
      </c>
      <c r="M9" s="87">
        <f>IF(animals!Q18&gt;0,animals!Q18,"")</f>
        <v>19.371727748691097</v>
      </c>
      <c r="N9" s="87">
        <f>IF(animals!Q19&gt;0,animals!Q19,"")</f>
        <v>29.319371727748688</v>
      </c>
      <c r="O9" s="87">
        <f>IF(animals!Q20&gt;0,animals!Q20,"")</f>
        <v>18.32460732984293</v>
      </c>
      <c r="P9" s="87">
        <f>IF(animals!Q22&gt;0,animals!Q22,"")</f>
        <v>34.031413612565444</v>
      </c>
      <c r="Q9" s="87">
        <f>IF(animals!Q23&gt;0,animals!Q23,"")</f>
        <v>20.418848167539267</v>
      </c>
      <c r="R9" s="87">
        <f>IF(animals!Q24&gt;0,animals!Q24,"")</f>
        <v>26.701570680628269</v>
      </c>
      <c r="S9" s="87">
        <f>IF(animals!Q25&gt;0,animals!Q25,"")</f>
        <v>17.801047120418847</v>
      </c>
      <c r="T9" s="87">
        <f>IF(animals!Q27&gt;0,animals!Q27,"")</f>
        <v>34.554973821989527</v>
      </c>
      <c r="U9" s="87">
        <f>IF(animals!Q28&gt;0,animals!Q28,"")</f>
        <v>18.32460732984293</v>
      </c>
      <c r="V9" s="87">
        <f>IF(animals!Q29&gt;0,animals!Q29,"")</f>
        <v>28.272251308900525</v>
      </c>
      <c r="W9" s="87">
        <f>IF(animals!Q30&gt;0,animals!Q30,"")</f>
        <v>17.801047120418847</v>
      </c>
      <c r="X9" s="87">
        <f>IF(animals!Q32&gt;0,animals!Q32,"")</f>
        <v>35.078534031413611</v>
      </c>
      <c r="Y9" s="87">
        <f>IF(animals!Q33&gt;0,animals!Q33,"")</f>
        <v>22.513089005235599</v>
      </c>
      <c r="Z9" s="87">
        <f>IF(animals!Q34&gt;0,animals!Q34,"")</f>
        <v>31.937172774869104</v>
      </c>
      <c r="AA9" s="87">
        <f>IF(animals!Q35&gt;0,animals!Q35,"")</f>
        <v>18.32460732984293</v>
      </c>
    </row>
    <row r="10" spans="1:27" x14ac:dyDescent="0.2">
      <c r="A10" s="97" t="str">
        <f t="shared" si="0"/>
        <v>Minibiotus jonesorum</v>
      </c>
      <c r="B10" s="98" t="s">
        <v>111</v>
      </c>
      <c r="C10" s="106">
        <f>animals!R1</f>
        <v>9</v>
      </c>
      <c r="D10" s="86">
        <f>IF(animals!S3&gt;0,animals!S3,"")</f>
        <v>853.88127853881281</v>
      </c>
      <c r="E10" s="87">
        <f>IF(animals!S6&gt;0,animals!S6,"")</f>
        <v>68.036529680365305</v>
      </c>
      <c r="F10" s="87">
        <f>IF(animals!S7&gt;0,animals!S7,"")</f>
        <v>10.50228310502283</v>
      </c>
      <c r="G10" s="87">
        <f>IF(animals!S8&gt;0,animals!S8,"")</f>
        <v>2.7397260273972606</v>
      </c>
      <c r="H10" s="88">
        <f>IF(animals!S11&gt;0,animals!S11,"")</f>
        <v>12.328767123287673</v>
      </c>
      <c r="I10" s="87">
        <f>IF(animals!S12&gt;0,animals!S12,"")</f>
        <v>8.6757990867579906</v>
      </c>
      <c r="J10" s="87">
        <f>IF(animals!S13&gt;0,animals!S13,"")</f>
        <v>9.589041095890412</v>
      </c>
      <c r="K10" s="87">
        <f>IF(animals!S15&gt;0,animals!S15,"")</f>
        <v>30.136986301369863</v>
      </c>
      <c r="L10" s="87">
        <f>IF(animals!S17&gt;0,animals!S17,"")</f>
        <v>30.593607305936075</v>
      </c>
      <c r="M10" s="87">
        <f>IF(animals!S18&gt;0,animals!S18,"")</f>
        <v>21.461187214611872</v>
      </c>
      <c r="N10" s="87">
        <f>IF(animals!S19&gt;0,animals!S19,"")</f>
        <v>29.680365296803657</v>
      </c>
      <c r="O10" s="87">
        <f>IF(animals!S20&gt;0,animals!S20,"")</f>
        <v>21.00456621004566</v>
      </c>
      <c r="P10" s="87">
        <f>IF(animals!S22&gt;0,animals!S22,"")</f>
        <v>29.680365296803657</v>
      </c>
      <c r="Q10" s="87">
        <f>IF(animals!S23&gt;0,animals!S23,"")</f>
        <v>24.657534246575345</v>
      </c>
      <c r="R10" s="87">
        <f>IF(animals!S24&gt;0,animals!S24,"")</f>
        <v>29.680365296803657</v>
      </c>
      <c r="S10" s="87">
        <f>IF(animals!S25&gt;0,animals!S25,"")</f>
        <v>20.547945205479454</v>
      </c>
      <c r="T10" s="87">
        <f>IF(animals!S27&gt;0,animals!S27,"")</f>
        <v>32.420091324200911</v>
      </c>
      <c r="U10" s="87">
        <f>IF(animals!S28&gt;0,animals!S28,"")</f>
        <v>23.744292237442924</v>
      </c>
      <c r="V10" s="87">
        <f>IF(animals!S29&gt;0,animals!S29,"")</f>
        <v>32.420091324200911</v>
      </c>
      <c r="W10" s="87">
        <f>IF(animals!S30&gt;0,animals!S30,"")</f>
        <v>22.831050228310502</v>
      </c>
      <c r="X10" s="87">
        <f>IF(animals!S32&gt;0,animals!S32,"")</f>
        <v>34.246575342465761</v>
      </c>
      <c r="Y10" s="87">
        <f>IF(animals!S33&gt;0,animals!S33,"")</f>
        <v>23.287671232876711</v>
      </c>
      <c r="Z10" s="87">
        <f>IF(animals!S34&gt;0,animals!S34,"")</f>
        <v>32.420091324200911</v>
      </c>
      <c r="AA10" s="87">
        <f>IF(animals!S35&gt;0,animals!S35,"")</f>
        <v>22.374429223744297</v>
      </c>
    </row>
    <row r="11" spans="1:27" x14ac:dyDescent="0.2">
      <c r="A11" s="97" t="str">
        <f t="shared" si="0"/>
        <v>Minibiotus jonesorum</v>
      </c>
      <c r="B11" s="98" t="s">
        <v>112</v>
      </c>
      <c r="C11" s="106">
        <f>animals!T1</f>
        <v>10</v>
      </c>
      <c r="D11" s="86">
        <f>IF(animals!U3&gt;0,animals!U3,"")</f>
        <v>709.31372549019602</v>
      </c>
      <c r="E11" s="87">
        <f>IF(animals!U6&gt;0,animals!U6,"")</f>
        <v>65.196078431372555</v>
      </c>
      <c r="F11" s="87">
        <f>IF(animals!U7&gt;0,animals!U7,"")</f>
        <v>9.3137254901960791</v>
      </c>
      <c r="G11" s="87">
        <f>IF(animals!U8&gt;0,animals!U8,"")</f>
        <v>2.4509803921568629</v>
      </c>
      <c r="H11" s="88">
        <f>IF(animals!U11&gt;0,animals!U11,"")</f>
        <v>11.76470588235294</v>
      </c>
      <c r="I11" s="87">
        <f>IF(animals!U12&gt;0,animals!U12,"")</f>
        <v>7.8431372549019622</v>
      </c>
      <c r="J11" s="87">
        <f>IF(animals!U13&gt;0,animals!U13,"")</f>
        <v>9.3137254901960791</v>
      </c>
      <c r="K11" s="87">
        <f>IF(animals!U15&gt;0,animals!U15,"")</f>
        <v>30.882352941176471</v>
      </c>
      <c r="L11" s="87">
        <f>IF(animals!U17&gt;0,animals!U17,"")</f>
        <v>28.921568627450984</v>
      </c>
      <c r="M11" s="87">
        <f>IF(animals!U18&gt;0,animals!U18,"")</f>
        <v>17.156862745098039</v>
      </c>
      <c r="N11" s="87">
        <f>IF(animals!U19&gt;0,animals!U19,"")</f>
        <v>27.941176470588236</v>
      </c>
      <c r="O11" s="87">
        <f>IF(animals!U20&gt;0,animals!U20,"")</f>
        <v>17.156862745098039</v>
      </c>
      <c r="P11" s="87">
        <f>IF(animals!U22&gt;0,animals!U22,"")</f>
        <v>29.901960784313726</v>
      </c>
      <c r="Q11" s="87">
        <f>IF(animals!U23&gt;0,animals!U23,"")</f>
        <v>20.588235294117649</v>
      </c>
      <c r="R11" s="87">
        <f>IF(animals!U24&gt;0,animals!U24,"")</f>
        <v>28.431372549019606</v>
      </c>
      <c r="S11" s="87">
        <f>IF(animals!U25&gt;0,animals!U25,"")</f>
        <v>16.176470588235293</v>
      </c>
      <c r="T11" s="87">
        <f>IF(animals!U27&gt;0,animals!U27,"")</f>
        <v>26.470588235294123</v>
      </c>
      <c r="U11" s="87">
        <f>IF(animals!U28&gt;0,animals!U28,"")</f>
        <v>18.627450980392158</v>
      </c>
      <c r="V11" s="87">
        <f>IF(animals!U29&gt;0,animals!U29,"")</f>
        <v>25.490196078431378</v>
      </c>
      <c r="W11" s="87">
        <f>IF(animals!U30&gt;0,animals!U30,"")</f>
        <v>12.745098039215689</v>
      </c>
      <c r="X11" s="87">
        <f>IF(animals!U32&gt;0,animals!U32,"")</f>
        <v>34.803921568627452</v>
      </c>
      <c r="Y11" s="87">
        <f>IF(animals!U33&gt;0,animals!U33,"")</f>
        <v>21.078431372549019</v>
      </c>
      <c r="Z11" s="87">
        <f>IF(animals!U34&gt;0,animals!U34,"")</f>
        <v>30.882352941176471</v>
      </c>
      <c r="AA11" s="87">
        <f>IF(animals!U35&gt;0,animals!U35,"")</f>
        <v>17.647058823529413</v>
      </c>
    </row>
    <row r="12" spans="1:27" x14ac:dyDescent="0.2">
      <c r="A12" s="97" t="str">
        <f t="shared" si="0"/>
        <v>Minibiotus jonesorum</v>
      </c>
      <c r="B12" s="98" t="s">
        <v>113</v>
      </c>
      <c r="C12" s="106">
        <f>animals!V1</f>
        <v>11</v>
      </c>
      <c r="D12" s="86">
        <f>IF(animals!W3&gt;0,animals!W3,"")</f>
        <v>933.19327731092426</v>
      </c>
      <c r="E12" s="87">
        <f>IF(animals!W6&gt;0,animals!W6,"")</f>
        <v>65.546218487394952</v>
      </c>
      <c r="F12" s="87">
        <f>IF(animals!W7&gt;0,animals!W7,"")</f>
        <v>9.6638655462184868</v>
      </c>
      <c r="G12" s="87">
        <f>IF(animals!W8&gt;0,animals!W8,"")</f>
        <v>2.9411764705882351</v>
      </c>
      <c r="H12" s="88">
        <f>IF(animals!W11&gt;0,animals!W11,"")</f>
        <v>12.605042016806722</v>
      </c>
      <c r="I12" s="87">
        <f>IF(animals!W12&gt;0,animals!W12,"")</f>
        <v>8.8235294117647065</v>
      </c>
      <c r="J12" s="87">
        <f>IF(animals!W13&gt;0,animals!W13,"")</f>
        <v>8.8235294117647065</v>
      </c>
      <c r="K12" s="87">
        <f>IF(animals!W15&gt;0,animals!W15,"")</f>
        <v>33.193277310924366</v>
      </c>
      <c r="L12" s="87">
        <f>IF(animals!W17&gt;0,animals!W17,"")</f>
        <v>32.773109243697476</v>
      </c>
      <c r="M12" s="87">
        <f>IF(animals!W18&gt;0,animals!W18,"")</f>
        <v>22.689075630252102</v>
      </c>
      <c r="N12" s="87">
        <f>IF(animals!W19&gt;0,animals!W19,"")</f>
        <v>29.411764705882355</v>
      </c>
      <c r="O12" s="87">
        <f>IF(animals!W20&gt;0,animals!W20,"")</f>
        <v>21.428571428571427</v>
      </c>
      <c r="P12" s="87">
        <f>IF(animals!W22&gt;0,animals!W22,"")</f>
        <v>32.773109243697476</v>
      </c>
      <c r="Q12" s="87">
        <f>IF(animals!W23&gt;0,animals!W23,"")</f>
        <v>23.109243697478991</v>
      </c>
      <c r="R12" s="87">
        <f>IF(animals!W24&gt;0,animals!W24,"")</f>
        <v>30.252100840336134</v>
      </c>
      <c r="S12" s="87">
        <f>IF(animals!W25&gt;0,animals!W25,"")</f>
        <v>21.428571428571427</v>
      </c>
      <c r="T12" s="87">
        <f>IF(animals!W27&gt;0,animals!W27,"")</f>
        <v>31.512605042016805</v>
      </c>
      <c r="U12" s="87">
        <f>IF(animals!W28&gt;0,animals!W28,"")</f>
        <v>23.52941176470588</v>
      </c>
      <c r="V12" s="87">
        <f>IF(animals!W29&gt;0,animals!W29,"")</f>
        <v>28.991596638655466</v>
      </c>
      <c r="W12" s="87">
        <f>IF(animals!W30&gt;0,animals!W30,"")</f>
        <v>21.428571428571427</v>
      </c>
      <c r="X12" s="87">
        <f>IF(animals!W32&gt;0,animals!W32,"")</f>
        <v>37.394957983193279</v>
      </c>
      <c r="Y12" s="87">
        <f>IF(animals!W33&gt;0,animals!W33,"")</f>
        <v>30.672268907563023</v>
      </c>
      <c r="Z12" s="87">
        <f>IF(animals!W34&gt;0,animals!W34,"")</f>
        <v>34.033613445378144</v>
      </c>
      <c r="AA12" s="87">
        <f>IF(animals!W35&gt;0,animals!W35,"")</f>
        <v>22.689075630252102</v>
      </c>
    </row>
    <row r="13" spans="1:27" x14ac:dyDescent="0.2">
      <c r="A13" s="97" t="str">
        <f t="shared" si="0"/>
        <v>Minibiotus jonesorum</v>
      </c>
      <c r="B13" s="98" t="s">
        <v>107</v>
      </c>
      <c r="C13" s="106">
        <f>animals!X1</f>
        <v>12</v>
      </c>
      <c r="D13" s="86">
        <f>IF(animals!Y3&gt;0,animals!Y3,"")</f>
        <v>1092.7272727272727</v>
      </c>
      <c r="E13" s="87">
        <f>IF(animals!Y6&gt;0,animals!Y6,"")</f>
        <v>66.909090909090907</v>
      </c>
      <c r="F13" s="87">
        <f>IF(animals!Y7&gt;0,animals!Y7,"")</f>
        <v>8.7272727272727266</v>
      </c>
      <c r="G13" s="87">
        <f>IF(animals!Y8&gt;0,animals!Y8,"")</f>
        <v>2.9090909090909092</v>
      </c>
      <c r="H13" s="88">
        <f>IF(animals!Y11&gt;0,animals!Y11,"")</f>
        <v>12</v>
      </c>
      <c r="I13" s="87">
        <f>IF(animals!Y12&gt;0,animals!Y12,"")</f>
        <v>7.6363636363636367</v>
      </c>
      <c r="J13" s="87">
        <f>IF(animals!Y13&gt;0,animals!Y13,"")</f>
        <v>8.7272727272727266</v>
      </c>
      <c r="K13" s="87">
        <f>IF(animals!Y15&gt;0,animals!Y15,"")</f>
        <v>32.363636363636367</v>
      </c>
      <c r="L13" s="87">
        <f>IF(animals!Y17&gt;0,animals!Y17,"")</f>
        <v>32</v>
      </c>
      <c r="M13" s="87">
        <f>IF(animals!Y18&gt;0,animals!Y18,"")</f>
        <v>24</v>
      </c>
      <c r="N13" s="87">
        <f>IF(animals!Y19&gt;0,animals!Y19,"")</f>
        <v>31.636363636363633</v>
      </c>
      <c r="O13" s="87">
        <f>IF(animals!Y20&gt;0,animals!Y20,"")</f>
        <v>23.636363636363637</v>
      </c>
      <c r="P13" s="87">
        <f>IF(animals!Y22&gt;0,animals!Y22,"")</f>
        <v>31.636363636363633</v>
      </c>
      <c r="Q13" s="87">
        <f>IF(animals!Y23&gt;0,animals!Y23,"")</f>
        <v>24.363636363636367</v>
      </c>
      <c r="R13" s="87">
        <f>IF(animals!Y24&gt;0,animals!Y24,"")</f>
        <v>29.818181818181817</v>
      </c>
      <c r="S13" s="87">
        <f>IF(animals!Y25&gt;0,animals!Y25,"")</f>
        <v>22.18181818181818</v>
      </c>
      <c r="T13" s="87">
        <f>IF(animals!Y27&gt;0,animals!Y27,"")</f>
        <v>34.181818181818187</v>
      </c>
      <c r="U13" s="87">
        <f>IF(animals!Y28&gt;0,animals!Y28,"")</f>
        <v>26.90909090909091</v>
      </c>
      <c r="V13" s="87">
        <f>IF(animals!Y29&gt;0,animals!Y29,"")</f>
        <v>33.454545454545453</v>
      </c>
      <c r="W13" s="87">
        <f>IF(animals!Y30&gt;0,animals!Y30,"")</f>
        <v>24.363636363636367</v>
      </c>
      <c r="X13" s="87">
        <f>IF(animals!Y32&gt;0,animals!Y32,"")</f>
        <v>42.54545454545454</v>
      </c>
      <c r="Y13" s="87">
        <f>IF(animals!Y33&gt;0,animals!Y33,"")</f>
        <v>32</v>
      </c>
      <c r="Z13" s="87">
        <f>IF(animals!Y34&gt;0,animals!Y34,"")</f>
        <v>40.72727272727272</v>
      </c>
      <c r="AA13" s="87">
        <f>IF(animals!Y35&gt;0,animals!Y35,"")</f>
        <v>30.909090909090907</v>
      </c>
    </row>
    <row r="14" spans="1:27" x14ac:dyDescent="0.2">
      <c r="A14" s="97" t="str">
        <f t="shared" si="0"/>
        <v>Minibiotus jonesorum</v>
      </c>
      <c r="B14" s="98" t="s">
        <v>95</v>
      </c>
      <c r="C14" s="106">
        <f>animals!Z1</f>
        <v>13</v>
      </c>
      <c r="D14" s="86">
        <f>IF(animals!AA3&gt;0,animals!AA3,"")</f>
        <v>1137.3239436619717</v>
      </c>
      <c r="E14" s="87">
        <f>IF(animals!AA6&gt;0,animals!AA6,"")</f>
        <v>67.253521126760575</v>
      </c>
      <c r="F14" s="87">
        <f>IF(animals!AA7&gt;0,animals!AA7,"")</f>
        <v>9.8591549295774641</v>
      </c>
      <c r="G14" s="87">
        <f>IF(animals!AA8&gt;0,animals!AA8,"")</f>
        <v>2.464788732394366</v>
      </c>
      <c r="H14" s="88">
        <f>IF(animals!AA11&gt;0,animals!AA11,"")</f>
        <v>12.323943661971832</v>
      </c>
      <c r="I14" s="87">
        <f>IF(animals!AA12&gt;0,animals!AA12,"")</f>
        <v>9.1549295774647899</v>
      </c>
      <c r="J14" s="87">
        <f>IF(animals!AA13&gt;0,animals!AA13,"")</f>
        <v>9.8591549295774641</v>
      </c>
      <c r="K14" s="87">
        <f>IF(animals!AA15&gt;0,animals!AA15,"")</f>
        <v>33.450704225352112</v>
      </c>
      <c r="L14" s="87">
        <f>IF(animals!AA17&gt;0,animals!AA17,"")</f>
        <v>34.507042253521128</v>
      </c>
      <c r="M14" s="87">
        <f>IF(animals!AA18&gt;0,animals!AA18,"")</f>
        <v>27.464788732394368</v>
      </c>
      <c r="N14" s="87">
        <f>IF(animals!AA19&gt;0,animals!AA19,"")</f>
        <v>32.04225352112676</v>
      </c>
      <c r="O14" s="87">
        <f>IF(animals!AA20&gt;0,animals!AA20,"")</f>
        <v>26.056338028169019</v>
      </c>
      <c r="P14" s="87">
        <f>IF(animals!AA22&gt;0,animals!AA22,"")</f>
        <v>35.211267605633807</v>
      </c>
      <c r="Q14" s="87">
        <f>IF(animals!AA23&gt;0,animals!AA23,"")</f>
        <v>29.577464788732399</v>
      </c>
      <c r="R14" s="87">
        <f>IF(animals!AA24&gt;0,animals!AA24,"")</f>
        <v>33.098591549295776</v>
      </c>
      <c r="S14" s="87">
        <f>IF(animals!AA25&gt;0,animals!AA25,"")</f>
        <v>25</v>
      </c>
      <c r="T14" s="87">
        <f>IF(animals!AA27&gt;0,animals!AA27,"")</f>
        <v>34.154929577464785</v>
      </c>
      <c r="U14" s="87">
        <f>IF(animals!AA28&gt;0,animals!AA28,"")</f>
        <v>27.816901408450708</v>
      </c>
      <c r="V14" s="87">
        <f>IF(animals!AA29&gt;0,animals!AA29,"")</f>
        <v>31.338028169014088</v>
      </c>
      <c r="W14" s="87">
        <f>IF(animals!AA30&gt;0,animals!AA30,"")</f>
        <v>25</v>
      </c>
      <c r="X14" s="87">
        <f>IF(animals!AA32&gt;0,animals!AA32,"")</f>
        <v>39.436619718309856</v>
      </c>
      <c r="Y14" s="87">
        <f>IF(animals!AA33&gt;0,animals!AA33,"")</f>
        <v>29.929577464788732</v>
      </c>
      <c r="Z14" s="87">
        <f>IF(animals!AA34&gt;0,animals!AA34,"")</f>
        <v>38.380281690140848</v>
      </c>
      <c r="AA14" s="87">
        <f>IF(animals!AA35&gt;0,animals!AA35,"")</f>
        <v>29.577464788732399</v>
      </c>
    </row>
    <row r="15" spans="1:27" x14ac:dyDescent="0.2">
      <c r="A15" s="97" t="str">
        <f t="shared" si="0"/>
        <v>Minibiotus jonesorum</v>
      </c>
      <c r="B15" s="98" t="s">
        <v>96</v>
      </c>
      <c r="C15" s="106">
        <f>animals!AB1</f>
        <v>14</v>
      </c>
      <c r="D15" s="86">
        <f>IF(animals!AC3&gt;0,animals!AC3,"")</f>
        <v>1236.2007168458781</v>
      </c>
      <c r="E15" s="87">
        <f>IF(animals!AC6&gt;0,animals!AC6,"")</f>
        <v>68.817204301075279</v>
      </c>
      <c r="F15" s="87">
        <f>IF(animals!AC7&gt;0,animals!AC7,"")</f>
        <v>10.035842293906811</v>
      </c>
      <c r="G15" s="87">
        <f>IF(animals!AC8&gt;0,animals!AC8,"")</f>
        <v>3.225806451612903</v>
      </c>
      <c r="H15" s="88">
        <f>IF(animals!AC11&gt;0,animals!AC11,"")</f>
        <v>12.903225806451612</v>
      </c>
      <c r="I15" s="87">
        <f>IF(animals!AC12&gt;0,animals!AC12,"")</f>
        <v>9.3189964157706093</v>
      </c>
      <c r="J15" s="87">
        <f>IF(animals!AC13&gt;0,animals!AC13,"")</f>
        <v>11.111111111111112</v>
      </c>
      <c r="K15" s="87">
        <f>IF(animals!AC15&gt;0,animals!AC15,"")</f>
        <v>34.050179211469533</v>
      </c>
      <c r="L15" s="87">
        <f>IF(animals!AC17&gt;0,animals!AC17,"")</f>
        <v>30.465949820788531</v>
      </c>
      <c r="M15" s="87">
        <f>IF(animals!AC18&gt;0,animals!AC18,"")</f>
        <v>18.996415770609321</v>
      </c>
      <c r="N15" s="87">
        <f>IF(animals!AC19&gt;0,animals!AC19,"")</f>
        <v>29.749103942652333</v>
      </c>
      <c r="O15" s="87">
        <f>IF(animals!AC20&gt;0,animals!AC20,"")</f>
        <v>18.996415770609321</v>
      </c>
      <c r="P15" s="87">
        <f>IF(animals!AC22&gt;0,animals!AC22,"")</f>
        <v>33.691756272401435</v>
      </c>
      <c r="Q15" s="87">
        <f>IF(animals!AC23&gt;0,animals!AC23,"")</f>
        <v>27.24014336917563</v>
      </c>
      <c r="R15" s="87">
        <f>IF(animals!AC24&gt;0,animals!AC24,"")</f>
        <v>32.616487455197138</v>
      </c>
      <c r="S15" s="87">
        <f>IF(animals!AC25&gt;0,animals!AC25,"")</f>
        <v>25.448028673835125</v>
      </c>
      <c r="T15" s="87">
        <f>IF(animals!AC27&gt;0,animals!AC27,"")</f>
        <v>36.55913978494624</v>
      </c>
      <c r="U15" s="87">
        <f>IF(animals!AC28&gt;0,animals!AC28,"")</f>
        <v>27.598566308243726</v>
      </c>
      <c r="V15" s="87">
        <f>IF(animals!AC29&gt;0,animals!AC29,"")</f>
        <v>35.125448028673837</v>
      </c>
      <c r="W15" s="87">
        <f>IF(animals!AC30&gt;0,animals!AC30,"")</f>
        <v>24.014336917562726</v>
      </c>
      <c r="X15" s="87">
        <f>IF(animals!AC32&gt;0,animals!AC32,"")</f>
        <v>40.143369175627242</v>
      </c>
      <c r="Y15" s="87">
        <f>IF(animals!AC33&gt;0,animals!AC33,"")</f>
        <v>30.824372759856633</v>
      </c>
      <c r="Z15" s="87">
        <f>IF(animals!AC34&gt;0,animals!AC34,"")</f>
        <v>35.483870967741936</v>
      </c>
      <c r="AA15" s="87">
        <f>IF(animals!AC35&gt;0,animals!AC35,"")</f>
        <v>26.881720430107531</v>
      </c>
    </row>
    <row r="16" spans="1:27" x14ac:dyDescent="0.2">
      <c r="A16" s="97" t="str">
        <f t="shared" si="0"/>
        <v>Minibiotus jonesorum</v>
      </c>
      <c r="B16" s="98" t="s">
        <v>97</v>
      </c>
      <c r="C16" s="106">
        <f>animals!AD1</f>
        <v>15</v>
      </c>
      <c r="D16" s="86">
        <f>IF(animals!AE3&gt;0,animals!AE3,"")</f>
        <v>1269.3811074918567</v>
      </c>
      <c r="E16" s="87">
        <f>IF(animals!AE6&gt;0,animals!AE6,"")</f>
        <v>68.078175895765469</v>
      </c>
      <c r="F16" s="87">
        <f>IF(animals!AE7&gt;0,animals!AE7,"")</f>
        <v>9.120521172638437</v>
      </c>
      <c r="G16" s="87">
        <f>IF(animals!AE8&gt;0,animals!AE8,"")</f>
        <v>3.9087947882736152</v>
      </c>
      <c r="H16" s="88">
        <f>IF(animals!AE11&gt;0,animals!AE11,"")</f>
        <v>12.05211726384365</v>
      </c>
      <c r="I16" s="87">
        <f>IF(animals!AE12&gt;0,animals!AE12,"")</f>
        <v>9.120521172638437</v>
      </c>
      <c r="J16" s="87">
        <f>IF(animals!AE13&gt;0,animals!AE13,"")</f>
        <v>9.4462540716612384</v>
      </c>
      <c r="K16" s="87">
        <f>IF(animals!AE15&gt;0,animals!AE15,"")</f>
        <v>33.22475570032573</v>
      </c>
      <c r="L16" s="87">
        <f>IF(animals!AE17&gt;0,animals!AE17,"")</f>
        <v>35.504885993485345</v>
      </c>
      <c r="M16" s="87">
        <f>IF(animals!AE18&gt;0,animals!AE18,"")</f>
        <v>28.33876221498371</v>
      </c>
      <c r="N16" s="87">
        <f>IF(animals!AE19&gt;0,animals!AE19,"")</f>
        <v>33.876221498371336</v>
      </c>
      <c r="O16" s="87">
        <f>IF(animals!AE20&gt;0,animals!AE20,"")</f>
        <v>24.1042345276873</v>
      </c>
      <c r="P16" s="87">
        <f>IF(animals!AE22&gt;0,animals!AE22,"")</f>
        <v>34.201954397394132</v>
      </c>
      <c r="Q16" s="87">
        <f>IF(animals!AE23&gt;0,animals!AE23,"")</f>
        <v>28.664495114006517</v>
      </c>
      <c r="R16" s="87">
        <f>IF(animals!AE24&gt;0,animals!AE24,"")</f>
        <v>32.899022801302927</v>
      </c>
      <c r="S16" s="87">
        <f>IF(animals!AE25&gt;0,animals!AE25,"")</f>
        <v>22.475570032573291</v>
      </c>
      <c r="T16" s="87">
        <f>IF(animals!AE27&gt;0,animals!AE27,"")</f>
        <v>32.899022801302927</v>
      </c>
      <c r="U16" s="87">
        <f>IF(animals!AE28&gt;0,animals!AE28,"")</f>
        <v>26.058631921824105</v>
      </c>
      <c r="V16" s="87">
        <f>IF(animals!AE29&gt;0,animals!AE29,"")</f>
        <v>32.247557003257334</v>
      </c>
      <c r="W16" s="87">
        <f>IF(animals!AE30&gt;0,animals!AE30,"")</f>
        <v>24.429967426710096</v>
      </c>
      <c r="X16" s="87">
        <f>IF(animals!AE32&gt;0,animals!AE32,"")</f>
        <v>39.739413680781759</v>
      </c>
      <c r="Y16" s="87">
        <f>IF(animals!AE33&gt;0,animals!AE33,"")</f>
        <v>29.967426710097715</v>
      </c>
      <c r="Z16" s="87">
        <f>IF(animals!AE34&gt;0,animals!AE34,"")</f>
        <v>38.11074918566775</v>
      </c>
      <c r="AA16" s="87">
        <f>IF(animals!AE35&gt;0,animals!AE35,"")</f>
        <v>29.967426710097715</v>
      </c>
    </row>
    <row r="17" spans="1:27" x14ac:dyDescent="0.2">
      <c r="A17" s="97" t="str">
        <f t="shared" si="0"/>
        <v>Minibiotus jonesorum</v>
      </c>
      <c r="B17" s="98" t="s">
        <v>97</v>
      </c>
      <c r="C17" s="106">
        <f>animals!AF1</f>
        <v>16</v>
      </c>
      <c r="D17" s="86">
        <f>IF(animals!AG3&gt;0,animals!AG3,"")</f>
        <v>1143.4108527131782</v>
      </c>
      <c r="E17" s="87">
        <f>IF(animals!AG6&gt;0,animals!AG6,"")</f>
        <v>66.666666666666657</v>
      </c>
      <c r="F17" s="87">
        <f>IF(animals!AG7&gt;0,animals!AG7,"")</f>
        <v>8.9147286821705425</v>
      </c>
      <c r="G17" s="87">
        <f>IF(animals!AG8&gt;0,animals!AG8,"")</f>
        <v>2.7131782945736429</v>
      </c>
      <c r="H17" s="88">
        <f>IF(animals!AG11&gt;0,animals!AG11,"")</f>
        <v>10.852713178294572</v>
      </c>
      <c r="I17" s="87">
        <f>IF(animals!AG12&gt;0,animals!AG12,"")</f>
        <v>8.9147286821705425</v>
      </c>
      <c r="J17" s="87">
        <f>IF(animals!AG13&gt;0,animals!AG13,"")</f>
        <v>10.077519379844961</v>
      </c>
      <c r="K17" s="87">
        <f>IF(animals!AG15&gt;0,animals!AG15,"")</f>
        <v>34.108527131782942</v>
      </c>
      <c r="L17" s="87">
        <f>IF(animals!AG17&gt;0,animals!AG17,"")</f>
        <v>31.782945736434105</v>
      </c>
      <c r="M17" s="87">
        <f>IF(animals!AG18&gt;0,animals!AG18,"")</f>
        <v>22.480620155038757</v>
      </c>
      <c r="N17" s="87">
        <f>IF(animals!AG19&gt;0,animals!AG19,"")</f>
        <v>31.782945736434105</v>
      </c>
      <c r="O17" s="87">
        <f>IF(animals!AG20&gt;0,animals!AG20,"")</f>
        <v>22.093023255813954</v>
      </c>
      <c r="P17" s="87">
        <f>IF(animals!AG22&gt;0,animals!AG22,"")</f>
        <v>34.108527131782942</v>
      </c>
      <c r="Q17" s="87">
        <f>IF(animals!AG23&gt;0,animals!AG23,"")</f>
        <v>25.581395348837205</v>
      </c>
      <c r="R17" s="87">
        <f>IF(animals!AG24&gt;0,animals!AG24,"")</f>
        <v>33.333333333333329</v>
      </c>
      <c r="S17" s="87">
        <f>IF(animals!AG25&gt;0,animals!AG25,"")</f>
        <v>24.806201550387598</v>
      </c>
      <c r="T17" s="87">
        <f>IF(animals!AG27&gt;0,animals!AG27,"")</f>
        <v>35.65891472868217</v>
      </c>
      <c r="U17" s="87">
        <f>IF(animals!AG28&gt;0,animals!AG28,"")</f>
        <v>27.131782945736433</v>
      </c>
      <c r="V17" s="87">
        <f>IF(animals!AG29&gt;0,animals!AG29,"")</f>
        <v>34.108527131782942</v>
      </c>
      <c r="W17" s="87">
        <f>IF(animals!AG30&gt;0,animals!AG30,"")</f>
        <v>25.968992248062015</v>
      </c>
      <c r="X17" s="87">
        <f>IF(animals!AG32&gt;0,animals!AG32,"")</f>
        <v>42.63565891472868</v>
      </c>
      <c r="Y17" s="87">
        <f>IF(animals!AG33&gt;0,animals!AG33,"")</f>
        <v>29.457364341085267</v>
      </c>
      <c r="Z17" s="87">
        <f>IF(animals!AG34&gt;0,animals!AG34,"")</f>
        <v>41.085271317829452</v>
      </c>
      <c r="AA17" s="87">
        <f>IF(animals!AG35&gt;0,animals!AG35,"")</f>
        <v>27.519379844961239</v>
      </c>
    </row>
    <row r="18" spans="1:27" x14ac:dyDescent="0.2">
      <c r="A18" s="97" t="str">
        <f t="shared" si="0"/>
        <v>Minibiotus jonesorum</v>
      </c>
      <c r="B18" s="98" t="s">
        <v>98</v>
      </c>
      <c r="C18" s="106">
        <f>animals!AH1</f>
        <v>17</v>
      </c>
      <c r="D18" s="86">
        <f>IF(animals!AI3&gt;0,animals!AI3,"")</f>
        <v>1231.5315315315318</v>
      </c>
      <c r="E18" s="87">
        <f>IF(animals!AI6&gt;0,animals!AI6,"")</f>
        <v>69.36936936936938</v>
      </c>
      <c r="F18" s="87">
        <f>IF(animals!AI7&gt;0,animals!AI7,"")</f>
        <v>9.6096096096096115</v>
      </c>
      <c r="G18" s="87">
        <f>IF(animals!AI8&gt;0,animals!AI8,"")</f>
        <v>3.9039039039039038</v>
      </c>
      <c r="H18" s="88">
        <f>IF(animals!AI11&gt;0,animals!AI11,"")</f>
        <v>13.813813813813812</v>
      </c>
      <c r="I18" s="87">
        <f>IF(animals!AI12&gt;0,animals!AI12,"")</f>
        <v>7.8078078078078077</v>
      </c>
      <c r="J18" s="87">
        <f>IF(animals!AI13&gt;0,animals!AI13,"")</f>
        <v>9.9099099099099099</v>
      </c>
      <c r="K18" s="87">
        <f>IF(animals!AI15&gt;0,animals!AI15,"")</f>
        <v>35.135135135135137</v>
      </c>
      <c r="L18" s="87">
        <f>IF(animals!AI17&gt;0,animals!AI17,"")</f>
        <v>31.231231231231231</v>
      </c>
      <c r="M18" s="87">
        <f>IF(animals!AI18&gt;0,animals!AI18,"")</f>
        <v>24.624624624624623</v>
      </c>
      <c r="N18" s="87">
        <f>IF(animals!AI19&gt;0,animals!AI19,"")</f>
        <v>27.327327327327328</v>
      </c>
      <c r="O18" s="87">
        <f>IF(animals!AI20&gt;0,animals!AI20,"")</f>
        <v>23.723723723723726</v>
      </c>
      <c r="P18" s="87">
        <f>IF(animals!AI22&gt;0,animals!AI22,"")</f>
        <v>35.435435435435444</v>
      </c>
      <c r="Q18" s="87">
        <f>IF(animals!AI23&gt;0,animals!AI23,"")</f>
        <v>25.225225225225227</v>
      </c>
      <c r="R18" s="87">
        <f>IF(animals!AI24&gt;0,animals!AI24,"")</f>
        <v>33.033033033033036</v>
      </c>
      <c r="S18" s="87">
        <f>IF(animals!AI25&gt;0,animals!AI25,"")</f>
        <v>23.123123123123126</v>
      </c>
      <c r="T18" s="87">
        <f>IF(animals!AI27&gt;0,animals!AI27,"")</f>
        <v>32.732732732732742</v>
      </c>
      <c r="U18" s="87">
        <f>IF(animals!AI28&gt;0,animals!AI28,"")</f>
        <v>24.324324324324326</v>
      </c>
      <c r="V18" s="87">
        <f>IF(animals!AI29&gt;0,animals!AI29,"")</f>
        <v>32.132132132132135</v>
      </c>
      <c r="W18" s="87">
        <f>IF(animals!AI30&gt;0,animals!AI30,"")</f>
        <v>21.921921921921921</v>
      </c>
      <c r="X18" s="87">
        <f>IF(animals!AI32&gt;0,animals!AI32,"")</f>
        <v>39.939939939939947</v>
      </c>
      <c r="Y18" s="87">
        <f>IF(animals!AI33&gt;0,animals!AI33,"")</f>
        <v>30.03003003003003</v>
      </c>
      <c r="Z18" s="87">
        <f>IF(animals!AI34&gt;0,animals!AI34,"")</f>
        <v>38.138138138138139</v>
      </c>
      <c r="AA18" s="87">
        <f>IF(animals!AI35&gt;0,animals!AI35,"")</f>
        <v>28.828828828828829</v>
      </c>
    </row>
    <row r="19" spans="1:27" x14ac:dyDescent="0.2">
      <c r="A19" s="97" t="str">
        <f t="shared" si="0"/>
        <v>Minibiotus jonesorum</v>
      </c>
      <c r="B19" s="98" t="s">
        <v>99</v>
      </c>
      <c r="C19" s="106">
        <f>animals!AJ1</f>
        <v>18</v>
      </c>
      <c r="D19" s="86">
        <f>IF(animals!AK3&gt;0,animals!AK3,"")</f>
        <v>1108.1560283687943</v>
      </c>
      <c r="E19" s="87">
        <f>IF(animals!AK6&gt;0,animals!AK6,"")</f>
        <v>66.312056737588648</v>
      </c>
      <c r="F19" s="87">
        <f>IF(animals!AK7&gt;0,animals!AK7,"")</f>
        <v>9.2198581560283692</v>
      </c>
      <c r="G19" s="87">
        <f>IF(animals!AK8&gt;0,animals!AK8,"")</f>
        <v>2.4822695035460991</v>
      </c>
      <c r="H19" s="88">
        <f>IF(animals!AK11&gt;0,animals!AK11,"")</f>
        <v>10.638297872340425</v>
      </c>
      <c r="I19" s="87">
        <f>IF(animals!AK12&gt;0,animals!AK12,"")</f>
        <v>7.0921985815602842</v>
      </c>
      <c r="J19" s="87">
        <f>IF(animals!AK13&gt;0,animals!AK13,"")</f>
        <v>9.5744680851063837</v>
      </c>
      <c r="K19" s="87">
        <f>IF(animals!AK15&gt;0,animals!AK15,"")</f>
        <v>33.687943262411345</v>
      </c>
      <c r="L19" s="87">
        <f>IF(animals!AK17&gt;0,animals!AK17,"")</f>
        <v>34.042553191489361</v>
      </c>
      <c r="M19" s="87">
        <f>IF(animals!AK18&gt;0,animals!AK18,"")</f>
        <v>29.432624113475182</v>
      </c>
      <c r="N19" s="87">
        <f>IF(animals!AK19&gt;0,animals!AK19,"")</f>
        <v>30.49645390070922</v>
      </c>
      <c r="O19" s="87">
        <f>IF(animals!AK20&gt;0,animals!AK20,"")</f>
        <v>25.177304964539005</v>
      </c>
      <c r="P19" s="87">
        <f>IF(animals!AK22&gt;0,animals!AK22,"")</f>
        <v>33.687943262411345</v>
      </c>
      <c r="Q19" s="87">
        <f>IF(animals!AK23&gt;0,animals!AK23,"")</f>
        <v>25.531914893617024</v>
      </c>
      <c r="R19" s="87">
        <f>IF(animals!AK24&gt;0,animals!AK24,"")</f>
        <v>32.978723404255319</v>
      </c>
      <c r="S19" s="87">
        <f>IF(animals!AK25&gt;0,animals!AK25,"")</f>
        <v>24.822695035460992</v>
      </c>
      <c r="T19" s="87">
        <f>IF(animals!AK27&gt;0,animals!AK27,"")</f>
        <v>34.042553191489361</v>
      </c>
      <c r="U19" s="87">
        <f>IF(animals!AK28&gt;0,animals!AK28,"")</f>
        <v>26.241134751773053</v>
      </c>
      <c r="V19" s="87">
        <f>IF(animals!AK29&gt;0,animals!AK29,"")</f>
        <v>33.333333333333336</v>
      </c>
      <c r="W19" s="87">
        <f>IF(animals!AK30&gt;0,animals!AK30,"")</f>
        <v>24.822695035460992</v>
      </c>
      <c r="X19" s="87">
        <f>IF(animals!AK32&gt;0,animals!AK32,"")</f>
        <v>39.716312056737586</v>
      </c>
      <c r="Y19" s="87">
        <f>IF(animals!AK33&gt;0,animals!AK33,"")</f>
        <v>30.141843971631204</v>
      </c>
      <c r="Z19" s="87">
        <f>IF(animals!AK34&gt;0,animals!AK34,"")</f>
        <v>36.170212765957444</v>
      </c>
      <c r="AA19" s="87">
        <f>IF(animals!AK35&gt;0,animals!AK35,"")</f>
        <v>21.631205673758863</v>
      </c>
    </row>
    <row r="20" spans="1:27" x14ac:dyDescent="0.2">
      <c r="A20" s="97" t="str">
        <f t="shared" ref="A20:A31" si="1">A$2</f>
        <v>Minibiotus jonesorum</v>
      </c>
      <c r="B20" s="98" t="s">
        <v>99</v>
      </c>
      <c r="C20" s="106">
        <f>animals!AL1</f>
        <v>19</v>
      </c>
      <c r="D20" s="86">
        <f>IF(animals!AM3&gt;0,animals!AM3,"")</f>
        <v>1058.1993569131835</v>
      </c>
      <c r="E20" s="87">
        <f>IF(animals!AM6&gt;0,animals!AM6,"")</f>
        <v>67.845659163987136</v>
      </c>
      <c r="F20" s="87">
        <f>IF(animals!AM7&gt;0,animals!AM7,"")</f>
        <v>8.360128617363344</v>
      </c>
      <c r="G20" s="87">
        <f>IF(animals!AM8&gt;0,animals!AM8,"")</f>
        <v>2.8938906752411575</v>
      </c>
      <c r="H20" s="88">
        <f>IF(animals!AM11&gt;0,animals!AM11,"")</f>
        <v>12.218649517684886</v>
      </c>
      <c r="I20" s="87">
        <f>IF(animals!AM12&gt;0,animals!AM12,"")</f>
        <v>9.32475884244373</v>
      </c>
      <c r="J20" s="87">
        <f>IF(animals!AM13&gt;0,animals!AM13,"")</f>
        <v>9.9678456591639879</v>
      </c>
      <c r="K20" s="87">
        <f>IF(animals!AM15&gt;0,animals!AM15,"")</f>
        <v>34.726688102893895</v>
      </c>
      <c r="L20" s="87">
        <f>IF(animals!AM17&gt;0,animals!AM17,"")</f>
        <v>31.189710610932469</v>
      </c>
      <c r="M20" s="87">
        <f>IF(animals!AM18&gt;0,animals!AM18,"")</f>
        <v>26.688102893890676</v>
      </c>
      <c r="N20" s="87">
        <f>IF(animals!AM19&gt;0,animals!AM19,"")</f>
        <v>30.225080385852088</v>
      </c>
      <c r="O20" s="87">
        <f>IF(animals!AM20&gt;0,animals!AM20,"")</f>
        <v>23.472668810289388</v>
      </c>
      <c r="P20" s="87">
        <f>IF(animals!AM22&gt;0,animals!AM22,"")</f>
        <v>35.048231511254016</v>
      </c>
      <c r="Q20" s="87">
        <f>IF(animals!AM23&gt;0,animals!AM23,"")</f>
        <v>27.331189710610932</v>
      </c>
      <c r="R20" s="87">
        <f>IF(animals!AM24&gt;0,animals!AM24,"")</f>
        <v>27.652733118971057</v>
      </c>
      <c r="S20" s="87">
        <f>IF(animals!AM25&gt;0,animals!AM25,"")</f>
        <v>17.041800643086816</v>
      </c>
      <c r="T20" s="87">
        <f>IF(animals!AM27&gt;0,animals!AM27,"")</f>
        <v>32.475884244372985</v>
      </c>
      <c r="U20" s="87">
        <f>IF(animals!AM28&gt;0,animals!AM28,"")</f>
        <v>23.79421221864952</v>
      </c>
      <c r="V20" s="87">
        <f>IF(animals!AM29&gt;0,animals!AM29,"")</f>
        <v>30.54662379421222</v>
      </c>
      <c r="W20" s="87">
        <f>IF(animals!AM30&gt;0,animals!AM30,"")</f>
        <v>23.79421221864952</v>
      </c>
      <c r="X20" s="87">
        <f>IF(animals!AM32&gt;0,animals!AM32,"")</f>
        <v>38.263665594855304</v>
      </c>
      <c r="Y20" s="87">
        <f>IF(animals!AM33&gt;0,animals!AM33,"")</f>
        <v>32.475884244372985</v>
      </c>
      <c r="Z20" s="87">
        <f>IF(animals!AM34&gt;0,animals!AM34,"")</f>
        <v>36.334405144694536</v>
      </c>
      <c r="AA20" s="87">
        <f>IF(animals!AM35&gt;0,animals!AM35,"")</f>
        <v>25.080385852090032</v>
      </c>
    </row>
    <row r="21" spans="1:27" x14ac:dyDescent="0.2">
      <c r="A21" s="97" t="str">
        <f t="shared" si="1"/>
        <v>Minibiotus jonesorum</v>
      </c>
      <c r="B21" s="98" t="s">
        <v>99</v>
      </c>
      <c r="C21" s="106">
        <f>animals!AN1</f>
        <v>20</v>
      </c>
      <c r="D21" s="86">
        <f>IF(animals!AO3&gt;0,animals!AO3,"")</f>
        <v>1000.3891050583659</v>
      </c>
      <c r="E21" s="87">
        <f>IF(animals!AO6&gt;0,animals!AO6,"")</f>
        <v>67.315175097276267</v>
      </c>
      <c r="F21" s="87">
        <f>IF(animals!AO7&gt;0,animals!AO7,"")</f>
        <v>8.9494163424124515</v>
      </c>
      <c r="G21" s="87">
        <f>IF(animals!AO8&gt;0,animals!AO8,"")</f>
        <v>1.9455252918287937</v>
      </c>
      <c r="H21" s="88">
        <f>IF(animals!AO11&gt;0,animals!AO11,"")</f>
        <v>12.840466926070038</v>
      </c>
      <c r="I21" s="87">
        <f>IF(animals!AO12&gt;0,animals!AO12,"")</f>
        <v>8.1712062256809332</v>
      </c>
      <c r="J21" s="87">
        <f>IF(animals!AO13&gt;0,animals!AO13,"")</f>
        <v>10.505836575875488</v>
      </c>
      <c r="K21" s="87">
        <f>IF(animals!AO15&gt;0,animals!AO15,"")</f>
        <v>32.684824902723733</v>
      </c>
      <c r="L21" s="87">
        <f>IF(animals!AO17&gt;0,animals!AO17,"")</f>
        <v>31.906614785992215</v>
      </c>
      <c r="M21" s="87">
        <f>IF(animals!AO18&gt;0,animals!AO18,"")</f>
        <v>24.124513618677042</v>
      </c>
      <c r="N21" s="87">
        <f>IF(animals!AO19&gt;0,animals!AO19,"")</f>
        <v>30.739299610894943</v>
      </c>
      <c r="O21" s="87">
        <f>IF(animals!AO20&gt;0,animals!AO20,"")</f>
        <v>23.735408560311281</v>
      </c>
      <c r="P21" s="87">
        <f>IF(animals!AO22&gt;0,animals!AO22,"")</f>
        <v>34.630350194552534</v>
      </c>
      <c r="Q21" s="87">
        <f>IF(animals!AO23&gt;0,animals!AO23,"")</f>
        <v>24.5136186770428</v>
      </c>
      <c r="R21" s="87">
        <f>IF(animals!AO24&gt;0,animals!AO24,"")</f>
        <v>31.906614785992215</v>
      </c>
      <c r="S21" s="87">
        <f>IF(animals!AO25&gt;0,animals!AO25,"")</f>
        <v>23.346303501945524</v>
      </c>
      <c r="T21" s="87">
        <f>IF(animals!AO27&gt;0,animals!AO27,"")</f>
        <v>31.517509727626457</v>
      </c>
      <c r="U21" s="87">
        <f>IF(animals!AO28&gt;0,animals!AO28,"")</f>
        <v>24.5136186770428</v>
      </c>
      <c r="V21" s="87">
        <f>IF(animals!AO29&gt;0,animals!AO29,"")</f>
        <v>29.961089494163424</v>
      </c>
      <c r="W21" s="87">
        <f>IF(animals!AO30&gt;0,animals!AO30,"")</f>
        <v>20.233463035019454</v>
      </c>
      <c r="X21" s="87">
        <f>IF(animals!AO32&gt;0,animals!AO32,"")</f>
        <v>36.575875486381328</v>
      </c>
      <c r="Y21" s="87">
        <f>IF(animals!AO33&gt;0,animals!AO33,"")</f>
        <v>22.957198443579767</v>
      </c>
      <c r="Z21" s="87">
        <f>IF(animals!AO34&gt;0,animals!AO34,"")</f>
        <v>33.852140077821005</v>
      </c>
      <c r="AA21" s="87">
        <f>IF(animals!AO35&gt;0,animals!AO35,"")</f>
        <v>22.178988326848252</v>
      </c>
    </row>
    <row r="22" spans="1:27" x14ac:dyDescent="0.2">
      <c r="A22" s="97" t="str">
        <f t="shared" si="1"/>
        <v>Minibiotus jonesorum</v>
      </c>
      <c r="B22" s="98" t="s">
        <v>99</v>
      </c>
      <c r="C22" s="106">
        <f>animals!AP1</f>
        <v>21</v>
      </c>
      <c r="D22" s="86">
        <f>IF(animals!AQ3&gt;0,animals!AQ3,"")</f>
        <v>661.72248803827756</v>
      </c>
      <c r="E22" s="87">
        <f>IF(animals!AQ6&gt;0,animals!AQ6,"")</f>
        <v>70.334928229665067</v>
      </c>
      <c r="F22" s="87">
        <f>IF(animals!AQ7&gt;0,animals!AQ7,"")</f>
        <v>9.5693779904306222</v>
      </c>
      <c r="G22" s="87">
        <f>IF(animals!AQ8&gt;0,animals!AQ8,"")</f>
        <v>1.9138755980861246</v>
      </c>
      <c r="H22" s="88">
        <f>IF(animals!AQ11&gt;0,animals!AQ11,"")</f>
        <v>11.483253588516746</v>
      </c>
      <c r="I22" s="87">
        <f>IF(animals!AQ12&gt;0,animals!AQ12,"")</f>
        <v>9.0909090909090917</v>
      </c>
      <c r="J22" s="87">
        <f>IF(animals!AQ13&gt;0,animals!AQ13,"")</f>
        <v>9.0909090909090917</v>
      </c>
      <c r="K22" s="87">
        <f>IF(animals!AQ15&gt;0,animals!AQ15,"")</f>
        <v>28.229665071770338</v>
      </c>
      <c r="L22" s="87">
        <f>IF(animals!AQ17&gt;0,animals!AQ17,"")</f>
        <v>33.971291866028707</v>
      </c>
      <c r="M22" s="87">
        <f>IF(animals!AQ18&gt;0,animals!AQ18,"")</f>
        <v>21.052631578947373</v>
      </c>
      <c r="N22" s="87">
        <f>IF(animals!AQ19&gt;0,animals!AQ19,"")</f>
        <v>31.100478468899524</v>
      </c>
      <c r="O22" s="87">
        <f>IF(animals!AQ20&gt;0,animals!AQ20,"")</f>
        <v>19.617224880382775</v>
      </c>
      <c r="P22" s="87">
        <f>IF(animals!AQ22&gt;0,animals!AQ22,"")</f>
        <v>28.229665071770338</v>
      </c>
      <c r="Q22" s="87">
        <f>IF(animals!AQ23&gt;0,animals!AQ23,"")</f>
        <v>19.138755980861244</v>
      </c>
      <c r="R22" s="87">
        <f>IF(animals!AQ24&gt;0,animals!AQ24,"")</f>
        <v>27.751196172248804</v>
      </c>
      <c r="S22" s="87">
        <f>IF(animals!AQ25&gt;0,animals!AQ25,"")</f>
        <v>14.832535885167466</v>
      </c>
      <c r="T22" s="87">
        <f>IF(animals!AQ27&gt;0,animals!AQ27,"")</f>
        <v>28.229665071770338</v>
      </c>
      <c r="U22" s="87">
        <f>IF(animals!AQ28&gt;0,animals!AQ28,"")</f>
        <v>18.181818181818183</v>
      </c>
      <c r="V22" s="87">
        <f>IF(animals!AQ29&gt;0,animals!AQ29,"")</f>
        <v>26.315789473684216</v>
      </c>
      <c r="W22" s="87">
        <f>IF(animals!AQ30&gt;0,animals!AQ30,"")</f>
        <v>12.918660287081341</v>
      </c>
      <c r="X22" s="87">
        <f>IF(animals!AQ32&gt;0,animals!AQ32,"")</f>
        <v>32.057416267942585</v>
      </c>
      <c r="Y22" s="87">
        <f>IF(animals!AQ33&gt;0,animals!AQ33,"")</f>
        <v>18.181818181818183</v>
      </c>
      <c r="Z22" s="87">
        <f>IF(animals!AQ34&gt;0,animals!AQ34,"")</f>
        <v>30.14354066985646</v>
      </c>
      <c r="AA22" s="87">
        <f>IF(animals!AQ35&gt;0,animals!AQ35,"")</f>
        <v>17.703349282296653</v>
      </c>
    </row>
    <row r="23" spans="1:27" x14ac:dyDescent="0.2">
      <c r="A23" s="97" t="str">
        <f t="shared" si="1"/>
        <v>Minibiotus jonesorum</v>
      </c>
      <c r="B23" s="98" t="s">
        <v>100</v>
      </c>
      <c r="C23" s="106">
        <f>animals!AR1</f>
        <v>22</v>
      </c>
      <c r="D23" s="86">
        <f>IF(animals!AS3&gt;0,animals!AS3,"")</f>
        <v>845.78947368421052</v>
      </c>
      <c r="E23" s="87">
        <f>IF(animals!AS6&gt;0,animals!AS6,"")</f>
        <v>73.68421052631578</v>
      </c>
      <c r="F23" s="87">
        <f>IF(animals!AS7&gt;0,animals!AS7,"")</f>
        <v>10</v>
      </c>
      <c r="G23" s="87">
        <f>IF(animals!AS8&gt;0,animals!AS8,"")</f>
        <v>2.1052631578947367</v>
      </c>
      <c r="H23" s="88">
        <f>IF(animals!AS11&gt;0,animals!AS11,"")</f>
        <v>13.684210526315791</v>
      </c>
      <c r="I23" s="87">
        <f>IF(animals!AS12&gt;0,animals!AS12,"")</f>
        <v>8.4210526315789469</v>
      </c>
      <c r="J23" s="87">
        <f>IF(animals!AS13&gt;0,animals!AS13,"")</f>
        <v>13.157894736842104</v>
      </c>
      <c r="K23" s="87">
        <f>IF(animals!AS15&gt;0,animals!AS15,"")</f>
        <v>37.894736842105267</v>
      </c>
      <c r="L23" s="87">
        <f>IF(animals!AS17&gt;0,animals!AS17,"")</f>
        <v>19.473684210526319</v>
      </c>
      <c r="M23" s="87">
        <f>IF(animals!AS18&gt;0,animals!AS18,"")</f>
        <v>18.421052631578945</v>
      </c>
      <c r="N23" s="87">
        <f>IF(animals!AS19&gt;0,animals!AS19,"")</f>
        <v>31.578947368421051</v>
      </c>
      <c r="O23" s="87">
        <f>IF(animals!AS20&gt;0,animals!AS20,"")</f>
        <v>18.421052631578945</v>
      </c>
      <c r="P23" s="87">
        <f>IF(animals!AS22&gt;0,animals!AS22,"")</f>
        <v>34.210526315789473</v>
      </c>
      <c r="Q23" s="87">
        <f>IF(animals!AS23&gt;0,animals!AS23,"")</f>
        <v>20</v>
      </c>
      <c r="R23" s="87">
        <f>IF(animals!AS24&gt;0,animals!AS24,"")</f>
        <v>33.157894736842103</v>
      </c>
      <c r="S23" s="87">
        <f>IF(animals!AS25&gt;0,animals!AS25,"")</f>
        <v>17.368421052631579</v>
      </c>
      <c r="T23" s="87">
        <f>IF(animals!AS27&gt;0,animals!AS27,"")</f>
        <v>37.368421052631575</v>
      </c>
      <c r="U23" s="87">
        <f>IF(animals!AS28&gt;0,animals!AS28,"")</f>
        <v>19.473684210526319</v>
      </c>
      <c r="V23" s="87">
        <f>IF(animals!AS29&gt;0,animals!AS29,"")</f>
        <v>33.157894736842103</v>
      </c>
      <c r="W23" s="87">
        <f>IF(animals!AS30&gt;0,animals!AS30,"")</f>
        <v>18.947368421052634</v>
      </c>
      <c r="X23" s="87">
        <f>IF(animals!AS32&gt;0,animals!AS32,"")</f>
        <v>36.84210526315789</v>
      </c>
      <c r="Y23" s="87">
        <f>IF(animals!AS33&gt;0,animals!AS33,"")</f>
        <v>23.684210526315788</v>
      </c>
      <c r="Z23" s="87">
        <f>IF(animals!AS34&gt;0,animals!AS34,"")</f>
        <v>36.315789473684212</v>
      </c>
      <c r="AA23" s="87">
        <f>IF(animals!AS35&gt;0,animals!AS35,"")</f>
        <v>17.368421052631579</v>
      </c>
    </row>
    <row r="24" spans="1:27" x14ac:dyDescent="0.2">
      <c r="A24" s="97" t="str">
        <f t="shared" si="1"/>
        <v>Minibiotus jonesorum</v>
      </c>
      <c r="B24" s="98" t="s">
        <v>101</v>
      </c>
      <c r="C24" s="106">
        <f>animals!AT1</f>
        <v>23</v>
      </c>
      <c r="D24" s="86">
        <f>IF(animals!AU3&gt;0,animals!AU3,"")</f>
        <v>1281.2903225806451</v>
      </c>
      <c r="E24" s="87">
        <f>IF(animals!AU6&gt;0,animals!AU6,"")</f>
        <v>65.806451612903217</v>
      </c>
      <c r="F24" s="87">
        <f>IF(animals!AU7&gt;0,animals!AU7,"")</f>
        <v>9.3548387096774199</v>
      </c>
      <c r="G24" s="87">
        <f>IF(animals!AU8&gt;0,animals!AU8,"")</f>
        <v>3.225806451612903</v>
      </c>
      <c r="H24" s="88">
        <f>IF(animals!AU11&gt;0,animals!AU11,"")</f>
        <v>13.2258064516129</v>
      </c>
      <c r="I24" s="87">
        <f>IF(animals!AU12&gt;0,animals!AU12,"")</f>
        <v>9.3548387096774199</v>
      </c>
      <c r="J24" s="87">
        <f>IF(animals!AU13&gt;0,animals!AU13,"")</f>
        <v>10.32258064516129</v>
      </c>
      <c r="K24" s="87">
        <f>IF(animals!AU15&gt;0,animals!AU15,"")</f>
        <v>35.161290322580648</v>
      </c>
      <c r="L24" s="87">
        <f>IF(animals!AU17&gt;0,animals!AU17,"")</f>
        <v>35.483870967741936</v>
      </c>
      <c r="M24" s="87">
        <f>IF(animals!AU18&gt;0,animals!AU18,"")</f>
        <v>27.096774193548391</v>
      </c>
      <c r="N24" s="87">
        <f>IF(animals!AU19&gt;0,animals!AU19,"")</f>
        <v>35.483870967741936</v>
      </c>
      <c r="O24" s="87">
        <f>IF(animals!AU20&gt;0,animals!AU20,"")</f>
        <v>24.838709677419356</v>
      </c>
      <c r="P24" s="87">
        <f>IF(animals!AU22&gt;0,animals!AU22,"")</f>
        <v>37.41935483870968</v>
      </c>
      <c r="Q24" s="87">
        <f>IF(animals!AU23&gt;0,animals!AU23,"")</f>
        <v>29.032258064516132</v>
      </c>
      <c r="R24" s="87">
        <f>IF(animals!AU24&gt;0,animals!AU24,"")</f>
        <v>36.129032258064512</v>
      </c>
      <c r="S24" s="87">
        <f>IF(animals!AU25&gt;0,animals!AU25,"")</f>
        <v>26.129032258064516</v>
      </c>
      <c r="T24" s="87">
        <f>IF(animals!AU27&gt;0,animals!AU27,"")</f>
        <v>31.612903225806456</v>
      </c>
      <c r="U24" s="87">
        <f>IF(animals!AU28&gt;0,animals!AU28,"")</f>
        <v>26.7741935483871</v>
      </c>
      <c r="V24" s="87">
        <f>IF(animals!AU29&gt;0,animals!AU29,"")</f>
        <v>30.64516129032258</v>
      </c>
      <c r="W24" s="87">
        <f>IF(animals!AU30&gt;0,animals!AU30,"")</f>
        <v>20</v>
      </c>
      <c r="X24" s="87">
        <f>IF(animals!AU32&gt;0,animals!AU32,"")</f>
        <v>45.806451612903224</v>
      </c>
      <c r="Y24" s="87">
        <f>IF(animals!AU33&gt;0,animals!AU33,"")</f>
        <v>34.516129032258064</v>
      </c>
      <c r="Z24" s="87">
        <f>IF(animals!AU34&gt;0,animals!AU34,"")</f>
        <v>45.161290322580641</v>
      </c>
      <c r="AA24" s="87">
        <f>IF(animals!AU35&gt;0,animals!AU35,"")</f>
        <v>33.87096774193548</v>
      </c>
    </row>
    <row r="25" spans="1:27" x14ac:dyDescent="0.2">
      <c r="A25" s="97" t="str">
        <f t="shared" si="1"/>
        <v>Minibiotus jonesorum</v>
      </c>
      <c r="B25" s="98" t="s">
        <v>102</v>
      </c>
      <c r="C25" s="106">
        <f>animals!AV1</f>
        <v>24</v>
      </c>
      <c r="D25" s="86">
        <f>IF(animals!AW3&gt;0,animals!AW3,"")</f>
        <v>758.70646766169148</v>
      </c>
      <c r="E25" s="87">
        <f>IF(animals!AW6&gt;0,animals!AW6,"")</f>
        <v>64.676616915422883</v>
      </c>
      <c r="F25" s="87">
        <f>IF(animals!AW7&gt;0,animals!AW7,"")</f>
        <v>10.44776119402985</v>
      </c>
      <c r="G25" s="87">
        <f>IF(animals!AW8&gt;0,animals!AW8,"")</f>
        <v>2.4875621890547261</v>
      </c>
      <c r="H25" s="88">
        <f>IF(animals!AW11&gt;0,animals!AW11,"")</f>
        <v>12.935323383084576</v>
      </c>
      <c r="I25" s="87">
        <f>IF(animals!AW12&gt;0,animals!AW12,"")</f>
        <v>6.9651741293532323</v>
      </c>
      <c r="J25" s="87">
        <f>IF(animals!AW13&gt;0,animals!AW13,"")</f>
        <v>9.4527363184079594</v>
      </c>
      <c r="K25" s="87">
        <f>IF(animals!AW15&gt;0,animals!AW15,"")</f>
        <v>33.830845771144276</v>
      </c>
      <c r="L25" s="87">
        <f>IF(animals!AW17&gt;0,animals!AW17,"")</f>
        <v>33.830845771144276</v>
      </c>
      <c r="M25" s="87">
        <f>IF(animals!AW18&gt;0,animals!AW18,"")</f>
        <v>20.8955223880597</v>
      </c>
      <c r="N25" s="87">
        <f>IF(animals!AW19&gt;0,animals!AW19,"")</f>
        <v>30.845771144278604</v>
      </c>
      <c r="O25" s="87">
        <f>IF(animals!AW20&gt;0,animals!AW20,"")</f>
        <v>18.407960199004975</v>
      </c>
      <c r="P25" s="87">
        <f>IF(animals!AW22&gt;0,animals!AW22,"")</f>
        <v>33.333333333333329</v>
      </c>
      <c r="Q25" s="87">
        <f>IF(animals!AW23&gt;0,animals!AW23,"")</f>
        <v>22.388059701492537</v>
      </c>
      <c r="R25" s="87">
        <f>IF(animals!AW24&gt;0,animals!AW24,"")</f>
        <v>32.338308457711442</v>
      </c>
      <c r="S25" s="87">
        <f>IF(animals!AW25&gt;0,animals!AW25,"")</f>
        <v>19.402985074626862</v>
      </c>
      <c r="T25" s="87">
        <f>IF(animals!AW27&gt;0,animals!AW27,"")</f>
        <v>33.830845771144276</v>
      </c>
      <c r="U25" s="87">
        <f>IF(animals!AW28&gt;0,animals!AW28,"")</f>
        <v>21.890547263681594</v>
      </c>
      <c r="V25" s="87">
        <f>IF(animals!AW29&gt;0,animals!AW29,"")</f>
        <v>31.343283582089548</v>
      </c>
      <c r="W25" s="87">
        <f>IF(animals!AW30&gt;0,animals!AW30,"")</f>
        <v>15.422885572139302</v>
      </c>
      <c r="X25" s="87">
        <f>IF(animals!AW32&gt;0,animals!AW32,"")</f>
        <v>33.830845771144276</v>
      </c>
      <c r="Y25" s="87">
        <f>IF(animals!AW33&gt;0,animals!AW33,"")</f>
        <v>20.398009950248753</v>
      </c>
      <c r="Z25" s="87">
        <f>IF(animals!AW34&gt;0,animals!AW34,"")</f>
        <v>33.333333333333329</v>
      </c>
      <c r="AA25" s="87">
        <f>IF(animals!AW35&gt;0,animals!AW35,"")</f>
        <v>17.412935323383081</v>
      </c>
    </row>
    <row r="26" spans="1:27" x14ac:dyDescent="0.2">
      <c r="A26" s="97" t="str">
        <f t="shared" si="1"/>
        <v>Minibiotus jonesorum</v>
      </c>
      <c r="B26" s="98" t="s">
        <v>102</v>
      </c>
      <c r="C26" s="106">
        <f>animals!AX1</f>
        <v>25</v>
      </c>
      <c r="D26" s="86">
        <f>IF(animals!AY3&gt;0,animals!AY3,"")</f>
        <v>988.65979381443287</v>
      </c>
      <c r="E26" s="87">
        <f>IF(animals!AY6&gt;0,animals!AY6,"")</f>
        <v>67.353951890034367</v>
      </c>
      <c r="F26" s="87">
        <f>IF(animals!AY7&gt;0,animals!AY7,"")</f>
        <v>8.934707903780069</v>
      </c>
      <c r="G26" s="87">
        <f>IF(animals!AY8&gt;0,animals!AY8,"")</f>
        <v>3.0927835051546388</v>
      </c>
      <c r="H26" s="88">
        <f>IF(animals!AY11&gt;0,animals!AY11,"")</f>
        <v>12.027491408934706</v>
      </c>
      <c r="I26" s="87">
        <f>IF(animals!AY12&gt;0,animals!AY12,"")</f>
        <v>8.934707903780069</v>
      </c>
      <c r="J26" s="87">
        <f>IF(animals!AY13&gt;0,animals!AY13,"")</f>
        <v>9.6219931271477659</v>
      </c>
      <c r="K26" s="87">
        <f>IF(animals!AY15&gt;0,animals!AY15,"")</f>
        <v>34.020618556701031</v>
      </c>
      <c r="L26" s="87">
        <f>IF(animals!AY17&gt;0,animals!AY17,"")</f>
        <v>29.209621993127143</v>
      </c>
      <c r="M26" s="87">
        <f>IF(animals!AY18&gt;0,animals!AY18,"")</f>
        <v>21.993127147766323</v>
      </c>
      <c r="N26" s="87">
        <f>IF(animals!AY19&gt;0,animals!AY19,"")</f>
        <v>27.83505154639175</v>
      </c>
      <c r="O26" s="87">
        <f>IF(animals!AY20&gt;0,animals!AY20,"")</f>
        <v>20.618556701030926</v>
      </c>
      <c r="P26" s="87">
        <f>IF(animals!AY22&gt;0,animals!AY22,"")</f>
        <v>31.27147766323024</v>
      </c>
      <c r="Q26" s="87">
        <f>IF(animals!AY23&gt;0,animals!AY23,"")</f>
        <v>25.429553264604809</v>
      </c>
      <c r="R26" s="87">
        <f>IF(animals!AY24&gt;0,animals!AY24,"")</f>
        <v>28.522336769759448</v>
      </c>
      <c r="S26" s="87">
        <f>IF(animals!AY25&gt;0,animals!AY25,"")</f>
        <v>20.962199312714773</v>
      </c>
      <c r="T26" s="87">
        <f>IF(animals!AY27&gt;0,animals!AY27,"")</f>
        <v>34.020618556701031</v>
      </c>
      <c r="U26" s="87">
        <f>IF(animals!AY28&gt;0,animals!AY28,"")</f>
        <v>25.429553264604809</v>
      </c>
      <c r="V26" s="87">
        <f>IF(animals!AY29&gt;0,animals!AY29,"")</f>
        <v>32.302405498281786</v>
      </c>
      <c r="W26" s="87">
        <f>IF(animals!AY30&gt;0,animals!AY30,"")</f>
        <v>24.054982817869412</v>
      </c>
      <c r="X26" s="87">
        <f>IF(animals!AY32&gt;0,animals!AY32,"")</f>
        <v>36.426116838487971</v>
      </c>
      <c r="Y26" s="87">
        <f>IF(animals!AY33&gt;0,animals!AY33,"")</f>
        <v>30.584192439862544</v>
      </c>
      <c r="Z26" s="87">
        <f>IF(animals!AY34&gt;0,animals!AY34,"")</f>
        <v>33.676975945017183</v>
      </c>
      <c r="AA26" s="87">
        <f>IF(animals!AY35&gt;0,animals!AY35,"")</f>
        <v>24.742268041237111</v>
      </c>
    </row>
    <row r="27" spans="1:27" x14ac:dyDescent="0.2">
      <c r="A27" s="97" t="str">
        <f t="shared" si="1"/>
        <v>Minibiotus jonesorum</v>
      </c>
      <c r="B27" s="98" t="s">
        <v>103</v>
      </c>
      <c r="C27" s="106">
        <f>animals!AZ1</f>
        <v>26</v>
      </c>
      <c r="D27" s="86">
        <f>IF(animals!BA3&gt;0,animals!BA3,"")</f>
        <v>1175.4716981132076</v>
      </c>
      <c r="E27" s="87">
        <f>IF(animals!BA6&gt;0,animals!BA6,"")</f>
        <v>67.547169811320757</v>
      </c>
      <c r="F27" s="87">
        <f>IF(animals!BA7&gt;0,animals!BA7,"")</f>
        <v>10.566037735849056</v>
      </c>
      <c r="G27" s="87">
        <f>IF(animals!BA8&gt;0,animals!BA8,"")</f>
        <v>2.641509433962264</v>
      </c>
      <c r="H27" s="88">
        <f>IF(animals!BA11&gt;0,animals!BA11,"")</f>
        <v>10.566037735849056</v>
      </c>
      <c r="I27" s="87">
        <f>IF(animals!BA12&gt;0,animals!BA12,"")</f>
        <v>7.9245283018867934</v>
      </c>
      <c r="J27" s="87">
        <f>IF(animals!BA13&gt;0,animals!BA13,"")</f>
        <v>9.8113207547169825</v>
      </c>
      <c r="K27" s="87">
        <f>IF(animals!BA15&gt;0,animals!BA15,"")</f>
        <v>32.452830188679243</v>
      </c>
      <c r="L27" s="87">
        <f>IF(animals!BA17&gt;0,animals!BA17,"")</f>
        <v>33.207547169811328</v>
      </c>
      <c r="M27" s="87">
        <f>IF(animals!BA18&gt;0,animals!BA18,"")</f>
        <v>21.132075471698112</v>
      </c>
      <c r="N27" s="87">
        <f>IF(animals!BA19&gt;0,animals!BA19,"")</f>
        <v>20</v>
      </c>
      <c r="O27" s="87">
        <f>IF(animals!BA20&gt;0,animals!BA20,"")</f>
        <v>17.358490566037734</v>
      </c>
      <c r="P27" s="87">
        <f>IF(animals!BA22&gt;0,animals!BA22,"")</f>
        <v>33.584905660377359</v>
      </c>
      <c r="Q27" s="87">
        <f>IF(animals!BA23&gt;0,animals!BA23,"")</f>
        <v>27.547169811320753</v>
      </c>
      <c r="R27" s="87">
        <f>IF(animals!BA24&gt;0,animals!BA24,"")</f>
        <v>30.943396226415093</v>
      </c>
      <c r="S27" s="87">
        <f>IF(animals!BA25&gt;0,animals!BA25,"")</f>
        <v>17.358490566037734</v>
      </c>
      <c r="T27" s="87">
        <f>IF(animals!BA27&gt;0,animals!BA27,"")</f>
        <v>34.339622641509429</v>
      </c>
      <c r="U27" s="87">
        <f>IF(animals!BA28&gt;0,animals!BA28,"")</f>
        <v>26.79245283018868</v>
      </c>
      <c r="V27" s="87">
        <f>IF(animals!BA29&gt;0,animals!BA29,"")</f>
        <v>33.962264150943398</v>
      </c>
      <c r="W27" s="87">
        <f>IF(animals!BA30&gt;0,animals!BA30,"")</f>
        <v>25.283018867924529</v>
      </c>
      <c r="X27" s="87">
        <f>IF(animals!BA32&gt;0,animals!BA32,"")</f>
        <v>40.377358490566031</v>
      </c>
      <c r="Y27" s="87">
        <f>IF(animals!BA33&gt;0,animals!BA33,"")</f>
        <v>29.811320754716981</v>
      </c>
      <c r="Z27" s="87">
        <f>IF(animals!BA34&gt;0,animals!BA34,"")</f>
        <v>40.377358490566031</v>
      </c>
      <c r="AA27" s="87">
        <f>IF(animals!BA35&gt;0,animals!BA35,"")</f>
        <v>28.30188679245283</v>
      </c>
    </row>
    <row r="28" spans="1:27" x14ac:dyDescent="0.2">
      <c r="A28" s="97" t="str">
        <f t="shared" si="1"/>
        <v>Minibiotus jonesorum</v>
      </c>
      <c r="B28" s="98" t="s">
        <v>103</v>
      </c>
      <c r="C28" s="106">
        <f>animals!BB1</f>
        <v>27</v>
      </c>
      <c r="D28" s="86">
        <f>IF(animals!BC3&gt;0,animals!BC3,"")</f>
        <v>1099.2727272727275</v>
      </c>
      <c r="E28" s="87">
        <f>IF(animals!BC6&gt;0,animals!BC6,"")</f>
        <v>67.63636363636364</v>
      </c>
      <c r="F28" s="87">
        <f>IF(animals!BC7&gt;0,animals!BC7,"")</f>
        <v>8.3636363636363633</v>
      </c>
      <c r="G28" s="87">
        <f>IF(animals!BC8&gt;0,animals!BC8,"")</f>
        <v>2.545454545454545</v>
      </c>
      <c r="H28" s="88">
        <f>IF(animals!BC11&gt;0,animals!BC11,"")</f>
        <v>12</v>
      </c>
      <c r="I28" s="87">
        <f>IF(animals!BC12&gt;0,animals!BC12,"")</f>
        <v>9.454545454545455</v>
      </c>
      <c r="J28" s="87">
        <f>IF(animals!BC13&gt;0,animals!BC13,"")</f>
        <v>10.909090909090908</v>
      </c>
      <c r="K28" s="87">
        <f>IF(animals!BC15&gt;0,animals!BC15,"")</f>
        <v>34.909090909090907</v>
      </c>
      <c r="L28" s="87">
        <f>IF(animals!BC17&gt;0,animals!BC17,"")</f>
        <v>30.545454545454547</v>
      </c>
      <c r="M28" s="87">
        <f>IF(animals!BC18&gt;0,animals!BC18,"")</f>
        <v>23.636363636363637</v>
      </c>
      <c r="N28" s="87">
        <f>IF(animals!BC19&gt;0,animals!BC19,"")</f>
        <v>29.818181818181817</v>
      </c>
      <c r="O28" s="87">
        <f>IF(animals!BC20&gt;0,animals!BC20,"")</f>
        <v>22.18181818181818</v>
      </c>
      <c r="P28" s="87">
        <f>IF(animals!BC22&gt;0,animals!BC22,"")</f>
        <v>32.363636363636367</v>
      </c>
      <c r="Q28" s="87">
        <f>IF(animals!BC23&gt;0,animals!BC23,"")</f>
        <v>24.727272727272727</v>
      </c>
      <c r="R28" s="87">
        <f>IF(animals!BC24&gt;0,animals!BC24,"")</f>
        <v>31.636363636363633</v>
      </c>
      <c r="S28" s="87">
        <f>IF(animals!BC25&gt;0,animals!BC25,"")</f>
        <v>22.90909090909091</v>
      </c>
      <c r="T28" s="87">
        <f>IF(animals!BC27&gt;0,animals!BC27,"")</f>
        <v>31.636363636363633</v>
      </c>
      <c r="U28" s="87">
        <f>IF(animals!BC28&gt;0,animals!BC28,"")</f>
        <v>23.636363636363637</v>
      </c>
      <c r="V28" s="87">
        <f>IF(animals!BC29&gt;0,animals!BC29,"")</f>
        <v>30.181818181818183</v>
      </c>
      <c r="W28" s="87">
        <f>IF(animals!BC30&gt;0,animals!BC30,"")</f>
        <v>21.454545454545457</v>
      </c>
      <c r="X28" s="87">
        <f>IF(animals!BC32&gt;0,animals!BC32,"")</f>
        <v>40</v>
      </c>
      <c r="Y28" s="87">
        <f>IF(animals!BC33&gt;0,animals!BC33,"")</f>
        <v>25.454545454545453</v>
      </c>
      <c r="Z28" s="87">
        <f>IF(animals!BC34&gt;0,animals!BC34,"")</f>
        <v>35.63636363636364</v>
      </c>
      <c r="AA28" s="87">
        <f>IF(animals!BC35&gt;0,animals!BC35,"")</f>
        <v>24.727272727272727</v>
      </c>
    </row>
    <row r="29" spans="1:27" x14ac:dyDescent="0.2">
      <c r="A29" s="97" t="str">
        <f t="shared" si="1"/>
        <v>Minibiotus jonesorum</v>
      </c>
      <c r="B29" s="98" t="s">
        <v>104</v>
      </c>
      <c r="C29" s="106">
        <f>animals!BD1</f>
        <v>28</v>
      </c>
      <c r="D29" s="86">
        <f>IF(animals!BE3&gt;0,animals!BE3,"")</f>
        <v>1280.0687285223366</v>
      </c>
      <c r="E29" s="87">
        <f>IF(animals!BE6&gt;0,animals!BE6,"")</f>
        <v>68.041237113402062</v>
      </c>
      <c r="F29" s="87">
        <f>IF(animals!BE7&gt;0,animals!BE7,"")</f>
        <v>8.2474226804123703</v>
      </c>
      <c r="G29" s="87">
        <f>IF(animals!BE8&gt;0,animals!BE8,"")</f>
        <v>3.4364261168384878</v>
      </c>
      <c r="H29" s="88">
        <f>IF(animals!BE11&gt;0,animals!BE11,"")</f>
        <v>11.340206185567009</v>
      </c>
      <c r="I29" s="87">
        <f>IF(animals!BE12&gt;0,animals!BE12,"")</f>
        <v>8.5910652920962196</v>
      </c>
      <c r="J29" s="87">
        <f>IF(animals!BE13&gt;0,animals!BE13,"")</f>
        <v>9.6219931271477659</v>
      </c>
      <c r="K29" s="87">
        <f>IF(animals!BE15&gt;0,animals!BE15,"")</f>
        <v>35.051546391752574</v>
      </c>
      <c r="L29" s="87">
        <f>IF(animals!BE17&gt;0,animals!BE17,"")</f>
        <v>31.27147766323024</v>
      </c>
      <c r="M29" s="87">
        <f>IF(animals!BE18&gt;0,animals!BE18,"")</f>
        <v>23.367697594501717</v>
      </c>
      <c r="N29" s="87">
        <f>IF(animals!BE19&gt;0,animals!BE19,"")</f>
        <v>29.209621993127143</v>
      </c>
      <c r="O29" s="87">
        <f>IF(animals!BE20&gt;0,animals!BE20,"")</f>
        <v>22.680412371134018</v>
      </c>
      <c r="P29" s="87">
        <f>IF(animals!BE22&gt;0,animals!BE22,"")</f>
        <v>32.646048109965633</v>
      </c>
      <c r="Q29" s="87">
        <f>IF(animals!BE23&gt;0,animals!BE23,"")</f>
        <v>25.085910652920962</v>
      </c>
      <c r="R29" s="87">
        <f>IF(animals!BE24&gt;0,animals!BE24,"")</f>
        <v>31.27147766323024</v>
      </c>
      <c r="S29" s="87">
        <f>IF(animals!BE25&gt;0,animals!BE25,"")</f>
        <v>23.024054982817869</v>
      </c>
      <c r="T29" s="87">
        <f>IF(animals!BE27&gt;0,animals!BE27,"")</f>
        <v>34.020618556701031</v>
      </c>
      <c r="U29" s="87">
        <f>IF(animals!BE28&gt;0,animals!BE28,"")</f>
        <v>22.336769759450171</v>
      </c>
      <c r="V29" s="87">
        <f>IF(animals!BE29&gt;0,animals!BE29,"")</f>
        <v>32.989690721649481</v>
      </c>
      <c r="W29" s="87">
        <f>IF(animals!BE30&gt;0,animals!BE30,"")</f>
        <v>24.742268041237111</v>
      </c>
      <c r="X29" s="87">
        <f>IF(animals!BE32&gt;0,animals!BE32,"")</f>
        <v>40.893470790378004</v>
      </c>
      <c r="Y29" s="87">
        <f>IF(animals!BE33&gt;0,animals!BE33,"")</f>
        <v>27.147766323024054</v>
      </c>
      <c r="Z29" s="87">
        <f>IF(animals!BE34&gt;0,animals!BE34,"")</f>
        <v>35.738831615120276</v>
      </c>
      <c r="AA29" s="87">
        <f>IF(animals!BE35&gt;0,animals!BE35,"")</f>
        <v>21.305841924398624</v>
      </c>
    </row>
    <row r="30" spans="1:27" x14ac:dyDescent="0.2">
      <c r="A30" s="97" t="str">
        <f t="shared" si="1"/>
        <v>Minibiotus jonesorum</v>
      </c>
      <c r="B30" s="98" t="s">
        <v>105</v>
      </c>
      <c r="C30" s="106">
        <f>animals!BF1</f>
        <v>29</v>
      </c>
      <c r="D30" s="86">
        <f>IF(animals!BG3&gt;0,animals!BG3,"")</f>
        <v>1149.8245614035086</v>
      </c>
      <c r="E30" s="87">
        <f>IF(animals!BG6&gt;0,animals!BG6,"")</f>
        <v>68.421052631578945</v>
      </c>
      <c r="F30" s="87">
        <f>IF(animals!BG7&gt;0,animals!BG7,"")</f>
        <v>9.8245614035087723</v>
      </c>
      <c r="G30" s="87">
        <f>IF(animals!BG8&gt;0,animals!BG8,"")</f>
        <v>2.807017543859649</v>
      </c>
      <c r="H30" s="88">
        <f>IF(animals!BG11&gt;0,animals!BG11,"")</f>
        <v>11.228070175438596</v>
      </c>
      <c r="I30" s="87">
        <f>IF(animals!BG12&gt;0,animals!BG12,"")</f>
        <v>8.4210526315789469</v>
      </c>
      <c r="J30" s="87">
        <f>IF(animals!BG13&gt;0,animals!BG13,"")</f>
        <v>9.8245614035087723</v>
      </c>
      <c r="K30" s="87">
        <f>IF(animals!BG15&gt;0,animals!BG15,"")</f>
        <v>35.087719298245609</v>
      </c>
      <c r="L30" s="87">
        <f>IF(animals!BG17&gt;0,animals!BG17,"")</f>
        <v>30.526315789473678</v>
      </c>
      <c r="M30" s="87">
        <f>IF(animals!BG18&gt;0,animals!BG18,"")</f>
        <v>22.105263157894736</v>
      </c>
      <c r="N30" s="87">
        <f>IF(animals!BG19&gt;0,animals!BG19,"")</f>
        <v>30.175438596491226</v>
      </c>
      <c r="O30" s="87">
        <f>IF(animals!BG20&gt;0,animals!BG20,"")</f>
        <v>18.947368421052634</v>
      </c>
      <c r="P30" s="87">
        <f>IF(animals!BG22&gt;0,animals!BG22,"")</f>
        <v>33.684210526315788</v>
      </c>
      <c r="Q30" s="87">
        <f>IF(animals!BG23&gt;0,animals!BG23,"")</f>
        <v>27.017543859649123</v>
      </c>
      <c r="R30" s="87">
        <f>IF(animals!BG24&gt;0,animals!BG24,"")</f>
        <v>32.982456140350877</v>
      </c>
      <c r="S30" s="87">
        <f>IF(animals!BG25&gt;0,animals!BG25,"")</f>
        <v>26.315789473684209</v>
      </c>
      <c r="T30" s="87">
        <f>IF(animals!BG27&gt;0,animals!BG27,"")</f>
        <v>33.684210526315788</v>
      </c>
      <c r="U30" s="87">
        <f>IF(animals!BG28&gt;0,animals!BG28,"")</f>
        <v>24.561403508771928</v>
      </c>
      <c r="V30" s="87">
        <f>IF(animals!BG29&gt;0,animals!BG29,"")</f>
        <v>31.228070175438599</v>
      </c>
      <c r="W30" s="87">
        <f>IF(animals!BG30&gt;0,animals!BG30,"")</f>
        <v>24.561403508771928</v>
      </c>
      <c r="X30" s="87">
        <f>IF(animals!BG32&gt;0,animals!BG32,"")</f>
        <v>40</v>
      </c>
      <c r="Y30" s="87">
        <f>IF(animals!BG33&gt;0,animals!BG33,"")</f>
        <v>31.578947368421051</v>
      </c>
      <c r="Z30" s="87">
        <f>IF(animals!BG34&gt;0,animals!BG34,"")</f>
        <v>39.298245614035089</v>
      </c>
      <c r="AA30" s="87">
        <f>IF(animals!BG35&gt;0,animals!BG35,"")</f>
        <v>28.421052631578945</v>
      </c>
    </row>
    <row r="31" spans="1:27" x14ac:dyDescent="0.2">
      <c r="A31" s="97" t="str">
        <f t="shared" si="1"/>
        <v>Minibiotus jonesorum</v>
      </c>
      <c r="B31" s="98" t="s">
        <v>106</v>
      </c>
      <c r="C31" s="106">
        <f>animals!BH1</f>
        <v>30</v>
      </c>
      <c r="D31" s="86">
        <f>IF(animals!BI3&gt;0,animals!BI3,"")</f>
        <v>1035.2941176470588</v>
      </c>
      <c r="E31" s="87">
        <f>IF(animals!BI6&gt;0,animals!BI6,"")</f>
        <v>66.993464052287578</v>
      </c>
      <c r="F31" s="87">
        <f>IF(animals!BI7&gt;0,animals!BI7,"")</f>
        <v>6.8627450980392162</v>
      </c>
      <c r="G31" s="87">
        <f>IF(animals!BI8&gt;0,animals!BI8,"")</f>
        <v>2.2875816993464051</v>
      </c>
      <c r="H31" s="88">
        <f>IF(animals!BI11&gt;0,animals!BI11,"")</f>
        <v>11.76470588235294</v>
      </c>
      <c r="I31" s="87">
        <f>IF(animals!BI12&gt;0,animals!BI12,"")</f>
        <v>8.4967320261437909</v>
      </c>
      <c r="J31" s="87">
        <f>IF(animals!BI13&gt;0,animals!BI13,"")</f>
        <v>10.457516339869281</v>
      </c>
      <c r="K31" s="87">
        <f>IF(animals!BI15&gt;0,animals!BI15,"")</f>
        <v>31.372549019607842</v>
      </c>
      <c r="L31" s="87">
        <f>IF(animals!BI17&gt;0,animals!BI17,"")</f>
        <v>28.431372549019606</v>
      </c>
      <c r="M31" s="87">
        <f>IF(animals!BI18&gt;0,animals!BI18,"")</f>
        <v>24.83660130718954</v>
      </c>
      <c r="N31" s="87">
        <f>IF(animals!BI19&gt;0,animals!BI19,"")</f>
        <v>28.104575163398692</v>
      </c>
      <c r="O31" s="87">
        <f>IF(animals!BI20&gt;0,animals!BI20,"")</f>
        <v>21.895424836601308</v>
      </c>
      <c r="P31" s="87">
        <f>IF(animals!BI22&gt;0,animals!BI22,"")</f>
        <v>31.372549019607842</v>
      </c>
      <c r="Q31" s="87">
        <f>IF(animals!BI23&gt;0,animals!BI23,"")</f>
        <v>23.856209150326794</v>
      </c>
      <c r="R31" s="87">
        <f>IF(animals!BI24&gt;0,animals!BI24,"")</f>
        <v>31.045751633986928</v>
      </c>
      <c r="S31" s="87">
        <f>IF(animals!BI25&gt;0,animals!BI25,"")</f>
        <v>23.52941176470588</v>
      </c>
      <c r="T31" s="87">
        <f>IF(animals!BI27&gt;0,animals!BI27,"")</f>
        <v>30.718954248366014</v>
      </c>
      <c r="U31" s="87">
        <f>IF(animals!BI28&gt;0,animals!BI28,"")</f>
        <v>24.509803921568626</v>
      </c>
      <c r="V31" s="87">
        <f>IF(animals!BI29&gt;0,animals!BI29,"")</f>
        <v>30.3921568627451</v>
      </c>
      <c r="W31" s="87">
        <f>IF(animals!BI30&gt;0,animals!BI30,"")</f>
        <v>22.549019607843139</v>
      </c>
      <c r="X31" s="87">
        <f>IF(animals!BI32&gt;0,animals!BI32,"")</f>
        <v>35.62091503267974</v>
      </c>
      <c r="Y31" s="87">
        <f>IF(animals!BI33&gt;0,animals!BI33,"")</f>
        <v>26.143790849673206</v>
      </c>
      <c r="Z31" s="87">
        <f>IF(animals!BI34&gt;0,animals!BI34,"")</f>
        <v>34.967320261437905</v>
      </c>
      <c r="AA31" s="87">
        <f>IF(animals!BI35&gt;0,animals!BI35,"")</f>
        <v>25.816993464052292</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9"/>
  <sheetViews>
    <sheetView tabSelected="1" workbookViewId="0">
      <pane xSplit="3" ySplit="1" topLeftCell="D2" activePane="bottomRight" state="frozen"/>
      <selection pane="topRight" activeCell="C1" sqref="C1"/>
      <selection pane="bottomLeft" activeCell="A2" sqref="A2"/>
      <selection pane="bottomRight" activeCell="L12" sqref="L12"/>
    </sheetView>
  </sheetViews>
  <sheetFormatPr defaultColWidth="9.140625" defaultRowHeight="12.75" x14ac:dyDescent="0.2"/>
  <cols>
    <col min="1" max="1" width="16.85546875" style="103" customWidth="1"/>
    <col min="2" max="2" width="16.85546875" style="104" customWidth="1"/>
    <col min="3" max="3" width="9.140625" style="105"/>
    <col min="4" max="10" width="17" style="89" customWidth="1"/>
    <col min="11" max="16384" width="9.140625" style="75"/>
  </cols>
  <sheetData>
    <row r="1" spans="1:10" ht="38.25" x14ac:dyDescent="0.2">
      <c r="A1" s="97" t="s">
        <v>6</v>
      </c>
      <c r="B1" s="98" t="s">
        <v>7</v>
      </c>
      <c r="C1" s="99" t="s">
        <v>65</v>
      </c>
      <c r="D1" s="74" t="s">
        <v>49</v>
      </c>
      <c r="E1" s="74" t="s">
        <v>50</v>
      </c>
      <c r="F1" s="74" t="s">
        <v>51</v>
      </c>
      <c r="G1" s="74" t="s">
        <v>52</v>
      </c>
      <c r="H1" s="74" t="s">
        <v>53</v>
      </c>
      <c r="I1" s="74" t="s">
        <v>54</v>
      </c>
      <c r="J1" s="74" t="s">
        <v>55</v>
      </c>
    </row>
    <row r="2" spans="1:10" x14ac:dyDescent="0.2">
      <c r="A2" s="100" t="str">
        <f>'general info'!D2</f>
        <v>Minibiotus jonesorum</v>
      </c>
      <c r="B2" s="101" t="s">
        <v>114</v>
      </c>
      <c r="C2" s="102">
        <f>eggs!B1</f>
        <v>1</v>
      </c>
      <c r="D2" s="90">
        <f>IF(eggs!B2&gt;0,eggs!B2,"")</f>
        <v>77.5</v>
      </c>
      <c r="E2" s="91">
        <f>IF(eggs!B3&gt;0,eggs!B3,"")</f>
        <v>84.1</v>
      </c>
      <c r="F2" s="91">
        <f>IF(SUM(eggs!B4:B6)&gt;0,AVERAGE(eggs!B4:B6),"")</f>
        <v>10.466666666666667</v>
      </c>
      <c r="G2" s="91">
        <f>IF(SUM(eggs!B7:B9)&gt;0,AVERAGE(eggs!B7:B9),"")</f>
        <v>5.4666666666666659</v>
      </c>
      <c r="H2" s="92">
        <f>IF(SUM(eggs!B10:B12)&gt;0,AVERAGE(eggs!B10:B12),"")</f>
        <v>0.52738724977134077</v>
      </c>
      <c r="I2" s="91">
        <f>IF(SUM(eggs!B13:B15)&gt;0,AVERAGE(eggs!B13:B15),"")</f>
        <v>2.8666666666666667</v>
      </c>
      <c r="J2" s="91">
        <f>IF(eggs!B16&gt;0,eggs!B16,"")</f>
        <v>25</v>
      </c>
    </row>
    <row r="3" spans="1:10" x14ac:dyDescent="0.2">
      <c r="A3" s="97" t="str">
        <f t="shared" ref="A3:A6" si="0">A$2</f>
        <v>Minibiotus jonesorum</v>
      </c>
      <c r="B3" s="98" t="s">
        <v>115</v>
      </c>
      <c r="C3" s="102">
        <f>eggs!C1</f>
        <v>2</v>
      </c>
      <c r="D3" s="90">
        <f>IF(eggs!C2&gt;0,eggs!C2,"")</f>
        <v>74.7</v>
      </c>
      <c r="E3" s="91">
        <f>IF(eggs!C3&gt;0,eggs!C3,"")</f>
        <v>85.4</v>
      </c>
      <c r="F3" s="91">
        <f>IF(SUM(eggs!C4:C6)&gt;0,AVERAGE(eggs!C4:C6),"")</f>
        <v>11.866666666666667</v>
      </c>
      <c r="G3" s="91">
        <f>IF(SUM(eggs!C7:C9)&gt;0,AVERAGE(eggs!C7:C9),"")</f>
        <v>6.7</v>
      </c>
      <c r="H3" s="92">
        <f>IF(SUM(eggs!C10:C12)&gt;0,AVERAGE(eggs!C10:C12),"")</f>
        <v>0.56477082140921342</v>
      </c>
      <c r="I3" s="91">
        <f>IF(SUM(eggs!C13:C15)&gt;0,AVERAGE(eggs!C13:C15),"")</f>
        <v>3.6</v>
      </c>
      <c r="J3" s="91">
        <f>IF(eggs!C16&gt;0,eggs!C16,"")</f>
        <v>24</v>
      </c>
    </row>
    <row r="4" spans="1:10" x14ac:dyDescent="0.2">
      <c r="A4" s="97" t="str">
        <f t="shared" si="0"/>
        <v>Minibiotus jonesorum</v>
      </c>
      <c r="B4" s="98" t="s">
        <v>116</v>
      </c>
      <c r="C4" s="102">
        <f>eggs!D1</f>
        <v>3</v>
      </c>
      <c r="D4" s="90" t="str">
        <f>IF(eggs!D2&gt;0,eggs!D2,"")</f>
        <v>-</v>
      </c>
      <c r="E4" s="91" t="str">
        <f>IF(eggs!D3&gt;0,eggs!D3,"")</f>
        <v>-</v>
      </c>
      <c r="F4" s="91">
        <f>IF(SUM(eggs!D4:D6)&gt;0,AVERAGE(eggs!D4:D6),"")</f>
        <v>11.6</v>
      </c>
      <c r="G4" s="91">
        <f>IF(SUM(eggs!D7:D9)&gt;0,AVERAGE(eggs!D7:D9),"")</f>
        <v>5.5999999999999988</v>
      </c>
      <c r="H4" s="92">
        <f>IF(SUM(eggs!D10:D12)&gt;0,AVERAGE(eggs!D10:D12),"")</f>
        <v>0.48624005305039786</v>
      </c>
      <c r="I4" s="91">
        <f>IF(SUM(eggs!D13:D15)&gt;0,AVERAGE(eggs!D13:D15),"")</f>
        <v>3.2666666666666671</v>
      </c>
      <c r="J4" s="91">
        <f>IF(eggs!D16&gt;0,eggs!D16,"")</f>
        <v>23</v>
      </c>
    </row>
    <row r="5" spans="1:10" x14ac:dyDescent="0.2">
      <c r="A5" s="97" t="str">
        <f t="shared" si="0"/>
        <v>Minibiotus jonesorum</v>
      </c>
      <c r="B5" s="98" t="s">
        <v>117</v>
      </c>
      <c r="C5" s="102">
        <f>eggs!E1</f>
        <v>4</v>
      </c>
      <c r="D5" s="90">
        <f>IF(eggs!E2&gt;0,eggs!E2,"")</f>
        <v>78.099999999999994</v>
      </c>
      <c r="E5" s="91">
        <f>IF(eggs!E3&gt;0,eggs!E3,"")</f>
        <v>88.7</v>
      </c>
      <c r="F5" s="91">
        <f>IF(SUM(eggs!E4:E6)&gt;0,AVERAGE(eggs!E4:E6),"")</f>
        <v>12.700000000000001</v>
      </c>
      <c r="G5" s="91">
        <f>IF(SUM(eggs!E7:E9)&gt;0,AVERAGE(eggs!E7:E9),"")</f>
        <v>5.6333333333333329</v>
      </c>
      <c r="H5" s="92">
        <f>IF(SUM(eggs!E10:E12)&gt;0,AVERAGE(eggs!E10:E12),"")</f>
        <v>0.44102085278555875</v>
      </c>
      <c r="I5" s="91">
        <f>IF(SUM(eggs!E13:E15)&gt;0,AVERAGE(eggs!E13:E15),"")</f>
        <v>3.2666666666666671</v>
      </c>
      <c r="J5" s="91">
        <f>IF(eggs!E16&gt;0,eggs!E16,"")</f>
        <v>22</v>
      </c>
    </row>
    <row r="6" spans="1:10" x14ac:dyDescent="0.2">
      <c r="A6" s="97" t="str">
        <f t="shared" si="0"/>
        <v>Minibiotus jonesorum</v>
      </c>
      <c r="B6" s="98" t="s">
        <v>118</v>
      </c>
      <c r="C6" s="102">
        <f>eggs!F1</f>
        <v>5</v>
      </c>
      <c r="D6" s="90">
        <f>IF(eggs!F2&gt;0,eggs!F2,"")</f>
        <v>70.3</v>
      </c>
      <c r="E6" s="91">
        <f>IF(eggs!F3&gt;0,eggs!F3,"")</f>
        <v>81</v>
      </c>
      <c r="F6" s="91">
        <f>IF(SUM(eggs!F4:F6)&gt;0,AVERAGE(eggs!F4:F6),"")</f>
        <v>9.3666666666666654</v>
      </c>
      <c r="G6" s="91">
        <f>IF(SUM(eggs!F7:F9)&gt;0,AVERAGE(eggs!F7:F9),"")</f>
        <v>6.2333333333333334</v>
      </c>
      <c r="H6" s="92">
        <f>IF(SUM(eggs!F10:F12)&gt;0,AVERAGE(eggs!F10:F12),"")</f>
        <v>0.66926713947990546</v>
      </c>
      <c r="I6" s="91">
        <f>IF(SUM(eggs!F13:F15)&gt;0,AVERAGE(eggs!F13:F15),"")</f>
        <v>3</v>
      </c>
      <c r="J6" s="91">
        <f>IF(eggs!F16&gt;0,eggs!F16,"")</f>
        <v>24</v>
      </c>
    </row>
    <row r="8" spans="1:10" x14ac:dyDescent="0.2">
      <c r="F8" s="93"/>
      <c r="G8" s="94"/>
    </row>
    <row r="9" spans="1:10" x14ac:dyDescent="0.2">
      <c r="G9" s="94"/>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Ola</cp:lastModifiedBy>
  <cp:lastPrinted>2003-07-11T12:21:57Z</cp:lastPrinted>
  <dcterms:created xsi:type="dcterms:W3CDTF">2003-07-11T12:08:32Z</dcterms:created>
  <dcterms:modified xsi:type="dcterms:W3CDTF">2026-01-26T09:08:12Z</dcterms:modified>
</cp:coreProperties>
</file>