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Agroforestry\"/>
    </mc:Choice>
  </mc:AlternateContent>
  <xr:revisionPtr revIDLastSave="0" documentId="13_ncr:1_{D8E46A4D-37A5-47AF-8614-E8249F939F1A}" xr6:coauthVersionLast="46" xr6:coauthVersionMax="46" xr10:uidLastSave="{00000000-0000-0000-0000-000000000000}"/>
  <bookViews>
    <workbookView xWindow="32145" yWindow="0" windowWidth="23010" windowHeight="15375" xr2:uid="{74895D97-5FD8-4B95-B4FA-1EBF297A9797}"/>
  </bookViews>
  <sheets>
    <sheet name="Tree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1" i="1" l="1"/>
  <c r="F243" i="1" s="1"/>
  <c r="P76" i="1"/>
  <c r="H209" i="1"/>
  <c r="P117" i="1"/>
  <c r="Q171" i="1"/>
  <c r="P171" i="1"/>
  <c r="P161" i="1"/>
  <c r="Q161" i="1"/>
  <c r="J171" i="1"/>
  <c r="I171" i="1"/>
  <c r="J161" i="1"/>
  <c r="I161" i="1"/>
  <c r="O23" i="1" l="1"/>
  <c r="P17" i="1"/>
  <c r="P79" i="1"/>
  <c r="Q76" i="1"/>
  <c r="P98" i="1" l="1"/>
  <c r="O4" i="1"/>
  <c r="J220" i="1"/>
  <c r="I220" i="1"/>
  <c r="J219" i="1"/>
  <c r="I219" i="1"/>
  <c r="J94" i="1"/>
  <c r="I94" i="1"/>
  <c r="J234" i="1"/>
  <c r="I234" i="1"/>
  <c r="J233" i="1"/>
  <c r="I233" i="1"/>
  <c r="J230" i="1"/>
  <c r="I230" i="1"/>
  <c r="J228" i="1"/>
  <c r="I228" i="1"/>
  <c r="J227" i="1"/>
  <c r="I227" i="1"/>
  <c r="J224" i="1"/>
  <c r="I224" i="1"/>
  <c r="J232" i="1"/>
  <c r="I232" i="1"/>
  <c r="J231" i="1"/>
  <c r="I231" i="1"/>
  <c r="J229" i="1"/>
  <c r="I229" i="1"/>
  <c r="J223" i="1"/>
  <c r="I223" i="1"/>
  <c r="H226" i="1"/>
  <c r="H225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0" i="1"/>
  <c r="I210" i="1"/>
  <c r="H208" i="1"/>
  <c r="J205" i="1"/>
  <c r="I205" i="1"/>
  <c r="J203" i="1"/>
  <c r="I203" i="1"/>
  <c r="J202" i="1"/>
  <c r="I202" i="1"/>
  <c r="J200" i="1"/>
  <c r="I200" i="1"/>
  <c r="J199" i="1"/>
  <c r="I199" i="1"/>
  <c r="J197" i="1"/>
  <c r="I197" i="1"/>
  <c r="J196" i="1"/>
  <c r="I196" i="1"/>
  <c r="J195" i="1"/>
  <c r="I195" i="1"/>
  <c r="J193" i="1"/>
  <c r="I193" i="1"/>
  <c r="J192" i="1"/>
  <c r="I192" i="1"/>
  <c r="J190" i="1"/>
  <c r="I190" i="1"/>
  <c r="J188" i="1"/>
  <c r="I188" i="1"/>
  <c r="H204" i="1"/>
  <c r="H201" i="1"/>
  <c r="H198" i="1"/>
  <c r="H194" i="1"/>
  <c r="H191" i="1"/>
  <c r="H189" i="1"/>
  <c r="H187" i="1"/>
  <c r="H186" i="1"/>
  <c r="H183" i="1"/>
  <c r="J182" i="1"/>
  <c r="I182" i="1"/>
  <c r="J181" i="1"/>
  <c r="I181" i="1"/>
  <c r="J180" i="1"/>
  <c r="I180" i="1"/>
  <c r="J179" i="1"/>
  <c r="I179" i="1"/>
  <c r="J175" i="1"/>
  <c r="I175" i="1"/>
  <c r="J174" i="1"/>
  <c r="I174" i="1"/>
  <c r="J169" i="1"/>
  <c r="I169" i="1"/>
  <c r="J168" i="1"/>
  <c r="I168" i="1"/>
  <c r="J167" i="1"/>
  <c r="I167" i="1"/>
  <c r="J165" i="1"/>
  <c r="I165" i="1"/>
  <c r="H176" i="1"/>
  <c r="H173" i="1"/>
  <c r="H172" i="1"/>
  <c r="H170" i="1"/>
  <c r="H166" i="1"/>
  <c r="H164" i="1"/>
  <c r="H163" i="1"/>
  <c r="H162" i="1"/>
  <c r="J158" i="1"/>
  <c r="I158" i="1"/>
  <c r="J157" i="1"/>
  <c r="I157" i="1"/>
  <c r="J156" i="1"/>
  <c r="I156" i="1"/>
  <c r="J155" i="1"/>
  <c r="I155" i="1"/>
  <c r="J151" i="1"/>
  <c r="I151" i="1"/>
  <c r="J150" i="1"/>
  <c r="I150" i="1"/>
  <c r="J148" i="1"/>
  <c r="I148" i="1"/>
  <c r="J147" i="1"/>
  <c r="I147" i="1"/>
  <c r="J152" i="1"/>
  <c r="I152" i="1"/>
  <c r="J149" i="1"/>
  <c r="I149" i="1"/>
  <c r="J142" i="1"/>
  <c r="I142" i="1"/>
  <c r="J146" i="1"/>
  <c r="I146" i="1"/>
  <c r="H141" i="1"/>
  <c r="J143" i="1"/>
  <c r="I143" i="1"/>
  <c r="J140" i="1"/>
  <c r="I140" i="1"/>
  <c r="J139" i="1"/>
  <c r="I139" i="1"/>
  <c r="J138" i="1"/>
  <c r="I138" i="1"/>
  <c r="J137" i="1"/>
  <c r="I137" i="1"/>
  <c r="J136" i="1"/>
  <c r="I136" i="1"/>
  <c r="J133" i="1"/>
  <c r="I133" i="1"/>
  <c r="J132" i="1"/>
  <c r="I132" i="1"/>
  <c r="J131" i="1"/>
  <c r="I131" i="1"/>
  <c r="J130" i="1"/>
  <c r="I130" i="1"/>
  <c r="J127" i="1" l="1"/>
  <c r="I127" i="1"/>
  <c r="J125" i="1"/>
  <c r="I125" i="1"/>
  <c r="J126" i="1"/>
  <c r="I126" i="1"/>
  <c r="J124" i="1"/>
  <c r="I124" i="1"/>
  <c r="J121" i="1"/>
  <c r="I121" i="1"/>
  <c r="J120" i="1"/>
  <c r="I120" i="1"/>
  <c r="J117" i="1"/>
  <c r="I117" i="1"/>
  <c r="J119" i="1"/>
  <c r="I119" i="1"/>
  <c r="J118" i="1"/>
  <c r="I118" i="1"/>
  <c r="J116" i="1"/>
  <c r="I116" i="1"/>
  <c r="J113" i="1"/>
  <c r="I113" i="1"/>
  <c r="J112" i="1"/>
  <c r="I112" i="1"/>
  <c r="J111" i="1"/>
  <c r="I111" i="1"/>
  <c r="J108" i="1"/>
  <c r="I108" i="1"/>
  <c r="J107" i="1"/>
  <c r="I107" i="1"/>
  <c r="J106" i="1"/>
  <c r="I106" i="1"/>
  <c r="J105" i="1"/>
  <c r="I105" i="1"/>
  <c r="J104" i="1"/>
  <c r="I104" i="1"/>
  <c r="H101" i="1"/>
  <c r="J100" i="1"/>
  <c r="I100" i="1"/>
  <c r="J99" i="1"/>
  <c r="I99" i="1"/>
  <c r="J98" i="1"/>
  <c r="I98" i="1"/>
  <c r="J92" i="1"/>
  <c r="I92" i="1"/>
  <c r="H95" i="1"/>
  <c r="H93" i="1"/>
  <c r="H89" i="1"/>
  <c r="H88" i="1"/>
  <c r="H86" i="1"/>
  <c r="H84" i="1"/>
  <c r="H83" i="1"/>
  <c r="H82" i="1"/>
  <c r="H81" i="1"/>
  <c r="H78" i="1"/>
  <c r="H77" i="1"/>
  <c r="H76" i="1"/>
  <c r="H75" i="1"/>
  <c r="H74" i="1"/>
  <c r="J87" i="1"/>
  <c r="I87" i="1"/>
  <c r="J85" i="1"/>
  <c r="I85" i="1"/>
  <c r="J80" i="1"/>
  <c r="I80" i="1"/>
  <c r="J79" i="1"/>
  <c r="I79" i="1"/>
  <c r="J71" i="1"/>
  <c r="I71" i="1"/>
  <c r="J70" i="1"/>
  <c r="I70" i="1"/>
  <c r="J69" i="1"/>
  <c r="I69" i="1"/>
  <c r="J65" i="1"/>
  <c r="I65" i="1"/>
  <c r="J64" i="1"/>
  <c r="I64" i="1"/>
  <c r="J62" i="1"/>
  <c r="I62" i="1"/>
  <c r="H66" i="1"/>
  <c r="H63" i="1"/>
  <c r="J59" i="1"/>
  <c r="I59" i="1"/>
  <c r="J58" i="1"/>
  <c r="I58" i="1"/>
  <c r="J57" i="1"/>
  <c r="I57" i="1"/>
  <c r="J56" i="1"/>
  <c r="I56" i="1"/>
  <c r="I50" i="1"/>
  <c r="H53" i="1" l="1"/>
  <c r="J52" i="1"/>
  <c r="I52" i="1"/>
  <c r="J51" i="1"/>
  <c r="I51" i="1"/>
  <c r="J50" i="1"/>
  <c r="J47" i="1"/>
  <c r="J46" i="1"/>
  <c r="J45" i="1"/>
  <c r="J44" i="1"/>
  <c r="J43" i="1"/>
  <c r="I47" i="1"/>
  <c r="I46" i="1"/>
  <c r="I45" i="1"/>
  <c r="I44" i="1"/>
  <c r="I43" i="1"/>
  <c r="H40" i="1"/>
  <c r="H39" i="1"/>
  <c r="H38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0" i="1"/>
  <c r="H19" i="1"/>
  <c r="H18" i="1"/>
  <c r="H17" i="1"/>
  <c r="H4" i="1"/>
  <c r="J14" i="1"/>
  <c r="J13" i="1"/>
  <c r="I14" i="1"/>
  <c r="I13" i="1"/>
  <c r="H5" i="1"/>
  <c r="H12" i="1"/>
  <c r="H11" i="1"/>
  <c r="H10" i="1"/>
  <c r="H9" i="1"/>
  <c r="H8" i="1"/>
  <c r="H7" i="1"/>
  <c r="H6" i="1"/>
  <c r="O5" i="1"/>
  <c r="O8" i="1"/>
  <c r="O10" i="1"/>
  <c r="O12" i="1"/>
  <c r="O13" i="1"/>
  <c r="O234" i="1"/>
  <c r="O233" i="1"/>
  <c r="Q232" i="1"/>
  <c r="Q231" i="1"/>
  <c r="O230" i="1"/>
  <c r="Q229" i="1"/>
  <c r="O228" i="1"/>
  <c r="O227" i="1"/>
  <c r="O226" i="1"/>
  <c r="O225" i="1"/>
  <c r="O224" i="1"/>
  <c r="Q219" i="1"/>
  <c r="Q218" i="1"/>
  <c r="Q217" i="1"/>
  <c r="Q216" i="1"/>
  <c r="Q215" i="1"/>
  <c r="Q214" i="1"/>
  <c r="O209" i="1"/>
  <c r="O208" i="1"/>
  <c r="O204" i="1"/>
  <c r="Q203" i="1"/>
  <c r="O202" i="1"/>
  <c r="O201" i="1"/>
  <c r="O199" i="1"/>
  <c r="O198" i="1"/>
  <c r="Q197" i="1"/>
  <c r="Q196" i="1"/>
  <c r="Q195" i="1"/>
  <c r="O194" i="1"/>
  <c r="Q193" i="1"/>
  <c r="P192" i="1"/>
  <c r="O191" i="1"/>
  <c r="O189" i="1"/>
  <c r="Q188" i="1"/>
  <c r="O187" i="1"/>
  <c r="O186" i="1"/>
  <c r="O183" i="1"/>
  <c r="Q182" i="1"/>
  <c r="Q181" i="1"/>
  <c r="O176" i="1"/>
  <c r="O175" i="1"/>
  <c r="O173" i="1"/>
  <c r="O172" i="1"/>
  <c r="O170" i="1"/>
  <c r="O169" i="1"/>
  <c r="Q168" i="1"/>
  <c r="Q164" i="1"/>
  <c r="O163" i="1"/>
  <c r="O162" i="1"/>
  <c r="Q157" i="1"/>
  <c r="Q152" i="1"/>
  <c r="Q148" i="1"/>
  <c r="Q142" i="1"/>
  <c r="O124" i="1"/>
  <c r="Q118" i="1"/>
  <c r="Q117" i="1"/>
  <c r="O112" i="1"/>
  <c r="P111" i="1"/>
  <c r="P105" i="1"/>
  <c r="Q85" i="1"/>
  <c r="Q80" i="1"/>
  <c r="O71" i="1"/>
  <c r="Q69" i="1"/>
  <c r="O66" i="1"/>
  <c r="Q65" i="1"/>
  <c r="O64" i="1"/>
  <c r="P63" i="1"/>
  <c r="O62" i="1"/>
  <c r="Q59" i="1"/>
  <c r="Q58" i="1"/>
  <c r="Q56" i="1"/>
  <c r="Q52" i="1"/>
  <c r="Q51" i="1"/>
  <c r="Q47" i="1"/>
  <c r="P47" i="1"/>
  <c r="O39" i="1"/>
  <c r="O38" i="1"/>
  <c r="O35" i="1"/>
  <c r="O34" i="1"/>
  <c r="O33" i="1"/>
  <c r="O32" i="1"/>
  <c r="O31" i="1"/>
  <c r="O30" i="1"/>
  <c r="O29" i="1"/>
  <c r="O28" i="1"/>
  <c r="O26" i="1"/>
  <c r="O25" i="1"/>
  <c r="O24" i="1"/>
  <c r="P20" i="1"/>
  <c r="O19" i="1"/>
  <c r="O14" i="1"/>
  <c r="O11" i="1"/>
  <c r="O9" i="1"/>
  <c r="O7" i="1"/>
  <c r="O6" i="1"/>
  <c r="J240" i="1" l="1"/>
  <c r="J241" i="1" s="1"/>
  <c r="J242" i="1" s="1"/>
  <c r="H241" i="1"/>
  <c r="H242" i="1" s="1"/>
  <c r="O241" i="1"/>
  <c r="O242" i="1" s="1"/>
  <c r="I240" i="1"/>
  <c r="I241" i="1" s="1"/>
  <c r="I242" i="1" s="1"/>
  <c r="P121" i="1"/>
  <c r="P119" i="1"/>
  <c r="P196" i="1"/>
  <c r="P18" i="1"/>
  <c r="P193" i="1"/>
  <c r="P155" i="1"/>
  <c r="Q192" i="1"/>
  <c r="P203" i="1"/>
  <c r="P214" i="1"/>
  <c r="P218" i="1"/>
  <c r="P232" i="1"/>
  <c r="P217" i="1"/>
  <c r="P229" i="1"/>
  <c r="P52" i="1"/>
  <c r="P87" i="1"/>
  <c r="P59" i="1"/>
  <c r="P80" i="1"/>
  <c r="P100" i="1"/>
  <c r="P157" i="1"/>
  <c r="Q45" i="1"/>
  <c r="Q50" i="1"/>
  <c r="Q57" i="1"/>
  <c r="P107" i="1"/>
  <c r="Q147" i="1"/>
  <c r="P147" i="1"/>
  <c r="Q200" i="1"/>
  <c r="P200" i="1"/>
  <c r="Q17" i="1"/>
  <c r="Q46" i="1"/>
  <c r="Q151" i="1"/>
  <c r="P179" i="1"/>
  <c r="P210" i="1"/>
  <c r="Q210" i="1"/>
  <c r="P220" i="1"/>
  <c r="Q220" i="1"/>
  <c r="Q53" i="1"/>
  <c r="Q125" i="1"/>
  <c r="P125" i="1"/>
  <c r="P151" i="1"/>
  <c r="P174" i="1"/>
  <c r="Q43" i="1"/>
  <c r="P43" i="1"/>
  <c r="P45" i="1"/>
  <c r="P50" i="1"/>
  <c r="P53" i="1"/>
  <c r="P57" i="1"/>
  <c r="Q70" i="1"/>
  <c r="P88" i="1"/>
  <c r="Q105" i="1"/>
  <c r="Q111" i="1"/>
  <c r="Q137" i="1"/>
  <c r="P137" i="1"/>
  <c r="P149" i="1"/>
  <c r="P46" i="1"/>
  <c r="Q63" i="1"/>
  <c r="P70" i="1"/>
  <c r="Q98" i="1"/>
  <c r="Q127" i="1"/>
  <c r="P127" i="1"/>
  <c r="P143" i="1"/>
  <c r="P182" i="1"/>
  <c r="Q213" i="1"/>
  <c r="P213" i="1"/>
  <c r="Q223" i="1"/>
  <c r="P223" i="1"/>
  <c r="P216" i="1"/>
  <c r="Q131" i="1"/>
  <c r="P131" i="1"/>
  <c r="P133" i="1"/>
  <c r="Q167" i="1"/>
  <c r="P167" i="1"/>
  <c r="P181" i="1"/>
  <c r="P195" i="1"/>
  <c r="P231" i="1"/>
  <c r="P164" i="1"/>
  <c r="P188" i="1"/>
  <c r="P197" i="1"/>
  <c r="P215" i="1"/>
  <c r="P219" i="1"/>
  <c r="Q20" i="1"/>
  <c r="P99" i="1"/>
  <c r="P106" i="1"/>
  <c r="P132" i="1"/>
  <c r="Q132" i="1"/>
  <c r="Q18" i="1"/>
  <c r="P44" i="1"/>
  <c r="P51" i="1"/>
  <c r="P56" i="1"/>
  <c r="P58" i="1"/>
  <c r="P65" i="1"/>
  <c r="Q99" i="1"/>
  <c r="Q106" i="1"/>
  <c r="Q44" i="1"/>
  <c r="P69" i="1"/>
  <c r="P158" i="1"/>
  <c r="Q158" i="1"/>
  <c r="P85" i="1"/>
  <c r="P118" i="1"/>
  <c r="P130" i="1"/>
  <c r="Q130" i="1"/>
  <c r="Q87" i="1"/>
  <c r="Q88" i="1"/>
  <c r="P92" i="1"/>
  <c r="P94" i="1"/>
  <c r="P95" i="1"/>
  <c r="Q100" i="1"/>
  <c r="Q107" i="1"/>
  <c r="P108" i="1"/>
  <c r="P113" i="1"/>
  <c r="Q119" i="1"/>
  <c r="P120" i="1"/>
  <c r="Q121" i="1"/>
  <c r="P126" i="1"/>
  <c r="P148" i="1"/>
  <c r="Q79" i="1"/>
  <c r="Q92" i="1"/>
  <c r="Q94" i="1"/>
  <c r="Q95" i="1"/>
  <c r="Q108" i="1"/>
  <c r="Q113" i="1"/>
  <c r="Q120" i="1"/>
  <c r="P138" i="1"/>
  <c r="Q126" i="1"/>
  <c r="Q138" i="1"/>
  <c r="P142" i="1"/>
  <c r="P152" i="1"/>
  <c r="P168" i="1"/>
  <c r="Q133" i="1"/>
  <c r="P136" i="1"/>
  <c r="Q143" i="1"/>
  <c r="P146" i="1"/>
  <c r="Q149" i="1"/>
  <c r="P150" i="1"/>
  <c r="Q155" i="1"/>
  <c r="P156" i="1"/>
  <c r="P165" i="1"/>
  <c r="P166" i="1"/>
  <c r="Q174" i="1"/>
  <c r="Q179" i="1"/>
  <c r="P180" i="1"/>
  <c r="P190" i="1"/>
  <c r="Q136" i="1"/>
  <c r="Q146" i="1"/>
  <c r="Q150" i="1"/>
  <c r="Q156" i="1"/>
  <c r="Q165" i="1"/>
  <c r="Q166" i="1"/>
  <c r="Q180" i="1"/>
  <c r="Q190" i="1"/>
  <c r="J244" i="1" l="1"/>
  <c r="P247" i="1"/>
  <c r="Q240" i="1"/>
  <c r="Q241" i="1" s="1"/>
  <c r="Q242" i="1" s="1"/>
  <c r="P240" i="1"/>
  <c r="P241" i="1" s="1"/>
  <c r="P242" i="1" s="1"/>
  <c r="P248" i="1"/>
  <c r="O244" i="1" l="1"/>
  <c r="O245" i="1" s="1"/>
  <c r="Q244" i="1" s="1"/>
  <c r="Q245" i="1" s="1"/>
</calcChain>
</file>

<file path=xl/sharedStrings.xml><?xml version="1.0" encoding="utf-8"?>
<sst xmlns="http://schemas.openxmlformats.org/spreadsheetml/2006/main" count="675" uniqueCount="74">
  <si>
    <t>Plot</t>
  </si>
  <si>
    <t>Species</t>
  </si>
  <si>
    <t>Stump C content (kg)</t>
  </si>
  <si>
    <t>Fence Type</t>
  </si>
  <si>
    <t>cm</t>
  </si>
  <si>
    <t>2016</t>
  </si>
  <si>
    <t>2019</t>
  </si>
  <si>
    <t>s1</t>
  </si>
  <si>
    <t>s0</t>
  </si>
  <si>
    <t>Dead</t>
  </si>
  <si>
    <t>Has grown</t>
  </si>
  <si>
    <t>Unidentified</t>
  </si>
  <si>
    <t>c1</t>
  </si>
  <si>
    <t>s2</t>
  </si>
  <si>
    <t>10</t>
  </si>
  <si>
    <t>Missing</t>
  </si>
  <si>
    <t>Living - has grown</t>
  </si>
  <si>
    <t>15</t>
  </si>
  <si>
    <t>17</t>
  </si>
  <si>
    <t>c2</t>
  </si>
  <si>
    <t>Sprouting stump</t>
  </si>
  <si>
    <t>Unidentified - No leaves</t>
  </si>
  <si>
    <t>C seq/ha/yr</t>
  </si>
  <si>
    <t>CO2 seq/ha/yr</t>
  </si>
  <si>
    <t>0.48 = C content in wood</t>
  </si>
  <si>
    <t>Mean dwt E fusca</t>
  </si>
  <si>
    <t>Mean dwt G sepium</t>
  </si>
  <si>
    <t>G sepium incr</t>
  </si>
  <si>
    <t>Tree number</t>
  </si>
  <si>
    <t xml:space="preserve"> DBH (cm)</t>
  </si>
  <si>
    <t>Notes (2016)</t>
  </si>
  <si>
    <t>T gigantea</t>
  </si>
  <si>
    <t>G sepium</t>
  </si>
  <si>
    <t>E fusca</t>
  </si>
  <si>
    <t xml:space="preserve">Ficus spp. </t>
  </si>
  <si>
    <t>E fusca increase</t>
  </si>
  <si>
    <t>E poeppigiania</t>
  </si>
  <si>
    <t>CALCULATIONS</t>
  </si>
  <si>
    <t>Dairy farm area (ha) =</t>
  </si>
  <si>
    <t>Stump height (cm)</t>
  </si>
  <si>
    <t>DBH (cm)</t>
  </si>
  <si>
    <t xml:space="preserve"> Stump height (cm)</t>
  </si>
  <si>
    <t>Scaled to 1 ha</t>
  </si>
  <si>
    <t>C content</t>
  </si>
  <si>
    <t>TOTALS 2016</t>
  </si>
  <si>
    <t>TOTALS 2019</t>
  </si>
  <si>
    <t>Scaling factor</t>
  </si>
  <si>
    <t>Notes (2019)</t>
  </si>
  <si>
    <t>Google Earth imagery</t>
  </si>
  <si>
    <t>Stump</t>
  </si>
  <si>
    <t xml:space="preserve">Stump </t>
  </si>
  <si>
    <t>Alive</t>
  </si>
  <si>
    <t xml:space="preserve">Visible in 3/13. </t>
  </si>
  <si>
    <t>Visible as sprouted cuttings in 3/15</t>
  </si>
  <si>
    <t>Visible in 3/15 as sprouted cuttings</t>
  </si>
  <si>
    <t xml:space="preserve">Visible in 3/15. </t>
  </si>
  <si>
    <t>Alive - has 3 stems</t>
  </si>
  <si>
    <t>Visible in 3/13</t>
  </si>
  <si>
    <t>Visible in 2/10</t>
  </si>
  <si>
    <t>Visible in 3/15</t>
  </si>
  <si>
    <t>Visible in 2001. A mixture of mature trees &amp; cuttings</t>
  </si>
  <si>
    <t>Not visible in 3/15</t>
  </si>
  <si>
    <t>Biomass 2016</t>
  </si>
  <si>
    <t>Biomass 2019</t>
  </si>
  <si>
    <t>n=</t>
  </si>
  <si>
    <t>Ratio of sample length =</t>
  </si>
  <si>
    <t xml:space="preserve">Difference 2019-2016 = </t>
  </si>
  <si>
    <t>Total number trees recorded 2016</t>
  </si>
  <si>
    <t>Assessed as being viable</t>
  </si>
  <si>
    <t>Stumps</t>
  </si>
  <si>
    <t>Above ground</t>
  </si>
  <si>
    <t>Below ground</t>
  </si>
  <si>
    <t>Living Trees Above Ground Wood Biomass (kg)</t>
  </si>
  <si>
    <t>Living Trees Below Ground Wood Biomass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</si>
</sst>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60497A"/>
      <name val="Calibri"/>
      <family val="2"/>
    </font>
    <font>
      <b/>
      <sz val="8"/>
      <color rgb="FF7030A0"/>
      <name val="Calibri"/>
      <family val="2"/>
    </font>
    <font>
      <b/>
      <sz val="8"/>
      <color rgb="FFFF0000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2" fontId="1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0" fillId="0" borderId="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2" fontId="1" fillId="0" borderId="0" xfId="0" quotePrefix="1" applyNumberFormat="1" applyFont="1" applyFill="1" applyAlignment="1">
      <alignment horizontal="center" vertical="center" wrapText="1"/>
    </xf>
    <xf numFmtId="2" fontId="2" fillId="0" borderId="0" xfId="0" quotePrefix="1" applyNumberFormat="1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vertical="center" wrapText="1"/>
    </xf>
    <xf numFmtId="0" fontId="1" fillId="0" borderId="0" xfId="0" quotePrefix="1" applyFont="1" applyFill="1" applyAlignment="1">
      <alignment vertical="center" wrapText="1"/>
    </xf>
    <xf numFmtId="0" fontId="1" fillId="0" borderId="0" xfId="0" quotePrefix="1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1" fontId="2" fillId="0" borderId="0" xfId="0" applyNumberFormat="1" applyFont="1" applyFill="1" applyAlignment="1">
      <alignment horizontal="right" vertical="center"/>
    </xf>
    <xf numFmtId="1" fontId="2" fillId="0" borderId="0" xfId="0" applyNumberFormat="1" applyFont="1" applyFill="1" applyAlignment="1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2" fontId="2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2" fontId="2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2" fontId="2" fillId="0" borderId="0" xfId="0" applyNumberFormat="1" applyFont="1" applyFill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2" fontId="9" fillId="0" borderId="4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center" vertical="center"/>
    </xf>
    <xf numFmtId="0" fontId="9" fillId="0" borderId="0" xfId="0" quotePrefix="1" applyFont="1" applyFill="1" applyBorder="1" applyAlignment="1">
      <alignment vertical="center"/>
    </xf>
    <xf numFmtId="2" fontId="9" fillId="0" borderId="6" xfId="0" quotePrefix="1" applyNumberFormat="1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left" vertical="center"/>
    </xf>
    <xf numFmtId="2" fontId="9" fillId="0" borderId="6" xfId="0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right" vertical="center"/>
    </xf>
    <xf numFmtId="166" fontId="2" fillId="0" borderId="0" xfId="0" applyNumberFormat="1" applyFont="1" applyFill="1" applyAlignment="1">
      <alignment horizontal="right" vertical="center"/>
    </xf>
    <xf numFmtId="166" fontId="2" fillId="0" borderId="0" xfId="0" applyNumberFormat="1" applyFont="1" applyFill="1" applyAlignment="1">
      <alignment vertical="center"/>
    </xf>
    <xf numFmtId="0" fontId="2" fillId="0" borderId="0" xfId="0" quotePrefix="1" applyFont="1" applyFill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166" fontId="9" fillId="0" borderId="0" xfId="0" applyNumberFormat="1" applyFont="1" applyFill="1" applyBorder="1" applyAlignment="1">
      <alignment vertical="center"/>
    </xf>
    <xf numFmtId="166" fontId="9" fillId="0" borderId="5" xfId="0" applyNumberFormat="1" applyFont="1" applyFill="1" applyBorder="1" applyAlignment="1">
      <alignment vertical="center"/>
    </xf>
    <xf numFmtId="166" fontId="9" fillId="0" borderId="6" xfId="0" applyNumberFormat="1" applyFont="1" applyFill="1" applyBorder="1" applyAlignment="1">
      <alignment vertical="center"/>
    </xf>
    <xf numFmtId="166" fontId="9" fillId="0" borderId="9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2" fontId="2" fillId="0" borderId="4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8CDF9-4B13-4635-8600-BD9666324003}">
  <dimension ref="A1:T248"/>
  <sheetViews>
    <sheetView tabSelected="1"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Q7" sqref="Q7"/>
    </sheetView>
  </sheetViews>
  <sheetFormatPr defaultColWidth="12" defaultRowHeight="10.199999999999999" x14ac:dyDescent="0.3"/>
  <cols>
    <col min="1" max="1" width="5.109375" style="19" customWidth="1"/>
    <col min="2" max="2" width="8.109375" style="17" customWidth="1"/>
    <col min="3" max="3" width="5.5546875" style="18" customWidth="1"/>
    <col min="4" max="4" width="9" style="19" customWidth="1"/>
    <col min="5" max="5" width="9" style="24" customWidth="1"/>
    <col min="6" max="6" width="6.6640625" style="24" customWidth="1"/>
    <col min="7" max="7" width="16.33203125" style="20" customWidth="1"/>
    <col min="8" max="8" width="12.44140625" style="21" customWidth="1"/>
    <col min="9" max="9" width="11.6640625" style="21" customWidth="1"/>
    <col min="10" max="10" width="12.33203125" style="21" customWidth="1"/>
    <col min="11" max="11" width="3.5546875" style="19" customWidth="1"/>
    <col min="12" max="12" width="5.88671875" style="21" customWidth="1"/>
    <col min="13" max="13" width="8.44140625" style="19" customWidth="1"/>
    <col min="14" max="14" width="14.77734375" style="19" customWidth="1"/>
    <col min="15" max="15" width="10.88671875" style="21" customWidth="1"/>
    <col min="16" max="19" width="12" style="21"/>
    <col min="20" max="16384" width="12" style="19"/>
  </cols>
  <sheetData>
    <row r="1" spans="1:19" s="6" customFormat="1" ht="48.75" customHeight="1" x14ac:dyDescent="0.3">
      <c r="A1" s="2" t="s">
        <v>0</v>
      </c>
      <c r="B1" s="3" t="s">
        <v>3</v>
      </c>
      <c r="C1" s="3" t="s">
        <v>28</v>
      </c>
      <c r="D1" s="3" t="s">
        <v>1</v>
      </c>
      <c r="E1" s="3" t="s">
        <v>29</v>
      </c>
      <c r="F1" s="4" t="s">
        <v>39</v>
      </c>
      <c r="G1" s="5" t="s">
        <v>30</v>
      </c>
      <c r="H1" s="1" t="s">
        <v>2</v>
      </c>
      <c r="I1" s="6" t="s">
        <v>72</v>
      </c>
      <c r="J1" s="6" t="s">
        <v>73</v>
      </c>
      <c r="L1" s="1" t="s">
        <v>40</v>
      </c>
      <c r="M1" s="7" t="s">
        <v>41</v>
      </c>
      <c r="N1" s="14" t="s">
        <v>47</v>
      </c>
      <c r="O1" s="1" t="s">
        <v>2</v>
      </c>
      <c r="P1" s="6" t="s">
        <v>72</v>
      </c>
      <c r="Q1" s="6" t="s">
        <v>73</v>
      </c>
    </row>
    <row r="2" spans="1:19" s="6" customFormat="1" ht="30.6" customHeight="1" x14ac:dyDescent="0.3">
      <c r="A2" s="8"/>
      <c r="B2" s="9"/>
      <c r="C2" s="9"/>
      <c r="D2" s="9"/>
      <c r="E2" s="9"/>
      <c r="F2" s="10"/>
      <c r="G2" s="11"/>
      <c r="H2" s="1" t="s">
        <v>4</v>
      </c>
      <c r="I2" s="12" t="s">
        <v>5</v>
      </c>
      <c r="J2" s="12" t="s">
        <v>5</v>
      </c>
      <c r="L2" s="13" t="s">
        <v>6</v>
      </c>
      <c r="M2" s="13" t="s">
        <v>6</v>
      </c>
      <c r="N2" s="15"/>
      <c r="O2" s="13" t="s">
        <v>6</v>
      </c>
      <c r="P2" s="12" t="s">
        <v>6</v>
      </c>
      <c r="Q2" s="12" t="s">
        <v>6</v>
      </c>
      <c r="R2" s="12"/>
      <c r="S2" s="12"/>
    </row>
    <row r="3" spans="1:19" ht="13.5" customHeight="1" x14ac:dyDescent="0.3">
      <c r="A3" s="16"/>
      <c r="E3" s="47"/>
      <c r="G3" s="21"/>
    </row>
    <row r="4" spans="1:19" ht="13.5" customHeight="1" x14ac:dyDescent="0.3">
      <c r="A4" s="22">
        <v>2</v>
      </c>
      <c r="B4" s="23" t="s">
        <v>8</v>
      </c>
      <c r="C4" s="18">
        <v>1</v>
      </c>
      <c r="D4" s="19" t="s">
        <v>33</v>
      </c>
      <c r="E4" s="63">
        <v>9.4207511139401667</v>
      </c>
      <c r="F4" s="29">
        <v>170</v>
      </c>
      <c r="G4" s="21" t="s">
        <v>49</v>
      </c>
      <c r="H4" s="21">
        <f>(((E4/2*E4/2)*3.142)*(F4))*0.52*0.48/1000</f>
        <v>2.9580857033736478</v>
      </c>
      <c r="I4" s="20"/>
      <c r="L4" s="64">
        <v>9.5480585614258437</v>
      </c>
      <c r="M4" s="19">
        <v>144</v>
      </c>
      <c r="N4" s="19" t="s">
        <v>9</v>
      </c>
      <c r="O4" s="21">
        <f>(((L4/2*L4/2)*3.142)*(M4))*0.52*0.48/1000</f>
        <v>2.5738510502864416</v>
      </c>
    </row>
    <row r="5" spans="1:19" ht="13.5" customHeight="1" x14ac:dyDescent="0.3">
      <c r="A5" s="22"/>
      <c r="B5" s="23"/>
      <c r="C5" s="18">
        <v>2</v>
      </c>
      <c r="D5" s="19" t="s">
        <v>33</v>
      </c>
      <c r="E5" s="63">
        <v>8.6569064290260975</v>
      </c>
      <c r="F5" s="29">
        <v>160</v>
      </c>
      <c r="G5" s="21" t="s">
        <v>49</v>
      </c>
      <c r="H5" s="21">
        <f>(((E5/2*E5/2)*3.142)*(F5))*0.52*0.48/1000</f>
        <v>2.3509110630171857</v>
      </c>
      <c r="I5" s="20"/>
      <c r="L5" s="64">
        <v>8.9115213239974533</v>
      </c>
      <c r="M5" s="19">
        <v>155</v>
      </c>
      <c r="N5" s="19" t="s">
        <v>9</v>
      </c>
      <c r="O5" s="21">
        <f t="shared" ref="O5:O14" si="0">(((L5/2*L5/2)*3.142)*(M5))*0.52*0.48/1000</f>
        <v>2.4133825588796944</v>
      </c>
    </row>
    <row r="6" spans="1:19" ht="13.5" customHeight="1" x14ac:dyDescent="0.3">
      <c r="A6" s="22"/>
      <c r="B6" s="23"/>
      <c r="C6" s="18">
        <v>3</v>
      </c>
      <c r="D6" s="19" t="s">
        <v>33</v>
      </c>
      <c r="E6" s="63">
        <v>8.465945257797582</v>
      </c>
      <c r="F6" s="29">
        <v>150</v>
      </c>
      <c r="G6" s="21" t="s">
        <v>49</v>
      </c>
      <c r="H6" s="21">
        <f t="shared" ref="H6:H12" si="1">(((E6/2*E6/2)*3.142)*(F6))*0.52*0.48/1000</f>
        <v>2.1078171865054114</v>
      </c>
      <c r="I6" s="20"/>
      <c r="L6" s="64">
        <v>8.593252705283259</v>
      </c>
      <c r="M6" s="19">
        <v>148</v>
      </c>
      <c r="N6" s="19" t="s">
        <v>9</v>
      </c>
      <c r="O6" s="21">
        <f t="shared" si="0"/>
        <v>2.1427309993634629</v>
      </c>
    </row>
    <row r="7" spans="1:19" ht="13.5" customHeight="1" x14ac:dyDescent="0.3">
      <c r="A7" s="22"/>
      <c r="B7" s="23"/>
      <c r="C7" s="18">
        <v>4</v>
      </c>
      <c r="D7" s="19" t="s">
        <v>33</v>
      </c>
      <c r="E7" s="63">
        <v>11.998726925525144</v>
      </c>
      <c r="F7" s="29">
        <v>160</v>
      </c>
      <c r="G7" s="21" t="s">
        <v>49</v>
      </c>
      <c r="H7" s="21">
        <f t="shared" si="1"/>
        <v>4.5162824188415023</v>
      </c>
      <c r="I7" s="20"/>
      <c r="L7" s="64">
        <v>12.094207511139402</v>
      </c>
      <c r="M7" s="19">
        <v>148</v>
      </c>
      <c r="N7" s="19" t="s">
        <v>9</v>
      </c>
      <c r="O7" s="21">
        <f t="shared" si="0"/>
        <v>4.2443121578612342</v>
      </c>
    </row>
    <row r="8" spans="1:19" ht="13.5" customHeight="1" x14ac:dyDescent="0.3">
      <c r="A8" s="22"/>
      <c r="B8" s="23"/>
      <c r="C8" s="18">
        <v>5</v>
      </c>
      <c r="D8" s="19" t="s">
        <v>33</v>
      </c>
      <c r="E8" s="63">
        <v>12.2533418204965</v>
      </c>
      <c r="F8" s="29">
        <v>150</v>
      </c>
      <c r="G8" s="21" t="s">
        <v>49</v>
      </c>
      <c r="H8" s="21">
        <f t="shared" si="1"/>
        <v>4.4156142584341191</v>
      </c>
      <c r="I8" s="20"/>
      <c r="L8" s="64">
        <v>13.685550604710375</v>
      </c>
      <c r="M8" s="19">
        <v>140</v>
      </c>
      <c r="N8" s="19" t="s">
        <v>9</v>
      </c>
      <c r="O8" s="21">
        <f t="shared" si="0"/>
        <v>5.1409497135582436</v>
      </c>
    </row>
    <row r="9" spans="1:19" ht="13.5" customHeight="1" x14ac:dyDescent="0.3">
      <c r="A9" s="22"/>
      <c r="B9" s="23"/>
      <c r="C9" s="18">
        <v>6</v>
      </c>
      <c r="D9" s="19" t="s">
        <v>33</v>
      </c>
      <c r="E9" s="63">
        <v>16.231699554423933</v>
      </c>
      <c r="F9" s="29">
        <v>160</v>
      </c>
      <c r="G9" s="21" t="s">
        <v>49</v>
      </c>
      <c r="H9" s="21">
        <f t="shared" si="1"/>
        <v>8.2649217059197966</v>
      </c>
      <c r="I9" s="20"/>
      <c r="L9" s="64">
        <v>17.823042647994907</v>
      </c>
      <c r="M9" s="19">
        <v>133</v>
      </c>
      <c r="N9" s="19" t="s">
        <v>9</v>
      </c>
      <c r="O9" s="21">
        <f t="shared" si="0"/>
        <v>8.2833517504774026</v>
      </c>
    </row>
    <row r="10" spans="1:19" ht="13.5" customHeight="1" x14ac:dyDescent="0.3">
      <c r="A10" s="22"/>
      <c r="B10" s="23"/>
      <c r="C10" s="18">
        <v>7</v>
      </c>
      <c r="D10" s="19" t="s">
        <v>33</v>
      </c>
      <c r="E10" s="63">
        <v>20.528325907065565</v>
      </c>
      <c r="F10" s="29">
        <v>140</v>
      </c>
      <c r="G10" s="21" t="s">
        <v>49</v>
      </c>
      <c r="H10" s="21">
        <f t="shared" si="1"/>
        <v>11.567136855506048</v>
      </c>
      <c r="I10" s="20"/>
      <c r="L10" s="64">
        <v>20.528325907065565</v>
      </c>
      <c r="M10" s="19">
        <v>133</v>
      </c>
      <c r="N10" s="19" t="s">
        <v>9</v>
      </c>
      <c r="O10" s="21">
        <f t="shared" si="0"/>
        <v>10.988780012730745</v>
      </c>
    </row>
    <row r="11" spans="1:19" ht="13.5" customHeight="1" x14ac:dyDescent="0.3">
      <c r="A11" s="22"/>
      <c r="B11" s="23"/>
      <c r="C11" s="18">
        <v>8</v>
      </c>
      <c r="D11" s="19" t="s">
        <v>33</v>
      </c>
      <c r="E11" s="63">
        <v>15.786123488224062</v>
      </c>
      <c r="F11" s="29">
        <v>140</v>
      </c>
      <c r="G11" s="21" t="s">
        <v>49</v>
      </c>
      <c r="H11" s="21">
        <f t="shared" si="1"/>
        <v>6.8402157097390202</v>
      </c>
      <c r="I11" s="20"/>
      <c r="K11" s="24"/>
      <c r="L11" s="64">
        <v>15.786123488224062</v>
      </c>
      <c r="M11" s="19">
        <v>122</v>
      </c>
      <c r="N11" s="19" t="s">
        <v>9</v>
      </c>
      <c r="O11" s="21">
        <f t="shared" si="0"/>
        <v>5.9607594042011467</v>
      </c>
    </row>
    <row r="12" spans="1:19" ht="13.5" customHeight="1" x14ac:dyDescent="0.3">
      <c r="A12" s="22"/>
      <c r="B12" s="23"/>
      <c r="C12" s="18">
        <v>9</v>
      </c>
      <c r="D12" s="19" t="s">
        <v>33</v>
      </c>
      <c r="E12" s="63">
        <v>26.098026734563973</v>
      </c>
      <c r="F12" s="29">
        <v>110</v>
      </c>
      <c r="G12" s="21" t="s">
        <v>49</v>
      </c>
      <c r="H12" s="21">
        <f t="shared" si="1"/>
        <v>14.689222151495862</v>
      </c>
      <c r="I12" s="20"/>
      <c r="L12" s="64">
        <v>28.644175684277531</v>
      </c>
      <c r="M12" s="19">
        <v>110</v>
      </c>
      <c r="N12" s="19" t="s">
        <v>9</v>
      </c>
      <c r="O12" s="21">
        <f t="shared" si="0"/>
        <v>17.695225970719285</v>
      </c>
    </row>
    <row r="13" spans="1:19" ht="13.5" customHeight="1" x14ac:dyDescent="0.3">
      <c r="A13" s="22"/>
      <c r="B13" s="23"/>
      <c r="C13" s="18">
        <v>10</v>
      </c>
      <c r="D13" s="19" t="s">
        <v>33</v>
      </c>
      <c r="E13" s="63">
        <v>17.345639719923614</v>
      </c>
      <c r="F13" s="29"/>
      <c r="G13" s="21" t="s">
        <v>51</v>
      </c>
      <c r="I13" s="21">
        <f>0.225*(E13^2.341)*(0.308^0.73)</f>
        <v>75.817434363255458</v>
      </c>
      <c r="J13" s="21">
        <f>0.087*(E13^2.257)*(0.308^0.611)</f>
        <v>26.538495356569936</v>
      </c>
      <c r="L13" s="64">
        <v>17.504774029280714</v>
      </c>
      <c r="M13" s="19">
        <v>140</v>
      </c>
      <c r="N13" s="19" t="s">
        <v>9</v>
      </c>
      <c r="O13" s="21">
        <f t="shared" si="0"/>
        <v>8.4106938255887957</v>
      </c>
    </row>
    <row r="14" spans="1:19" ht="15.75" customHeight="1" x14ac:dyDescent="0.3">
      <c r="A14" s="22"/>
      <c r="B14" s="23"/>
      <c r="C14" s="18">
        <v>11</v>
      </c>
      <c r="D14" s="19" t="s">
        <v>33</v>
      </c>
      <c r="E14" s="63">
        <v>16.772756206238068</v>
      </c>
      <c r="F14" s="29"/>
      <c r="G14" s="21" t="s">
        <v>51</v>
      </c>
      <c r="I14" s="21">
        <f>0.225*(E14^2.341)*(0.308^0.73)</f>
        <v>70.084749005545078</v>
      </c>
      <c r="J14" s="21">
        <f>0.087*(E14^2.257)*(0.308^0.611)</f>
        <v>24.601180593131254</v>
      </c>
      <c r="L14" s="64">
        <v>16.868236791852325</v>
      </c>
      <c r="M14" s="19">
        <v>140</v>
      </c>
      <c r="N14" s="19" t="s">
        <v>9</v>
      </c>
      <c r="O14" s="21">
        <f t="shared" si="0"/>
        <v>7.8101285805219627</v>
      </c>
    </row>
    <row r="15" spans="1:19" ht="17.399999999999999" customHeight="1" x14ac:dyDescent="0.3">
      <c r="A15" s="16">
        <v>2</v>
      </c>
      <c r="E15" s="63" t="s">
        <v>48</v>
      </c>
      <c r="F15" s="29"/>
      <c r="G15" s="25" t="s">
        <v>59</v>
      </c>
      <c r="J15" s="25"/>
      <c r="L15" s="64"/>
      <c r="N15" s="26"/>
    </row>
    <row r="16" spans="1:19" ht="13.5" customHeight="1" x14ac:dyDescent="0.3">
      <c r="A16" s="16"/>
      <c r="E16" s="63"/>
      <c r="F16" s="29"/>
      <c r="G16" s="21"/>
      <c r="L16" s="64"/>
    </row>
    <row r="17" spans="1:17" ht="13.5" customHeight="1" x14ac:dyDescent="0.3">
      <c r="A17" s="22">
        <v>3</v>
      </c>
      <c r="B17" s="23" t="s">
        <v>8</v>
      </c>
      <c r="C17" s="18">
        <v>1</v>
      </c>
      <c r="D17" s="19" t="s">
        <v>33</v>
      </c>
      <c r="E17" s="63">
        <v>13.271801400381923</v>
      </c>
      <c r="F17" s="29">
        <v>190</v>
      </c>
      <c r="G17" s="21" t="s">
        <v>49</v>
      </c>
      <c r="H17" s="21">
        <f t="shared" ref="H17:H20" si="2">(((E17/2*E17/2)*3.142)*(F17))*0.52*0.48/1000</f>
        <v>6.5615149077021009</v>
      </c>
      <c r="I17" s="20"/>
      <c r="L17" s="64">
        <v>19.096117122851687</v>
      </c>
      <c r="N17" s="19" t="s">
        <v>16</v>
      </c>
      <c r="P17" s="21">
        <f>0.225*(L17^2.341)*(0.308^0.73)</f>
        <v>94.954805663558673</v>
      </c>
      <c r="Q17" s="21">
        <f>0.087*(L17^2.257)*(0.308^0.611)</f>
        <v>32.969834163255939</v>
      </c>
    </row>
    <row r="18" spans="1:17" ht="13.5" customHeight="1" x14ac:dyDescent="0.3">
      <c r="A18" s="22"/>
      <c r="B18" s="23"/>
      <c r="C18" s="18">
        <v>2</v>
      </c>
      <c r="D18" s="19" t="s">
        <v>33</v>
      </c>
      <c r="E18" s="63">
        <v>16.231699554423933</v>
      </c>
      <c r="F18" s="29">
        <v>205</v>
      </c>
      <c r="G18" s="21" t="s">
        <v>49</v>
      </c>
      <c r="H18" s="21">
        <f t="shared" si="2"/>
        <v>10.589430935709739</v>
      </c>
      <c r="I18" s="20"/>
      <c r="L18" s="64">
        <v>21.005728835136857</v>
      </c>
      <c r="N18" s="19" t="s">
        <v>16</v>
      </c>
      <c r="P18" s="21">
        <f>0.225*(L18^2.341)*(0.308^0.73)</f>
        <v>118.69084595428967</v>
      </c>
      <c r="Q18" s="21">
        <f>0.087*(L18^2.257)*(0.308^0.611)</f>
        <v>40.882745473019796</v>
      </c>
    </row>
    <row r="19" spans="1:17" ht="13.5" customHeight="1" x14ac:dyDescent="0.3">
      <c r="A19" s="22"/>
      <c r="B19" s="23"/>
      <c r="C19" s="18">
        <v>3</v>
      </c>
      <c r="D19" s="19" t="s">
        <v>33</v>
      </c>
      <c r="E19" s="63">
        <v>10.821133036282623</v>
      </c>
      <c r="F19" s="29">
        <v>160</v>
      </c>
      <c r="G19" s="21" t="s">
        <v>49</v>
      </c>
      <c r="H19" s="21">
        <f t="shared" si="2"/>
        <v>3.6732985359643537</v>
      </c>
      <c r="I19" s="20"/>
      <c r="L19" s="64">
        <v>10.821133036282623</v>
      </c>
      <c r="M19" s="19">
        <v>160</v>
      </c>
      <c r="N19" s="19" t="s">
        <v>9</v>
      </c>
      <c r="O19" s="21">
        <f>(((L19/2*L19/2)*3.142)*(M19))*0.52*0.48/1000</f>
        <v>3.6732985359643537</v>
      </c>
    </row>
    <row r="20" spans="1:17" ht="13.5" customHeight="1" x14ac:dyDescent="0.3">
      <c r="A20" s="22"/>
      <c r="B20" s="23"/>
      <c r="C20" s="18">
        <v>4</v>
      </c>
      <c r="D20" s="19" t="s">
        <v>33</v>
      </c>
      <c r="E20" s="63">
        <v>9.2297899427116494</v>
      </c>
      <c r="F20" s="29">
        <v>180</v>
      </c>
      <c r="G20" s="21" t="s">
        <v>49</v>
      </c>
      <c r="H20" s="21">
        <f t="shared" si="2"/>
        <v>3.00640101845958</v>
      </c>
      <c r="I20" s="20"/>
      <c r="L20" s="64">
        <v>11.139401654996817</v>
      </c>
      <c r="N20" s="19" t="s">
        <v>16</v>
      </c>
      <c r="P20" s="21">
        <f>0.225*(L20^2.341)*(0.308^0.73)</f>
        <v>26.886121936369278</v>
      </c>
      <c r="Q20" s="21">
        <f>0.087*(L20^2.257)*(0.308^0.611)</f>
        <v>9.7676697317293506</v>
      </c>
    </row>
    <row r="21" spans="1:17" ht="19.2" customHeight="1" x14ac:dyDescent="0.3">
      <c r="A21" s="16">
        <v>3</v>
      </c>
      <c r="E21" s="63" t="s">
        <v>48</v>
      </c>
      <c r="F21" s="29"/>
      <c r="G21" s="25" t="s">
        <v>61</v>
      </c>
      <c r="I21" s="20"/>
      <c r="J21" s="25"/>
      <c r="L21" s="64"/>
      <c r="N21" s="27"/>
    </row>
    <row r="22" spans="1:17" ht="13.5" customHeight="1" x14ac:dyDescent="0.3">
      <c r="A22" s="28"/>
      <c r="E22" s="63"/>
      <c r="F22" s="29"/>
      <c r="G22" s="21"/>
      <c r="I22" s="20"/>
      <c r="L22" s="64"/>
    </row>
    <row r="23" spans="1:17" ht="13.5" customHeight="1" x14ac:dyDescent="0.3">
      <c r="A23" s="22">
        <v>4</v>
      </c>
      <c r="B23" s="23" t="s">
        <v>8</v>
      </c>
      <c r="C23" s="18">
        <v>1</v>
      </c>
      <c r="D23" s="19" t="s">
        <v>11</v>
      </c>
      <c r="E23" s="63">
        <v>97.071928707829414</v>
      </c>
      <c r="F23" s="29">
        <v>120</v>
      </c>
      <c r="G23" s="21" t="s">
        <v>49</v>
      </c>
      <c r="H23" s="21">
        <f t="shared" ref="H23:H35" si="3">(((E23/2*E23/2)*3.142)*(F23))*0.52*0.48/1000</f>
        <v>221.69675366008917</v>
      </c>
      <c r="I23" s="20"/>
      <c r="K23" s="29"/>
      <c r="L23" s="64">
        <v>97.071928707829414</v>
      </c>
      <c r="M23" s="30">
        <v>120</v>
      </c>
      <c r="N23" s="19" t="s">
        <v>9</v>
      </c>
      <c r="O23" s="21">
        <f>(((L23/2*L23/2)*3.142)*(M23))*0.52*0.48/1000</f>
        <v>221.69675366008917</v>
      </c>
    </row>
    <row r="24" spans="1:17" ht="13.5" customHeight="1" x14ac:dyDescent="0.3">
      <c r="A24" s="22"/>
      <c r="B24" s="23"/>
      <c r="C24" s="18">
        <v>2</v>
      </c>
      <c r="D24" s="19" t="s">
        <v>11</v>
      </c>
      <c r="E24" s="63">
        <v>10.184595798854234</v>
      </c>
      <c r="F24" s="29">
        <v>142</v>
      </c>
      <c r="G24" s="21" t="s">
        <v>49</v>
      </c>
      <c r="H24" s="21">
        <f t="shared" si="3"/>
        <v>2.8877973265436028</v>
      </c>
      <c r="I24" s="20"/>
      <c r="K24" s="29"/>
      <c r="L24" s="64">
        <v>10.184595798854234</v>
      </c>
      <c r="M24" s="30">
        <v>110</v>
      </c>
      <c r="N24" s="19" t="s">
        <v>9</v>
      </c>
      <c r="O24" s="21">
        <f>(((L24/2*L24/2)*3.142)*(M24))*0.52*0.48/1000</f>
        <v>2.2370260980267349</v>
      </c>
    </row>
    <row r="25" spans="1:17" ht="13.5" customHeight="1" x14ac:dyDescent="0.3">
      <c r="A25" s="22"/>
      <c r="B25" s="23"/>
      <c r="C25" s="18">
        <v>3</v>
      </c>
      <c r="D25" s="19" t="s">
        <v>11</v>
      </c>
      <c r="E25" s="63">
        <v>46.148949713558245</v>
      </c>
      <c r="F25" s="29">
        <v>120</v>
      </c>
      <c r="G25" s="21" t="s">
        <v>49</v>
      </c>
      <c r="H25" s="21">
        <f t="shared" si="3"/>
        <v>50.106683640993012</v>
      </c>
      <c r="I25" s="20"/>
      <c r="K25" s="29"/>
      <c r="L25" s="64">
        <v>46.148949713558245</v>
      </c>
      <c r="M25" s="30">
        <v>120</v>
      </c>
      <c r="N25" s="19" t="s">
        <v>9</v>
      </c>
      <c r="O25" s="21">
        <f>(((L25/2*L25/2)*3.142)*(M25))*0.52*0.48/1000</f>
        <v>50.106683640993012</v>
      </c>
    </row>
    <row r="26" spans="1:17" ht="13.5" customHeight="1" x14ac:dyDescent="0.3">
      <c r="A26" s="22"/>
      <c r="B26" s="23"/>
      <c r="C26" s="18">
        <v>4</v>
      </c>
      <c r="D26" s="19" t="s">
        <v>11</v>
      </c>
      <c r="E26" s="63">
        <v>8.593252705283259</v>
      </c>
      <c r="F26" s="29">
        <v>140</v>
      </c>
      <c r="G26" s="21" t="s">
        <v>49</v>
      </c>
      <c r="H26" s="21">
        <f t="shared" si="3"/>
        <v>2.0269077021005732</v>
      </c>
      <c r="I26" s="20"/>
      <c r="K26" s="29"/>
      <c r="L26" s="64">
        <v>8.593252705283259</v>
      </c>
      <c r="M26" s="30">
        <v>110</v>
      </c>
      <c r="N26" s="19" t="s">
        <v>9</v>
      </c>
      <c r="O26" s="21">
        <f>(((L26/2*L26/2)*3.142)*(M26))*0.52*0.48/1000</f>
        <v>1.5925703373647362</v>
      </c>
    </row>
    <row r="27" spans="1:17" ht="13.5" customHeight="1" x14ac:dyDescent="0.3">
      <c r="A27" s="22"/>
      <c r="B27" s="23"/>
      <c r="C27" s="18">
        <v>5</v>
      </c>
      <c r="D27" s="19" t="s">
        <v>11</v>
      </c>
      <c r="E27" s="63">
        <v>5.2514322087842142</v>
      </c>
      <c r="F27" s="29">
        <v>220</v>
      </c>
      <c r="G27" s="21" t="s">
        <v>49</v>
      </c>
      <c r="H27" s="21">
        <f t="shared" si="3"/>
        <v>1.1895124124761298</v>
      </c>
      <c r="I27" s="20"/>
      <c r="K27" s="29"/>
      <c r="L27" s="64">
        <v>7.0019096117122857</v>
      </c>
      <c r="M27" s="30"/>
      <c r="N27" s="19" t="s">
        <v>16</v>
      </c>
      <c r="P27" s="21">
        <v>11.179350707276482</v>
      </c>
      <c r="Q27" s="21">
        <v>4.2439947417799058</v>
      </c>
    </row>
    <row r="28" spans="1:17" ht="13.5" customHeight="1" x14ac:dyDescent="0.3">
      <c r="A28" s="22"/>
      <c r="B28" s="23"/>
      <c r="C28" s="18">
        <v>6</v>
      </c>
      <c r="D28" s="19" t="s">
        <v>11</v>
      </c>
      <c r="E28" s="63">
        <v>9.7071928707829418</v>
      </c>
      <c r="F28" s="29">
        <v>150</v>
      </c>
      <c r="G28" s="21" t="s">
        <v>49</v>
      </c>
      <c r="H28" s="21">
        <f t="shared" si="3"/>
        <v>2.7712094207511142</v>
      </c>
      <c r="I28" s="20"/>
      <c r="K28" s="29"/>
      <c r="L28" s="64">
        <v>9.7071928707829418</v>
      </c>
      <c r="M28" s="30">
        <v>100</v>
      </c>
      <c r="N28" s="19" t="s">
        <v>9</v>
      </c>
      <c r="O28" s="21">
        <f t="shared" ref="O28:O35" si="4">(((L28/2*L28/2)*3.142)*(M28))*0.52*0.48/1000</f>
        <v>1.8474729471674096</v>
      </c>
    </row>
    <row r="29" spans="1:17" ht="13.5" customHeight="1" x14ac:dyDescent="0.3">
      <c r="A29" s="22"/>
      <c r="B29" s="23"/>
      <c r="C29" s="18">
        <v>7</v>
      </c>
      <c r="D29" s="19" t="s">
        <v>11</v>
      </c>
      <c r="E29" s="63">
        <v>7.3520050922979001</v>
      </c>
      <c r="F29" s="29">
        <v>190</v>
      </c>
      <c r="G29" s="21" t="s">
        <v>49</v>
      </c>
      <c r="H29" s="21">
        <f t="shared" si="3"/>
        <v>2.0135201018459585</v>
      </c>
      <c r="I29" s="20"/>
      <c r="K29" s="29"/>
      <c r="L29" s="64">
        <v>7.3520050922979001</v>
      </c>
      <c r="M29" s="30">
        <v>88</v>
      </c>
      <c r="N29" s="19" t="s">
        <v>9</v>
      </c>
      <c r="O29" s="21">
        <f t="shared" si="4"/>
        <v>0.93257773138128608</v>
      </c>
    </row>
    <row r="30" spans="1:17" ht="13.5" customHeight="1" x14ac:dyDescent="0.3">
      <c r="A30" s="22"/>
      <c r="B30" s="23"/>
      <c r="C30" s="18">
        <v>8</v>
      </c>
      <c r="D30" s="19" t="s">
        <v>11</v>
      </c>
      <c r="E30" s="63">
        <v>8.7523870146403571</v>
      </c>
      <c r="F30" s="29">
        <v>140</v>
      </c>
      <c r="G30" s="21" t="s">
        <v>49</v>
      </c>
      <c r="H30" s="21">
        <f t="shared" si="3"/>
        <v>2.1026734563971989</v>
      </c>
      <c r="I30" s="20"/>
      <c r="K30" s="29"/>
      <c r="L30" s="64">
        <v>8.7523870146403571</v>
      </c>
      <c r="M30" s="30">
        <v>112</v>
      </c>
      <c r="N30" s="19" t="s">
        <v>9</v>
      </c>
      <c r="O30" s="21">
        <f t="shared" si="4"/>
        <v>1.6821387651177595</v>
      </c>
    </row>
    <row r="31" spans="1:17" ht="13.5" customHeight="1" x14ac:dyDescent="0.3">
      <c r="A31" s="22"/>
      <c r="B31" s="23"/>
      <c r="C31" s="18">
        <v>9</v>
      </c>
      <c r="D31" s="19" t="s">
        <v>11</v>
      </c>
      <c r="E31" s="63">
        <v>90.706556333545521</v>
      </c>
      <c r="F31" s="29">
        <v>130</v>
      </c>
      <c r="G31" s="21" t="s">
        <v>49</v>
      </c>
      <c r="H31" s="21">
        <f t="shared" si="3"/>
        <v>209.70630171865059</v>
      </c>
      <c r="I31" s="20"/>
      <c r="K31" s="29"/>
      <c r="L31" s="64">
        <v>90.706556333545521</v>
      </c>
      <c r="M31" s="30">
        <v>130</v>
      </c>
      <c r="N31" s="19" t="s">
        <v>9</v>
      </c>
      <c r="O31" s="21">
        <f t="shared" si="4"/>
        <v>209.70630171865059</v>
      </c>
    </row>
    <row r="32" spans="1:17" ht="13.5" customHeight="1" x14ac:dyDescent="0.3">
      <c r="A32" s="22"/>
      <c r="B32" s="23"/>
      <c r="C32" s="18">
        <v>10</v>
      </c>
      <c r="D32" s="19" t="s">
        <v>11</v>
      </c>
      <c r="E32" s="63">
        <v>6.3653723742838961</v>
      </c>
      <c r="F32" s="29">
        <v>140</v>
      </c>
      <c r="G32" s="21" t="s">
        <v>49</v>
      </c>
      <c r="H32" s="21">
        <f t="shared" si="3"/>
        <v>1.1121578612348824</v>
      </c>
      <c r="I32" s="20"/>
      <c r="K32" s="29"/>
      <c r="L32" s="64">
        <v>6.3653723742838961</v>
      </c>
      <c r="M32" s="30">
        <v>120</v>
      </c>
      <c r="N32" s="19" t="s">
        <v>9</v>
      </c>
      <c r="O32" s="21">
        <f t="shared" si="4"/>
        <v>0.95327816677275623</v>
      </c>
    </row>
    <row r="33" spans="1:17" ht="13.5" customHeight="1" x14ac:dyDescent="0.3">
      <c r="A33" s="22"/>
      <c r="B33" s="23"/>
      <c r="C33" s="18">
        <v>11</v>
      </c>
      <c r="D33" s="19" t="s">
        <v>11</v>
      </c>
      <c r="E33" s="63">
        <v>32.145130490133674</v>
      </c>
      <c r="F33" s="29">
        <v>140</v>
      </c>
      <c r="G33" s="21" t="s">
        <v>49</v>
      </c>
      <c r="H33" s="21">
        <f t="shared" si="3"/>
        <v>28.362805856142586</v>
      </c>
      <c r="I33" s="20"/>
      <c r="K33" s="29"/>
      <c r="L33" s="64">
        <v>32.145130490133674</v>
      </c>
      <c r="M33" s="30">
        <v>140</v>
      </c>
      <c r="N33" s="19" t="s">
        <v>9</v>
      </c>
      <c r="O33" s="21">
        <f t="shared" si="4"/>
        <v>28.362805856142586</v>
      </c>
    </row>
    <row r="34" spans="1:17" ht="13.5" customHeight="1" x14ac:dyDescent="0.3">
      <c r="A34" s="22"/>
      <c r="B34" s="23"/>
      <c r="C34" s="18">
        <v>12</v>
      </c>
      <c r="D34" s="19" t="s">
        <v>11</v>
      </c>
      <c r="E34" s="63">
        <v>22.915340547422026</v>
      </c>
      <c r="F34" s="29">
        <v>120</v>
      </c>
      <c r="G34" s="21" t="s">
        <v>49</v>
      </c>
      <c r="H34" s="21">
        <f t="shared" si="3"/>
        <v>12.354485041374922</v>
      </c>
      <c r="I34" s="20"/>
      <c r="K34" s="24"/>
      <c r="L34" s="64">
        <v>28.007638446849143</v>
      </c>
      <c r="M34" s="19">
        <v>120</v>
      </c>
      <c r="N34" s="19" t="s">
        <v>16</v>
      </c>
      <c r="O34" s="21">
        <f t="shared" si="4"/>
        <v>18.455465308720559</v>
      </c>
    </row>
    <row r="35" spans="1:17" ht="13.5" customHeight="1" x14ac:dyDescent="0.3">
      <c r="A35" s="22"/>
      <c r="B35" s="23"/>
      <c r="C35" s="18">
        <v>13</v>
      </c>
      <c r="D35" s="19" t="s">
        <v>11</v>
      </c>
      <c r="E35" s="63">
        <v>24.824952259707192</v>
      </c>
      <c r="F35" s="29">
        <v>150</v>
      </c>
      <c r="G35" s="21" t="s">
        <v>49</v>
      </c>
      <c r="H35" s="21">
        <f t="shared" si="3"/>
        <v>18.124201145767024</v>
      </c>
      <c r="I35" s="20"/>
      <c r="K35" s="24"/>
      <c r="L35" s="64">
        <v>26.416295353278169</v>
      </c>
      <c r="M35" s="19">
        <v>150</v>
      </c>
      <c r="N35" s="19" t="s">
        <v>16</v>
      </c>
      <c r="O35" s="21">
        <f t="shared" si="4"/>
        <v>20.522291534054748</v>
      </c>
    </row>
    <row r="36" spans="1:17" ht="13.5" customHeight="1" x14ac:dyDescent="0.3">
      <c r="A36" s="16"/>
      <c r="E36" s="63" t="s">
        <v>48</v>
      </c>
      <c r="F36" s="29"/>
      <c r="G36" s="25" t="s">
        <v>61</v>
      </c>
      <c r="I36" s="20"/>
      <c r="K36" s="24"/>
      <c r="L36" s="64"/>
      <c r="N36" s="27"/>
    </row>
    <row r="37" spans="1:17" ht="13.5" customHeight="1" x14ac:dyDescent="0.3">
      <c r="A37" s="28"/>
      <c r="E37" s="63"/>
      <c r="F37" s="29"/>
      <c r="G37" s="21"/>
      <c r="I37" s="20"/>
      <c r="L37" s="64"/>
    </row>
    <row r="38" spans="1:17" ht="15" customHeight="1" x14ac:dyDescent="0.3">
      <c r="A38" s="22">
        <v>5</v>
      </c>
      <c r="B38" s="23" t="s">
        <v>8</v>
      </c>
      <c r="C38" s="18">
        <v>1</v>
      </c>
      <c r="D38" s="19" t="s">
        <v>11</v>
      </c>
      <c r="E38" s="63">
        <v>3.2463399108847866</v>
      </c>
      <c r="F38" s="29">
        <v>190</v>
      </c>
      <c r="G38" s="21" t="s">
        <v>50</v>
      </c>
      <c r="H38" s="21">
        <f t="shared" ref="H38:H40" si="5">(((E38/2*E38/2)*3.142)*(F38))*0.52*0.48/1000</f>
        <v>0.39258378103119024</v>
      </c>
      <c r="I38" s="20"/>
      <c r="L38" s="64">
        <v>3.2463399108847866</v>
      </c>
      <c r="M38" s="19">
        <v>165</v>
      </c>
      <c r="N38" s="19" t="s">
        <v>9</v>
      </c>
      <c r="O38" s="21">
        <f>(((L38/2*L38/2)*3.142)*(M38))*0.52*0.48/1000</f>
        <v>0.34092802036919151</v>
      </c>
    </row>
    <row r="39" spans="1:17" ht="15" customHeight="1" x14ac:dyDescent="0.3">
      <c r="A39" s="22"/>
      <c r="B39" s="23"/>
      <c r="C39" s="18">
        <v>2</v>
      </c>
      <c r="D39" s="19" t="s">
        <v>32</v>
      </c>
      <c r="E39" s="63">
        <v>3.8828771483131761</v>
      </c>
      <c r="F39" s="29">
        <v>210</v>
      </c>
      <c r="G39" s="21" t="s">
        <v>51</v>
      </c>
      <c r="H39" s="21">
        <f t="shared" si="5"/>
        <v>0.62075091024824947</v>
      </c>
      <c r="I39" s="20"/>
      <c r="L39" s="64">
        <v>3.8828771483131761</v>
      </c>
      <c r="M39" s="19">
        <v>120</v>
      </c>
      <c r="N39" s="19" t="s">
        <v>9</v>
      </c>
      <c r="O39" s="21">
        <f>(((L39/2*L39/2)*3.142)*(M39))*0.52*0.48/1000</f>
        <v>0.35471480585614251</v>
      </c>
    </row>
    <row r="40" spans="1:17" ht="15" customHeight="1" x14ac:dyDescent="0.3">
      <c r="A40" s="22"/>
      <c r="B40" s="23"/>
      <c r="C40" s="18">
        <v>3</v>
      </c>
      <c r="D40" s="19" t="s">
        <v>11</v>
      </c>
      <c r="E40" s="63">
        <v>4.4557606619987267</v>
      </c>
      <c r="F40" s="29">
        <v>110</v>
      </c>
      <c r="G40" s="21" t="s">
        <v>49</v>
      </c>
      <c r="H40" s="21">
        <f t="shared" si="5"/>
        <v>0.42818077657542958</v>
      </c>
      <c r="I40" s="20"/>
      <c r="L40" s="64">
        <v>5.5697008274984086</v>
      </c>
      <c r="M40" s="19">
        <v>162</v>
      </c>
      <c r="N40" s="19" t="s">
        <v>16</v>
      </c>
      <c r="P40" s="21">
        <v>6.34947430411549</v>
      </c>
      <c r="Q40" s="21">
        <v>2.505486282556062</v>
      </c>
    </row>
    <row r="41" spans="1:17" ht="15" customHeight="1" x14ac:dyDescent="0.3">
      <c r="A41" s="16">
        <v>5</v>
      </c>
      <c r="E41" s="63" t="s">
        <v>48</v>
      </c>
      <c r="F41" s="29"/>
      <c r="G41" s="25" t="s">
        <v>61</v>
      </c>
      <c r="I41" s="20"/>
      <c r="L41" s="64"/>
      <c r="N41" s="27"/>
    </row>
    <row r="42" spans="1:17" ht="13.5" customHeight="1" x14ac:dyDescent="0.3">
      <c r="A42" s="28"/>
      <c r="E42" s="63"/>
      <c r="F42" s="29"/>
      <c r="G42" s="21"/>
      <c r="L42" s="64"/>
    </row>
    <row r="43" spans="1:17" ht="13.5" customHeight="1" x14ac:dyDescent="0.3">
      <c r="A43" s="22">
        <v>6</v>
      </c>
      <c r="B43" s="23" t="s">
        <v>12</v>
      </c>
      <c r="C43" s="18">
        <v>1</v>
      </c>
      <c r="D43" s="19" t="s">
        <v>32</v>
      </c>
      <c r="E43" s="63">
        <v>15.595162316995545</v>
      </c>
      <c r="F43" s="29"/>
      <c r="G43" s="21" t="s">
        <v>51</v>
      </c>
      <c r="I43" s="21">
        <f>0.225*(E43^2.341)*(0.618^0.73)</f>
        <v>98.26377835592865</v>
      </c>
      <c r="J43" s="21">
        <f>0.087*(E43^2.257)*(0.618^0.611)</f>
        <v>31.94415567600457</v>
      </c>
      <c r="L43" s="64">
        <v>16.868236791852325</v>
      </c>
      <c r="N43" s="21" t="s">
        <v>51</v>
      </c>
      <c r="P43" s="21">
        <f>0.225*(L43^2.341)*(0.618^0.73)</f>
        <v>118.07942961980294</v>
      </c>
      <c r="Q43" s="21">
        <f>0.087*(L43^2.257)*(0.618^0.611)</f>
        <v>38.133748566658362</v>
      </c>
    </row>
    <row r="44" spans="1:17" ht="13.5" customHeight="1" x14ac:dyDescent="0.3">
      <c r="A44" s="22"/>
      <c r="B44" s="23"/>
      <c r="C44" s="18">
        <v>2</v>
      </c>
      <c r="D44" s="19" t="s">
        <v>32</v>
      </c>
      <c r="E44" s="63">
        <v>26.575429662635266</v>
      </c>
      <c r="F44" s="29"/>
      <c r="G44" s="21" t="s">
        <v>51</v>
      </c>
      <c r="I44" s="21">
        <f t="shared" ref="I44:I47" si="6">0.225*(E44^2.341)*(0.618^0.73)</f>
        <v>342.22558536082443</v>
      </c>
      <c r="J44" s="21">
        <f t="shared" ref="J44:J47" si="7">0.087*(E44^2.257)*(0.618^0.611)</f>
        <v>106.38128604661543</v>
      </c>
      <c r="L44" s="64">
        <v>31.826861871419478</v>
      </c>
      <c r="N44" s="21" t="s">
        <v>51</v>
      </c>
      <c r="P44" s="21">
        <f>0.225*(L44^2.341)*(0.618^0.73)</f>
        <v>521.96866959974034</v>
      </c>
      <c r="Q44" s="21">
        <f>0.087*(L44^2.257)*(0.618^0.611)</f>
        <v>159.815486450592</v>
      </c>
    </row>
    <row r="45" spans="1:17" ht="13.5" customHeight="1" x14ac:dyDescent="0.3">
      <c r="A45" s="22"/>
      <c r="B45" s="23"/>
      <c r="C45" s="18">
        <v>3</v>
      </c>
      <c r="D45" s="19" t="s">
        <v>32</v>
      </c>
      <c r="E45" s="63">
        <v>29.28071292170592</v>
      </c>
      <c r="F45" s="29"/>
      <c r="G45" s="21" t="s">
        <v>51</v>
      </c>
      <c r="I45" s="21">
        <f t="shared" si="6"/>
        <v>429.40959040678098</v>
      </c>
      <c r="J45" s="21">
        <f t="shared" si="7"/>
        <v>132.40000069029875</v>
      </c>
      <c r="L45" s="64">
        <v>33.736473583704651</v>
      </c>
      <c r="N45" s="21" t="s">
        <v>51</v>
      </c>
      <c r="P45" s="21">
        <f>0.225*(L45^2.341)*(0.618^0.73)</f>
        <v>598.25380086616917</v>
      </c>
      <c r="Q45" s="21">
        <f>0.087*(L45^2.257)*(0.618^0.611)</f>
        <v>182.27797658150666</v>
      </c>
    </row>
    <row r="46" spans="1:17" ht="13.5" customHeight="1" x14ac:dyDescent="0.3">
      <c r="A46" s="22"/>
      <c r="B46" s="23"/>
      <c r="C46" s="18">
        <v>4</v>
      </c>
      <c r="D46" s="19" t="s">
        <v>32</v>
      </c>
      <c r="E46" s="63">
        <v>37.555697008274983</v>
      </c>
      <c r="F46" s="29"/>
      <c r="G46" s="21" t="s">
        <v>51</v>
      </c>
      <c r="I46" s="21">
        <f t="shared" si="6"/>
        <v>768.98915496779512</v>
      </c>
      <c r="J46" s="21">
        <f t="shared" si="7"/>
        <v>232.19697177698507</v>
      </c>
      <c r="L46" s="64">
        <v>41.374920432845322</v>
      </c>
      <c r="N46" s="21" t="s">
        <v>51</v>
      </c>
      <c r="P46" s="21">
        <f>0.225*(L46^2.341)*(0.618^0.73)</f>
        <v>964.68566186633529</v>
      </c>
      <c r="Q46" s="21">
        <f>0.087*(L46^2.257)*(0.618^0.611)</f>
        <v>288.92758477324247</v>
      </c>
    </row>
    <row r="47" spans="1:17" ht="13.5" customHeight="1" x14ac:dyDescent="0.3">
      <c r="A47" s="22"/>
      <c r="B47" s="23"/>
      <c r="C47" s="18">
        <v>5</v>
      </c>
      <c r="D47" s="19" t="s">
        <v>32</v>
      </c>
      <c r="E47" s="63">
        <v>44</v>
      </c>
      <c r="F47" s="29"/>
      <c r="G47" s="21" t="s">
        <v>51</v>
      </c>
      <c r="I47" s="21">
        <f t="shared" si="6"/>
        <v>1114.1067887297825</v>
      </c>
      <c r="J47" s="21">
        <f t="shared" si="7"/>
        <v>331.96011145368942</v>
      </c>
      <c r="L47" s="64">
        <v>48</v>
      </c>
      <c r="N47" s="21" t="s">
        <v>51</v>
      </c>
      <c r="P47" s="21">
        <f>0.225*(L47^2.341)*(0.618^0.73)</f>
        <v>1365.8085957136896</v>
      </c>
      <c r="Q47" s="21">
        <f>0.087*(L47^2.257)*(0.618^0.611)</f>
        <v>403.99378466091463</v>
      </c>
    </row>
    <row r="48" spans="1:17" ht="18" customHeight="1" x14ac:dyDescent="0.3">
      <c r="A48" s="16">
        <v>6</v>
      </c>
      <c r="E48" s="63" t="s">
        <v>48</v>
      </c>
      <c r="F48" s="29"/>
      <c r="G48" s="25" t="s">
        <v>59</v>
      </c>
      <c r="J48" s="25"/>
      <c r="L48" s="64"/>
      <c r="N48" s="27"/>
    </row>
    <row r="49" spans="1:17" ht="13.5" customHeight="1" x14ac:dyDescent="0.3">
      <c r="A49" s="28"/>
      <c r="E49" s="63"/>
      <c r="F49" s="29"/>
      <c r="G49" s="21"/>
      <c r="L49" s="64"/>
    </row>
    <row r="50" spans="1:17" ht="13.5" customHeight="1" x14ac:dyDescent="0.3">
      <c r="A50" s="22">
        <v>7</v>
      </c>
      <c r="B50" s="23" t="s">
        <v>7</v>
      </c>
      <c r="C50" s="18">
        <v>1</v>
      </c>
      <c r="D50" s="19" t="s">
        <v>33</v>
      </c>
      <c r="E50" s="63">
        <v>9.8663271801400381</v>
      </c>
      <c r="F50" s="29"/>
      <c r="G50" s="21" t="s">
        <v>51</v>
      </c>
      <c r="I50" s="21">
        <f>0.225*(E50^2.341)*(0.308^0.73)</f>
        <v>20.236835311886811</v>
      </c>
      <c r="J50" s="21">
        <f>0.087*(E50^2.257)*(0.308^0.611)</f>
        <v>7.4273302269344432</v>
      </c>
      <c r="L50" s="64">
        <v>11.139401654996817</v>
      </c>
      <c r="N50" s="21" t="s">
        <v>51</v>
      </c>
      <c r="P50" s="21">
        <f>0.225*(L50^2.341)*(0.308^0.73)</f>
        <v>26.886121936369278</v>
      </c>
      <c r="Q50" s="21">
        <f>0.087*(L50^2.257)*(0.308^0.611)</f>
        <v>9.7676697317293506</v>
      </c>
    </row>
    <row r="51" spans="1:17" ht="13.5" customHeight="1" x14ac:dyDescent="0.3">
      <c r="A51" s="22"/>
      <c r="B51" s="23"/>
      <c r="C51" s="18">
        <v>2</v>
      </c>
      <c r="D51" s="19" t="s">
        <v>33</v>
      </c>
      <c r="E51" s="63">
        <v>8.3386378103119032</v>
      </c>
      <c r="F51" s="29"/>
      <c r="G51" s="21" t="s">
        <v>51</v>
      </c>
      <c r="I51" s="21">
        <f t="shared" ref="I51:I52" si="8">0.225*(E51^2.341)*(0.308^0.73)</f>
        <v>13.649231354115619</v>
      </c>
      <c r="J51" s="21">
        <f t="shared" ref="J51:J52" si="9">0.087*(E51^2.257)*(0.308^0.611)</f>
        <v>5.0808386691087932</v>
      </c>
      <c r="L51" s="64">
        <v>12.094207511139402</v>
      </c>
      <c r="N51" s="21" t="s">
        <v>51</v>
      </c>
      <c r="P51" s="21">
        <f>0.225*(L51^2.341)*(0.308^0.73)</f>
        <v>32.594045825620185</v>
      </c>
      <c r="Q51" s="21">
        <f>0.087*(L51^2.257)*(0.308^0.611)</f>
        <v>11.759827955270739</v>
      </c>
    </row>
    <row r="52" spans="1:17" ht="13.5" customHeight="1" x14ac:dyDescent="0.3">
      <c r="A52" s="22"/>
      <c r="B52" s="23"/>
      <c r="C52" s="18">
        <v>3</v>
      </c>
      <c r="D52" s="19" t="s">
        <v>33</v>
      </c>
      <c r="E52" s="63">
        <v>6.8746021642266077</v>
      </c>
      <c r="F52" s="29"/>
      <c r="G52" s="21" t="s">
        <v>51</v>
      </c>
      <c r="I52" s="21">
        <f t="shared" si="8"/>
        <v>8.6860255712995151</v>
      </c>
      <c r="J52" s="21">
        <f t="shared" si="9"/>
        <v>3.2861812011073406</v>
      </c>
      <c r="L52" s="64">
        <v>9.5480585614258437</v>
      </c>
      <c r="N52" s="21" t="s">
        <v>51</v>
      </c>
      <c r="P52" s="21">
        <f>0.225*(L52^2.341)*(0.308^0.73)</f>
        <v>18.741559646054686</v>
      </c>
      <c r="Q52" s="21">
        <f>0.087*(L52^2.257)*(0.308^0.611)</f>
        <v>6.8975056111829955</v>
      </c>
    </row>
    <row r="53" spans="1:17" ht="13.5" customHeight="1" x14ac:dyDescent="0.3">
      <c r="A53" s="22"/>
      <c r="B53" s="23"/>
      <c r="C53" s="18">
        <v>4</v>
      </c>
      <c r="D53" s="19" t="s">
        <v>33</v>
      </c>
      <c r="E53" s="63">
        <v>6.1425843411839596</v>
      </c>
      <c r="F53" s="29">
        <v>110</v>
      </c>
      <c r="G53" s="21" t="s">
        <v>49</v>
      </c>
      <c r="H53" s="21">
        <f>(((E53/2*E53/2)*3.142)*(F53))*0.52*0.48/1000</f>
        <v>0.81374008911521334</v>
      </c>
      <c r="L53" s="64">
        <v>11.298535964353915</v>
      </c>
      <c r="N53" s="19" t="s">
        <v>10</v>
      </c>
      <c r="P53" s="21">
        <f>0.225*(L53^2.341)*(0.308^0.73)</f>
        <v>27.793897184193789</v>
      </c>
      <c r="Q53" s="21">
        <f>0.087*(L53^2.257)*(0.308^0.611)</f>
        <v>10.08543845247971</v>
      </c>
    </row>
    <row r="54" spans="1:17" ht="22.8" customHeight="1" x14ac:dyDescent="0.3">
      <c r="A54" s="16">
        <v>7</v>
      </c>
      <c r="E54" s="63" t="s">
        <v>48</v>
      </c>
      <c r="F54" s="29"/>
      <c r="G54" s="25" t="s">
        <v>61</v>
      </c>
      <c r="J54" s="25"/>
      <c r="L54" s="64"/>
      <c r="N54" s="27"/>
    </row>
    <row r="55" spans="1:17" ht="13.5" customHeight="1" x14ac:dyDescent="0.3">
      <c r="A55" s="28"/>
      <c r="E55" s="63"/>
      <c r="F55" s="29"/>
      <c r="G55" s="21"/>
      <c r="L55" s="64"/>
    </row>
    <row r="56" spans="1:17" ht="13.5" customHeight="1" x14ac:dyDescent="0.3">
      <c r="A56" s="22">
        <v>8</v>
      </c>
      <c r="B56" s="23" t="s">
        <v>7</v>
      </c>
      <c r="C56" s="18">
        <v>1</v>
      </c>
      <c r="D56" s="19" t="s">
        <v>33</v>
      </c>
      <c r="E56" s="63">
        <v>4.9968173138128575</v>
      </c>
      <c r="F56" s="29"/>
      <c r="G56" s="21" t="s">
        <v>51</v>
      </c>
      <c r="I56" s="21">
        <f>0.225*(E56^2.341)*(0.308^0.73)</f>
        <v>4.1159108403198061</v>
      </c>
      <c r="J56" s="21">
        <f>0.087*(E56^2.257)*(0.308^0.611)</f>
        <v>1.5994656072542526</v>
      </c>
      <c r="L56" s="64">
        <v>9.8663271801400381</v>
      </c>
      <c r="N56" s="21" t="s">
        <v>51</v>
      </c>
      <c r="P56" s="21">
        <f>0.225*(L56^2.341)*(0.308^0.73)</f>
        <v>20.236835311886811</v>
      </c>
      <c r="Q56" s="21">
        <f>0.087*(L56^2.257)*(0.308^0.611)</f>
        <v>7.4273302269344432</v>
      </c>
    </row>
    <row r="57" spans="1:17" ht="13.5" customHeight="1" x14ac:dyDescent="0.3">
      <c r="A57" s="22"/>
      <c r="B57" s="23"/>
      <c r="C57" s="18">
        <v>2</v>
      </c>
      <c r="D57" s="19" t="s">
        <v>33</v>
      </c>
      <c r="E57" s="63">
        <v>5.633354551241248</v>
      </c>
      <c r="F57" s="29"/>
      <c r="G57" s="21" t="s">
        <v>51</v>
      </c>
      <c r="I57" s="21">
        <f t="shared" ref="I57:I59" si="10">0.225*(E57^2.341)*(0.308^0.73)</f>
        <v>5.4496710531982195</v>
      </c>
      <c r="J57" s="21">
        <f t="shared" ref="J57:J59" si="11">0.087*(E57^2.257)*(0.308^0.611)</f>
        <v>2.0965491721183742</v>
      </c>
      <c r="L57" s="64">
        <v>8.1158497772119667</v>
      </c>
      <c r="N57" s="21" t="s">
        <v>51</v>
      </c>
      <c r="P57" s="21">
        <f>0.225*(L57^2.341)*(0.308^0.73)</f>
        <v>12.810775912312884</v>
      </c>
      <c r="Q57" s="21">
        <f>0.087*(L57^2.257)*(0.308^0.611)</f>
        <v>4.7795892733885692</v>
      </c>
    </row>
    <row r="58" spans="1:17" ht="13.5" customHeight="1" x14ac:dyDescent="0.3">
      <c r="A58" s="22"/>
      <c r="B58" s="23"/>
      <c r="C58" s="18">
        <v>3</v>
      </c>
      <c r="D58" s="19" t="s">
        <v>33</v>
      </c>
      <c r="E58" s="63">
        <v>6.1107574793125394</v>
      </c>
      <c r="F58" s="29"/>
      <c r="G58" s="21" t="s">
        <v>51</v>
      </c>
      <c r="I58" s="21">
        <f t="shared" si="10"/>
        <v>6.5928477790973723</v>
      </c>
      <c r="J58" s="21">
        <f t="shared" si="11"/>
        <v>2.5190701617163738</v>
      </c>
      <c r="L58" s="64">
        <v>6.3653723742838961</v>
      </c>
      <c r="N58" s="21" t="s">
        <v>51</v>
      </c>
      <c r="P58" s="21">
        <f>0.225*(L58^2.341)*(0.308^0.73)</f>
        <v>7.2539756259855013</v>
      </c>
      <c r="Q58" s="21">
        <f>0.087*(L58^2.257)*(0.308^0.611)</f>
        <v>2.7621934479501316</v>
      </c>
    </row>
    <row r="59" spans="1:17" ht="13.5" customHeight="1" x14ac:dyDescent="0.3">
      <c r="A59" s="22"/>
      <c r="B59" s="23"/>
      <c r="C59" s="18">
        <v>4</v>
      </c>
      <c r="D59" s="19" t="s">
        <v>33</v>
      </c>
      <c r="E59" s="63">
        <v>5.3787396562698913</v>
      </c>
      <c r="F59" s="29"/>
      <c r="G59" s="21" t="s">
        <v>51</v>
      </c>
      <c r="I59" s="21">
        <f t="shared" si="10"/>
        <v>4.8904367641576343</v>
      </c>
      <c r="J59" s="21">
        <f t="shared" si="11"/>
        <v>1.8887291488744828</v>
      </c>
      <c r="L59" s="64">
        <v>5.4105665181413114</v>
      </c>
      <c r="N59" s="21" t="s">
        <v>51</v>
      </c>
      <c r="P59" s="21">
        <f>0.225*(L59^2.341)*(0.308^0.73)</f>
        <v>4.9584483881224104</v>
      </c>
      <c r="Q59" s="21">
        <f>0.087*(L59^2.257)*(0.308^0.611)</f>
        <v>1.9140470365753466</v>
      </c>
    </row>
    <row r="60" spans="1:17" ht="13.5" customHeight="1" x14ac:dyDescent="0.3">
      <c r="A60" s="16">
        <v>8</v>
      </c>
      <c r="E60" s="63" t="s">
        <v>48</v>
      </c>
      <c r="F60" s="29"/>
      <c r="G60" s="21" t="s">
        <v>52</v>
      </c>
      <c r="L60" s="64"/>
      <c r="N60" s="27"/>
    </row>
    <row r="61" spans="1:17" ht="13.5" customHeight="1" x14ac:dyDescent="0.3">
      <c r="A61" s="28"/>
      <c r="E61" s="63"/>
      <c r="F61" s="29"/>
      <c r="G61" s="21"/>
      <c r="L61" s="64"/>
    </row>
    <row r="62" spans="1:17" ht="13.5" customHeight="1" x14ac:dyDescent="0.3">
      <c r="A62" s="22">
        <v>9</v>
      </c>
      <c r="B62" s="23" t="s">
        <v>7</v>
      </c>
      <c r="C62" s="18">
        <v>1</v>
      </c>
      <c r="D62" s="19" t="s">
        <v>32</v>
      </c>
      <c r="E62" s="63">
        <v>8.2113303628262262</v>
      </c>
      <c r="F62" s="29"/>
      <c r="G62" s="21" t="s">
        <v>51</v>
      </c>
      <c r="I62" s="21">
        <f>0.225*(E62^2.341)*(0.618^0.73)</f>
        <v>21.890020463373776</v>
      </c>
      <c r="J62" s="21">
        <f>0.087*(E62^2.257)*(0.618^0.611)</f>
        <v>7.5100795525104056</v>
      </c>
      <c r="L62" s="64">
        <v>8.2113303628262262</v>
      </c>
      <c r="M62" s="19">
        <v>188</v>
      </c>
      <c r="N62" s="19" t="s">
        <v>9</v>
      </c>
      <c r="O62" s="21">
        <f>(((L62/2*L62/2)*3.142)*(M62))*0.52*0.48/1000</f>
        <v>2.4852819758115858</v>
      </c>
    </row>
    <row r="63" spans="1:17" ht="13.5" customHeight="1" x14ac:dyDescent="0.3">
      <c r="A63" s="22"/>
      <c r="B63" s="23"/>
      <c r="C63" s="18">
        <v>2</v>
      </c>
      <c r="D63" s="19" t="s">
        <v>32</v>
      </c>
      <c r="E63" s="63">
        <v>3.9147040101845962</v>
      </c>
      <c r="F63" s="29">
        <v>160</v>
      </c>
      <c r="G63" s="21" t="s">
        <v>49</v>
      </c>
      <c r="H63" s="21">
        <f>(((E63/2*E63/2)*3.142)*(F63))*0.52*0.48/1000</f>
        <v>0.48073817950350106</v>
      </c>
      <c r="L63" s="64">
        <v>4.6148949713558247</v>
      </c>
      <c r="M63" s="19">
        <v>190</v>
      </c>
      <c r="N63" s="19" t="s">
        <v>16</v>
      </c>
      <c r="P63" s="21">
        <f>0.225*(L63^2.341)*(0.618^0.73)</f>
        <v>5.6807663764733061</v>
      </c>
      <c r="Q63" s="21">
        <f>0.087*(L63^2.257)*(0.618^0.611)</f>
        <v>2.0456269756642036</v>
      </c>
    </row>
    <row r="64" spans="1:17" ht="13.5" customHeight="1" x14ac:dyDescent="0.3">
      <c r="A64" s="22"/>
      <c r="B64" s="23"/>
      <c r="C64" s="18">
        <v>3</v>
      </c>
      <c r="D64" s="19" t="s">
        <v>32</v>
      </c>
      <c r="E64" s="63">
        <v>7.4793125397835771</v>
      </c>
      <c r="F64" s="29"/>
      <c r="G64" s="21" t="s">
        <v>51</v>
      </c>
      <c r="I64" s="21">
        <f t="shared" ref="I64:I65" si="12">0.225*(E64^2.341)*(0.618^0.73)</f>
        <v>17.591962941071966</v>
      </c>
      <c r="J64" s="21">
        <f t="shared" ref="J64:J65" si="13">0.087*(E64^2.257)*(0.618^0.611)</f>
        <v>6.0830169443064559</v>
      </c>
      <c r="L64" s="64">
        <v>7.4793125397835771</v>
      </c>
      <c r="M64" s="19">
        <v>190</v>
      </c>
      <c r="N64" s="19" t="s">
        <v>9</v>
      </c>
      <c r="O64" s="21">
        <f>(((L64/2*L64/2)*3.142)*(M64))*0.52*0.48/1000</f>
        <v>2.0838561425843407</v>
      </c>
    </row>
    <row r="65" spans="1:17" ht="13.5" customHeight="1" x14ac:dyDescent="0.3">
      <c r="A65" s="22"/>
      <c r="B65" s="23"/>
      <c r="C65" s="18">
        <v>4</v>
      </c>
      <c r="D65" s="19" t="s">
        <v>32</v>
      </c>
      <c r="E65" s="63">
        <v>5.7288351368555066</v>
      </c>
      <c r="F65" s="29"/>
      <c r="G65" s="21" t="s">
        <v>51</v>
      </c>
      <c r="I65" s="21">
        <f t="shared" si="12"/>
        <v>9.4240454151671322</v>
      </c>
      <c r="J65" s="21">
        <f t="shared" si="13"/>
        <v>3.3324903851444456</v>
      </c>
      <c r="L65" s="64">
        <v>5.7288351368555066</v>
      </c>
      <c r="M65" s="19">
        <v>220</v>
      </c>
      <c r="N65" s="19" t="s">
        <v>16</v>
      </c>
      <c r="P65" s="21">
        <f>0.225*(L65^2.341)*(0.618^0.73)</f>
        <v>9.4240454151671322</v>
      </c>
      <c r="Q65" s="21">
        <f>0.087*(L65^2.257)*(0.618^0.611)</f>
        <v>3.3324903851444456</v>
      </c>
    </row>
    <row r="66" spans="1:17" ht="13.5" customHeight="1" x14ac:dyDescent="0.3">
      <c r="A66" s="22"/>
      <c r="B66" s="23"/>
      <c r="C66" s="18">
        <v>5</v>
      </c>
      <c r="D66" s="19" t="s">
        <v>32</v>
      </c>
      <c r="E66" s="63">
        <v>4.933163590070019</v>
      </c>
      <c r="F66" s="29">
        <v>140</v>
      </c>
      <c r="G66" s="21" t="s">
        <v>49</v>
      </c>
      <c r="H66" s="21">
        <f>(((E66/2*E66/2)*3.142)*(F66))*0.52*0.48/1000</f>
        <v>0.6679898154042011</v>
      </c>
      <c r="L66" s="64">
        <v>4.933163590070019</v>
      </c>
      <c r="M66" s="19">
        <v>140</v>
      </c>
      <c r="N66" s="19" t="s">
        <v>9</v>
      </c>
      <c r="O66" s="21">
        <f>(((L66/2*L66/2)*3.142)*(M66))*0.52*0.48/1000</f>
        <v>0.6679898154042011</v>
      </c>
    </row>
    <row r="67" spans="1:17" ht="21.6" customHeight="1" x14ac:dyDescent="0.3">
      <c r="A67" s="16">
        <v>9</v>
      </c>
      <c r="E67" s="63" t="s">
        <v>48</v>
      </c>
      <c r="F67" s="29"/>
      <c r="G67" s="25" t="s">
        <v>61</v>
      </c>
      <c r="J67" s="25"/>
      <c r="L67" s="64"/>
      <c r="N67" s="26"/>
    </row>
    <row r="68" spans="1:17" ht="13.5" customHeight="1" x14ac:dyDescent="0.3">
      <c r="A68" s="28"/>
      <c r="E68" s="63"/>
      <c r="F68" s="29"/>
      <c r="G68" s="19"/>
      <c r="J68" s="19"/>
      <c r="L68" s="64"/>
      <c r="N68" s="27"/>
    </row>
    <row r="69" spans="1:17" ht="15" customHeight="1" x14ac:dyDescent="0.3">
      <c r="A69" s="22">
        <v>10</v>
      </c>
      <c r="B69" s="23" t="s">
        <v>7</v>
      </c>
      <c r="C69" s="18">
        <v>1</v>
      </c>
      <c r="D69" s="19" t="s">
        <v>33</v>
      </c>
      <c r="E69" s="63">
        <v>11.839592616168048</v>
      </c>
      <c r="F69" s="29"/>
      <c r="G69" s="21" t="s">
        <v>51</v>
      </c>
      <c r="I69" s="21">
        <f>0.225*(E69^2.341)*(0.308^0.73)</f>
        <v>31.010294764722996</v>
      </c>
      <c r="J69" s="21">
        <f>0.087*(E69^2.257)*(0.308^0.611)</f>
        <v>11.208430567842365</v>
      </c>
      <c r="L69" s="64">
        <v>23.551877784850415</v>
      </c>
      <c r="N69" s="21" t="s">
        <v>51</v>
      </c>
      <c r="P69" s="21">
        <f>0.225*(L69^2.341)*(0.308^0.73)</f>
        <v>155.14447996709723</v>
      </c>
      <c r="Q69" s="21">
        <f>0.087*(L69^2.257)*(0.308^0.611)</f>
        <v>52.927987623728107</v>
      </c>
    </row>
    <row r="70" spans="1:17" ht="15" customHeight="1" x14ac:dyDescent="0.3">
      <c r="A70" s="22"/>
      <c r="B70" s="23"/>
      <c r="C70" s="18">
        <v>2</v>
      </c>
      <c r="D70" s="19" t="s">
        <v>33</v>
      </c>
      <c r="E70" s="63">
        <v>8.6887332908975186</v>
      </c>
      <c r="F70" s="29"/>
      <c r="G70" s="21" t="s">
        <v>51</v>
      </c>
      <c r="I70" s="21">
        <f t="shared" ref="I70:I71" si="14">0.225*(E70^2.341)*(0.308^0.73)</f>
        <v>15.02870739217035</v>
      </c>
      <c r="J70" s="21">
        <f t="shared" ref="J70:J71" si="15">0.087*(E70^2.257)*(0.308^0.611)</f>
        <v>5.5750463825532046</v>
      </c>
      <c r="L70" s="64">
        <v>22.59707192870783</v>
      </c>
      <c r="N70" s="21" t="s">
        <v>51</v>
      </c>
      <c r="P70" s="21">
        <f>0.225*(L70^2.341)*(0.308^0.73)</f>
        <v>140.81880887184454</v>
      </c>
      <c r="Q70" s="21">
        <f>0.087*(L70^2.257)*(0.308^0.611)</f>
        <v>48.20804099135065</v>
      </c>
    </row>
    <row r="71" spans="1:17" ht="15" customHeight="1" x14ac:dyDescent="0.3">
      <c r="A71" s="22"/>
      <c r="B71" s="23"/>
      <c r="C71" s="18">
        <v>3</v>
      </c>
      <c r="D71" s="19" t="s">
        <v>33</v>
      </c>
      <c r="E71" s="63">
        <v>11.171228516868238</v>
      </c>
      <c r="F71" s="29"/>
      <c r="G71" s="21" t="s">
        <v>51</v>
      </c>
      <c r="I71" s="21">
        <f t="shared" si="14"/>
        <v>27.066296297621978</v>
      </c>
      <c r="J71" s="21">
        <f t="shared" si="15"/>
        <v>9.8307703829370823</v>
      </c>
      <c r="L71" s="64">
        <v>11.171228516868238</v>
      </c>
      <c r="M71" s="19">
        <v>187</v>
      </c>
      <c r="N71" s="19" t="s">
        <v>9</v>
      </c>
      <c r="O71" s="21">
        <f>(((L71/2*L71/2)*3.142)*(M71))*0.52*0.48/1000</f>
        <v>4.5754545792488868</v>
      </c>
    </row>
    <row r="72" spans="1:17" ht="19.2" customHeight="1" x14ac:dyDescent="0.3">
      <c r="A72" s="31" t="s">
        <v>14</v>
      </c>
      <c r="E72" s="63" t="s">
        <v>48</v>
      </c>
      <c r="F72" s="29"/>
      <c r="G72" s="25" t="s">
        <v>61</v>
      </c>
      <c r="J72" s="25"/>
      <c r="L72" s="64"/>
      <c r="N72" s="27"/>
    </row>
    <row r="73" spans="1:17" ht="13.5" customHeight="1" x14ac:dyDescent="0.3">
      <c r="A73" s="28"/>
      <c r="E73" s="63"/>
      <c r="F73" s="29"/>
      <c r="G73" s="21"/>
      <c r="L73" s="64"/>
    </row>
    <row r="74" spans="1:17" ht="13.5" customHeight="1" x14ac:dyDescent="0.3">
      <c r="A74" s="22">
        <v>12</v>
      </c>
      <c r="B74" s="23" t="s">
        <v>13</v>
      </c>
      <c r="C74" s="18">
        <v>1</v>
      </c>
      <c r="D74" s="19" t="s">
        <v>33</v>
      </c>
      <c r="E74" s="63">
        <v>4.9649904519414383</v>
      </c>
      <c r="F74" s="29">
        <v>194</v>
      </c>
      <c r="G74" s="21" t="s">
        <v>49</v>
      </c>
      <c r="H74" s="21">
        <f t="shared" ref="H74:H78" si="16">(((E74/2*E74/2)*3.142)*(F74))*0.52*0.48/1000</f>
        <v>0.93762533927434744</v>
      </c>
      <c r="I74" s="30"/>
      <c r="L74" s="64"/>
      <c r="N74" s="19" t="s">
        <v>15</v>
      </c>
    </row>
    <row r="75" spans="1:17" ht="13.5" customHeight="1" x14ac:dyDescent="0.3">
      <c r="A75" s="22"/>
      <c r="B75" s="23"/>
      <c r="C75" s="18">
        <v>2</v>
      </c>
      <c r="D75" s="19" t="s">
        <v>33</v>
      </c>
      <c r="E75" s="63">
        <v>4.9013367281985998</v>
      </c>
      <c r="F75" s="29">
        <v>171</v>
      </c>
      <c r="G75" s="21" t="s">
        <v>49</v>
      </c>
      <c r="H75" s="21">
        <f t="shared" si="16"/>
        <v>0.80540804073838324</v>
      </c>
      <c r="I75" s="30"/>
      <c r="L75" s="64"/>
      <c r="N75" s="19" t="s">
        <v>15</v>
      </c>
    </row>
    <row r="76" spans="1:17" ht="13.5" customHeight="1" x14ac:dyDescent="0.3">
      <c r="A76" s="22"/>
      <c r="B76" s="23"/>
      <c r="C76" s="18">
        <v>3</v>
      </c>
      <c r="D76" s="19" t="s">
        <v>33</v>
      </c>
      <c r="E76" s="63">
        <v>6.747294716740929</v>
      </c>
      <c r="F76" s="29">
        <v>120</v>
      </c>
      <c r="G76" s="21" t="s">
        <v>49</v>
      </c>
      <c r="H76" s="21">
        <f t="shared" si="16"/>
        <v>1.0711033481858685</v>
      </c>
      <c r="I76" s="30"/>
      <c r="L76" s="64">
        <v>6.747294716740929</v>
      </c>
      <c r="N76" s="19" t="s">
        <v>16</v>
      </c>
      <c r="P76" s="21">
        <f>0.225*(L76^2.341)*(0.308^0.73)</f>
        <v>8.3141359671341668</v>
      </c>
      <c r="Q76" s="21">
        <f>0.087*(L76^2.257)*(0.308^0.611)</f>
        <v>3.1504270568591033</v>
      </c>
    </row>
    <row r="77" spans="1:17" ht="13.5" customHeight="1" x14ac:dyDescent="0.3">
      <c r="A77" s="22"/>
      <c r="B77" s="23"/>
      <c r="C77" s="18">
        <v>4</v>
      </c>
      <c r="D77" s="19" t="s">
        <v>33</v>
      </c>
      <c r="E77" s="63">
        <v>16.772756206238068</v>
      </c>
      <c r="F77" s="29">
        <v>150</v>
      </c>
      <c r="G77" s="21" t="s">
        <v>49</v>
      </c>
      <c r="H77" s="21">
        <f t="shared" si="16"/>
        <v>8.2735309993634658</v>
      </c>
      <c r="I77" s="30"/>
      <c r="L77" s="64"/>
      <c r="N77" s="19" t="s">
        <v>15</v>
      </c>
    </row>
    <row r="78" spans="1:17" ht="13.5" customHeight="1" x14ac:dyDescent="0.3">
      <c r="A78" s="22"/>
      <c r="B78" s="23"/>
      <c r="C78" s="18">
        <v>5</v>
      </c>
      <c r="D78" s="19" t="s">
        <v>33</v>
      </c>
      <c r="E78" s="63">
        <v>5.4742202418841499</v>
      </c>
      <c r="F78" s="29">
        <v>172</v>
      </c>
      <c r="G78" s="21" t="s">
        <v>49</v>
      </c>
      <c r="H78" s="21">
        <f t="shared" si="16"/>
        <v>1.0105638294080204</v>
      </c>
      <c r="I78" s="30"/>
      <c r="L78" s="64"/>
      <c r="N78" s="19" t="s">
        <v>15</v>
      </c>
    </row>
    <row r="79" spans="1:17" ht="13.5" customHeight="1" x14ac:dyDescent="0.3">
      <c r="A79" s="22"/>
      <c r="B79" s="23"/>
      <c r="C79" s="18">
        <v>6</v>
      </c>
      <c r="D79" s="19" t="s">
        <v>33</v>
      </c>
      <c r="E79" s="63">
        <v>14.64035646085296</v>
      </c>
      <c r="F79" s="29"/>
      <c r="G79" s="21" t="s">
        <v>51</v>
      </c>
      <c r="I79" s="21">
        <f>0.225*(E79^2.341)*(0.308^0.73)</f>
        <v>50.977784386942595</v>
      </c>
      <c r="J79" s="21">
        <f>0.087*(E79^2.257)*(0.308^0.611)</f>
        <v>18.099801694070379</v>
      </c>
      <c r="L79" s="64">
        <v>15.913430935709739</v>
      </c>
      <c r="N79" s="21" t="s">
        <v>51</v>
      </c>
      <c r="P79" s="21">
        <f>0.225*(L79^2.341)*(0.308^0.73)</f>
        <v>61.966027052139736</v>
      </c>
      <c r="Q79" s="21">
        <f>0.087*(L79^2.257)*(0.308^0.611)</f>
        <v>21.84764801597963</v>
      </c>
    </row>
    <row r="80" spans="1:17" ht="13.5" customHeight="1" x14ac:dyDescent="0.3">
      <c r="A80" s="22"/>
      <c r="B80" s="23"/>
      <c r="C80" s="18">
        <v>7</v>
      </c>
      <c r="D80" s="19" t="s">
        <v>33</v>
      </c>
      <c r="E80" s="63">
        <v>31.444939528962443</v>
      </c>
      <c r="F80" s="29"/>
      <c r="G80" s="21" t="s">
        <v>51</v>
      </c>
      <c r="I80" s="21">
        <f>0.225*(E80^2.341)*(0.308^0.73)</f>
        <v>305.20446257679885</v>
      </c>
      <c r="J80" s="21">
        <f>0.087*(E80^2.257)*(0.308^0.611)</f>
        <v>101.62388988185641</v>
      </c>
      <c r="L80" s="64">
        <v>34.054742202418844</v>
      </c>
      <c r="N80" s="21" t="s">
        <v>51</v>
      </c>
      <c r="P80" s="21">
        <f>0.225*(L80^2.341)*(0.308^0.73)</f>
        <v>367.83436063169842</v>
      </c>
      <c r="Q80" s="21">
        <f>0.087*(L80^2.257)*(0.308^0.611)</f>
        <v>121.66021420635784</v>
      </c>
    </row>
    <row r="81" spans="1:17" ht="13.5" customHeight="1" x14ac:dyDescent="0.3">
      <c r="A81" s="22"/>
      <c r="B81" s="23"/>
      <c r="C81" s="18">
        <v>8</v>
      </c>
      <c r="D81" s="19" t="s">
        <v>33</v>
      </c>
      <c r="E81" s="63">
        <v>4.3921069382558882</v>
      </c>
      <c r="F81" s="29">
        <v>178</v>
      </c>
      <c r="G81" s="21" t="s">
        <v>49</v>
      </c>
      <c r="H81" s="21">
        <f t="shared" ref="H81:H84" si="17">(((E81/2*E81/2)*3.142)*(F81))*0.52*0.48/1000</f>
        <v>0.67321934054742205</v>
      </c>
      <c r="I81" s="29"/>
      <c r="L81" s="64"/>
      <c r="N81" s="19" t="s">
        <v>15</v>
      </c>
    </row>
    <row r="82" spans="1:17" ht="13.5" customHeight="1" x14ac:dyDescent="0.3">
      <c r="A82" s="22"/>
      <c r="B82" s="23"/>
      <c r="C82" s="18">
        <v>9</v>
      </c>
      <c r="D82" s="19" t="s">
        <v>33</v>
      </c>
      <c r="E82" s="63">
        <v>4.4557606619987267</v>
      </c>
      <c r="F82" s="29">
        <v>183</v>
      </c>
      <c r="G82" s="21" t="s">
        <v>49</v>
      </c>
      <c r="H82" s="21">
        <f t="shared" si="17"/>
        <v>0.71233711012094203</v>
      </c>
      <c r="I82" s="29"/>
      <c r="L82" s="64"/>
      <c r="N82" s="19" t="s">
        <v>15</v>
      </c>
    </row>
    <row r="83" spans="1:17" ht="13.5" customHeight="1" x14ac:dyDescent="0.3">
      <c r="A83" s="22"/>
      <c r="B83" s="23"/>
      <c r="C83" s="18">
        <v>10</v>
      </c>
      <c r="D83" s="19" t="s">
        <v>33</v>
      </c>
      <c r="E83" s="63">
        <v>3.9147040101845962</v>
      </c>
      <c r="F83" s="29">
        <v>89</v>
      </c>
      <c r="G83" s="21" t="s">
        <v>49</v>
      </c>
      <c r="H83" s="21">
        <f t="shared" si="17"/>
        <v>0.26741061234882246</v>
      </c>
      <c r="I83" s="29"/>
      <c r="L83" s="64"/>
      <c r="N83" s="19" t="s">
        <v>15</v>
      </c>
    </row>
    <row r="84" spans="1:17" ht="13.5" customHeight="1" x14ac:dyDescent="0.3">
      <c r="A84" s="22"/>
      <c r="B84" s="23"/>
      <c r="C84" s="18">
        <v>11</v>
      </c>
      <c r="D84" s="19" t="s">
        <v>33</v>
      </c>
      <c r="E84" s="63">
        <v>9.1661362189688109</v>
      </c>
      <c r="F84" s="29">
        <v>160</v>
      </c>
      <c r="G84" s="21" t="s">
        <v>49</v>
      </c>
      <c r="H84" s="21">
        <f t="shared" si="17"/>
        <v>2.6356234754933165</v>
      </c>
      <c r="I84" s="30"/>
      <c r="L84" s="64"/>
      <c r="N84" s="19" t="s">
        <v>15</v>
      </c>
    </row>
    <row r="85" spans="1:17" ht="13.5" customHeight="1" x14ac:dyDescent="0.3">
      <c r="A85" s="22"/>
      <c r="B85" s="23"/>
      <c r="C85" s="18">
        <v>12</v>
      </c>
      <c r="D85" s="19" t="s">
        <v>33</v>
      </c>
      <c r="E85" s="63">
        <v>5.0604710375556969</v>
      </c>
      <c r="F85" s="29"/>
      <c r="G85" s="21" t="s">
        <v>51</v>
      </c>
      <c r="I85" s="21">
        <f>0.225*(E85^2.341)*(0.308^0.73)</f>
        <v>4.2397040322144912</v>
      </c>
      <c r="J85" s="21">
        <f>0.087*(E85^2.257)*(0.308^0.611)</f>
        <v>1.6458213816173821</v>
      </c>
      <c r="L85" s="64">
        <v>5.2832590706556344</v>
      </c>
      <c r="N85" s="21" t="s">
        <v>51</v>
      </c>
      <c r="P85" s="21">
        <f>0.225*(L85^2.341)*(0.308^0.73)</f>
        <v>4.6896227317425687</v>
      </c>
      <c r="Q85" s="21">
        <f>0.087*(L85^2.257)*(0.308^0.611)</f>
        <v>1.8139000186079579</v>
      </c>
    </row>
    <row r="86" spans="1:17" ht="13.5" customHeight="1" x14ac:dyDescent="0.3">
      <c r="A86" s="22"/>
      <c r="B86" s="23"/>
      <c r="C86" s="18">
        <v>13</v>
      </c>
      <c r="D86" s="19" t="s">
        <v>33</v>
      </c>
      <c r="E86" s="63">
        <v>4.232972628898791</v>
      </c>
      <c r="F86" s="29">
        <v>296</v>
      </c>
      <c r="G86" s="21" t="s">
        <v>49</v>
      </c>
      <c r="H86" s="21">
        <f>(((E86/2*E86/2)*3.142)*(F86))*0.52*0.48/1000</f>
        <v>1.0398564786760027</v>
      </c>
      <c r="I86" s="30"/>
      <c r="L86" s="64"/>
      <c r="N86" s="19" t="s">
        <v>15</v>
      </c>
    </row>
    <row r="87" spans="1:17" ht="13.5" customHeight="1" x14ac:dyDescent="0.3">
      <c r="A87" s="22"/>
      <c r="B87" s="23"/>
      <c r="C87" s="18">
        <v>14</v>
      </c>
      <c r="D87" s="19" t="s">
        <v>33</v>
      </c>
      <c r="E87" s="63">
        <v>17.027371101209422</v>
      </c>
      <c r="F87" s="29"/>
      <c r="G87" s="21" t="s">
        <v>51</v>
      </c>
      <c r="I87" s="21">
        <f>0.225*(E87^2.341)*(0.308^0.73)</f>
        <v>72.600744759283302</v>
      </c>
      <c r="J87" s="21">
        <f>0.087*(E87^2.257)*(0.308^0.611)</f>
        <v>25.452114984590747</v>
      </c>
      <c r="L87" s="64">
        <v>29.917250159134309</v>
      </c>
      <c r="N87" s="21" t="s">
        <v>51</v>
      </c>
      <c r="P87" s="21">
        <f>0.225*(L87^2.341)*(0.308^0.73)</f>
        <v>271.61714338860384</v>
      </c>
      <c r="Q87" s="21">
        <f>0.087*(L87^2.257)*(0.308^0.611)</f>
        <v>90.819468533882358</v>
      </c>
    </row>
    <row r="88" spans="1:17" ht="13.5" customHeight="1" x14ac:dyDescent="0.3">
      <c r="A88" s="22"/>
      <c r="B88" s="23"/>
      <c r="C88" s="18">
        <v>15</v>
      </c>
      <c r="D88" s="19" t="s">
        <v>33</v>
      </c>
      <c r="E88" s="63">
        <v>6.3653723742838961</v>
      </c>
      <c r="F88" s="29">
        <v>179</v>
      </c>
      <c r="G88" s="21" t="s">
        <v>49</v>
      </c>
      <c r="H88" s="21">
        <f t="shared" ref="H88:H89" si="18">(((E88/2*E88/2)*3.142)*(F88))*0.52*0.48/1000</f>
        <v>1.4219732654360282</v>
      </c>
      <c r="I88" s="30"/>
      <c r="L88" s="64">
        <v>7.0655633354551242</v>
      </c>
      <c r="N88" s="19" t="s">
        <v>16</v>
      </c>
      <c r="P88" s="21">
        <f>0.225*(L88^2.341)*(0.308^0.73)</f>
        <v>9.2614115907846042</v>
      </c>
      <c r="Q88" s="21">
        <f>0.087*(L88^2.257)*(0.308^0.611)</f>
        <v>3.4958118797500939</v>
      </c>
    </row>
    <row r="89" spans="1:17" ht="13.5" customHeight="1" x14ac:dyDescent="0.3">
      <c r="A89" s="22"/>
      <c r="B89" s="23"/>
      <c r="C89" s="18">
        <v>16</v>
      </c>
      <c r="D89" s="19" t="s">
        <v>33</v>
      </c>
      <c r="E89" s="63">
        <v>7.0655633354551242</v>
      </c>
      <c r="F89" s="29">
        <v>182</v>
      </c>
      <c r="G89" s="21" t="s">
        <v>49</v>
      </c>
      <c r="H89" s="21">
        <f t="shared" si="18"/>
        <v>1.7813766110757479</v>
      </c>
      <c r="I89" s="30"/>
      <c r="L89" s="64"/>
      <c r="N89" s="19" t="s">
        <v>15</v>
      </c>
    </row>
    <row r="90" spans="1:17" ht="25.8" customHeight="1" x14ac:dyDescent="0.3">
      <c r="A90" s="16">
        <v>12</v>
      </c>
      <c r="E90" s="63" t="s">
        <v>48</v>
      </c>
      <c r="F90" s="19"/>
      <c r="G90" s="25" t="s">
        <v>53</v>
      </c>
      <c r="I90" s="30"/>
      <c r="J90" s="25"/>
      <c r="L90" s="64"/>
      <c r="N90" s="27"/>
    </row>
    <row r="91" spans="1:17" ht="13.5" customHeight="1" x14ac:dyDescent="0.3">
      <c r="A91" s="28"/>
      <c r="E91" s="63"/>
      <c r="F91" s="29"/>
      <c r="G91" s="21"/>
      <c r="L91" s="64"/>
    </row>
    <row r="92" spans="1:17" ht="13.5" customHeight="1" x14ac:dyDescent="0.3">
      <c r="A92" s="22">
        <v>13</v>
      </c>
      <c r="B92" s="23" t="s">
        <v>13</v>
      </c>
      <c r="C92" s="18">
        <v>1</v>
      </c>
      <c r="D92" s="19" t="s">
        <v>31</v>
      </c>
      <c r="E92" s="63">
        <v>7.5429662635264165</v>
      </c>
      <c r="F92" s="29"/>
      <c r="G92" s="21" t="s">
        <v>51</v>
      </c>
      <c r="I92" s="32">
        <f>0.225*(E92^2.341)*(0.45^0.73)</f>
        <v>14.234881696275412</v>
      </c>
      <c r="J92" s="32">
        <f>0.087*(E92^2.257)*(0.45^0.611)</f>
        <v>5.1079279846722958</v>
      </c>
      <c r="L92" s="64">
        <v>9.7071928707829418</v>
      </c>
      <c r="N92" s="21" t="s">
        <v>51</v>
      </c>
      <c r="P92" s="21">
        <f>0.225*(L92^2.341)*(0.45^0.73)</f>
        <v>25.692946232629474</v>
      </c>
      <c r="Q92" s="21">
        <f>0.087*(L92^2.257)*(0.45^0.611)</f>
        <v>9.0261487441988066</v>
      </c>
    </row>
    <row r="93" spans="1:17" ht="13.5" customHeight="1" x14ac:dyDescent="0.3">
      <c r="A93" s="22"/>
      <c r="B93" s="23"/>
      <c r="C93" s="18">
        <v>2</v>
      </c>
      <c r="D93" s="19" t="s">
        <v>32</v>
      </c>
      <c r="E93" s="63">
        <v>4.3284532145130488</v>
      </c>
      <c r="F93" s="29">
        <v>206</v>
      </c>
      <c r="G93" s="21" t="s">
        <v>49</v>
      </c>
      <c r="H93" s="21">
        <f t="shared" ref="H93" si="19">(((E93/2*E93/2)*3.142)*(F93))*0.52*0.48/1000</f>
        <v>0.75669949840865669</v>
      </c>
      <c r="L93" s="64"/>
      <c r="N93" s="19" t="s">
        <v>15</v>
      </c>
    </row>
    <row r="94" spans="1:17" ht="13.5" customHeight="1" x14ac:dyDescent="0.3">
      <c r="A94" s="22"/>
      <c r="B94" s="23"/>
      <c r="C94" s="18">
        <v>3</v>
      </c>
      <c r="D94" s="19" t="s">
        <v>32</v>
      </c>
      <c r="E94" s="63">
        <v>9.0388287714831321</v>
      </c>
      <c r="F94" s="29"/>
      <c r="G94" s="21" t="s">
        <v>51</v>
      </c>
      <c r="I94" s="32">
        <f>0.225*(E94^2.341)*(0.618^0.73)</f>
        <v>27.407073844894409</v>
      </c>
      <c r="J94" s="32">
        <f>0.087*(E94^2.257)*(0.618^0.611)</f>
        <v>9.3273517391299929</v>
      </c>
      <c r="L94" s="64">
        <v>13.367281985996181</v>
      </c>
      <c r="N94" s="21" t="s">
        <v>51</v>
      </c>
      <c r="P94" s="21">
        <f>0.225*(L94^2.341)*(0.618^0.73)</f>
        <v>68.496917014020951</v>
      </c>
      <c r="Q94" s="21">
        <f>0.087*(L94^2.257)*(0.618^0.611)</f>
        <v>22.557580167151563</v>
      </c>
    </row>
    <row r="95" spans="1:17" ht="13.5" customHeight="1" x14ac:dyDescent="0.3">
      <c r="A95" s="22"/>
      <c r="B95" s="23"/>
      <c r="C95" s="18">
        <v>4</v>
      </c>
      <c r="D95" s="19" t="s">
        <v>32</v>
      </c>
      <c r="E95" s="63">
        <v>4.232972628898791</v>
      </c>
      <c r="F95" s="29">
        <v>197</v>
      </c>
      <c r="G95" s="21" t="s">
        <v>49</v>
      </c>
      <c r="H95" s="21">
        <f t="shared" ref="H95" si="20">(((E95/2*E95/2)*3.142)*(F95))*0.52*0.48/1000</f>
        <v>0.69206664290261</v>
      </c>
      <c r="L95" s="64">
        <v>4.7740292807129219</v>
      </c>
      <c r="N95" s="19" t="s">
        <v>16</v>
      </c>
      <c r="P95" s="21">
        <f>0.225*(L95^2.341)*(0.618^0.73)</f>
        <v>6.1499852383032625</v>
      </c>
      <c r="Q95" s="21">
        <f>0.087*(L95^2.257)*(0.618^0.611)</f>
        <v>2.2082936963150983</v>
      </c>
    </row>
    <row r="96" spans="1:17" ht="28.8" customHeight="1" x14ac:dyDescent="0.3">
      <c r="A96" s="16">
        <v>13</v>
      </c>
      <c r="E96" s="63" t="s">
        <v>48</v>
      </c>
      <c r="F96" s="19"/>
      <c r="G96" s="25" t="s">
        <v>54</v>
      </c>
      <c r="J96" s="25"/>
      <c r="L96" s="64"/>
      <c r="N96" s="27"/>
    </row>
    <row r="97" spans="1:17" ht="13.5" customHeight="1" x14ac:dyDescent="0.3">
      <c r="A97" s="28"/>
      <c r="E97" s="63"/>
      <c r="F97" s="29"/>
      <c r="G97" s="21"/>
      <c r="L97" s="64"/>
    </row>
    <row r="98" spans="1:17" ht="13.5" customHeight="1" x14ac:dyDescent="0.3">
      <c r="A98" s="22">
        <v>14</v>
      </c>
      <c r="B98" s="23" t="s">
        <v>13</v>
      </c>
      <c r="C98" s="18">
        <v>1</v>
      </c>
      <c r="D98" s="19" t="s">
        <v>31</v>
      </c>
      <c r="E98" s="63">
        <v>14.003819223424571</v>
      </c>
      <c r="F98" s="29"/>
      <c r="G98" s="21" t="s">
        <v>51</v>
      </c>
      <c r="I98" s="32">
        <f>0.225*(E98^2.341)*(0.45^0.73)</f>
        <v>60.588569625068814</v>
      </c>
      <c r="J98" s="32">
        <f>0.087*(E98^2.257)*(0.45^0.611)</f>
        <v>20.640035480592797</v>
      </c>
      <c r="L98" s="64">
        <v>19.255251432208784</v>
      </c>
      <c r="N98" s="21" t="s">
        <v>51</v>
      </c>
      <c r="P98" s="21">
        <f>0.225*(L98^2.341)*(0.45^0.73)</f>
        <v>127.690126202193</v>
      </c>
      <c r="Q98" s="21">
        <f>0.087*(L98^2.257)*(0.45^0.611)</f>
        <v>42.350606018831776</v>
      </c>
    </row>
    <row r="99" spans="1:17" ht="13.5" customHeight="1" x14ac:dyDescent="0.3">
      <c r="A99" s="22"/>
      <c r="B99" s="23"/>
      <c r="C99" s="18">
        <v>2</v>
      </c>
      <c r="D99" s="19" t="s">
        <v>32</v>
      </c>
      <c r="E99" s="63">
        <v>4.6148949713558247</v>
      </c>
      <c r="F99" s="29"/>
      <c r="G99" s="21" t="s">
        <v>51</v>
      </c>
      <c r="I99" s="32">
        <f>0.225*(E99^2.341)*(0.618^0.73)</f>
        <v>5.6807663764733061</v>
      </c>
      <c r="J99" s="32">
        <f>0.087*(E99^2.257)*(0.618^0.611)</f>
        <v>2.0456269756642036</v>
      </c>
      <c r="L99" s="64">
        <v>8.9115213239974533</v>
      </c>
      <c r="N99" s="21" t="s">
        <v>51</v>
      </c>
      <c r="P99" s="21">
        <f>0.225*(L99^2.341)*(0.618^0.73)</f>
        <v>26.511932617062477</v>
      </c>
      <c r="Q99" s="21">
        <f>0.087*(L99^2.257)*(0.618^0.611)</f>
        <v>9.0334685684480771</v>
      </c>
    </row>
    <row r="100" spans="1:17" ht="13.5" customHeight="1" x14ac:dyDescent="0.3">
      <c r="A100" s="22"/>
      <c r="B100" s="23"/>
      <c r="C100" s="18">
        <v>3</v>
      </c>
      <c r="D100" s="19" t="s">
        <v>32</v>
      </c>
      <c r="E100" s="63">
        <v>8.6569064290260975</v>
      </c>
      <c r="F100" s="29"/>
      <c r="G100" s="21" t="s">
        <v>51</v>
      </c>
      <c r="I100" s="32">
        <f>0.225*(E100^2.341)*(0.618^0.73)</f>
        <v>24.772522996528803</v>
      </c>
      <c r="J100" s="32">
        <f>0.087*(E100^2.257)*(0.618^0.611)</f>
        <v>8.4613737231532387</v>
      </c>
      <c r="L100" s="64">
        <v>10.821133036282623</v>
      </c>
      <c r="N100" s="21" t="s">
        <v>51</v>
      </c>
      <c r="P100" s="21">
        <f>0.225*(L100^2.341)*(0.618^0.73)</f>
        <v>41.767317214794055</v>
      </c>
      <c r="Q100" s="21">
        <f>0.087*(L100^2.257)*(0.618^0.611)</f>
        <v>14.001248922349379</v>
      </c>
    </row>
    <row r="101" spans="1:17" ht="13.5" customHeight="1" x14ac:dyDescent="0.3">
      <c r="A101" s="22"/>
      <c r="B101" s="23"/>
      <c r="C101" s="18">
        <v>4</v>
      </c>
      <c r="D101" s="19" t="s">
        <v>32</v>
      </c>
      <c r="E101" s="63">
        <v>3.1190324633991091</v>
      </c>
      <c r="F101" s="29">
        <v>95</v>
      </c>
      <c r="G101" s="21" t="s">
        <v>49</v>
      </c>
      <c r="H101" s="21">
        <f t="shared" ref="H101" si="21">(((E101/2*E101/2)*3.142)*(F101))*0.52*0.48/1000</f>
        <v>0.18119831954169316</v>
      </c>
      <c r="L101" s="64"/>
      <c r="N101" s="19" t="s">
        <v>15</v>
      </c>
    </row>
    <row r="102" spans="1:17" ht="13.5" customHeight="1" x14ac:dyDescent="0.3">
      <c r="A102" s="16">
        <v>14</v>
      </c>
      <c r="E102" s="63" t="s">
        <v>48</v>
      </c>
      <c r="F102" s="19"/>
      <c r="G102" s="21" t="s">
        <v>55</v>
      </c>
      <c r="L102" s="64"/>
      <c r="N102" s="27"/>
    </row>
    <row r="103" spans="1:17" ht="13.5" customHeight="1" x14ac:dyDescent="0.3">
      <c r="A103" s="28"/>
      <c r="E103" s="63"/>
      <c r="F103" s="29"/>
      <c r="G103" s="21"/>
      <c r="L103" s="64"/>
    </row>
    <row r="104" spans="1:17" ht="13.5" customHeight="1" x14ac:dyDescent="0.3">
      <c r="A104" s="22">
        <v>15</v>
      </c>
      <c r="B104" s="23" t="s">
        <v>13</v>
      </c>
      <c r="C104" s="18">
        <v>1</v>
      </c>
      <c r="D104" s="19" t="s">
        <v>31</v>
      </c>
      <c r="E104" s="63">
        <v>17.25015913430936</v>
      </c>
      <c r="F104" s="29"/>
      <c r="G104" s="21" t="s">
        <v>51</v>
      </c>
      <c r="I104" s="32">
        <f>0.225*(E104^2.341)*(0.45^0.73)</f>
        <v>98.709809536732166</v>
      </c>
      <c r="J104" s="32">
        <f>0.087*(E104^2.257)*(0.45^0.611)</f>
        <v>33.042594322965485</v>
      </c>
      <c r="L104" s="64">
        <v>18.618714194780395</v>
      </c>
      <c r="N104" s="19" t="s">
        <v>9</v>
      </c>
    </row>
    <row r="105" spans="1:17" ht="13.5" customHeight="1" x14ac:dyDescent="0.3">
      <c r="A105" s="22"/>
      <c r="B105" s="23"/>
      <c r="C105" s="18">
        <v>2</v>
      </c>
      <c r="D105" s="19" t="s">
        <v>33</v>
      </c>
      <c r="E105" s="63">
        <v>10.439210693825588</v>
      </c>
      <c r="F105" s="29"/>
      <c r="G105" s="21" t="s">
        <v>51</v>
      </c>
      <c r="I105" s="32">
        <f>0.225*(E105^2.341)*(0.308^0.73)</f>
        <v>23.095402757947213</v>
      </c>
      <c r="J105" s="32">
        <f>0.087*(E105^2.257)*(0.308^0.611)</f>
        <v>8.4363901472463407</v>
      </c>
      <c r="L105" s="64">
        <v>18.777848504137491</v>
      </c>
      <c r="N105" s="21" t="s">
        <v>51</v>
      </c>
      <c r="P105" s="21">
        <f>0.225*(L105^2.341)*(0.308^0.73)</f>
        <v>91.291308376950482</v>
      </c>
      <c r="Q105" s="21">
        <f>0.087*(L105^2.257)*(0.308^0.611)</f>
        <v>31.74259154996389</v>
      </c>
    </row>
    <row r="106" spans="1:17" ht="13.5" customHeight="1" x14ac:dyDescent="0.3">
      <c r="A106" s="22"/>
      <c r="B106" s="23"/>
      <c r="C106" s="18">
        <v>3</v>
      </c>
      <c r="D106" s="19" t="s">
        <v>33</v>
      </c>
      <c r="E106" s="63">
        <v>13.908338637810314</v>
      </c>
      <c r="F106" s="29"/>
      <c r="G106" s="21" t="s">
        <v>51</v>
      </c>
      <c r="I106" s="32">
        <f t="shared" ref="I106:I108" si="22">0.225*(E106^2.341)*(0.308^0.73)</f>
        <v>45.209730282428318</v>
      </c>
      <c r="J106" s="32">
        <f t="shared" ref="J106:J108" si="23">0.087*(E106^2.257)*(0.308^0.611)</f>
        <v>16.121149067650563</v>
      </c>
      <c r="L106" s="64">
        <v>24.665817950350096</v>
      </c>
      <c r="N106" s="21" t="s">
        <v>51</v>
      </c>
      <c r="P106" s="21">
        <f>0.225*(L106^2.341)*(0.308^0.73)</f>
        <v>172.87020925379963</v>
      </c>
      <c r="Q106" s="21">
        <f>0.087*(L106^2.257)*(0.308^0.611)</f>
        <v>58.746680692090173</v>
      </c>
    </row>
    <row r="107" spans="1:17" ht="13.5" customHeight="1" x14ac:dyDescent="0.3">
      <c r="A107" s="22"/>
      <c r="B107" s="23"/>
      <c r="C107" s="18">
        <v>4</v>
      </c>
      <c r="D107" s="19" t="s">
        <v>33</v>
      </c>
      <c r="E107" s="63">
        <v>9.7071928707829418</v>
      </c>
      <c r="F107" s="29"/>
      <c r="G107" s="21" t="s">
        <v>51</v>
      </c>
      <c r="I107" s="32">
        <f t="shared" si="22"/>
        <v>19.48097980066413</v>
      </c>
      <c r="J107" s="32">
        <f t="shared" si="23"/>
        <v>7.1596885048898224</v>
      </c>
      <c r="L107" s="64">
        <v>17.186505410566518</v>
      </c>
      <c r="N107" s="21" t="s">
        <v>51</v>
      </c>
      <c r="P107" s="21">
        <f>0.225*(L107^2.341)*(0.308^0.73)</f>
        <v>74.199104501898631</v>
      </c>
      <c r="Q107" s="21">
        <f>0.087*(L107^2.257)*(0.308^0.611)</f>
        <v>25.992144124374374</v>
      </c>
    </row>
    <row r="108" spans="1:17" ht="13.5" customHeight="1" x14ac:dyDescent="0.3">
      <c r="A108" s="22"/>
      <c r="B108" s="23"/>
      <c r="C108" s="18">
        <v>5</v>
      </c>
      <c r="D108" s="19" t="s">
        <v>33</v>
      </c>
      <c r="E108" s="63">
        <v>13.685550604710375</v>
      </c>
      <c r="F108" s="29"/>
      <c r="G108" s="21" t="s">
        <v>51</v>
      </c>
      <c r="I108" s="32">
        <f t="shared" si="22"/>
        <v>43.532592012705315</v>
      </c>
      <c r="J108" s="32">
        <f t="shared" si="23"/>
        <v>15.544175636571527</v>
      </c>
      <c r="L108" s="64">
        <v>24.188415022278804</v>
      </c>
      <c r="N108" s="21" t="s">
        <v>51</v>
      </c>
      <c r="P108" s="21">
        <f>0.225*(L108^2.341)*(0.308^0.73)</f>
        <v>165.13893964061921</v>
      </c>
      <c r="Q108" s="21">
        <f>0.087*(L108^2.257)*(0.308^0.611)</f>
        <v>56.211563908709806</v>
      </c>
    </row>
    <row r="109" spans="1:17" ht="13.5" customHeight="1" x14ac:dyDescent="0.3">
      <c r="A109" s="31" t="s">
        <v>17</v>
      </c>
      <c r="E109" s="63" t="s">
        <v>48</v>
      </c>
      <c r="F109" s="29"/>
      <c r="G109" s="21" t="s">
        <v>55</v>
      </c>
      <c r="L109" s="64"/>
      <c r="N109" s="27"/>
    </row>
    <row r="110" spans="1:17" ht="13.5" customHeight="1" x14ac:dyDescent="0.3">
      <c r="A110" s="28"/>
      <c r="E110" s="63"/>
      <c r="F110" s="29"/>
      <c r="G110" s="21"/>
      <c r="L110" s="64"/>
    </row>
    <row r="111" spans="1:17" ht="16.5" customHeight="1" x14ac:dyDescent="0.3">
      <c r="A111" s="22">
        <v>17</v>
      </c>
      <c r="B111" s="23" t="s">
        <v>12</v>
      </c>
      <c r="C111" s="18">
        <v>1</v>
      </c>
      <c r="D111" s="19" t="s">
        <v>33</v>
      </c>
      <c r="E111" s="63">
        <v>28.1031190324634</v>
      </c>
      <c r="F111" s="29"/>
      <c r="G111" s="21" t="s">
        <v>51</v>
      </c>
      <c r="I111" s="32">
        <f>0.225*(E111^2.341)*(0.308^0.73)</f>
        <v>234.61667691822328</v>
      </c>
      <c r="J111" s="32">
        <f>0.087*(E111^2.257)*(0.308^0.611)</f>
        <v>78.861076023119878</v>
      </c>
      <c r="L111" s="64">
        <v>37.23742838956079</v>
      </c>
      <c r="N111" s="21" t="s">
        <v>51</v>
      </c>
      <c r="P111" s="21">
        <f>0.225*(L111^2.341)*(0.308^0.73)</f>
        <v>453.40674286717251</v>
      </c>
      <c r="Q111" s="21">
        <f>0.087*(L111^2.257)*(0.308^0.611)</f>
        <v>148.84178870546179</v>
      </c>
    </row>
    <row r="112" spans="1:17" ht="16.5" customHeight="1" x14ac:dyDescent="0.3">
      <c r="A112" s="22"/>
      <c r="B112" s="23"/>
      <c r="C112" s="18">
        <v>2</v>
      </c>
      <c r="D112" s="19" t="s">
        <v>33</v>
      </c>
      <c r="E112" s="63">
        <v>36.378103119032467</v>
      </c>
      <c r="F112" s="29"/>
      <c r="G112" s="21" t="s">
        <v>51</v>
      </c>
      <c r="I112" s="32">
        <f t="shared" ref="I112:I113" si="24">0.225*(E112^2.341)*(0.308^0.73)</f>
        <v>429.29032171233899</v>
      </c>
      <c r="J112" s="32">
        <f t="shared" ref="J112:J113" si="25">0.087*(E112^2.257)*(0.308^0.611)</f>
        <v>141.20163728637593</v>
      </c>
      <c r="L112" s="64">
        <v>37.873965626989182</v>
      </c>
      <c r="M112" s="19">
        <v>190</v>
      </c>
      <c r="N112" s="19" t="s">
        <v>9</v>
      </c>
      <c r="O112" s="21">
        <f>(((L112/2*L112/2)*3.142)*(M112))*0.52*0.48/1000</f>
        <v>53.435014640356464</v>
      </c>
    </row>
    <row r="113" spans="1:17" ht="13.8" customHeight="1" x14ac:dyDescent="0.3">
      <c r="A113" s="22"/>
      <c r="B113" s="23"/>
      <c r="C113" s="18">
        <v>3</v>
      </c>
      <c r="D113" s="19" t="s">
        <v>33</v>
      </c>
      <c r="E113" s="63">
        <v>37.492043284532144</v>
      </c>
      <c r="F113" s="29"/>
      <c r="G113" s="21" t="s">
        <v>51</v>
      </c>
      <c r="I113" s="32">
        <f t="shared" si="24"/>
        <v>460.69765014309826</v>
      </c>
      <c r="J113" s="32">
        <f t="shared" si="25"/>
        <v>151.14866340453196</v>
      </c>
      <c r="L113" s="64">
        <v>53.469127943984724</v>
      </c>
      <c r="N113" s="21" t="s">
        <v>51</v>
      </c>
      <c r="P113" s="21">
        <f>0.225*(L113^2.341)*(0.308^0.73)</f>
        <v>1057.5816350111597</v>
      </c>
      <c r="Q113" s="21">
        <f>0.087*(L113^2.257)*(0.308^0.611)</f>
        <v>336.78476666231302</v>
      </c>
    </row>
    <row r="114" spans="1:17" ht="15.75" customHeight="1" x14ac:dyDescent="0.3">
      <c r="A114" s="31" t="s">
        <v>18</v>
      </c>
      <c r="E114" s="63" t="s">
        <v>48</v>
      </c>
      <c r="F114" s="29"/>
      <c r="G114" s="21" t="s">
        <v>57</v>
      </c>
      <c r="L114" s="64"/>
      <c r="N114" s="27"/>
    </row>
    <row r="115" spans="1:17" ht="13.5" customHeight="1" x14ac:dyDescent="0.3">
      <c r="A115" s="28"/>
      <c r="E115" s="63"/>
      <c r="F115" s="29"/>
      <c r="G115" s="21"/>
      <c r="L115" s="64"/>
    </row>
    <row r="116" spans="1:17" ht="13.5" customHeight="1" x14ac:dyDescent="0.3">
      <c r="A116" s="22">
        <v>20</v>
      </c>
      <c r="B116" s="23" t="s">
        <v>19</v>
      </c>
      <c r="C116" s="18">
        <v>1</v>
      </c>
      <c r="D116" s="19" t="s">
        <v>33</v>
      </c>
      <c r="E116" s="63">
        <v>31.826861871419478</v>
      </c>
      <c r="F116" s="29"/>
      <c r="G116" s="21" t="s">
        <v>51</v>
      </c>
      <c r="I116" s="32">
        <f>0.225*(E116^2.341)*(0.308^0.73)</f>
        <v>313.95316972551916</v>
      </c>
      <c r="J116" s="32">
        <f>0.087*(E116^2.257)*(0.308^0.611)</f>
        <v>104.43098890360955</v>
      </c>
      <c r="L116" s="64"/>
      <c r="N116" s="19" t="s">
        <v>15</v>
      </c>
    </row>
    <row r="117" spans="1:17" ht="13.5" customHeight="1" x14ac:dyDescent="0.3">
      <c r="A117" s="22"/>
      <c r="B117" s="23"/>
      <c r="C117" s="18">
        <v>2</v>
      </c>
      <c r="D117" s="19" t="s">
        <v>32</v>
      </c>
      <c r="E117" s="63">
        <v>11.075747931253979</v>
      </c>
      <c r="F117" s="29"/>
      <c r="G117" s="21" t="s">
        <v>51</v>
      </c>
      <c r="I117" s="32">
        <f>0.225*(E117^2.341)*(0.618^0.73)</f>
        <v>44.10435203622432</v>
      </c>
      <c r="J117" s="32">
        <f>0.087*(E117^2.257)*(0.618^0.611)</f>
        <v>14.755815441162342</v>
      </c>
      <c r="L117" s="64">
        <v>12.571610439210694</v>
      </c>
      <c r="N117" s="19" t="s">
        <v>20</v>
      </c>
      <c r="P117" s="21">
        <f>0.225*(L117^2.341)*(0.618^0.73)</f>
        <v>59.330531208982052</v>
      </c>
      <c r="Q117" s="21">
        <f>0.087*(L117^2.257)*(0.618^0.611)</f>
        <v>19.639865346361258</v>
      </c>
    </row>
    <row r="118" spans="1:17" ht="13.5" customHeight="1" x14ac:dyDescent="0.3">
      <c r="A118" s="22"/>
      <c r="B118" s="23"/>
      <c r="C118" s="18">
        <v>3</v>
      </c>
      <c r="D118" s="19" t="s">
        <v>33</v>
      </c>
      <c r="E118" s="63">
        <v>10.28007638446849</v>
      </c>
      <c r="F118" s="29"/>
      <c r="G118" s="21" t="s">
        <v>51</v>
      </c>
      <c r="I118" s="32">
        <f>0.225*(E118^2.341)*(0.308^0.73)</f>
        <v>22.279630139297282</v>
      </c>
      <c r="J118" s="32">
        <f>0.087*(E118^2.257)*(0.308^0.611)</f>
        <v>8.1489092898710869</v>
      </c>
      <c r="L118" s="64">
        <v>15.595162316995545</v>
      </c>
      <c r="N118" s="21" t="s">
        <v>51</v>
      </c>
      <c r="P118" s="21">
        <f>0.225*(L118^2.341)*(0.308^0.73)</f>
        <v>59.103594680704589</v>
      </c>
      <c r="Q118" s="21">
        <f>0.087*(L118^2.257)*(0.308^0.611)</f>
        <v>20.873820435213847</v>
      </c>
    </row>
    <row r="119" spans="1:17" ht="13.5" customHeight="1" x14ac:dyDescent="0.3">
      <c r="A119" s="22"/>
      <c r="B119" s="23"/>
      <c r="C119" s="18">
        <v>4</v>
      </c>
      <c r="D119" s="19" t="s">
        <v>36</v>
      </c>
      <c r="E119" s="63">
        <v>6.2380649267982182</v>
      </c>
      <c r="F119" s="29"/>
      <c r="G119" s="21" t="s">
        <v>51</v>
      </c>
      <c r="I119" s="32">
        <f>0.225*(E119^2.341)*(0.308^0.73)</f>
        <v>6.9188885526129988</v>
      </c>
      <c r="J119" s="32">
        <f>0.087*(E119^2.257)*(0.308^0.611)</f>
        <v>2.6390726359955909</v>
      </c>
      <c r="L119" s="64">
        <v>9.5480585614258437</v>
      </c>
      <c r="N119" s="21" t="s">
        <v>51</v>
      </c>
      <c r="P119" s="21">
        <f>0.225*(L119^2.341)*(0.308^0.73)</f>
        <v>18.741559646054686</v>
      </c>
      <c r="Q119" s="21">
        <f>0.087*(L119^2.257)*(0.308^0.611)</f>
        <v>6.8975056111829955</v>
      </c>
    </row>
    <row r="120" spans="1:17" ht="13.5" customHeight="1" x14ac:dyDescent="0.3">
      <c r="A120" s="22"/>
      <c r="B120" s="23"/>
      <c r="C120" s="18">
        <v>5</v>
      </c>
      <c r="D120" s="19" t="s">
        <v>32</v>
      </c>
      <c r="E120" s="63">
        <v>14.831317632081477</v>
      </c>
      <c r="F120" s="29"/>
      <c r="G120" s="21" t="s">
        <v>51</v>
      </c>
      <c r="I120" s="32">
        <f t="shared" ref="I120:I121" si="26">0.225*(E120^2.341)*(0.618^0.73)</f>
        <v>87.364675243708547</v>
      </c>
      <c r="J120" s="32">
        <f t="shared" ref="J120:J121" si="27">0.087*(E120^2.257)*(0.618^0.611)</f>
        <v>28.521073972332037</v>
      </c>
      <c r="L120" s="64">
        <v>16.868236791852325</v>
      </c>
      <c r="N120" s="21" t="s">
        <v>51</v>
      </c>
      <c r="P120" s="21">
        <f>0.225*(L120^2.341)*(0.618^0.73)</f>
        <v>118.07942961980294</v>
      </c>
      <c r="Q120" s="21">
        <f>0.087*(L120^2.257)*(0.618^0.611)</f>
        <v>38.133748566658362</v>
      </c>
    </row>
    <row r="121" spans="1:17" ht="13.5" customHeight="1" x14ac:dyDescent="0.3">
      <c r="A121" s="22"/>
      <c r="B121" s="23"/>
      <c r="C121" s="18">
        <v>6</v>
      </c>
      <c r="D121" s="19" t="s">
        <v>32</v>
      </c>
      <c r="E121" s="63">
        <v>13.590070019096119</v>
      </c>
      <c r="F121" s="29"/>
      <c r="G121" s="21" t="s">
        <v>51</v>
      </c>
      <c r="I121" s="32">
        <f t="shared" si="26"/>
        <v>71.199360243148874</v>
      </c>
      <c r="J121" s="32">
        <f t="shared" si="27"/>
        <v>23.415022259501406</v>
      </c>
      <c r="L121" s="64">
        <v>16.549968173138129</v>
      </c>
      <c r="N121" s="21" t="s">
        <v>51</v>
      </c>
      <c r="P121" s="21">
        <f>0.225*(L121^2.341)*(0.618^0.73)</f>
        <v>112.92972312115405</v>
      </c>
      <c r="Q121" s="21">
        <f>0.087*(L121^2.257)*(0.618^0.611)</f>
        <v>36.529052509862204</v>
      </c>
    </row>
    <row r="122" spans="1:17" ht="13.5" customHeight="1" x14ac:dyDescent="0.3">
      <c r="A122" s="16">
        <v>20</v>
      </c>
      <c r="E122" s="63" t="s">
        <v>48</v>
      </c>
      <c r="F122" s="29"/>
      <c r="G122" s="21" t="s">
        <v>57</v>
      </c>
      <c r="L122" s="64"/>
      <c r="N122" s="27"/>
    </row>
    <row r="123" spans="1:17" ht="13.5" customHeight="1" x14ac:dyDescent="0.3">
      <c r="A123" s="28"/>
      <c r="E123" s="63"/>
      <c r="F123" s="29"/>
      <c r="G123" s="21"/>
      <c r="L123" s="64"/>
    </row>
    <row r="124" spans="1:17" ht="13.5" customHeight="1" x14ac:dyDescent="0.3">
      <c r="A124" s="22">
        <v>21</v>
      </c>
      <c r="B124" s="23" t="s">
        <v>19</v>
      </c>
      <c r="C124" s="18">
        <v>1</v>
      </c>
      <c r="D124" s="19" t="s">
        <v>33</v>
      </c>
      <c r="E124" s="63">
        <v>9.2297899427116494</v>
      </c>
      <c r="F124" s="29"/>
      <c r="G124" s="21" t="s">
        <v>51</v>
      </c>
      <c r="I124" s="32">
        <f>0.225*(E124^2.341)*(0.308^0.73)</f>
        <v>17.311654866565146</v>
      </c>
      <c r="J124" s="32">
        <f>0.087*(E124^2.257)*(0.308^0.611)</f>
        <v>6.3894234569321711</v>
      </c>
      <c r="L124" s="64">
        <v>17.504774029280714</v>
      </c>
      <c r="M124" s="19">
        <v>44</v>
      </c>
      <c r="N124" s="19" t="s">
        <v>9</v>
      </c>
      <c r="O124" s="21">
        <f>(((L124/2*L124/2)*3.142)*(M124))*0.52*0.48/1000</f>
        <v>2.6433609166136223</v>
      </c>
    </row>
    <row r="125" spans="1:17" ht="13.5" customHeight="1" x14ac:dyDescent="0.3">
      <c r="A125" s="22"/>
      <c r="B125" s="23"/>
      <c r="C125" s="18">
        <v>2</v>
      </c>
      <c r="D125" s="19" t="s">
        <v>31</v>
      </c>
      <c r="E125" s="63">
        <v>13.208147676639085</v>
      </c>
      <c r="F125" s="29"/>
      <c r="G125" s="21" t="s">
        <v>51</v>
      </c>
      <c r="I125" s="32">
        <f>0.225*(E125^2.341)*(0.45^0.73)</f>
        <v>52.834618823334189</v>
      </c>
      <c r="J125" s="32">
        <f>0.087*(E125^2.257)*(0.45^0.611)</f>
        <v>18.087240069929774</v>
      </c>
      <c r="L125" s="64">
        <v>46.785486950986638</v>
      </c>
      <c r="N125" s="19" t="s">
        <v>56</v>
      </c>
      <c r="P125" s="21">
        <f>0.225*(L125^2.341)*(0.45^0.73)</f>
        <v>1020.3704308839907</v>
      </c>
      <c r="Q125" s="21">
        <f>0.087*(L125^2.257)*(0.45^0.611)</f>
        <v>314.10364285691816</v>
      </c>
    </row>
    <row r="126" spans="1:17" ht="13.5" customHeight="1" x14ac:dyDescent="0.3">
      <c r="A126" s="22"/>
      <c r="B126" s="23"/>
      <c r="C126" s="18">
        <v>3</v>
      </c>
      <c r="D126" s="19" t="s">
        <v>33</v>
      </c>
      <c r="E126" s="63">
        <v>10.980267345639721</v>
      </c>
      <c r="F126" s="29"/>
      <c r="G126" s="21" t="s">
        <v>51</v>
      </c>
      <c r="I126" s="32">
        <f>0.225*(E126^2.341)*(0.308^0.73)</f>
        <v>25.995571743479719</v>
      </c>
      <c r="J126" s="32">
        <f>0.087*(E126^2.257)*(0.308^0.611)</f>
        <v>9.4555563717239171</v>
      </c>
      <c r="L126" s="64">
        <v>20.369191597708468</v>
      </c>
      <c r="N126" s="21" t="s">
        <v>51</v>
      </c>
      <c r="P126" s="21">
        <f>0.225*(L126^2.341)*(0.308^0.73)</f>
        <v>110.44147322078381</v>
      </c>
      <c r="Q126" s="21">
        <f>0.087*(L126^2.257)*(0.308^0.611)</f>
        <v>38.139728031406072</v>
      </c>
    </row>
    <row r="127" spans="1:17" ht="13.5" customHeight="1" x14ac:dyDescent="0.3">
      <c r="A127" s="22"/>
      <c r="B127" s="23"/>
      <c r="C127" s="18">
        <v>4</v>
      </c>
      <c r="D127" s="19" t="s">
        <v>31</v>
      </c>
      <c r="E127" s="63">
        <v>11.394016549968173</v>
      </c>
      <c r="F127" s="29"/>
      <c r="G127" s="21" t="s">
        <v>51</v>
      </c>
      <c r="I127" s="32">
        <f>0.225*(E127^2.341)*(0.45^0.73)</f>
        <v>37.385926645303805</v>
      </c>
      <c r="J127" s="32">
        <f>0.087*(E127^2.257)*(0.45^0.611)</f>
        <v>12.958410687905728</v>
      </c>
      <c r="L127" s="64">
        <v>16.231699554423933</v>
      </c>
      <c r="N127" s="21" t="s">
        <v>51</v>
      </c>
      <c r="P127" s="21">
        <f>0.225*(L127^2.341)*(0.45^0.73)</f>
        <v>85.60315401520306</v>
      </c>
      <c r="Q127" s="21">
        <f>0.087*(L127^2.257)*(0.45^0.611)</f>
        <v>28.802065661807347</v>
      </c>
    </row>
    <row r="128" spans="1:17" ht="13.5" customHeight="1" x14ac:dyDescent="0.3">
      <c r="A128" s="16">
        <v>21</v>
      </c>
      <c r="E128" s="63" t="s">
        <v>48</v>
      </c>
      <c r="F128" s="29"/>
      <c r="G128" s="21" t="s">
        <v>58</v>
      </c>
      <c r="L128" s="64"/>
      <c r="N128" s="27"/>
    </row>
    <row r="129" spans="1:17" ht="13.5" customHeight="1" x14ac:dyDescent="0.3">
      <c r="A129" s="28"/>
      <c r="E129" s="63"/>
      <c r="F129" s="29"/>
      <c r="G129" s="21"/>
      <c r="L129" s="64"/>
      <c r="N129" s="27"/>
    </row>
    <row r="130" spans="1:17" ht="13.5" customHeight="1" x14ac:dyDescent="0.3">
      <c r="A130" s="22">
        <v>23</v>
      </c>
      <c r="B130" s="23" t="s">
        <v>19</v>
      </c>
      <c r="C130" s="18">
        <v>1</v>
      </c>
      <c r="D130" s="19" t="s">
        <v>32</v>
      </c>
      <c r="E130" s="63">
        <v>23.615531508593254</v>
      </c>
      <c r="F130" s="29"/>
      <c r="G130" s="21" t="s">
        <v>51</v>
      </c>
      <c r="I130" s="21">
        <f>0.225*(E130^2.341)*(0.618^0.73)</f>
        <v>259.57327594118829</v>
      </c>
      <c r="J130" s="21">
        <f>0.087*(E130^2.257)*(0.618^0.611)</f>
        <v>81.493031804330883</v>
      </c>
      <c r="L130" s="64">
        <v>25.461489497135585</v>
      </c>
      <c r="N130" s="21" t="s">
        <v>51</v>
      </c>
      <c r="P130" s="21">
        <f>0.225*(L130^2.341)*(0.618^0.73)</f>
        <v>309.5837064331991</v>
      </c>
      <c r="Q130" s="21">
        <f>0.087*(L130^2.257)*(0.618^0.611)</f>
        <v>96.581281077537497</v>
      </c>
    </row>
    <row r="131" spans="1:17" ht="13.5" customHeight="1" x14ac:dyDescent="0.3">
      <c r="A131" s="22"/>
      <c r="B131" s="23"/>
      <c r="C131" s="18">
        <v>2</v>
      </c>
      <c r="D131" s="19" t="s">
        <v>32</v>
      </c>
      <c r="E131" s="63">
        <v>20.369191597708468</v>
      </c>
      <c r="F131" s="29"/>
      <c r="G131" s="21" t="s">
        <v>51</v>
      </c>
      <c r="I131" s="21">
        <f t="shared" ref="I131:I133" si="28">0.225*(E131^2.341)*(0.618^0.73)</f>
        <v>183.61652120310518</v>
      </c>
      <c r="J131" s="21">
        <f t="shared" ref="J131:J133" si="29">0.087*(E131^2.257)*(0.618^0.611)</f>
        <v>58.366958432792963</v>
      </c>
      <c r="L131" s="64">
        <v>22.915340547422026</v>
      </c>
      <c r="N131" s="21" t="s">
        <v>51</v>
      </c>
      <c r="P131" s="21">
        <f>0.225*(L131^2.341)*(0.618^0.73)</f>
        <v>241.91333577272243</v>
      </c>
      <c r="Q131" s="21">
        <f>0.087*(L131^2.257)*(0.618^0.611)</f>
        <v>76.140952515975698</v>
      </c>
    </row>
    <row r="132" spans="1:17" ht="13.5" customHeight="1" x14ac:dyDescent="0.3">
      <c r="A132" s="22"/>
      <c r="B132" s="23"/>
      <c r="C132" s="18">
        <v>3</v>
      </c>
      <c r="D132" s="19" t="s">
        <v>32</v>
      </c>
      <c r="E132" s="63">
        <v>19.796308084022918</v>
      </c>
      <c r="F132" s="29"/>
      <c r="G132" s="21" t="s">
        <v>51</v>
      </c>
      <c r="I132" s="21">
        <f t="shared" si="28"/>
        <v>171.7543425922519</v>
      </c>
      <c r="J132" s="21">
        <f t="shared" si="29"/>
        <v>54.727266829384732</v>
      </c>
      <c r="L132" s="64">
        <v>21.642266072565246</v>
      </c>
      <c r="N132" s="21" t="s">
        <v>51</v>
      </c>
      <c r="P132" s="21">
        <f>0.225*(L132^2.341)*(0.618^0.73)</f>
        <v>211.61565868152627</v>
      </c>
      <c r="Q132" s="21">
        <f>0.087*(L132^2.257)*(0.618^0.611)</f>
        <v>66.925477276871973</v>
      </c>
    </row>
    <row r="133" spans="1:17" ht="13.5" customHeight="1" x14ac:dyDescent="0.3">
      <c r="A133" s="22"/>
      <c r="B133" s="23"/>
      <c r="C133" s="18">
        <v>4</v>
      </c>
      <c r="D133" s="19" t="s">
        <v>32</v>
      </c>
      <c r="E133" s="63">
        <v>10.661998726925525</v>
      </c>
      <c r="F133" s="29"/>
      <c r="G133" s="21" t="s">
        <v>51</v>
      </c>
      <c r="I133" s="21">
        <f t="shared" si="28"/>
        <v>40.343570269634881</v>
      </c>
      <c r="J133" s="21">
        <f t="shared" si="29"/>
        <v>13.54082079631336</v>
      </c>
      <c r="L133" s="64">
        <v>12.730744748567792</v>
      </c>
      <c r="N133" s="19" t="s">
        <v>20</v>
      </c>
      <c r="P133" s="21">
        <f>0.225*(L133^2.341)*(0.618^0.73)</f>
        <v>61.103610912777512</v>
      </c>
      <c r="Q133" s="21">
        <f>0.087*(L133^2.257)*(0.618^0.611)</f>
        <v>20.205437639416054</v>
      </c>
    </row>
    <row r="134" spans="1:17" ht="13.5" customHeight="1" x14ac:dyDescent="0.3">
      <c r="A134" s="16">
        <v>23</v>
      </c>
      <c r="E134" s="63" t="s">
        <v>48</v>
      </c>
      <c r="F134" s="29"/>
      <c r="G134" s="21" t="s">
        <v>59</v>
      </c>
      <c r="L134" s="64"/>
      <c r="N134" s="27"/>
    </row>
    <row r="135" spans="1:17" ht="13.5" customHeight="1" x14ac:dyDescent="0.3">
      <c r="A135" s="28"/>
      <c r="E135" s="63"/>
      <c r="F135" s="29"/>
      <c r="G135" s="21"/>
      <c r="L135" s="64"/>
    </row>
    <row r="136" spans="1:17" ht="13.5" customHeight="1" x14ac:dyDescent="0.3">
      <c r="A136" s="22">
        <v>24</v>
      </c>
      <c r="B136" s="23" t="s">
        <v>19</v>
      </c>
      <c r="C136" s="18">
        <v>1</v>
      </c>
      <c r="D136" s="19" t="s">
        <v>32</v>
      </c>
      <c r="E136" s="63">
        <v>24.952259707192873</v>
      </c>
      <c r="F136" s="29"/>
      <c r="G136" s="21" t="s">
        <v>51</v>
      </c>
      <c r="I136" s="21">
        <f>0.225*(E136^2.341)*(0.618^0.73)</f>
        <v>295.28292800476089</v>
      </c>
      <c r="J136" s="21">
        <f>0.087*(E136^2.257)*(0.618^0.611)</f>
        <v>92.276308971148353</v>
      </c>
      <c r="L136" s="64">
        <v>28.485041374920435</v>
      </c>
      <c r="N136" s="21" t="s">
        <v>51</v>
      </c>
      <c r="P136" s="21">
        <f>0.225*(L136^2.341)*(0.618^0.73)</f>
        <v>402.58923837853274</v>
      </c>
      <c r="Q136" s="21">
        <f>0.087*(L136^2.257)*(0.618^0.611)</f>
        <v>124.41806758439236</v>
      </c>
    </row>
    <row r="137" spans="1:17" ht="13.5" customHeight="1" x14ac:dyDescent="0.3">
      <c r="A137" s="22"/>
      <c r="B137" s="23"/>
      <c r="C137" s="18">
        <v>2</v>
      </c>
      <c r="D137" s="19" t="s">
        <v>32</v>
      </c>
      <c r="E137" s="63">
        <v>32.208784213876513</v>
      </c>
      <c r="F137" s="29"/>
      <c r="G137" s="21" t="s">
        <v>51</v>
      </c>
      <c r="I137" s="21">
        <f t="shared" ref="I137:I140" si="30">0.225*(E137^2.341)*(0.618^0.73)</f>
        <v>536.74995372904857</v>
      </c>
      <c r="J137" s="21">
        <f t="shared" ref="J137:J140" si="31">0.087*(E137^2.257)*(0.618^0.611)</f>
        <v>164.17660768465873</v>
      </c>
      <c r="L137" s="64">
        <v>35.964353914704013</v>
      </c>
      <c r="N137" s="21" t="s">
        <v>51</v>
      </c>
      <c r="P137" s="21">
        <f>0.225*(L137^2.341)*(0.618^0.73)</f>
        <v>694.86601608266869</v>
      </c>
      <c r="Q137" s="21">
        <f>0.087*(L137^2.257)*(0.618^0.611)</f>
        <v>210.57989654672537</v>
      </c>
    </row>
    <row r="138" spans="1:17" ht="13.5" customHeight="1" x14ac:dyDescent="0.3">
      <c r="A138" s="22"/>
      <c r="B138" s="23"/>
      <c r="C138" s="18">
        <v>3</v>
      </c>
      <c r="D138" s="19" t="s">
        <v>32</v>
      </c>
      <c r="E138" s="63">
        <v>9.8345003182686188</v>
      </c>
      <c r="F138" s="29"/>
      <c r="G138" s="21" t="s">
        <v>51</v>
      </c>
      <c r="I138" s="21">
        <f t="shared" si="30"/>
        <v>33.391600531993284</v>
      </c>
      <c r="J138" s="21">
        <f t="shared" si="31"/>
        <v>11.28379400397316</v>
      </c>
      <c r="L138" s="64">
        <v>14.003819223424571</v>
      </c>
      <c r="N138" s="21" t="s">
        <v>51</v>
      </c>
      <c r="P138" s="21">
        <f>0.225*(L138^2.341)*(0.618^0.73)</f>
        <v>76.377801201510295</v>
      </c>
      <c r="Q138" s="21">
        <f>0.087*(L138^2.257)*(0.618^0.611)</f>
        <v>25.054835280422374</v>
      </c>
    </row>
    <row r="139" spans="1:17" ht="13.5" customHeight="1" x14ac:dyDescent="0.3">
      <c r="A139" s="22"/>
      <c r="B139" s="23"/>
      <c r="C139" s="18">
        <v>4</v>
      </c>
      <c r="D139" s="19" t="s">
        <v>32</v>
      </c>
      <c r="E139" s="63">
        <v>17.25015913430936</v>
      </c>
      <c r="F139" s="29"/>
      <c r="G139" s="21" t="s">
        <v>51</v>
      </c>
      <c r="I139" s="21">
        <f t="shared" si="30"/>
        <v>124.43334206582884</v>
      </c>
      <c r="J139" s="21">
        <f t="shared" si="31"/>
        <v>40.110239092280011</v>
      </c>
      <c r="L139" s="64"/>
      <c r="N139" s="19" t="s">
        <v>15</v>
      </c>
    </row>
    <row r="140" spans="1:17" ht="13.5" customHeight="1" x14ac:dyDescent="0.3">
      <c r="A140" s="22"/>
      <c r="B140" s="23"/>
      <c r="C140" s="18">
        <v>5</v>
      </c>
      <c r="D140" s="19" t="s">
        <v>32</v>
      </c>
      <c r="E140" s="63">
        <v>17.568427753023553</v>
      </c>
      <c r="F140" s="29"/>
      <c r="G140" s="21" t="s">
        <v>51</v>
      </c>
      <c r="I140" s="21">
        <f t="shared" si="30"/>
        <v>129.87447854975377</v>
      </c>
      <c r="J140" s="21">
        <f t="shared" si="31"/>
        <v>41.79991123136093</v>
      </c>
      <c r="L140" s="64"/>
      <c r="N140" s="19" t="s">
        <v>15</v>
      </c>
    </row>
    <row r="141" spans="1:17" ht="13.5" customHeight="1" x14ac:dyDescent="0.3">
      <c r="A141" s="22"/>
      <c r="B141" s="23"/>
      <c r="C141" s="18">
        <v>6</v>
      </c>
      <c r="D141" s="19" t="s">
        <v>32</v>
      </c>
      <c r="E141" s="63">
        <v>28.071292170591981</v>
      </c>
      <c r="F141" s="29">
        <v>359</v>
      </c>
      <c r="G141" s="21" t="s">
        <v>49</v>
      </c>
      <c r="H141" s="21">
        <f>(((E141/2*E141/2)*3.142)*(F141))*0.52*0.48/1000</f>
        <v>55.463851936346273</v>
      </c>
      <c r="L141" s="64"/>
      <c r="N141" s="19" t="s">
        <v>15</v>
      </c>
    </row>
    <row r="142" spans="1:17" ht="13.5" customHeight="1" x14ac:dyDescent="0.3">
      <c r="A142" s="22"/>
      <c r="B142" s="23"/>
      <c r="C142" s="18">
        <v>7</v>
      </c>
      <c r="D142" s="19" t="s">
        <v>31</v>
      </c>
      <c r="E142" s="63">
        <v>21.005728835136857</v>
      </c>
      <c r="F142" s="29"/>
      <c r="G142" s="21" t="s">
        <v>51</v>
      </c>
      <c r="I142" s="21">
        <f>0.225*(E142^2.341)*(0.45^0.73)</f>
        <v>156.53820057371601</v>
      </c>
      <c r="J142" s="21">
        <f>0.087*(E142^2.257)*(0.45^0.611)</f>
        <v>51.5404743458704</v>
      </c>
      <c r="L142" s="64">
        <v>24.506683640993</v>
      </c>
      <c r="N142" s="21" t="s">
        <v>51</v>
      </c>
      <c r="P142" s="21">
        <f>0.225*(L142^2.341)*(0.45^0.73)</f>
        <v>224.56536317193536</v>
      </c>
      <c r="Q142" s="21">
        <f>0.087*(L142^2.257)*(0.45^0.611)</f>
        <v>72.987302889745351</v>
      </c>
    </row>
    <row r="143" spans="1:17" ht="13.5" customHeight="1" x14ac:dyDescent="0.3">
      <c r="A143" s="22"/>
      <c r="B143" s="23"/>
      <c r="C143" s="18">
        <v>8</v>
      </c>
      <c r="D143" s="19" t="s">
        <v>32</v>
      </c>
      <c r="E143" s="63">
        <v>25.015913430935708</v>
      </c>
      <c r="F143" s="29"/>
      <c r="G143" s="21" t="s">
        <v>51</v>
      </c>
      <c r="I143" s="21">
        <f t="shared" ref="I143" si="32">0.225*(E143^2.341)*(0.618^0.73)</f>
        <v>297.04935669000957</v>
      </c>
      <c r="J143" s="21">
        <f t="shared" ref="J143" si="33">0.087*(E143^2.257)*(0.618^0.611)</f>
        <v>92.808455963948191</v>
      </c>
      <c r="L143" s="64">
        <v>26.734563971992362</v>
      </c>
      <c r="N143" s="21" t="s">
        <v>51</v>
      </c>
      <c r="P143" s="21">
        <f>0.225*(L143^2.341)*(0.618^0.73)</f>
        <v>347.04216545758203</v>
      </c>
      <c r="Q143" s="21">
        <f>0.087*(L143^2.257)*(0.618^0.611)</f>
        <v>107.82443961039154</v>
      </c>
    </row>
    <row r="144" spans="1:17" ht="13.5" customHeight="1" x14ac:dyDescent="0.3">
      <c r="A144" s="16">
        <v>24</v>
      </c>
      <c r="E144" s="63" t="s">
        <v>48</v>
      </c>
      <c r="F144" s="29"/>
      <c r="G144" s="21" t="s">
        <v>57</v>
      </c>
      <c r="L144" s="64"/>
      <c r="N144" s="27"/>
    </row>
    <row r="145" spans="1:17" ht="13.5" customHeight="1" x14ac:dyDescent="0.3">
      <c r="A145" s="28"/>
      <c r="E145" s="63"/>
      <c r="F145" s="29"/>
      <c r="G145" s="21"/>
      <c r="L145" s="64"/>
    </row>
    <row r="146" spans="1:17" ht="13.5" customHeight="1" x14ac:dyDescent="0.3">
      <c r="A146" s="22">
        <v>25</v>
      </c>
      <c r="B146" s="23" t="s">
        <v>19</v>
      </c>
      <c r="C146" s="18">
        <v>1</v>
      </c>
      <c r="D146" s="19" t="s">
        <v>33</v>
      </c>
      <c r="E146" s="63">
        <v>10.980267345639721</v>
      </c>
      <c r="F146" s="29"/>
      <c r="G146" s="21" t="s">
        <v>51</v>
      </c>
      <c r="I146" s="21">
        <f>0.225*(E146^2.341)*(0.308^0.73)</f>
        <v>25.995571743479719</v>
      </c>
      <c r="J146" s="21">
        <f>0.087*(E146^2.257)*(0.308^0.611)</f>
        <v>9.4555563717239171</v>
      </c>
      <c r="L146" s="64">
        <v>18.777848504137491</v>
      </c>
      <c r="N146" s="21" t="s">
        <v>51</v>
      </c>
      <c r="P146" s="21">
        <f>0.225*(L146^2.341)*(0.308^0.73)</f>
        <v>91.291308376950482</v>
      </c>
      <c r="Q146" s="21">
        <f>0.087*(L146^2.257)*(0.308^0.611)</f>
        <v>31.74259154996389</v>
      </c>
    </row>
    <row r="147" spans="1:17" ht="13.5" customHeight="1" x14ac:dyDescent="0.3">
      <c r="A147" s="22"/>
      <c r="B147" s="23"/>
      <c r="C147" s="18">
        <v>2</v>
      </c>
      <c r="D147" s="19" t="s">
        <v>32</v>
      </c>
      <c r="E147" s="63">
        <v>10.725652450668365</v>
      </c>
      <c r="F147" s="29"/>
      <c r="G147" s="21" t="s">
        <v>51</v>
      </c>
      <c r="I147" s="21">
        <f>0.225*(E147^2.341)*(0.618^0.73)</f>
        <v>40.909675424370441</v>
      </c>
      <c r="J147" s="21">
        <f>0.087*(E147^2.257)*(0.618^0.611)</f>
        <v>13.72396327789798</v>
      </c>
      <c r="L147" s="64">
        <v>16.868236791852325</v>
      </c>
      <c r="N147" s="21" t="s">
        <v>51</v>
      </c>
      <c r="P147" s="21">
        <f>0.225*(L147^2.341)*(0.618^0.73)</f>
        <v>118.07942961980294</v>
      </c>
      <c r="Q147" s="21">
        <f>0.087*(L147^2.257)*(0.618^0.611)</f>
        <v>38.133748566658362</v>
      </c>
    </row>
    <row r="148" spans="1:17" ht="13.5" customHeight="1" x14ac:dyDescent="0.3">
      <c r="A148" s="22"/>
      <c r="B148" s="23"/>
      <c r="C148" s="18">
        <v>3</v>
      </c>
      <c r="D148" s="19" t="s">
        <v>32</v>
      </c>
      <c r="E148" s="63">
        <v>15.340547422024191</v>
      </c>
      <c r="F148" s="29"/>
      <c r="G148" s="21" t="s">
        <v>51</v>
      </c>
      <c r="I148" s="21">
        <f>0.225*(E148^2.341)*(0.618^0.73)</f>
        <v>94.549133353784413</v>
      </c>
      <c r="J148" s="21">
        <f>0.087*(E148^2.257)*(0.618^0.611)</f>
        <v>30.779107775553996</v>
      </c>
      <c r="L148" s="64">
        <v>18.459579885423299</v>
      </c>
      <c r="N148" s="21" t="s">
        <v>51</v>
      </c>
      <c r="P148" s="21">
        <f>0.225*(L148^2.341)*(0.618^0.73)</f>
        <v>145.82412152497108</v>
      </c>
      <c r="Q148" s="21">
        <f>0.087*(L148^2.257)*(0.618^0.611)</f>
        <v>46.738615395193676</v>
      </c>
    </row>
    <row r="149" spans="1:17" ht="13.5" customHeight="1" x14ac:dyDescent="0.3">
      <c r="A149" s="22"/>
      <c r="B149" s="23"/>
      <c r="C149" s="18">
        <v>4</v>
      </c>
      <c r="D149" s="19" t="s">
        <v>36</v>
      </c>
      <c r="E149" s="63">
        <v>31.667727562062382</v>
      </c>
      <c r="F149" s="29"/>
      <c r="G149" s="21" t="s">
        <v>51</v>
      </c>
      <c r="I149" s="21">
        <f>0.225*(E149^2.341)*(0.308^0.73)</f>
        <v>310.29066070658627</v>
      </c>
      <c r="J149" s="21">
        <f>0.087*(E149^2.257)*(0.308^0.611)</f>
        <v>103.25618705395425</v>
      </c>
      <c r="L149" s="64">
        <v>38.192234245703375</v>
      </c>
      <c r="N149" s="21" t="s">
        <v>51</v>
      </c>
      <c r="P149" s="21">
        <f>0.225*(L149^2.341)*(0.308^0.73)</f>
        <v>481.09203763637862</v>
      </c>
      <c r="Q149" s="21">
        <f>0.087*(L149^2.257)*(0.308^0.611)</f>
        <v>157.59464740271005</v>
      </c>
    </row>
    <row r="150" spans="1:17" ht="13.5" customHeight="1" x14ac:dyDescent="0.3">
      <c r="A150" s="22"/>
      <c r="B150" s="23"/>
      <c r="C150" s="18">
        <v>5</v>
      </c>
      <c r="D150" s="19" t="s">
        <v>32</v>
      </c>
      <c r="E150" s="63">
        <v>16.804583068109483</v>
      </c>
      <c r="F150" s="29"/>
      <c r="G150" s="21" t="s">
        <v>51</v>
      </c>
      <c r="I150" s="21">
        <f>0.225*(E150^2.341)*(0.618^0.73)</f>
        <v>117.03895852475641</v>
      </c>
      <c r="J150" s="21">
        <f>0.087*(E150^2.257)*(0.618^0.611)</f>
        <v>37.809734191022919</v>
      </c>
      <c r="L150" s="64">
        <v>18.141311266709103</v>
      </c>
      <c r="N150" s="21" t="s">
        <v>51</v>
      </c>
      <c r="P150" s="21">
        <f>0.225*(L150^2.341)*(0.618^0.73)</f>
        <v>140.00626600132608</v>
      </c>
      <c r="Q150" s="21">
        <f>0.087*(L150^2.257)*(0.618^0.611)</f>
        <v>44.93951802388689</v>
      </c>
    </row>
    <row r="151" spans="1:17" ht="13.5" customHeight="1" x14ac:dyDescent="0.3">
      <c r="A151" s="22"/>
      <c r="B151" s="23"/>
      <c r="C151" s="18">
        <v>6</v>
      </c>
      <c r="D151" s="19" t="s">
        <v>31</v>
      </c>
      <c r="E151" s="63">
        <v>8.9115213239974533</v>
      </c>
      <c r="F151" s="29"/>
      <c r="G151" s="21" t="s">
        <v>51</v>
      </c>
      <c r="I151" s="21">
        <f>0.225*(E151^2.341)*(0.45^0.73)</f>
        <v>21.031242717056106</v>
      </c>
      <c r="J151" s="21">
        <f>0.087*(E151^2.257)*(0.45^0.611)</f>
        <v>7.4417217147414014</v>
      </c>
      <c r="L151" s="64">
        <v>17.504774029280714</v>
      </c>
      <c r="N151" s="21" t="s">
        <v>51</v>
      </c>
      <c r="P151" s="21">
        <f>0.225*(L151^2.341)*(0.45^0.73)</f>
        <v>102.15439127760557</v>
      </c>
      <c r="Q151" s="21">
        <f>0.087*(L151^2.257)*(0.45^0.611)</f>
        <v>34.153588292541251</v>
      </c>
    </row>
    <row r="152" spans="1:17" ht="13.5" customHeight="1" x14ac:dyDescent="0.3">
      <c r="A152" s="22"/>
      <c r="B152" s="23"/>
      <c r="C152" s="18">
        <v>7</v>
      </c>
      <c r="D152" s="19" t="s">
        <v>36</v>
      </c>
      <c r="E152" s="63">
        <v>16.327180140038191</v>
      </c>
      <c r="F152" s="29"/>
      <c r="G152" s="21" t="s">
        <v>51</v>
      </c>
      <c r="I152" s="21">
        <f>0.225*(E152^2.341)*(0.308^0.73)</f>
        <v>65.803595469476193</v>
      </c>
      <c r="J152" s="21">
        <f>0.087*(E152^2.257)*(0.308^0.611)</f>
        <v>23.150708339206389</v>
      </c>
      <c r="L152" s="64">
        <v>18.459579885423299</v>
      </c>
      <c r="N152" s="21" t="s">
        <v>51</v>
      </c>
      <c r="P152" s="21">
        <f>0.225*(L152^2.341)*(0.308^0.73)</f>
        <v>87.710140170502598</v>
      </c>
      <c r="Q152" s="21">
        <f>0.087*(L152^2.257)*(0.308^0.611)</f>
        <v>30.54121934055825</v>
      </c>
    </row>
    <row r="153" spans="1:17" ht="13.5" customHeight="1" x14ac:dyDescent="0.3">
      <c r="A153" s="16">
        <v>25</v>
      </c>
      <c r="E153" s="63" t="s">
        <v>48</v>
      </c>
      <c r="F153" s="29"/>
      <c r="G153" s="21" t="s">
        <v>58</v>
      </c>
      <c r="L153" s="64"/>
      <c r="N153" s="27"/>
    </row>
    <row r="154" spans="1:17" ht="13.5" customHeight="1" x14ac:dyDescent="0.3">
      <c r="A154" s="28"/>
      <c r="E154" s="63"/>
      <c r="F154" s="29"/>
      <c r="G154" s="21"/>
      <c r="L154" s="64"/>
    </row>
    <row r="155" spans="1:17" ht="13.5" customHeight="1" x14ac:dyDescent="0.3">
      <c r="A155" s="33">
        <v>26</v>
      </c>
      <c r="B155" s="23" t="s">
        <v>12</v>
      </c>
      <c r="C155" s="18">
        <v>1</v>
      </c>
      <c r="D155" s="19" t="s">
        <v>33</v>
      </c>
      <c r="E155" s="63">
        <v>9.8026734563971996</v>
      </c>
      <c r="F155" s="29"/>
      <c r="G155" s="21" t="s">
        <v>51</v>
      </c>
      <c r="I155" s="21">
        <f>0.225*(E155^2.341)*(0.308^0.73)</f>
        <v>19.932514993900636</v>
      </c>
      <c r="J155" s="21">
        <f>0.087*(E155^2.257)*(0.308^0.611)</f>
        <v>7.3196170094494599</v>
      </c>
      <c r="L155" s="64">
        <v>12.412476129853596</v>
      </c>
      <c r="N155" s="21" t="s">
        <v>51</v>
      </c>
      <c r="P155" s="21">
        <f>0.225*(L155^2.341)*(0.308^0.73)</f>
        <v>34.637546129781441</v>
      </c>
      <c r="Q155" s="21">
        <f>0.087*(L155^2.257)*(0.308^0.611)</f>
        <v>12.469878116693657</v>
      </c>
    </row>
    <row r="156" spans="1:17" ht="13.5" customHeight="1" x14ac:dyDescent="0.3">
      <c r="A156" s="33"/>
      <c r="B156" s="23"/>
      <c r="C156" s="18">
        <v>2</v>
      </c>
      <c r="D156" s="19" t="s">
        <v>33</v>
      </c>
      <c r="E156" s="63">
        <v>11.871419478039465</v>
      </c>
      <c r="F156" s="29"/>
      <c r="G156" s="21" t="s">
        <v>51</v>
      </c>
      <c r="I156" s="21">
        <f t="shared" ref="I156:I158" si="34">0.225*(E156^2.341)*(0.308^0.73)</f>
        <v>31.205794729295238</v>
      </c>
      <c r="J156" s="21">
        <f t="shared" ref="J156:J158" si="35">0.087*(E156^2.257)*(0.308^0.611)</f>
        <v>11.276549326018543</v>
      </c>
      <c r="L156" s="64">
        <v>15.913430935709739</v>
      </c>
      <c r="N156" s="21" t="s">
        <v>51</v>
      </c>
      <c r="P156" s="21">
        <f>0.225*(L156^2.341)*(0.308^0.73)</f>
        <v>61.966027052139736</v>
      </c>
      <c r="Q156" s="21">
        <f>0.087*(L156^2.257)*(0.308^0.611)</f>
        <v>21.84764801597963</v>
      </c>
    </row>
    <row r="157" spans="1:17" ht="13.5" customHeight="1" x14ac:dyDescent="0.3">
      <c r="A157" s="33"/>
      <c r="B157" s="23"/>
      <c r="C157" s="18">
        <v>3</v>
      </c>
      <c r="D157" s="19" t="s">
        <v>33</v>
      </c>
      <c r="E157" s="63">
        <v>13.367281985996181</v>
      </c>
      <c r="F157" s="29"/>
      <c r="G157" s="21" t="s">
        <v>51</v>
      </c>
      <c r="I157" s="21">
        <f t="shared" si="34"/>
        <v>41.199454039010043</v>
      </c>
      <c r="J157" s="21">
        <f t="shared" si="35"/>
        <v>14.740188553982037</v>
      </c>
      <c r="L157" s="64">
        <v>15.913430935709739</v>
      </c>
      <c r="N157" s="21" t="s">
        <v>51</v>
      </c>
      <c r="P157" s="21">
        <f>0.225*(L157^2.341)*(0.308^0.73)</f>
        <v>61.966027052139736</v>
      </c>
      <c r="Q157" s="21">
        <f>0.087*(L157^2.257)*(0.308^0.611)</f>
        <v>21.84764801597963</v>
      </c>
    </row>
    <row r="158" spans="1:17" ht="13.5" customHeight="1" x14ac:dyDescent="0.3">
      <c r="A158" s="33"/>
      <c r="B158" s="23"/>
      <c r="C158" s="18">
        <v>4</v>
      </c>
      <c r="D158" s="19" t="s">
        <v>33</v>
      </c>
      <c r="E158" s="63">
        <v>10.821133036282623</v>
      </c>
      <c r="F158" s="29"/>
      <c r="G158" s="21" t="s">
        <v>51</v>
      </c>
      <c r="I158" s="21">
        <f t="shared" si="34"/>
        <v>25.122162294858089</v>
      </c>
      <c r="J158" s="21">
        <f t="shared" si="35"/>
        <v>9.1490774975589169</v>
      </c>
      <c r="L158" s="64">
        <v>10.821133036282623</v>
      </c>
      <c r="N158" s="21" t="s">
        <v>51</v>
      </c>
      <c r="P158" s="21">
        <f>0.225*(L158^2.341)*(0.308^0.73)</f>
        <v>25.122162294858089</v>
      </c>
      <c r="Q158" s="21">
        <f>0.087*(L158^2.257)*(0.308^0.611)</f>
        <v>9.1490774975589169</v>
      </c>
    </row>
    <row r="159" spans="1:17" ht="17.399999999999999" customHeight="1" x14ac:dyDescent="0.3">
      <c r="A159" s="34">
        <v>26</v>
      </c>
      <c r="E159" s="63" t="s">
        <v>48</v>
      </c>
      <c r="F159" s="29"/>
      <c r="G159" s="25" t="s">
        <v>61</v>
      </c>
      <c r="L159" s="64"/>
      <c r="N159" s="27"/>
    </row>
    <row r="160" spans="1:17" ht="13.5" customHeight="1" x14ac:dyDescent="0.3">
      <c r="A160" s="28"/>
      <c r="E160" s="63"/>
      <c r="F160" s="29"/>
      <c r="G160" s="21"/>
      <c r="L160" s="64"/>
    </row>
    <row r="161" spans="1:17" ht="13.5" customHeight="1" x14ac:dyDescent="0.3">
      <c r="A161" s="22">
        <v>27</v>
      </c>
      <c r="B161" s="23" t="s">
        <v>19</v>
      </c>
      <c r="C161" s="18">
        <v>1</v>
      </c>
      <c r="D161" s="19" t="s">
        <v>34</v>
      </c>
      <c r="E161" s="63">
        <v>100</v>
      </c>
      <c r="F161" s="29"/>
      <c r="G161" s="21"/>
      <c r="I161" s="32">
        <f>0.091*E161^2.472</f>
        <v>7999.104903161061</v>
      </c>
      <c r="J161" s="32">
        <f>0.048*E161^2.303</f>
        <v>1937.4978862445062</v>
      </c>
      <c r="K161" s="24"/>
      <c r="L161" s="64">
        <v>100</v>
      </c>
      <c r="P161" s="32">
        <f>0.091*L161^2.472</f>
        <v>7999.104903161061</v>
      </c>
      <c r="Q161" s="32">
        <f>0.048*L161^2.303</f>
        <v>1937.4978862445062</v>
      </c>
    </row>
    <row r="162" spans="1:17" ht="13.5" customHeight="1" x14ac:dyDescent="0.3">
      <c r="A162" s="22"/>
      <c r="B162" s="23"/>
      <c r="C162" s="18">
        <v>2</v>
      </c>
      <c r="D162" s="19" t="s">
        <v>33</v>
      </c>
      <c r="E162" s="63">
        <v>7.893061744112031</v>
      </c>
      <c r="F162" s="29">
        <v>156</v>
      </c>
      <c r="G162" s="21" t="s">
        <v>49</v>
      </c>
      <c r="H162" s="35">
        <f>(((E162/2*E162/2)*3.142)*(F162))*0.52*0.48/1000</f>
        <v>1.9054886619987272</v>
      </c>
      <c r="I162" s="19"/>
      <c r="K162" s="24"/>
      <c r="L162" s="64">
        <v>7.893061744112031</v>
      </c>
      <c r="M162" s="19">
        <v>156</v>
      </c>
      <c r="N162" s="19" t="s">
        <v>9</v>
      </c>
      <c r="O162" s="21">
        <f>(((L162/2*L162/2)*3.142)*(M162))*0.52*0.48/1000</f>
        <v>1.9054886619987272</v>
      </c>
    </row>
    <row r="163" spans="1:17" ht="13.5" customHeight="1" x14ac:dyDescent="0.3">
      <c r="A163" s="22"/>
      <c r="B163" s="23"/>
      <c r="C163" s="18">
        <v>3</v>
      </c>
      <c r="D163" s="19" t="s">
        <v>33</v>
      </c>
      <c r="E163" s="63">
        <v>6.3017186505410567</v>
      </c>
      <c r="F163" s="29">
        <v>166</v>
      </c>
      <c r="G163" s="21" t="s">
        <v>49</v>
      </c>
      <c r="H163" s="35">
        <f>(((E163/2*E163/2)*3.142)*(F163))*0.52*0.48/1000</f>
        <v>1.2924593049013369</v>
      </c>
      <c r="I163" s="19"/>
      <c r="K163" s="24"/>
      <c r="L163" s="64">
        <v>6.3017186505410567</v>
      </c>
      <c r="M163" s="19">
        <v>166</v>
      </c>
      <c r="N163" s="19" t="s">
        <v>9</v>
      </c>
      <c r="O163" s="21">
        <f>(((L163/2*L163/2)*3.142)*(M163))*0.52*0.48/1000</f>
        <v>1.2924593049013369</v>
      </c>
    </row>
    <row r="164" spans="1:17" ht="16.5" customHeight="1" x14ac:dyDescent="0.3">
      <c r="A164" s="22"/>
      <c r="B164" s="23"/>
      <c r="C164" s="18">
        <v>4</v>
      </c>
      <c r="D164" s="19" t="s">
        <v>31</v>
      </c>
      <c r="E164" s="63">
        <v>11.362189688096755</v>
      </c>
      <c r="F164" s="29">
        <v>158</v>
      </c>
      <c r="G164" s="21" t="s">
        <v>49</v>
      </c>
      <c r="H164" s="35">
        <f>(((E164/2*E164/2)*3.142)*(F164))*0.52*0.48/1000</f>
        <v>3.999188990451942</v>
      </c>
      <c r="K164" s="24"/>
      <c r="L164" s="64">
        <v>11.362189688096755</v>
      </c>
      <c r="M164" s="19">
        <v>158</v>
      </c>
      <c r="N164" s="19" t="s">
        <v>20</v>
      </c>
      <c r="P164" s="21">
        <f>0.225*(L164^2.341)*(0.45^0.73)</f>
        <v>37.141913827297316</v>
      </c>
      <c r="Q164" s="21">
        <f>0.087*(L164^2.257)*(0.45^0.611)</f>
        <v>12.876858175779356</v>
      </c>
    </row>
    <row r="165" spans="1:17" ht="13.5" customHeight="1" x14ac:dyDescent="0.3">
      <c r="A165" s="22"/>
      <c r="B165" s="23"/>
      <c r="C165" s="18">
        <v>5</v>
      </c>
      <c r="D165" s="19" t="s">
        <v>31</v>
      </c>
      <c r="E165" s="63">
        <v>9.4207511139401667</v>
      </c>
      <c r="F165" s="29"/>
      <c r="G165" s="21" t="s">
        <v>51</v>
      </c>
      <c r="H165" s="32"/>
      <c r="I165" s="21">
        <f>0.225*(E165^2.341)*(0.45^0.73)</f>
        <v>23.95310839078131</v>
      </c>
      <c r="J165" s="21">
        <f>0.087*(E165^2.257)*(0.45^0.611)</f>
        <v>8.4361276105204972</v>
      </c>
      <c r="K165" s="24"/>
      <c r="L165" s="64">
        <v>10.184595798854234</v>
      </c>
      <c r="N165" s="21" t="s">
        <v>51</v>
      </c>
      <c r="P165" s="21">
        <f>0.225*(L165^2.341)*(0.45^0.73)</f>
        <v>28.749088738458507</v>
      </c>
      <c r="Q165" s="21">
        <f>0.087*(L165^2.257)*(0.45^0.611)</f>
        <v>10.05914919967611</v>
      </c>
    </row>
    <row r="166" spans="1:17" ht="13.5" customHeight="1" x14ac:dyDescent="0.3">
      <c r="A166" s="22"/>
      <c r="B166" s="23"/>
      <c r="C166" s="18">
        <v>6</v>
      </c>
      <c r="D166" s="19" t="s">
        <v>31</v>
      </c>
      <c r="E166" s="63">
        <v>7.9885423297262896</v>
      </c>
      <c r="F166" s="29">
        <v>213</v>
      </c>
      <c r="G166" s="21" t="s">
        <v>49</v>
      </c>
      <c r="H166" s="35">
        <f>(((E166/2*E166/2)*3.142)*(F166))*0.52*0.48/1000</f>
        <v>2.665050576702737</v>
      </c>
      <c r="K166" s="24"/>
      <c r="L166" s="64">
        <v>7.9885423297262896</v>
      </c>
      <c r="N166" s="19" t="s">
        <v>16</v>
      </c>
      <c r="P166" s="21">
        <f>0.225*(L166^2.341)*(0.45^0.73)</f>
        <v>16.281865623416031</v>
      </c>
      <c r="Q166" s="21">
        <f>0.087*(L166^2.257)*(0.45^0.611)</f>
        <v>5.8143522371823178</v>
      </c>
    </row>
    <row r="167" spans="1:17" ht="13.5" customHeight="1" x14ac:dyDescent="0.3">
      <c r="A167" s="22"/>
      <c r="B167" s="23"/>
      <c r="C167" s="18">
        <v>7</v>
      </c>
      <c r="D167" s="19" t="s">
        <v>33</v>
      </c>
      <c r="E167" s="63">
        <v>7.4156588160407386</v>
      </c>
      <c r="F167" s="29"/>
      <c r="G167" s="21" t="s">
        <v>51</v>
      </c>
      <c r="H167" s="32"/>
      <c r="I167" s="21">
        <f>0.225*(E167^2.341)*(0.308^0.73)</f>
        <v>10.371583860970771</v>
      </c>
      <c r="J167" s="21">
        <f>0.087*(E167^2.257)*(0.308^0.611)</f>
        <v>3.8989862561152324</v>
      </c>
      <c r="K167" s="24"/>
      <c r="L167" s="64">
        <v>7.6384468491406752</v>
      </c>
      <c r="N167" s="21" t="s">
        <v>51</v>
      </c>
      <c r="P167" s="21">
        <f>0.225*(L167^2.341)*(0.308^0.73)</f>
        <v>11.115765825588113</v>
      </c>
      <c r="Q167" s="21">
        <f>0.087*(L167^2.257)*(0.308^0.611)</f>
        <v>4.168369054606651</v>
      </c>
    </row>
    <row r="168" spans="1:17" ht="13.5" customHeight="1" x14ac:dyDescent="0.3">
      <c r="A168" s="22"/>
      <c r="B168" s="23"/>
      <c r="C168" s="18">
        <v>8</v>
      </c>
      <c r="D168" s="19" t="s">
        <v>33</v>
      </c>
      <c r="E168" s="63">
        <v>6.8109484404837684</v>
      </c>
      <c r="F168" s="29"/>
      <c r="G168" s="21" t="s">
        <v>51</v>
      </c>
      <c r="H168" s="32"/>
      <c r="I168" s="21">
        <f t="shared" ref="I168:I169" si="36">0.225*(E168^2.341)*(0.308^0.73)</f>
        <v>8.498915582712824</v>
      </c>
      <c r="J168" s="21">
        <f t="shared" ref="J168:J169" si="37">0.087*(E168^2.257)*(0.308^0.611)</f>
        <v>3.2179054329092507</v>
      </c>
      <c r="K168" s="24"/>
      <c r="L168" s="64">
        <v>7.0019096117122857</v>
      </c>
      <c r="N168" s="21" t="s">
        <v>51</v>
      </c>
      <c r="P168" s="21">
        <f>0.225*(L168^2.341)*(0.308^0.73)</f>
        <v>9.0672662385368916</v>
      </c>
      <c r="Q168" s="21">
        <f>0.087*(L168^2.257)*(0.308^0.611)</f>
        <v>3.4251325354144901</v>
      </c>
    </row>
    <row r="169" spans="1:17" ht="13.5" customHeight="1" x14ac:dyDescent="0.3">
      <c r="A169" s="22"/>
      <c r="B169" s="23"/>
      <c r="C169" s="18">
        <v>9</v>
      </c>
      <c r="D169" s="19" t="s">
        <v>33</v>
      </c>
      <c r="E169" s="63">
        <v>5.1877784850413757</v>
      </c>
      <c r="F169" s="29"/>
      <c r="G169" s="21" t="s">
        <v>51</v>
      </c>
      <c r="H169" s="32"/>
      <c r="I169" s="21">
        <f t="shared" si="36"/>
        <v>4.4936170017450738</v>
      </c>
      <c r="J169" s="21">
        <f t="shared" si="37"/>
        <v>1.7407516427464587</v>
      </c>
      <c r="K169" s="24"/>
      <c r="L169" s="64">
        <v>5.1877784850413757</v>
      </c>
      <c r="M169" s="19">
        <v>164</v>
      </c>
      <c r="N169" s="19" t="s">
        <v>9</v>
      </c>
      <c r="O169" s="21">
        <f t="shared" ref="O169:O176" si="38">(((L169/2*L169/2)*3.142)*(M169))*0.52*0.48/1000</f>
        <v>0.86536129344366652</v>
      </c>
    </row>
    <row r="170" spans="1:17" ht="13.5" customHeight="1" x14ac:dyDescent="0.3">
      <c r="A170" s="22"/>
      <c r="B170" s="23"/>
      <c r="C170" s="18">
        <v>10</v>
      </c>
      <c r="D170" s="19" t="s">
        <v>33</v>
      </c>
      <c r="E170" s="63">
        <v>5.7606619987269259</v>
      </c>
      <c r="F170" s="29">
        <v>166</v>
      </c>
      <c r="G170" s="21" t="s">
        <v>49</v>
      </c>
      <c r="H170" s="35">
        <f>(((E170/2*E170/2)*3.142)*(F170))*0.52*0.48/1000</f>
        <v>1.080049466581795</v>
      </c>
      <c r="K170" s="24"/>
      <c r="L170" s="64">
        <v>5.7606619987269259</v>
      </c>
      <c r="M170" s="19">
        <v>166</v>
      </c>
      <c r="N170" s="19" t="s">
        <v>9</v>
      </c>
      <c r="O170" s="21">
        <f t="shared" si="38"/>
        <v>1.080049466581795</v>
      </c>
    </row>
    <row r="171" spans="1:17" ht="13.5" customHeight="1" x14ac:dyDescent="0.3">
      <c r="A171" s="22"/>
      <c r="B171" s="23"/>
      <c r="C171" s="18">
        <v>11</v>
      </c>
      <c r="D171" s="19" t="s">
        <v>34</v>
      </c>
      <c r="E171" s="63">
        <v>85</v>
      </c>
      <c r="F171" s="29"/>
      <c r="G171" s="21" t="s">
        <v>51</v>
      </c>
      <c r="H171" s="32"/>
      <c r="I171" s="32">
        <f>0.091*E171^2.472</f>
        <v>5352.6023039253705</v>
      </c>
      <c r="J171" s="32">
        <f>0.048*E171^2.303</f>
        <v>1332.5791789466521</v>
      </c>
      <c r="K171" s="24"/>
      <c r="L171" s="64">
        <v>85</v>
      </c>
      <c r="N171" s="21" t="s">
        <v>51</v>
      </c>
      <c r="P171" s="32">
        <f>0.091*L171^2.472</f>
        <v>5352.6023039253705</v>
      </c>
      <c r="Q171" s="32">
        <f>0.048*L171^2.303</f>
        <v>1332.5791789466521</v>
      </c>
    </row>
    <row r="172" spans="1:17" ht="13.5" customHeight="1" x14ac:dyDescent="0.3">
      <c r="A172" s="22"/>
      <c r="B172" s="23"/>
      <c r="C172" s="18">
        <v>12</v>
      </c>
      <c r="D172" s="19" t="s">
        <v>33</v>
      </c>
      <c r="E172" s="63">
        <v>5.5697008274984086</v>
      </c>
      <c r="F172" s="29">
        <v>173</v>
      </c>
      <c r="G172" s="21" t="s">
        <v>49</v>
      </c>
      <c r="H172" s="35">
        <f>(((E172/2*E172/2)*3.142)*(F172))*0.52*0.48/1000</f>
        <v>1.0522056015276893</v>
      </c>
      <c r="K172" s="24"/>
      <c r="L172" s="64">
        <v>5.5697008274984086</v>
      </c>
      <c r="M172" s="19">
        <v>173</v>
      </c>
      <c r="N172" s="19" t="s">
        <v>9</v>
      </c>
      <c r="O172" s="21">
        <f t="shared" si="38"/>
        <v>1.0522056015276893</v>
      </c>
    </row>
    <row r="173" spans="1:17" ht="13.5" customHeight="1" x14ac:dyDescent="0.3">
      <c r="A173" s="22"/>
      <c r="B173" s="23"/>
      <c r="C173" s="18">
        <v>13</v>
      </c>
      <c r="D173" s="19" t="s">
        <v>33</v>
      </c>
      <c r="E173" s="63">
        <v>4.6785486950986632</v>
      </c>
      <c r="F173" s="29">
        <v>184</v>
      </c>
      <c r="G173" s="21" t="s">
        <v>49</v>
      </c>
      <c r="H173" s="35">
        <f>(((E173/2*E173/2)*3.142)*(F173))*0.52*0.48/1000</f>
        <v>0.7896432030553785</v>
      </c>
      <c r="K173" s="24"/>
      <c r="L173" s="64">
        <v>4.6785486950986632</v>
      </c>
      <c r="M173" s="19">
        <v>184</v>
      </c>
      <c r="N173" s="19" t="s">
        <v>9</v>
      </c>
      <c r="O173" s="21">
        <f t="shared" si="38"/>
        <v>0.7896432030553785</v>
      </c>
    </row>
    <row r="174" spans="1:17" ht="13.5" customHeight="1" x14ac:dyDescent="0.3">
      <c r="A174" s="22"/>
      <c r="B174" s="23"/>
      <c r="C174" s="18">
        <v>14</v>
      </c>
      <c r="D174" s="19" t="s">
        <v>33</v>
      </c>
      <c r="E174" s="63">
        <v>6.9382558879694463</v>
      </c>
      <c r="F174" s="29"/>
      <c r="G174" s="21" t="s">
        <v>51</v>
      </c>
      <c r="H174" s="32"/>
      <c r="I174" s="21">
        <f t="shared" ref="I174:I175" si="39">0.225*(E174^2.341)*(0.308^0.73)</f>
        <v>8.8754733369148511</v>
      </c>
      <c r="J174" s="21">
        <f t="shared" ref="J174:J175" si="40">0.087*(E174^2.257)*(0.308^0.611)</f>
        <v>3.3552562700917155</v>
      </c>
      <c r="K174" s="24"/>
      <c r="L174" s="64">
        <v>7.0019096117122857</v>
      </c>
      <c r="N174" s="21" t="s">
        <v>51</v>
      </c>
      <c r="P174" s="21">
        <f>0.225*(L174^2.341)*(0.308^0.73)</f>
        <v>9.0672662385368916</v>
      </c>
      <c r="Q174" s="21">
        <f>0.087*(L174^2.257)*(0.308^0.611)</f>
        <v>3.4251325354144901</v>
      </c>
    </row>
    <row r="175" spans="1:17" ht="13.5" customHeight="1" x14ac:dyDescent="0.3">
      <c r="A175" s="22"/>
      <c r="B175" s="23"/>
      <c r="C175" s="18">
        <v>15</v>
      </c>
      <c r="D175" s="19" t="s">
        <v>33</v>
      </c>
      <c r="E175" s="63">
        <v>4.933163590070019</v>
      </c>
      <c r="F175" s="29"/>
      <c r="G175" s="21" t="s">
        <v>51</v>
      </c>
      <c r="H175" s="32"/>
      <c r="I175" s="21">
        <f t="shared" si="39"/>
        <v>3.9942144412251368</v>
      </c>
      <c r="J175" s="21">
        <f t="shared" si="40"/>
        <v>1.5538462117435827</v>
      </c>
      <c r="K175" s="24"/>
      <c r="L175" s="64">
        <v>4.933163590070019</v>
      </c>
      <c r="M175" s="19">
        <v>168</v>
      </c>
      <c r="N175" s="19" t="s">
        <v>9</v>
      </c>
      <c r="O175" s="21">
        <f t="shared" si="38"/>
        <v>0.80158777848504148</v>
      </c>
    </row>
    <row r="176" spans="1:17" ht="13.5" customHeight="1" x14ac:dyDescent="0.3">
      <c r="A176" s="22"/>
      <c r="B176" s="23"/>
      <c r="C176" s="18">
        <v>16</v>
      </c>
      <c r="D176" s="19" t="s">
        <v>33</v>
      </c>
      <c r="E176" s="63">
        <v>6.6836409929980904</v>
      </c>
      <c r="F176" s="29">
        <v>211</v>
      </c>
      <c r="G176" s="21" t="s">
        <v>49</v>
      </c>
      <c r="H176" s="35">
        <f>(((E176/2*E176/2)*3.142)*(F176))*0.52*0.48/1000</f>
        <v>1.8479893061744115</v>
      </c>
      <c r="K176" s="24"/>
      <c r="L176" s="64">
        <v>6.6836409929980904</v>
      </c>
      <c r="M176" s="19">
        <v>211</v>
      </c>
      <c r="N176" s="19" t="s">
        <v>9</v>
      </c>
      <c r="O176" s="21">
        <f t="shared" si="38"/>
        <v>1.8479893061744115</v>
      </c>
    </row>
    <row r="177" spans="1:17" ht="31.8" customHeight="1" x14ac:dyDescent="0.3">
      <c r="A177" s="16">
        <v>27</v>
      </c>
      <c r="E177" s="63" t="s">
        <v>48</v>
      </c>
      <c r="F177" s="29"/>
      <c r="G177" s="25" t="s">
        <v>60</v>
      </c>
      <c r="J177" s="25"/>
      <c r="K177" s="24"/>
      <c r="L177" s="64"/>
      <c r="N177" s="27"/>
    </row>
    <row r="178" spans="1:17" ht="13.5" customHeight="1" x14ac:dyDescent="0.3">
      <c r="A178" s="28"/>
      <c r="E178" s="63"/>
      <c r="F178" s="29"/>
      <c r="G178" s="21"/>
      <c r="L178" s="64"/>
    </row>
    <row r="179" spans="1:17" ht="13.5" customHeight="1" x14ac:dyDescent="0.3">
      <c r="A179" s="22">
        <v>28</v>
      </c>
      <c r="B179" s="23" t="s">
        <v>12</v>
      </c>
      <c r="C179" s="18">
        <v>1</v>
      </c>
      <c r="D179" s="19" t="s">
        <v>33</v>
      </c>
      <c r="E179" s="63">
        <v>20.687460216422661</v>
      </c>
      <c r="F179" s="29"/>
      <c r="G179" s="21" t="s">
        <v>51</v>
      </c>
      <c r="I179" s="32">
        <f>0.225*(E179^2.341)*(0.308^0.73)</f>
        <v>114.52361281733616</v>
      </c>
      <c r="J179" s="32">
        <f>0.087*(E179^2.257)*(0.308^0.611)</f>
        <v>39.497975536835312</v>
      </c>
      <c r="L179" s="64">
        <v>37.555697008274983</v>
      </c>
      <c r="N179" s="21" t="s">
        <v>51</v>
      </c>
      <c r="P179" s="21">
        <f>0.225*(L179^2.341)*(0.308^0.73)</f>
        <v>462.53079302981956</v>
      </c>
      <c r="Q179" s="21">
        <f>0.087*(L179^2.257)*(0.308^0.611)</f>
        <v>151.72847088627213</v>
      </c>
    </row>
    <row r="180" spans="1:17" ht="13.5" customHeight="1" x14ac:dyDescent="0.3">
      <c r="A180" s="22"/>
      <c r="B180" s="23"/>
      <c r="C180" s="18">
        <v>2</v>
      </c>
      <c r="D180" s="19" t="s">
        <v>33</v>
      </c>
      <c r="E180" s="63">
        <v>15.436028007638447</v>
      </c>
      <c r="F180" s="29"/>
      <c r="G180" s="21" t="s">
        <v>51</v>
      </c>
      <c r="I180" s="32">
        <f t="shared" ref="I180:I182" si="41">0.225*(E180^2.341)*(0.308^0.73)</f>
        <v>57.701390924742839</v>
      </c>
      <c r="J180" s="32">
        <f t="shared" ref="J180:J182" si="42">0.087*(E180^2.257)*(0.308^0.611)</f>
        <v>20.396163963544076</v>
      </c>
      <c r="L180" s="64">
        <v>35.009548058561428</v>
      </c>
      <c r="N180" s="21" t="s">
        <v>51</v>
      </c>
      <c r="P180" s="21">
        <f>0.225*(L180^2.341)*(0.308^0.73)</f>
        <v>392.43266356400284</v>
      </c>
      <c r="Q180" s="21">
        <f>0.087*(L180^2.257)*(0.308^0.611)</f>
        <v>129.49490487884199</v>
      </c>
    </row>
    <row r="181" spans="1:17" ht="13.5" customHeight="1" x14ac:dyDescent="0.3">
      <c r="A181" s="22"/>
      <c r="B181" s="23"/>
      <c r="C181" s="18">
        <v>3</v>
      </c>
      <c r="D181" s="19" t="s">
        <v>33</v>
      </c>
      <c r="E181" s="63">
        <v>17.186505410566518</v>
      </c>
      <c r="F181" s="29"/>
      <c r="G181" s="21" t="s">
        <v>51</v>
      </c>
      <c r="I181" s="32">
        <f t="shared" si="41"/>
        <v>74.199104501898631</v>
      </c>
      <c r="J181" s="32">
        <f t="shared" si="42"/>
        <v>25.992144124374374</v>
      </c>
      <c r="L181" s="64">
        <v>35.009548058561428</v>
      </c>
      <c r="N181" s="21" t="s">
        <v>51</v>
      </c>
      <c r="P181" s="21">
        <f>0.225*(L181^2.341)*(0.308^0.73)</f>
        <v>392.43266356400284</v>
      </c>
      <c r="Q181" s="21">
        <f>0.087*(L181^2.257)*(0.308^0.611)</f>
        <v>129.49490487884199</v>
      </c>
    </row>
    <row r="182" spans="1:17" ht="13.5" customHeight="1" x14ac:dyDescent="0.3">
      <c r="A182" s="22"/>
      <c r="B182" s="23"/>
      <c r="C182" s="18">
        <v>4</v>
      </c>
      <c r="D182" s="19" t="s">
        <v>33</v>
      </c>
      <c r="E182" s="63">
        <v>13.303628262253341</v>
      </c>
      <c r="F182" s="29"/>
      <c r="G182" s="21" t="s">
        <v>51</v>
      </c>
      <c r="I182" s="32">
        <f t="shared" si="41"/>
        <v>40.741643828148305</v>
      </c>
      <c r="J182" s="32">
        <f t="shared" si="42"/>
        <v>14.582240563334311</v>
      </c>
      <c r="L182" s="64">
        <v>29.598981540420116</v>
      </c>
      <c r="N182" s="21" t="s">
        <v>51</v>
      </c>
      <c r="P182" s="21">
        <f>0.225*(L182^2.341)*(0.308^0.73)</f>
        <v>264.90091273564104</v>
      </c>
      <c r="Q182" s="21">
        <f>0.087*(L182^2.257)*(0.308^0.611)</f>
        <v>88.653401896776813</v>
      </c>
    </row>
    <row r="183" spans="1:17" ht="13.5" customHeight="1" x14ac:dyDescent="0.3">
      <c r="A183" s="22"/>
      <c r="B183" s="23"/>
      <c r="C183" s="18">
        <v>5</v>
      </c>
      <c r="D183" s="19" t="s">
        <v>33</v>
      </c>
      <c r="E183" s="63">
        <v>6.7154678548695106</v>
      </c>
      <c r="F183" s="29">
        <v>110</v>
      </c>
      <c r="G183" s="21" t="s">
        <v>49</v>
      </c>
      <c r="H183" s="35">
        <f>(((E183/2*E183/2)*3.142)*(F183))*0.52*0.48/1000</f>
        <v>0.97260389560789329</v>
      </c>
      <c r="L183" s="64">
        <v>6.7154678548695106</v>
      </c>
      <c r="M183" s="19">
        <v>110</v>
      </c>
      <c r="N183" s="19" t="s">
        <v>9</v>
      </c>
      <c r="O183" s="21">
        <f>(((L183/2*L183/2)*3.142)*(M183))*0.52*0.48/1000</f>
        <v>0.97260389560789329</v>
      </c>
    </row>
    <row r="184" spans="1:17" ht="13.5" customHeight="1" x14ac:dyDescent="0.3">
      <c r="A184" s="16">
        <v>28</v>
      </c>
      <c r="E184" s="63" t="s">
        <v>48</v>
      </c>
      <c r="F184" s="29"/>
      <c r="G184" s="21" t="s">
        <v>57</v>
      </c>
      <c r="L184" s="64"/>
      <c r="N184" s="27"/>
    </row>
    <row r="185" spans="1:17" ht="13.5" customHeight="1" x14ac:dyDescent="0.3">
      <c r="A185" s="28"/>
      <c r="E185" s="63"/>
      <c r="F185" s="29"/>
      <c r="G185" s="21"/>
      <c r="L185" s="64"/>
    </row>
    <row r="186" spans="1:17" ht="13.5" customHeight="1" x14ac:dyDescent="0.3">
      <c r="A186" s="22">
        <v>29</v>
      </c>
      <c r="B186" s="23" t="s">
        <v>12</v>
      </c>
      <c r="C186" s="18">
        <v>1</v>
      </c>
      <c r="D186" s="19" t="s">
        <v>33</v>
      </c>
      <c r="E186" s="63">
        <v>5.8561425843411836</v>
      </c>
      <c r="F186" s="29">
        <v>238</v>
      </c>
      <c r="G186" s="21" t="s">
        <v>49</v>
      </c>
      <c r="H186" s="35">
        <f>(((E186/2*E186/2)*3.142)*(F186))*0.52*0.48/1000</f>
        <v>1.6002617033736468</v>
      </c>
      <c r="L186" s="64">
        <v>5.8561425843411836</v>
      </c>
      <c r="M186" s="19">
        <v>163</v>
      </c>
      <c r="N186" s="19" t="s">
        <v>9</v>
      </c>
      <c r="O186" s="21">
        <f>(((L186/2*L186/2)*3.142)*(M186))*0.52*0.48/1000</f>
        <v>1.0959775531508589</v>
      </c>
    </row>
    <row r="187" spans="1:17" ht="13.5" customHeight="1" x14ac:dyDescent="0.3">
      <c r="A187" s="22"/>
      <c r="B187" s="23"/>
      <c r="C187" s="18">
        <v>2</v>
      </c>
      <c r="D187" s="19" t="s">
        <v>33</v>
      </c>
      <c r="E187" s="63">
        <v>3.9783577339274347</v>
      </c>
      <c r="F187" s="29">
        <v>161</v>
      </c>
      <c r="G187" s="21" t="s">
        <v>49</v>
      </c>
      <c r="H187" s="35">
        <f>(((E187/2*E187/2)*3.142)*(F187))*0.52*0.48/1000</f>
        <v>0.49960216422660725</v>
      </c>
      <c r="L187" s="64">
        <v>5.7288351368555066</v>
      </c>
      <c r="M187" s="19">
        <v>161</v>
      </c>
      <c r="N187" s="19" t="s">
        <v>9</v>
      </c>
      <c r="O187" s="21">
        <f>(((L187/2*L187/2)*3.142)*(M187))*0.52*0.48/1000</f>
        <v>1.0359750477402929</v>
      </c>
    </row>
    <row r="188" spans="1:17" ht="13.5" customHeight="1" x14ac:dyDescent="0.3">
      <c r="A188" s="22"/>
      <c r="B188" s="23"/>
      <c r="C188" s="18">
        <v>3</v>
      </c>
      <c r="D188" s="19" t="s">
        <v>33</v>
      </c>
      <c r="E188" s="63">
        <v>13.97199236155315</v>
      </c>
      <c r="F188" s="29"/>
      <c r="G188" s="21" t="s">
        <v>51</v>
      </c>
      <c r="H188" s="32"/>
      <c r="I188" s="21">
        <f>0.225*(E188^2.341)*(0.308^0.73)</f>
        <v>45.695592621005822</v>
      </c>
      <c r="J188" s="21">
        <f>0.087*(E188^2.257)*(0.308^0.611)</f>
        <v>16.28815197201892</v>
      </c>
      <c r="L188" s="64">
        <v>19.414385741565884</v>
      </c>
      <c r="N188" s="21" t="s">
        <v>51</v>
      </c>
      <c r="P188" s="21">
        <f>0.225*(L188^2.341)*(0.308^0.73)</f>
        <v>98.701105246445238</v>
      </c>
      <c r="Q188" s="21">
        <f>0.087*(L188^2.257)*(0.308^0.611)</f>
        <v>34.223059171430172</v>
      </c>
    </row>
    <row r="189" spans="1:17" ht="13.5" customHeight="1" x14ac:dyDescent="0.3">
      <c r="A189" s="22"/>
      <c r="B189" s="23"/>
      <c r="C189" s="18">
        <v>4</v>
      </c>
      <c r="D189" s="19" t="s">
        <v>33</v>
      </c>
      <c r="E189" s="63">
        <v>8.2113303628262262</v>
      </c>
      <c r="F189" s="29">
        <v>179</v>
      </c>
      <c r="G189" s="21" t="s">
        <v>49</v>
      </c>
      <c r="H189" s="35">
        <f>(((E189/2*E189/2)*3.142)*(F189))*0.52*0.48/1000</f>
        <v>2.3663057110120951</v>
      </c>
      <c r="L189" s="64">
        <v>8.2749840865690647</v>
      </c>
      <c r="M189" s="19">
        <v>179</v>
      </c>
      <c r="N189" s="19" t="s">
        <v>9</v>
      </c>
      <c r="O189" s="21">
        <f>(((L189/2*L189/2)*3.142)*(M189))*0.52*0.48/1000</f>
        <v>2.4031348185868877</v>
      </c>
    </row>
    <row r="190" spans="1:17" ht="13.5" customHeight="1" x14ac:dyDescent="0.3">
      <c r="A190" s="22"/>
      <c r="B190" s="23"/>
      <c r="C190" s="18">
        <v>5</v>
      </c>
      <c r="D190" s="19" t="s">
        <v>33</v>
      </c>
      <c r="E190" s="63">
        <v>14.322087842138766</v>
      </c>
      <c r="F190" s="29"/>
      <c r="G190" s="21" t="s">
        <v>51</v>
      </c>
      <c r="H190" s="32"/>
      <c r="I190" s="21">
        <f>0.225*(E190^2.341)*(0.308^0.73)</f>
        <v>48.421179788415174</v>
      </c>
      <c r="J190" s="21">
        <f>0.087*(E190^2.257)*(0.308^0.611)</f>
        <v>17.2238420490091</v>
      </c>
      <c r="L190" s="64">
        <v>19.732654360280076</v>
      </c>
      <c r="N190" s="21" t="s">
        <v>51</v>
      </c>
      <c r="P190" s="21">
        <f>0.225*(L190^2.341)*(0.308^0.73)</f>
        <v>102.53067517196564</v>
      </c>
      <c r="Q190" s="21">
        <f>0.087*(L190^2.257)*(0.308^0.611)</f>
        <v>35.502377187014382</v>
      </c>
    </row>
    <row r="191" spans="1:17" ht="13.5" customHeight="1" x14ac:dyDescent="0.3">
      <c r="A191" s="22"/>
      <c r="B191" s="23"/>
      <c r="C191" s="18">
        <v>6</v>
      </c>
      <c r="D191" s="19" t="s">
        <v>33</v>
      </c>
      <c r="E191" s="63">
        <v>5.7924888605983451</v>
      </c>
      <c r="F191" s="29">
        <v>226</v>
      </c>
      <c r="G191" s="21" t="s">
        <v>49</v>
      </c>
      <c r="H191" s="35">
        <f>(((E191/2*E191/2)*3.142)*(F191))*0.52*0.48/1000</f>
        <v>1.486721507320178</v>
      </c>
      <c r="L191" s="64">
        <v>5.7924888605983451</v>
      </c>
      <c r="M191" s="19">
        <v>180</v>
      </c>
      <c r="N191" s="19" t="s">
        <v>9</v>
      </c>
      <c r="O191" s="21">
        <f>(((L191/2*L191/2)*3.142)*(M191))*0.52*0.48/1000</f>
        <v>1.1841144748567791</v>
      </c>
    </row>
    <row r="192" spans="1:17" ht="13.5" customHeight="1" x14ac:dyDescent="0.3">
      <c r="A192" s="22"/>
      <c r="B192" s="23"/>
      <c r="C192" s="18">
        <v>7</v>
      </c>
      <c r="D192" s="19" t="s">
        <v>33</v>
      </c>
      <c r="E192" s="63">
        <v>18.395926161680457</v>
      </c>
      <c r="F192" s="29"/>
      <c r="G192" s="21" t="s">
        <v>51</v>
      </c>
      <c r="H192" s="32"/>
      <c r="I192" s="21">
        <f t="shared" ref="I192:I193" si="43">0.225*(E192^2.341)*(0.308^0.73)</f>
        <v>87.003744003268253</v>
      </c>
      <c r="J192" s="21">
        <f t="shared" ref="J192:J193" si="44">0.087*(E192^2.257)*(0.308^0.611)</f>
        <v>30.30403939248286</v>
      </c>
      <c r="L192" s="64">
        <v>23.392743475493319</v>
      </c>
      <c r="N192" s="21" t="s">
        <v>51</v>
      </c>
      <c r="P192" s="21">
        <f>0.225*(L192^2.341)*(0.308^0.73)</f>
        <v>152.70158077684181</v>
      </c>
      <c r="Q192" s="21">
        <f>0.087*(L192^2.257)*(0.308^0.611)</f>
        <v>52.124261494270719</v>
      </c>
    </row>
    <row r="193" spans="1:17" ht="13.5" customHeight="1" x14ac:dyDescent="0.3">
      <c r="A193" s="22"/>
      <c r="B193" s="23"/>
      <c r="C193" s="18">
        <v>8</v>
      </c>
      <c r="D193" s="19" t="s">
        <v>33</v>
      </c>
      <c r="E193" s="63">
        <v>6.747294716740929</v>
      </c>
      <c r="F193" s="29"/>
      <c r="G193" s="21" t="s">
        <v>51</v>
      </c>
      <c r="H193" s="32"/>
      <c r="I193" s="21">
        <f t="shared" si="43"/>
        <v>8.3141359671341668</v>
      </c>
      <c r="J193" s="21">
        <f t="shared" si="44"/>
        <v>3.1504270568591033</v>
      </c>
      <c r="L193" s="64">
        <v>7.32017823042648</v>
      </c>
      <c r="N193" s="21" t="s">
        <v>51</v>
      </c>
      <c r="P193" s="21">
        <f>0.225*(L193^2.341)*(0.308^0.73)</f>
        <v>10.061662282757545</v>
      </c>
      <c r="Q193" s="21">
        <f>0.087*(L193^2.257)*(0.308^0.611)</f>
        <v>3.7865972612408463</v>
      </c>
    </row>
    <row r="194" spans="1:17" ht="13.5" customHeight="1" x14ac:dyDescent="0.3">
      <c r="A194" s="22"/>
      <c r="B194" s="23"/>
      <c r="C194" s="18">
        <v>9</v>
      </c>
      <c r="D194" s="19" t="s">
        <v>33</v>
      </c>
      <c r="E194" s="63">
        <v>9.8981540420114591</v>
      </c>
      <c r="F194" s="29">
        <v>180</v>
      </c>
      <c r="G194" s="21" t="s">
        <v>49</v>
      </c>
      <c r="H194" s="35">
        <f>(((E194/2*E194/2)*3.142)*(F194))*0.52*0.48/1000</f>
        <v>3.4575756588160411</v>
      </c>
      <c r="L194" s="64">
        <v>10.184595798854234</v>
      </c>
      <c r="M194" s="19">
        <v>168</v>
      </c>
      <c r="N194" s="19" t="s">
        <v>9</v>
      </c>
      <c r="O194" s="21">
        <f>(((L194/2*L194/2)*3.142)*(M194))*0.52*0.48/1000</f>
        <v>3.4165489497135586</v>
      </c>
    </row>
    <row r="195" spans="1:17" ht="13.5" customHeight="1" x14ac:dyDescent="0.3">
      <c r="A195" s="22"/>
      <c r="B195" s="23"/>
      <c r="C195" s="18">
        <v>10</v>
      </c>
      <c r="D195" s="19" t="s">
        <v>33</v>
      </c>
      <c r="E195" s="63">
        <v>6.2698917886696375</v>
      </c>
      <c r="F195" s="29"/>
      <c r="G195" s="21" t="s">
        <v>51</v>
      </c>
      <c r="H195" s="32"/>
      <c r="I195" s="21">
        <f t="shared" ref="I195:I197" si="45">0.225*(E195^2.341)*(0.308^0.73)</f>
        <v>7.0018097731587972</v>
      </c>
      <c r="J195" s="21">
        <f t="shared" ref="J195:J197" si="46">0.087*(E195^2.257)*(0.308^0.611)</f>
        <v>2.6695598565287741</v>
      </c>
      <c r="L195" s="64">
        <v>7.4793125397835771</v>
      </c>
      <c r="N195" s="21" t="s">
        <v>51</v>
      </c>
      <c r="P195" s="21">
        <f>0.225*(L195^2.341)*(0.308^0.73)</f>
        <v>10.581195479181991</v>
      </c>
      <c r="Q195" s="21">
        <f>0.087*(L195^2.257)*(0.308^0.611)</f>
        <v>3.974930647335793</v>
      </c>
    </row>
    <row r="196" spans="1:17" ht="13.5" customHeight="1" x14ac:dyDescent="0.3">
      <c r="A196" s="22"/>
      <c r="B196" s="23"/>
      <c r="C196" s="18">
        <v>11</v>
      </c>
      <c r="D196" s="19" t="s">
        <v>33</v>
      </c>
      <c r="E196" s="63">
        <v>12.985359643539146</v>
      </c>
      <c r="F196" s="29"/>
      <c r="G196" s="21" t="s">
        <v>51</v>
      </c>
      <c r="H196" s="32"/>
      <c r="I196" s="21">
        <f t="shared" si="45"/>
        <v>38.496417344126904</v>
      </c>
      <c r="J196" s="21">
        <f t="shared" si="46"/>
        <v>13.806683795924766</v>
      </c>
      <c r="L196" s="64">
        <v>18.777848504137491</v>
      </c>
      <c r="N196" s="21" t="s">
        <v>51</v>
      </c>
      <c r="P196" s="21">
        <f>0.225*(L196^2.341)*(0.308^0.73)</f>
        <v>91.291308376950482</v>
      </c>
      <c r="Q196" s="21">
        <f>0.087*(L196^2.257)*(0.308^0.611)</f>
        <v>31.74259154996389</v>
      </c>
    </row>
    <row r="197" spans="1:17" ht="13.5" customHeight="1" x14ac:dyDescent="0.3">
      <c r="A197" s="22"/>
      <c r="B197" s="23"/>
      <c r="C197" s="18">
        <v>12</v>
      </c>
      <c r="D197" s="19" t="s">
        <v>33</v>
      </c>
      <c r="E197" s="63">
        <v>14.513049013367283</v>
      </c>
      <c r="F197" s="29"/>
      <c r="G197" s="21" t="s">
        <v>51</v>
      </c>
      <c r="H197" s="32"/>
      <c r="I197" s="21">
        <f t="shared" si="45"/>
        <v>49.946098441275105</v>
      </c>
      <c r="J197" s="21">
        <f t="shared" si="46"/>
        <v>17.746513363365921</v>
      </c>
      <c r="L197" s="64">
        <v>21.323997453851049</v>
      </c>
      <c r="N197" s="21" t="s">
        <v>51</v>
      </c>
      <c r="P197" s="21">
        <f>0.225*(L197^2.341)*(0.308^0.73)</f>
        <v>122.94361681293469</v>
      </c>
      <c r="Q197" s="21">
        <f>0.087*(L197^2.257)*(0.308^0.611)</f>
        <v>42.294142114540549</v>
      </c>
    </row>
    <row r="198" spans="1:17" ht="13.5" customHeight="1" x14ac:dyDescent="0.3">
      <c r="A198" s="22"/>
      <c r="B198" s="23"/>
      <c r="C198" s="18">
        <v>13</v>
      </c>
      <c r="D198" s="19" t="s">
        <v>33</v>
      </c>
      <c r="E198" s="63">
        <v>7.0973901973265443</v>
      </c>
      <c r="F198" s="29">
        <v>182</v>
      </c>
      <c r="G198" s="21" t="s">
        <v>49</v>
      </c>
      <c r="H198" s="35">
        <f>(((E198/2*E198/2)*3.142)*(F198))*0.52*0.48/1000</f>
        <v>1.7974611941438579</v>
      </c>
      <c r="L198" s="64">
        <v>7.0973901973265443</v>
      </c>
      <c r="M198" s="19">
        <v>169</v>
      </c>
      <c r="N198" s="19" t="s">
        <v>9</v>
      </c>
      <c r="O198" s="21">
        <f>(((L198/2*L198/2)*3.142)*(M198))*0.52*0.48/1000</f>
        <v>1.6690711088478678</v>
      </c>
    </row>
    <row r="199" spans="1:17" ht="13.5" customHeight="1" x14ac:dyDescent="0.3">
      <c r="A199" s="22"/>
      <c r="B199" s="23"/>
      <c r="C199" s="18">
        <v>14</v>
      </c>
      <c r="D199" s="19" t="s">
        <v>33</v>
      </c>
      <c r="E199" s="63">
        <v>5.5697008274984086</v>
      </c>
      <c r="F199" s="29"/>
      <c r="G199" s="21" t="s">
        <v>51</v>
      </c>
      <c r="H199" s="32"/>
      <c r="I199" s="21">
        <f t="shared" ref="I199:I200" si="47">0.225*(E199^2.341)*(0.308^0.73)</f>
        <v>5.3066072264623081</v>
      </c>
      <c r="J199" s="21">
        <f t="shared" ref="J199:J200" si="48">0.087*(E199^2.257)*(0.308^0.611)</f>
        <v>2.0434605903438405</v>
      </c>
      <c r="L199" s="64">
        <v>8.9115213239974533</v>
      </c>
      <c r="M199" s="19">
        <v>42</v>
      </c>
      <c r="N199" s="19" t="s">
        <v>9</v>
      </c>
      <c r="O199" s="21">
        <f>(((L199/2*L199/2)*3.142)*(M199))*0.52*0.48/1000</f>
        <v>0.65394882240611074</v>
      </c>
    </row>
    <row r="200" spans="1:17" ht="13.5" customHeight="1" x14ac:dyDescent="0.3">
      <c r="A200" s="22"/>
      <c r="B200" s="23"/>
      <c r="C200" s="18">
        <v>15</v>
      </c>
      <c r="D200" s="19" t="s">
        <v>33</v>
      </c>
      <c r="E200" s="63">
        <v>11.521323997453852</v>
      </c>
      <c r="F200" s="29"/>
      <c r="G200" s="21" t="s">
        <v>51</v>
      </c>
      <c r="H200" s="32"/>
      <c r="I200" s="21">
        <f t="shared" si="47"/>
        <v>29.09387949929566</v>
      </c>
      <c r="J200" s="21">
        <f t="shared" si="48"/>
        <v>10.539854952650051</v>
      </c>
      <c r="L200" s="64">
        <v>14.958625079567154</v>
      </c>
      <c r="N200" s="21" t="s">
        <v>51</v>
      </c>
      <c r="P200" s="21">
        <f>0.225*(L200^2.341)*(0.308^0.73)</f>
        <v>53.610018557092651</v>
      </c>
      <c r="Q200" s="21">
        <f>0.087*(L200^2.257)*(0.308^0.611)</f>
        <v>19.000028653927817</v>
      </c>
    </row>
    <row r="201" spans="1:17" ht="13.5" customHeight="1" x14ac:dyDescent="0.3">
      <c r="A201" s="22"/>
      <c r="B201" s="23"/>
      <c r="C201" s="18">
        <v>16</v>
      </c>
      <c r="D201" s="19" t="s">
        <v>33</v>
      </c>
      <c r="E201" s="63">
        <v>6.8746021642266077</v>
      </c>
      <c r="F201" s="29">
        <v>177</v>
      </c>
      <c r="G201" s="21" t="s">
        <v>49</v>
      </c>
      <c r="H201" s="35">
        <f>(((E201/2*E201/2)*3.142)*(F201))*0.52*0.48/1000</f>
        <v>1.6400578892425208</v>
      </c>
      <c r="L201" s="64">
        <v>6.8746021642266077</v>
      </c>
      <c r="M201" s="19">
        <v>177</v>
      </c>
      <c r="N201" s="19" t="s">
        <v>9</v>
      </c>
      <c r="O201" s="21">
        <f>(((L201/2*L201/2)*3.142)*(M201))*0.52*0.48/1000</f>
        <v>1.6400578892425208</v>
      </c>
    </row>
    <row r="202" spans="1:17" ht="13.5" customHeight="1" x14ac:dyDescent="0.3">
      <c r="A202" s="22"/>
      <c r="B202" s="23"/>
      <c r="C202" s="18">
        <v>17</v>
      </c>
      <c r="D202" s="19" t="s">
        <v>33</v>
      </c>
      <c r="E202" s="63">
        <v>6.2698917886696375</v>
      </c>
      <c r="F202" s="29"/>
      <c r="G202" s="21" t="s">
        <v>51</v>
      </c>
      <c r="H202" s="32"/>
      <c r="I202" s="21">
        <f t="shared" ref="I202:I203" si="49">0.225*(E202^2.341)*(0.308^0.73)</f>
        <v>7.0018097731587972</v>
      </c>
      <c r="J202" s="21">
        <f t="shared" ref="J202:J203" si="50">0.087*(E202^2.257)*(0.308^0.611)</f>
        <v>2.6695598565287741</v>
      </c>
      <c r="L202" s="64">
        <v>6.2698917886696375</v>
      </c>
      <c r="M202" s="19">
        <v>261</v>
      </c>
      <c r="N202" s="19" t="s">
        <v>9</v>
      </c>
      <c r="O202" s="21">
        <f>(((L202/2*L202/2)*3.142)*(M202))*0.52*0.48/1000</f>
        <v>2.0116451228516867</v>
      </c>
    </row>
    <row r="203" spans="1:17" ht="13.5" customHeight="1" x14ac:dyDescent="0.3">
      <c r="A203" s="22"/>
      <c r="B203" s="23"/>
      <c r="C203" s="18">
        <v>18</v>
      </c>
      <c r="D203" s="19" t="s">
        <v>33</v>
      </c>
      <c r="E203" s="63">
        <v>9.5480585614258437</v>
      </c>
      <c r="F203" s="29"/>
      <c r="G203" s="21" t="s">
        <v>51</v>
      </c>
      <c r="H203" s="32"/>
      <c r="I203" s="21">
        <f t="shared" si="49"/>
        <v>18.741559646054686</v>
      </c>
      <c r="J203" s="21">
        <f t="shared" si="50"/>
        <v>6.8975056111829955</v>
      </c>
      <c r="L203" s="64">
        <v>13.049013367281987</v>
      </c>
      <c r="N203" s="21" t="s">
        <v>51</v>
      </c>
      <c r="P203" s="21">
        <f>0.225*(L203^2.341)*(0.308^0.73)</f>
        <v>38.939635390782726</v>
      </c>
      <c r="Q203" s="21">
        <f>0.087*(L203^2.257)*(0.308^0.611)</f>
        <v>13.959907967950247</v>
      </c>
    </row>
    <row r="204" spans="1:17" ht="13.5" customHeight="1" x14ac:dyDescent="0.3">
      <c r="A204" s="22"/>
      <c r="B204" s="23"/>
      <c r="C204" s="18">
        <v>19</v>
      </c>
      <c r="D204" s="19" t="s">
        <v>33</v>
      </c>
      <c r="E204" s="63">
        <v>7.1292170591979627</v>
      </c>
      <c r="F204" s="29">
        <v>178</v>
      </c>
      <c r="G204" s="21" t="s">
        <v>49</v>
      </c>
      <c r="H204" s="35">
        <f>(((E204/2*E204/2)*3.142)*(F204))*0.52*0.48/1000</f>
        <v>1.7737583297262889</v>
      </c>
      <c r="L204" s="64">
        <v>7.1292170591979627</v>
      </c>
      <c r="M204" s="19">
        <v>163</v>
      </c>
      <c r="N204" s="19" t="s">
        <v>9</v>
      </c>
      <c r="O204" s="21">
        <f>(((L204/2*L204/2)*3.142)*(M204))*0.52*0.48/1000</f>
        <v>1.6242843131763207</v>
      </c>
    </row>
    <row r="205" spans="1:17" ht="13.5" customHeight="1" x14ac:dyDescent="0.3">
      <c r="A205" s="22"/>
      <c r="B205" s="23"/>
      <c r="C205" s="18">
        <v>20</v>
      </c>
      <c r="D205" s="19" t="s">
        <v>33</v>
      </c>
      <c r="E205" s="63">
        <v>15.27689369828135</v>
      </c>
      <c r="F205" s="29"/>
      <c r="G205" s="21" t="s">
        <v>51</v>
      </c>
      <c r="I205" s="21">
        <f>0.225*(E205^2.341)*(0.308^0.73)</f>
        <v>56.318439004223428</v>
      </c>
      <c r="J205" s="21">
        <f>0.087*(E205^2.257)*(0.308^0.611)</f>
        <v>19.92465743540853</v>
      </c>
      <c r="L205" s="64">
        <v>21.323997453851049</v>
      </c>
      <c r="N205" s="21" t="s">
        <v>51</v>
      </c>
    </row>
    <row r="206" spans="1:17" ht="13.5" customHeight="1" x14ac:dyDescent="0.3">
      <c r="A206" s="16">
        <v>29</v>
      </c>
      <c r="E206" s="63" t="s">
        <v>48</v>
      </c>
      <c r="F206" s="29"/>
      <c r="G206" s="25" t="s">
        <v>61</v>
      </c>
      <c r="L206" s="64"/>
      <c r="N206" s="27"/>
    </row>
    <row r="207" spans="1:17" ht="13.5" customHeight="1" x14ac:dyDescent="0.3">
      <c r="A207" s="28"/>
      <c r="E207" s="63"/>
      <c r="F207" s="29"/>
      <c r="G207" s="21"/>
      <c r="L207" s="64"/>
    </row>
    <row r="208" spans="1:17" ht="15" customHeight="1" x14ac:dyDescent="0.3">
      <c r="A208" s="22">
        <v>30</v>
      </c>
      <c r="B208" s="23" t="s">
        <v>8</v>
      </c>
      <c r="C208" s="18">
        <v>1</v>
      </c>
      <c r="D208" s="19" t="s">
        <v>21</v>
      </c>
      <c r="E208" s="63">
        <v>3.6282622533418207</v>
      </c>
      <c r="F208" s="29">
        <v>180</v>
      </c>
      <c r="G208" s="21" t="s">
        <v>49</v>
      </c>
      <c r="H208" s="35">
        <f>(((E208/2*E208/2)*3.142)*(F208))*0.52*0.48/1000</f>
        <v>0.46458011457670279</v>
      </c>
      <c r="I208" s="24"/>
      <c r="L208" s="64">
        <v>3.6282622533418207</v>
      </c>
      <c r="M208" s="19">
        <v>163</v>
      </c>
      <c r="N208" s="19" t="s">
        <v>9</v>
      </c>
      <c r="O208" s="21">
        <f>(((L208/2*L208/2)*3.142)*(M208))*0.52*0.48/1000</f>
        <v>0.42070310375556974</v>
      </c>
    </row>
    <row r="209" spans="1:17" ht="15" customHeight="1" x14ac:dyDescent="0.3">
      <c r="A209" s="22"/>
      <c r="B209" s="23"/>
      <c r="C209" s="18">
        <v>2</v>
      </c>
      <c r="D209" s="19" t="s">
        <v>21</v>
      </c>
      <c r="E209" s="63">
        <v>3.8828771483131761</v>
      </c>
      <c r="F209" s="29">
        <v>180</v>
      </c>
      <c r="G209" s="21" t="s">
        <v>49</v>
      </c>
      <c r="H209" s="35">
        <f>(((E209/2*E209/2)*3.142)*(F209))*0.52*0.48/1000</f>
        <v>0.5320722087842138</v>
      </c>
      <c r="I209" s="24"/>
      <c r="L209" s="64">
        <v>3.88</v>
      </c>
      <c r="M209" s="19">
        <v>180</v>
      </c>
      <c r="N209" s="19" t="s">
        <v>9</v>
      </c>
      <c r="O209" s="21">
        <f>(((L209/2*L209/2)*3.142)*(M209))*0.52*0.48/1000</f>
        <v>0.53128398735360005</v>
      </c>
    </row>
    <row r="210" spans="1:17" ht="15" customHeight="1" x14ac:dyDescent="0.3">
      <c r="A210" s="22"/>
      <c r="B210" s="23"/>
      <c r="C210" s="18">
        <v>3</v>
      </c>
      <c r="D210" s="19" t="s">
        <v>33</v>
      </c>
      <c r="E210" s="63">
        <v>6.6199872692552519</v>
      </c>
      <c r="F210" s="29"/>
      <c r="G210" s="21" t="s">
        <v>51</v>
      </c>
      <c r="I210" s="32">
        <f>0.225*(E210^2.341)*(0.308^0.73)</f>
        <v>7.9515380094843087</v>
      </c>
      <c r="J210" s="32">
        <f>0.087*(E210^2.257)*(0.308^0.611)</f>
        <v>3.0178547799289008</v>
      </c>
      <c r="L210" s="64">
        <v>6.8427753023551876</v>
      </c>
      <c r="N210" s="21" t="s">
        <v>51</v>
      </c>
      <c r="P210" s="21">
        <f>0.225*(L210^2.341)*(0.308^0.73)</f>
        <v>8.592178816565065</v>
      </c>
      <c r="Q210" s="21">
        <f>0.087*(L210^2.257)*(0.308^0.611)</f>
        <v>3.2519435233907168</v>
      </c>
    </row>
    <row r="211" spans="1:17" ht="15" customHeight="1" x14ac:dyDescent="0.3">
      <c r="A211" s="16">
        <v>30</v>
      </c>
      <c r="E211" s="63" t="s">
        <v>48</v>
      </c>
      <c r="F211" s="29"/>
      <c r="G211" s="25" t="s">
        <v>61</v>
      </c>
      <c r="L211" s="64"/>
      <c r="N211" s="27"/>
    </row>
    <row r="212" spans="1:17" ht="13.5" customHeight="1" x14ac:dyDescent="0.3">
      <c r="A212" s="28"/>
      <c r="E212" s="63"/>
      <c r="F212" s="29"/>
      <c r="G212" s="21"/>
      <c r="L212" s="64"/>
    </row>
    <row r="213" spans="1:17" ht="13.5" customHeight="1" x14ac:dyDescent="0.3">
      <c r="A213" s="22">
        <v>31</v>
      </c>
      <c r="B213" s="23" t="s">
        <v>13</v>
      </c>
      <c r="C213" s="18">
        <v>1</v>
      </c>
      <c r="D213" s="19" t="s">
        <v>32</v>
      </c>
      <c r="E213" s="63">
        <v>10.184595798854234</v>
      </c>
      <c r="F213" s="29"/>
      <c r="G213" s="21" t="s">
        <v>51</v>
      </c>
      <c r="I213" s="32">
        <f>0.225*(E213^2.341)*(0.618^0.73)</f>
        <v>36.241030246768574</v>
      </c>
      <c r="J213" s="32">
        <f>0.087*(E213^2.257)*(0.618^0.611)</f>
        <v>12.210750630542956</v>
      </c>
      <c r="L213" s="64">
        <v>13.685550604710375</v>
      </c>
      <c r="N213" s="21" t="s">
        <v>51</v>
      </c>
      <c r="P213" s="21">
        <f t="shared" ref="P213:P218" si="51">0.225*(L213^2.341)*(0.618^0.73)</f>
        <v>72.375918857471262</v>
      </c>
      <c r="Q213" s="21">
        <f t="shared" ref="Q213:Q218" si="52">0.087*(L213^2.257)*(0.618^0.611)</f>
        <v>23.787958123474741</v>
      </c>
    </row>
    <row r="214" spans="1:17" ht="13.5" customHeight="1" x14ac:dyDescent="0.3">
      <c r="A214" s="22"/>
      <c r="B214" s="23"/>
      <c r="C214" s="18">
        <v>2</v>
      </c>
      <c r="D214" s="19" t="s">
        <v>32</v>
      </c>
      <c r="E214" s="63">
        <v>7.9567154678548695</v>
      </c>
      <c r="F214" s="29"/>
      <c r="G214" s="21" t="s">
        <v>51</v>
      </c>
      <c r="I214" s="32">
        <f t="shared" ref="I214:I218" si="53">0.225*(E214^2.341)*(0.618^0.73)</f>
        <v>20.333961465538117</v>
      </c>
      <c r="J214" s="32">
        <f t="shared" ref="J214:J218" si="54">0.087*(E214^2.257)*(0.618^0.611)</f>
        <v>6.9947059288762503</v>
      </c>
      <c r="L214" s="64">
        <v>12.094207511139402</v>
      </c>
      <c r="N214" s="21" t="s">
        <v>51</v>
      </c>
      <c r="P214" s="21">
        <f t="shared" si="51"/>
        <v>54.189835864202323</v>
      </c>
      <c r="Q214" s="21">
        <f t="shared" si="52"/>
        <v>17.996598949968426</v>
      </c>
    </row>
    <row r="215" spans="1:17" ht="13.5" customHeight="1" x14ac:dyDescent="0.3">
      <c r="A215" s="22"/>
      <c r="B215" s="23"/>
      <c r="C215" s="18">
        <v>3</v>
      </c>
      <c r="D215" s="19" t="s">
        <v>32</v>
      </c>
      <c r="E215" s="63">
        <v>6.2062380649267981</v>
      </c>
      <c r="F215" s="29"/>
      <c r="G215" s="21" t="s">
        <v>51</v>
      </c>
      <c r="I215" s="32">
        <f t="shared" si="53"/>
        <v>11.366204382784519</v>
      </c>
      <c r="J215" s="32">
        <f t="shared" si="54"/>
        <v>3.9923350253265397</v>
      </c>
      <c r="L215" s="64">
        <v>9.2297899427116494</v>
      </c>
      <c r="N215" s="21" t="s">
        <v>51</v>
      </c>
      <c r="P215" s="21">
        <f t="shared" si="51"/>
        <v>28.781813119360873</v>
      </c>
      <c r="Q215" s="21">
        <f t="shared" si="52"/>
        <v>9.7780249773460088</v>
      </c>
    </row>
    <row r="216" spans="1:17" ht="13.5" customHeight="1" x14ac:dyDescent="0.3">
      <c r="A216" s="22"/>
      <c r="B216" s="23"/>
      <c r="C216" s="18">
        <v>4</v>
      </c>
      <c r="D216" s="19" t="s">
        <v>32</v>
      </c>
      <c r="E216" s="63">
        <v>6.4926798217695731</v>
      </c>
      <c r="F216" s="29"/>
      <c r="G216" s="21" t="s">
        <v>51</v>
      </c>
      <c r="I216" s="32">
        <f t="shared" si="53"/>
        <v>12.632481120309595</v>
      </c>
      <c r="J216" s="32">
        <f t="shared" si="54"/>
        <v>4.4203244639807178</v>
      </c>
      <c r="L216" s="64">
        <v>10.184595798854234</v>
      </c>
      <c r="N216" s="21" t="s">
        <v>51</v>
      </c>
      <c r="P216" s="21">
        <f t="shared" si="51"/>
        <v>36.241030246768574</v>
      </c>
      <c r="Q216" s="21">
        <f t="shared" si="52"/>
        <v>12.210750630542956</v>
      </c>
    </row>
    <row r="217" spans="1:17" ht="13.5" customHeight="1" x14ac:dyDescent="0.3">
      <c r="A217" s="22"/>
      <c r="B217" s="23"/>
      <c r="C217" s="18">
        <v>5</v>
      </c>
      <c r="D217" s="19" t="s">
        <v>32</v>
      </c>
      <c r="E217" s="63">
        <v>4.9649904519414383</v>
      </c>
      <c r="F217" s="29"/>
      <c r="G217" s="21" t="s">
        <v>51</v>
      </c>
      <c r="I217" s="32">
        <f t="shared" si="53"/>
        <v>6.7413848490140413</v>
      </c>
      <c r="J217" s="32">
        <f t="shared" si="54"/>
        <v>2.4126875298531592</v>
      </c>
      <c r="L217" s="64">
        <v>8.9115213239974533</v>
      </c>
      <c r="N217" s="21" t="s">
        <v>51</v>
      </c>
      <c r="P217" s="21">
        <f t="shared" si="51"/>
        <v>26.511932617062477</v>
      </c>
      <c r="Q217" s="21">
        <f t="shared" si="52"/>
        <v>9.0334685684480771</v>
      </c>
    </row>
    <row r="218" spans="1:17" ht="13.5" customHeight="1" x14ac:dyDescent="0.3">
      <c r="A218" s="22"/>
      <c r="B218" s="23"/>
      <c r="C218" s="18">
        <v>6</v>
      </c>
      <c r="D218" s="19" t="s">
        <v>32</v>
      </c>
      <c r="E218" s="63">
        <v>5.4742202418841499</v>
      </c>
      <c r="F218" s="29"/>
      <c r="G218" s="21" t="s">
        <v>51</v>
      </c>
      <c r="I218" s="32">
        <f t="shared" si="53"/>
        <v>8.4725966190900301</v>
      </c>
      <c r="J218" s="32">
        <f t="shared" si="54"/>
        <v>3.0075064382543673</v>
      </c>
      <c r="L218" s="64">
        <v>8.9115213239974533</v>
      </c>
      <c r="N218" s="21" t="s">
        <v>51</v>
      </c>
      <c r="P218" s="21">
        <f t="shared" si="51"/>
        <v>26.511932617062477</v>
      </c>
      <c r="Q218" s="21">
        <f t="shared" si="52"/>
        <v>9.0334685684480771</v>
      </c>
    </row>
    <row r="219" spans="1:17" ht="13.5" customHeight="1" x14ac:dyDescent="0.3">
      <c r="A219" s="22"/>
      <c r="B219" s="23"/>
      <c r="C219" s="18">
        <v>7</v>
      </c>
      <c r="D219" s="19" t="s">
        <v>31</v>
      </c>
      <c r="E219" s="63">
        <v>7.8612348822406108</v>
      </c>
      <c r="F219" s="29"/>
      <c r="G219" s="21" t="s">
        <v>51</v>
      </c>
      <c r="I219" s="21">
        <f t="shared" ref="I219:I220" si="55">0.225*(E219^2.341)*(0.45^0.73)</f>
        <v>15.680920453333158</v>
      </c>
      <c r="J219" s="21">
        <f t="shared" ref="J219:J220" si="56">0.087*(E219^2.257)*(0.45^0.611)</f>
        <v>5.6073126529036417</v>
      </c>
      <c r="L219" s="64">
        <v>8.9115213239974533</v>
      </c>
      <c r="N219" s="21" t="s">
        <v>51</v>
      </c>
      <c r="P219" s="21">
        <f>0.225*(L219^2.341)*(0.45^0.73)</f>
        <v>21.031242717056106</v>
      </c>
      <c r="Q219" s="21">
        <f>0.087*(L219^2.257)*(0.45^0.611)</f>
        <v>7.4417217147414014</v>
      </c>
    </row>
    <row r="220" spans="1:17" ht="13.5" customHeight="1" x14ac:dyDescent="0.3">
      <c r="A220" s="22"/>
      <c r="B220" s="23"/>
      <c r="C220" s="18">
        <v>8</v>
      </c>
      <c r="D220" s="19" t="s">
        <v>31</v>
      </c>
      <c r="E220" s="63">
        <v>11.394016549968173</v>
      </c>
      <c r="F220" s="29"/>
      <c r="G220" s="21" t="s">
        <v>51</v>
      </c>
      <c r="I220" s="21">
        <f t="shared" si="55"/>
        <v>37.385926645303805</v>
      </c>
      <c r="J220" s="21">
        <f t="shared" si="56"/>
        <v>12.958410687905728</v>
      </c>
      <c r="L220" s="64">
        <v>14.322087842138766</v>
      </c>
      <c r="N220" s="21" t="s">
        <v>51</v>
      </c>
      <c r="P220" s="21">
        <f>0.225*(L220^2.341)*(0.45^0.73)</f>
        <v>63.861406436129236</v>
      </c>
      <c r="Q220" s="21">
        <f>0.087*(L220^2.257)*(0.45^0.611)</f>
        <v>21.713927941804293</v>
      </c>
    </row>
    <row r="221" spans="1:17" ht="13.5" customHeight="1" x14ac:dyDescent="0.3">
      <c r="A221" s="16">
        <v>31</v>
      </c>
      <c r="E221" s="63" t="s">
        <v>48</v>
      </c>
      <c r="F221" s="29"/>
      <c r="G221" s="21" t="s">
        <v>59</v>
      </c>
      <c r="L221" s="64"/>
      <c r="N221" s="27"/>
    </row>
    <row r="222" spans="1:17" ht="13.5" customHeight="1" x14ac:dyDescent="0.3">
      <c r="A222" s="28"/>
      <c r="E222" s="63"/>
      <c r="F222" s="29"/>
      <c r="G222" s="21"/>
      <c r="L222" s="64"/>
    </row>
    <row r="223" spans="1:17" ht="13.5" customHeight="1" x14ac:dyDescent="0.3">
      <c r="A223" s="36">
        <v>32</v>
      </c>
      <c r="B223" s="23" t="s">
        <v>13</v>
      </c>
      <c r="C223" s="18">
        <v>1</v>
      </c>
      <c r="D223" s="19" t="s">
        <v>31</v>
      </c>
      <c r="E223" s="63">
        <v>8.0840229153405474</v>
      </c>
      <c r="F223" s="29"/>
      <c r="G223" s="21" t="s">
        <v>51</v>
      </c>
      <c r="I223" s="32">
        <f>0.225*(E223^2.341)*(0.45^0.73)</f>
        <v>16.741089366893</v>
      </c>
      <c r="J223" s="32">
        <f>0.087*(E223^2.257)*(0.45^0.611)</f>
        <v>5.9723802014207585</v>
      </c>
      <c r="L223" s="64">
        <v>12.412476129853596</v>
      </c>
      <c r="N223" s="21" t="s">
        <v>51</v>
      </c>
      <c r="P223" s="21">
        <f>0.225*(L223^2.341)*(0.45^0.73)</f>
        <v>45.68253852983095</v>
      </c>
      <c r="Q223" s="21">
        <f>0.087*(L223^2.257)*(0.45^0.611)</f>
        <v>15.720652459452035</v>
      </c>
    </row>
    <row r="224" spans="1:17" ht="13.5" customHeight="1" x14ac:dyDescent="0.3">
      <c r="A224" s="36"/>
      <c r="B224" s="23"/>
      <c r="C224" s="18">
        <v>2</v>
      </c>
      <c r="D224" s="19" t="s">
        <v>36</v>
      </c>
      <c r="E224" s="63">
        <v>24.061107574793123</v>
      </c>
      <c r="F224" s="29"/>
      <c r="G224" s="21" t="s">
        <v>51</v>
      </c>
      <c r="I224" s="32">
        <f>0.225*(E224^2.341)*(0.308^0.73)</f>
        <v>163.1114300727474</v>
      </c>
      <c r="J224" s="32">
        <f>0.087*(E224^2.257)*(0.308^0.611)</f>
        <v>55.546037497147211</v>
      </c>
      <c r="L224" s="64">
        <v>25.461489497135585</v>
      </c>
      <c r="M224" s="19">
        <v>119</v>
      </c>
      <c r="N224" s="19" t="s">
        <v>9</v>
      </c>
      <c r="O224" s="21">
        <f>(((L224/2*L224/2)*3.142)*(M224))*0.52*0.48/1000</f>
        <v>15.125346912794399</v>
      </c>
    </row>
    <row r="225" spans="1:20" ht="13.5" customHeight="1" x14ac:dyDescent="0.3">
      <c r="A225" s="36"/>
      <c r="B225" s="23"/>
      <c r="C225" s="18">
        <v>3</v>
      </c>
      <c r="D225" s="19" t="s">
        <v>36</v>
      </c>
      <c r="E225" s="63">
        <v>17.504774029280714</v>
      </c>
      <c r="F225" s="29">
        <v>117</v>
      </c>
      <c r="G225" s="21" t="s">
        <v>49</v>
      </c>
      <c r="H225" s="35">
        <f>(((E225/2*E225/2)*3.142)*(F225))*0.52*0.48/1000</f>
        <v>7.0289369828134962</v>
      </c>
      <c r="L225" s="64">
        <v>17.5</v>
      </c>
      <c r="M225" s="19">
        <v>117</v>
      </c>
      <c r="N225" s="19" t="s">
        <v>9</v>
      </c>
      <c r="O225" s="21">
        <f>(((L225/2*L225/2)*3.142)*(M225))*0.52*0.48/1000</f>
        <v>7.025103539999999</v>
      </c>
    </row>
    <row r="226" spans="1:20" ht="13.5" customHeight="1" x14ac:dyDescent="0.3">
      <c r="A226" s="36"/>
      <c r="B226" s="23"/>
      <c r="C226" s="18">
        <v>4</v>
      </c>
      <c r="D226" s="19" t="s">
        <v>36</v>
      </c>
      <c r="E226" s="63">
        <v>7.1610439210693828</v>
      </c>
      <c r="F226" s="29">
        <v>171</v>
      </c>
      <c r="G226" s="21" t="s">
        <v>49</v>
      </c>
      <c r="H226" s="35">
        <f>(((E226/2*E226/2)*3.142)*(F226))*0.52*0.48/1000</f>
        <v>1.7192520687460215</v>
      </c>
      <c r="L226" s="64">
        <v>7.16</v>
      </c>
      <c r="M226" s="19">
        <v>115</v>
      </c>
      <c r="N226" s="19" t="s">
        <v>9</v>
      </c>
      <c r="O226" s="21">
        <f>(((L226/2*L226/2)*3.142)*(M226))*0.52*0.48/1000</f>
        <v>1.1558850730751999</v>
      </c>
    </row>
    <row r="227" spans="1:20" ht="13.5" customHeight="1" x14ac:dyDescent="0.3">
      <c r="A227" s="36"/>
      <c r="B227" s="23"/>
      <c r="C227" s="18">
        <v>5</v>
      </c>
      <c r="D227" s="19" t="s">
        <v>36</v>
      </c>
      <c r="E227" s="63">
        <v>11.139401654996817</v>
      </c>
      <c r="F227" s="29"/>
      <c r="G227" s="21" t="s">
        <v>51</v>
      </c>
      <c r="I227" s="21">
        <f t="shared" ref="I227:I228" si="57">0.225*(E227^2.341)*(0.308^0.73)</f>
        <v>26.886121936369278</v>
      </c>
      <c r="J227" s="21">
        <f t="shared" ref="J227:J228" si="58">0.087*(E227^2.257)*(0.308^0.611)</f>
        <v>9.7676697317293506</v>
      </c>
      <c r="L227" s="64">
        <v>21.005728835136857</v>
      </c>
      <c r="M227" s="19">
        <v>91</v>
      </c>
      <c r="N227" s="19" t="s">
        <v>9</v>
      </c>
      <c r="O227" s="21">
        <f>(((L227/2*L227/2)*3.142)*(M227))*0.52*0.48/1000</f>
        <v>7.8724094207511159</v>
      </c>
    </row>
    <row r="228" spans="1:20" ht="13.5" customHeight="1" x14ac:dyDescent="0.3">
      <c r="A228" s="36"/>
      <c r="B228" s="23"/>
      <c r="C228" s="18">
        <v>6</v>
      </c>
      <c r="D228" s="19" t="s">
        <v>36</v>
      </c>
      <c r="E228" s="63">
        <v>18.141311266709103</v>
      </c>
      <c r="F228" s="29"/>
      <c r="G228" s="21" t="s">
        <v>51</v>
      </c>
      <c r="I228" s="21">
        <f t="shared" si="57"/>
        <v>84.21082251211881</v>
      </c>
      <c r="J228" s="21">
        <f t="shared" si="58"/>
        <v>29.36560412458519</v>
      </c>
      <c r="L228" s="64">
        <v>18.459579885423299</v>
      </c>
      <c r="M228" s="19">
        <v>96</v>
      </c>
      <c r="N228" s="19" t="s">
        <v>9</v>
      </c>
      <c r="O228" s="21">
        <f>(((L228/2*L228/2)*3.142)*(M228))*0.52*0.48/1000</f>
        <v>6.413655506047105</v>
      </c>
    </row>
    <row r="229" spans="1:20" ht="13.5" customHeight="1" x14ac:dyDescent="0.3">
      <c r="A229" s="36"/>
      <c r="B229" s="23"/>
      <c r="C229" s="18">
        <v>7</v>
      </c>
      <c r="D229" s="19" t="s">
        <v>31</v>
      </c>
      <c r="E229" s="63">
        <v>9.1343093570973899</v>
      </c>
      <c r="F229" s="29"/>
      <c r="G229" s="21" t="s">
        <v>51</v>
      </c>
      <c r="I229" s="21">
        <f>0.225*(E229^2.341)*(0.45^0.73)</f>
        <v>22.282786768812677</v>
      </c>
      <c r="J229" s="21">
        <f>0.087*(E229^2.257)*(0.45^0.611)</f>
        <v>7.8682325928039658</v>
      </c>
      <c r="L229" s="64">
        <v>15.27689369828135</v>
      </c>
      <c r="N229" s="21" t="s">
        <v>51</v>
      </c>
      <c r="P229" s="21">
        <f>0.225*(L229^2.341)*(0.45^0.73)</f>
        <v>74.276891616704276</v>
      </c>
      <c r="Q229" s="21">
        <f>0.087*(L229^2.257)*(0.45^0.611)</f>
        <v>25.118819284718541</v>
      </c>
    </row>
    <row r="230" spans="1:20" ht="13.5" customHeight="1" x14ac:dyDescent="0.3">
      <c r="A230" s="36"/>
      <c r="B230" s="23"/>
      <c r="C230" s="18">
        <v>8</v>
      </c>
      <c r="D230" s="19" t="s">
        <v>36</v>
      </c>
      <c r="E230" s="63">
        <v>21.801400381922342</v>
      </c>
      <c r="F230" s="29"/>
      <c r="G230" s="21" t="s">
        <v>51</v>
      </c>
      <c r="I230" s="21">
        <f>0.225*(E230^2.341)*(0.308^0.73)</f>
        <v>129.48411714111185</v>
      </c>
      <c r="J230" s="21">
        <f>0.087*(E230^2.257)*(0.308^0.611)</f>
        <v>44.461387384448862</v>
      </c>
      <c r="L230" s="64">
        <v>21.960534691279442</v>
      </c>
      <c r="M230" s="19">
        <v>106</v>
      </c>
      <c r="N230" s="19" t="s">
        <v>9</v>
      </c>
      <c r="O230" s="21">
        <f>(((L230/2*L230/2)*3.142)*(M230))*0.52*0.48/1000</f>
        <v>10.022647485677915</v>
      </c>
    </row>
    <row r="231" spans="1:20" ht="13.5" customHeight="1" x14ac:dyDescent="0.3">
      <c r="A231" s="36"/>
      <c r="B231" s="23"/>
      <c r="C231" s="18">
        <v>9</v>
      </c>
      <c r="D231" s="19" t="s">
        <v>31</v>
      </c>
      <c r="E231" s="63">
        <v>8.8796944621260341</v>
      </c>
      <c r="F231" s="29"/>
      <c r="G231" s="21" t="s">
        <v>51</v>
      </c>
      <c r="I231" s="21">
        <f t="shared" ref="I231:I232" si="59">0.225*(E231^2.341)*(0.45^0.73)</f>
        <v>20.855827399520027</v>
      </c>
      <c r="J231" s="21">
        <f t="shared" ref="J231:J232" si="60">0.087*(E231^2.257)*(0.45^0.611)</f>
        <v>7.381870727214201</v>
      </c>
      <c r="L231" s="64">
        <v>11.457670273711013</v>
      </c>
      <c r="N231" s="21" t="s">
        <v>51</v>
      </c>
      <c r="P231" s="21">
        <f>0.225*(L231^2.341)*(0.45^0.73)</f>
        <v>37.87670037302118</v>
      </c>
      <c r="Q231" s="21">
        <f>0.087*(L231^2.257)*(0.45^0.611)</f>
        <v>13.122376463141723</v>
      </c>
    </row>
    <row r="232" spans="1:20" ht="13.5" customHeight="1" x14ac:dyDescent="0.3">
      <c r="A232" s="36"/>
      <c r="B232" s="23"/>
      <c r="C232" s="18">
        <v>10</v>
      </c>
      <c r="D232" s="19" t="s">
        <v>31</v>
      </c>
      <c r="E232" s="63">
        <v>9.1024824952259706</v>
      </c>
      <c r="F232" s="29"/>
      <c r="G232" s="21" t="s">
        <v>51</v>
      </c>
      <c r="I232" s="21">
        <f t="shared" si="59"/>
        <v>22.101455114990628</v>
      </c>
      <c r="J232" s="21">
        <f t="shared" si="60"/>
        <v>7.8064913973412473</v>
      </c>
      <c r="L232" s="64">
        <v>10.502864417568428</v>
      </c>
      <c r="N232" s="21" t="s">
        <v>51</v>
      </c>
      <c r="P232" s="21">
        <f>0.225*(L232^2.341)*(0.45^0.73)</f>
        <v>30.896488097013506</v>
      </c>
      <c r="Q232" s="21">
        <f>0.087*(L232^2.257)*(0.45^0.611)</f>
        <v>10.782605373243614</v>
      </c>
    </row>
    <row r="233" spans="1:20" ht="13.5" customHeight="1" x14ac:dyDescent="0.3">
      <c r="A233" s="36"/>
      <c r="B233" s="23"/>
      <c r="C233" s="18">
        <v>12</v>
      </c>
      <c r="D233" s="19" t="s">
        <v>36</v>
      </c>
      <c r="E233" s="63">
        <v>16.390833863781033</v>
      </c>
      <c r="F233" s="29"/>
      <c r="G233" s="21" t="s">
        <v>51</v>
      </c>
      <c r="I233" s="21">
        <f t="shared" ref="I233:I234" si="61">0.225*(E233^2.341)*(0.308^0.73)</f>
        <v>66.405736122663299</v>
      </c>
      <c r="J233" s="21">
        <f t="shared" ref="J233:J234" si="62">0.087*(E233^2.257)*(0.308^0.611)</f>
        <v>23.354915832552198</v>
      </c>
      <c r="L233" s="64">
        <v>16.549968173138129</v>
      </c>
      <c r="M233" s="19">
        <v>90</v>
      </c>
      <c r="N233" s="19" t="s">
        <v>9</v>
      </c>
      <c r="O233" s="21">
        <f>(((L233/2*L233/2)*3.142)*(M233))*0.52*0.48/1000</f>
        <v>4.8331203055378742</v>
      </c>
    </row>
    <row r="234" spans="1:20" ht="13.5" customHeight="1" x14ac:dyDescent="0.3">
      <c r="A234" s="36"/>
      <c r="B234" s="23"/>
      <c r="C234" s="18">
        <v>13</v>
      </c>
      <c r="D234" s="19" t="s">
        <v>36</v>
      </c>
      <c r="E234" s="63">
        <v>10.28007638446849</v>
      </c>
      <c r="F234" s="29"/>
      <c r="G234" s="21" t="s">
        <v>51</v>
      </c>
      <c r="H234" s="37"/>
      <c r="I234" s="21">
        <f t="shared" si="61"/>
        <v>22.279630139297282</v>
      </c>
      <c r="J234" s="21">
        <f t="shared" si="62"/>
        <v>8.1489092898710869</v>
      </c>
      <c r="L234" s="64">
        <v>15.595162316995545</v>
      </c>
      <c r="M234" s="19">
        <v>108</v>
      </c>
      <c r="N234" s="19" t="s">
        <v>9</v>
      </c>
      <c r="O234" s="21">
        <f>(((L234/2*L234/2)*3.142)*(M234))*0.52*0.48/1000</f>
        <v>5.1498469764481216</v>
      </c>
    </row>
    <row r="235" spans="1:20" ht="13.5" customHeight="1" x14ac:dyDescent="0.3">
      <c r="A235" s="18"/>
      <c r="E235" s="47" t="s">
        <v>48</v>
      </c>
      <c r="F235" s="29"/>
      <c r="G235" s="21" t="s">
        <v>58</v>
      </c>
      <c r="H235" s="37"/>
      <c r="L235" s="64"/>
    </row>
    <row r="236" spans="1:20" ht="13.5" customHeight="1" x14ac:dyDescent="0.3">
      <c r="A236" s="18"/>
      <c r="E236" s="19"/>
      <c r="F236" s="19"/>
      <c r="G236" s="19"/>
      <c r="N236" s="27"/>
    </row>
    <row r="237" spans="1:20" x14ac:dyDescent="0.3">
      <c r="D237" s="19" t="s">
        <v>67</v>
      </c>
      <c r="G237" s="66">
        <v>182</v>
      </c>
      <c r="N237" s="39"/>
    </row>
    <row r="238" spans="1:20" x14ac:dyDescent="0.3">
      <c r="D238" s="20" t="s">
        <v>68</v>
      </c>
      <c r="F238" s="65" t="s">
        <v>64</v>
      </c>
      <c r="G238" s="67">
        <v>126</v>
      </c>
      <c r="N238" s="67">
        <v>104</v>
      </c>
      <c r="R238" s="38"/>
      <c r="S238" s="38"/>
      <c r="T238" s="39"/>
    </row>
    <row r="239" spans="1:20" ht="12" x14ac:dyDescent="0.3">
      <c r="D239" s="40"/>
      <c r="E239" s="62" t="s">
        <v>37</v>
      </c>
      <c r="F239" s="49"/>
      <c r="G239" s="74"/>
      <c r="H239" s="75" t="s">
        <v>69</v>
      </c>
      <c r="I239" s="75" t="s">
        <v>70</v>
      </c>
      <c r="J239" s="75" t="s">
        <v>71</v>
      </c>
      <c r="K239" s="42"/>
      <c r="L239" s="41"/>
      <c r="M239" s="42"/>
      <c r="N239" s="42"/>
      <c r="O239" s="75" t="s">
        <v>69</v>
      </c>
      <c r="P239" s="75" t="s">
        <v>70</v>
      </c>
      <c r="Q239" s="75" t="s">
        <v>71</v>
      </c>
      <c r="R239" s="76"/>
      <c r="S239" s="43"/>
      <c r="T239" s="39"/>
    </row>
    <row r="240" spans="1:20" ht="12" x14ac:dyDescent="0.3">
      <c r="D240" s="28"/>
      <c r="E240" s="50"/>
      <c r="F240" s="50"/>
      <c r="G240" s="52" t="s">
        <v>62</v>
      </c>
      <c r="H240" s="68"/>
      <c r="I240" s="68">
        <f>SUM(I3:I234)</f>
        <v>23537.469427990429</v>
      </c>
      <c r="J240" s="68">
        <f>SUM(J3:J234)</f>
        <v>6586.7154172428982</v>
      </c>
      <c r="K240" s="53"/>
      <c r="L240" s="52"/>
      <c r="M240" s="53"/>
      <c r="N240" s="52" t="s">
        <v>63</v>
      </c>
      <c r="O240" s="68"/>
      <c r="P240" s="68">
        <f>SUM(P4:P234)</f>
        <v>29011.404746325697</v>
      </c>
      <c r="Q240" s="69">
        <f>SUM(Q4:Q234)</f>
        <v>8303.5236643632725</v>
      </c>
      <c r="R240" s="37"/>
      <c r="S240" s="37"/>
      <c r="T240" s="39"/>
    </row>
    <row r="241" spans="4:20" ht="14.4" x14ac:dyDescent="0.3">
      <c r="D241" s="72" t="s">
        <v>65</v>
      </c>
      <c r="E241" s="73"/>
      <c r="F241" s="55">
        <f>33100/520</f>
        <v>63.653846153846153</v>
      </c>
      <c r="G241" s="51" t="s">
        <v>43</v>
      </c>
      <c r="H241" s="68">
        <f>SUM(H4:H234)</f>
        <v>757.09495473456445</v>
      </c>
      <c r="I241" s="68">
        <f>I240*0.48</f>
        <v>11297.985325435406</v>
      </c>
      <c r="J241" s="68">
        <f>J240*0.48</f>
        <v>3161.6234002765909</v>
      </c>
      <c r="K241" s="53"/>
      <c r="L241" s="52"/>
      <c r="M241" s="53"/>
      <c r="N241" s="51" t="s">
        <v>43</v>
      </c>
      <c r="O241" s="68">
        <f>SUM(O4:O234)</f>
        <v>789.91158014466828</v>
      </c>
      <c r="P241" s="68">
        <f>P240*0.48</f>
        <v>13925.474278236334</v>
      </c>
      <c r="Q241" s="69">
        <f>Q240*0.48</f>
        <v>3985.6913588943708</v>
      </c>
      <c r="R241" s="37"/>
      <c r="S241" s="37"/>
      <c r="T241" s="39"/>
    </row>
    <row r="242" spans="4:20" ht="14.4" x14ac:dyDescent="0.3">
      <c r="D242" s="72" t="s">
        <v>38</v>
      </c>
      <c r="E242" s="73"/>
      <c r="F242" s="55">
        <v>62.1</v>
      </c>
      <c r="G242" s="51" t="s">
        <v>42</v>
      </c>
      <c r="H242" s="68">
        <f>H241*$F$243</f>
        <v>776.03874029834276</v>
      </c>
      <c r="I242" s="68">
        <f>I241*$F$243</f>
        <v>11580.679867208966</v>
      </c>
      <c r="J242" s="68">
        <f>J241*$F$243</f>
        <v>3240.7325204123363</v>
      </c>
      <c r="K242" s="53"/>
      <c r="L242" s="52"/>
      <c r="M242" s="54"/>
      <c r="N242" s="51" t="s">
        <v>42</v>
      </c>
      <c r="O242" s="68">
        <f>O241*$F$243</f>
        <v>809.67649271610674</v>
      </c>
      <c r="P242" s="68">
        <f>P241*$F$243</f>
        <v>14273.913000421859</v>
      </c>
      <c r="Q242" s="69">
        <f>Q241*$F$243</f>
        <v>4085.4200414778788</v>
      </c>
      <c r="R242" s="37"/>
      <c r="S242" s="37"/>
      <c r="T242" s="39"/>
    </row>
    <row r="243" spans="4:20" ht="12" x14ac:dyDescent="0.3">
      <c r="D243" s="28"/>
      <c r="E243" s="50" t="s">
        <v>46</v>
      </c>
      <c r="F243" s="56">
        <f>F241/F242</f>
        <v>1.0250216771955902</v>
      </c>
      <c r="G243" s="51"/>
      <c r="H243" s="68"/>
      <c r="I243" s="68"/>
      <c r="J243" s="68"/>
      <c r="K243" s="52"/>
      <c r="L243" s="52"/>
      <c r="M243" s="56"/>
      <c r="N243" s="57"/>
      <c r="O243" s="68"/>
      <c r="P243" s="68"/>
      <c r="Q243" s="69"/>
      <c r="R243" s="45"/>
      <c r="S243" s="37"/>
      <c r="T243" s="39"/>
    </row>
    <row r="244" spans="4:20" ht="12" x14ac:dyDescent="0.3">
      <c r="D244" s="28"/>
      <c r="E244" s="50"/>
      <c r="F244" s="50"/>
      <c r="I244" s="51" t="s">
        <v>44</v>
      </c>
      <c r="J244" s="68">
        <f>H242+I242+J242</f>
        <v>15597.451127919645</v>
      </c>
      <c r="K244" s="53"/>
      <c r="L244" s="52"/>
      <c r="M244" s="53"/>
      <c r="N244" s="53" t="s">
        <v>45</v>
      </c>
      <c r="O244" s="68">
        <f>O242+P242+Q242</f>
        <v>19169.009534615845</v>
      </c>
      <c r="P244" s="68" t="s">
        <v>22</v>
      </c>
      <c r="Q244" s="69">
        <f>O245/2.5</f>
        <v>1428.6233626784801</v>
      </c>
      <c r="R244" s="44"/>
      <c r="S244" s="37"/>
      <c r="T244" s="39"/>
    </row>
    <row r="245" spans="4:20" ht="12" x14ac:dyDescent="0.3">
      <c r="D245" s="48"/>
      <c r="E245" s="46"/>
      <c r="F245" s="58"/>
      <c r="G245" s="59"/>
      <c r="H245" s="60"/>
      <c r="I245" s="60" t="s">
        <v>24</v>
      </c>
      <c r="J245" s="60"/>
      <c r="K245" s="61"/>
      <c r="L245" s="60"/>
      <c r="M245" s="59" t="s">
        <v>66</v>
      </c>
      <c r="N245" s="61"/>
      <c r="O245" s="70">
        <f>O244-J244</f>
        <v>3571.5584066962001</v>
      </c>
      <c r="P245" s="70" t="s">
        <v>23</v>
      </c>
      <c r="Q245" s="71">
        <f>Q244*44/12</f>
        <v>5238.2856631544273</v>
      </c>
      <c r="R245" s="37"/>
      <c r="S245" s="37"/>
      <c r="T245" s="39"/>
    </row>
    <row r="247" spans="4:20" hidden="1" x14ac:dyDescent="0.3">
      <c r="O247" s="21" t="s">
        <v>25</v>
      </c>
      <c r="P247" s="21" t="e">
        <f>SUM(#REF!,#REF!,#REF!,#REF!,#REF!,#REF!,#REF!,#REF!,#REF!,#REF!,#REF!,#REF!,#REF!,#REF!,#REF!,#REF!,#REF!,#REF!,#REF!,#REF!,#REF!,#REF!,#REF!,#REF!,#REF!,#REF!,#REF!,#REF!,#REF!,#REF!,#REF!,#REF!,#REF!,#REF!,#REF!,#REF!,#REF!,#REF!,#REF!,#REF!)/40</f>
        <v>#REF!</v>
      </c>
      <c r="Q247" s="21" t="s">
        <v>35</v>
      </c>
    </row>
    <row r="248" spans="4:20" hidden="1" x14ac:dyDescent="0.3">
      <c r="O248" s="21" t="s">
        <v>26</v>
      </c>
      <c r="P248" s="21" t="e">
        <f>SUM(#REF!,#REF!,#REF!,#REF!,#REF!,#REF!,#REF!,#REF!,#REF!,#REF!,#REF!,#REF!,#REF!,#REF!,#REF!,#REF!,#REF!,#REF!,#REF!,#REF!,#REF!,#REF!,#REF!,#REF!,#REF!,#REF!,#REF!)/27</f>
        <v>#REF!</v>
      </c>
      <c r="Q248" s="21" t="s">
        <v>27</v>
      </c>
    </row>
  </sheetData>
  <mergeCells count="62">
    <mergeCell ref="N1:N2"/>
    <mergeCell ref="D241:E241"/>
    <mergeCell ref="D242:E242"/>
    <mergeCell ref="F1:F2"/>
    <mergeCell ref="G1:G2"/>
    <mergeCell ref="B1:B2"/>
    <mergeCell ref="C1:C2"/>
    <mergeCell ref="D1:D2"/>
    <mergeCell ref="E1:E2"/>
    <mergeCell ref="A223:A234"/>
    <mergeCell ref="B223:B234"/>
    <mergeCell ref="A213:A220"/>
    <mergeCell ref="B213:B220"/>
    <mergeCell ref="A208:A210"/>
    <mergeCell ref="B208:B210"/>
    <mergeCell ref="A186:A205"/>
    <mergeCell ref="B186:B205"/>
    <mergeCell ref="A179:A183"/>
    <mergeCell ref="B179:B183"/>
    <mergeCell ref="A161:A176"/>
    <mergeCell ref="B161:B176"/>
    <mergeCell ref="A155:A158"/>
    <mergeCell ref="B155:B158"/>
    <mergeCell ref="A146:A152"/>
    <mergeCell ref="B146:B152"/>
    <mergeCell ref="A136:A143"/>
    <mergeCell ref="B136:B143"/>
    <mergeCell ref="A130:A133"/>
    <mergeCell ref="B130:B133"/>
    <mergeCell ref="A124:A127"/>
    <mergeCell ref="B124:B127"/>
    <mergeCell ref="A116:A121"/>
    <mergeCell ref="B116:B121"/>
    <mergeCell ref="A111:A113"/>
    <mergeCell ref="B111:B113"/>
    <mergeCell ref="A104:A108"/>
    <mergeCell ref="B104:B108"/>
    <mergeCell ref="A98:A101"/>
    <mergeCell ref="B98:B101"/>
    <mergeCell ref="A92:A95"/>
    <mergeCell ref="B92:B95"/>
    <mergeCell ref="A74:A89"/>
    <mergeCell ref="B74:B89"/>
    <mergeCell ref="A69:A71"/>
    <mergeCell ref="B69:B71"/>
    <mergeCell ref="A62:A66"/>
    <mergeCell ref="B62:B66"/>
    <mergeCell ref="A56:A59"/>
    <mergeCell ref="B56:B59"/>
    <mergeCell ref="A50:A53"/>
    <mergeCell ref="B50:B53"/>
    <mergeCell ref="A43:A47"/>
    <mergeCell ref="B43:B47"/>
    <mergeCell ref="A38:A40"/>
    <mergeCell ref="B38:B40"/>
    <mergeCell ref="A23:A35"/>
    <mergeCell ref="B23:B35"/>
    <mergeCell ref="A1:A2"/>
    <mergeCell ref="A17:A20"/>
    <mergeCell ref="B17:B20"/>
    <mergeCell ref="A4:A14"/>
    <mergeCell ref="B4:B14"/>
  </mergeCells>
  <pageMargins left="0.7" right="0.7" top="0.75" bottom="0.75" header="0.3" footer="0.3"/>
  <pageSetup paperSize="9" orientation="portrait" horizontalDpi="0" verticalDpi="0" r:id="rId1"/>
  <ignoredErrors>
    <ignoredError sqref="I229:J230 I149 P149:Q149 I125:J125 P126:Q126 I117:J117" formula="1"/>
    <ignoredError sqref="I2:J2 L2:M2 O2:Q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Brook</dc:creator>
  <cp:lastModifiedBy>Robert Brook</cp:lastModifiedBy>
  <dcterms:created xsi:type="dcterms:W3CDTF">2021-05-05T11:38:36Z</dcterms:created>
  <dcterms:modified xsi:type="dcterms:W3CDTF">2021-05-21T11:01:31Z</dcterms:modified>
</cp:coreProperties>
</file>