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8_{8BFBA7D9-4E9B-465C-8507-8CD86B41B863}" xr6:coauthVersionLast="47" xr6:coauthVersionMax="47" xr10:uidLastSave="{00000000-0000-0000-0000-000000000000}"/>
  <bookViews>
    <workbookView xWindow="-28335" yWindow="765" windowWidth="29010" windowHeight="123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7" i="1" l="1"/>
  <c r="L6" i="1"/>
  <c r="L14" i="1"/>
  <c r="I28" i="1"/>
  <c r="H28" i="1"/>
  <c r="G28" i="1"/>
  <c r="G25" i="1"/>
  <c r="G30" i="1" s="1"/>
  <c r="G31" i="1" s="1"/>
  <c r="G29" i="1"/>
  <c r="L27" i="1"/>
  <c r="L28" i="1" s="1"/>
  <c r="L16" i="1"/>
  <c r="L15" i="1"/>
  <c r="L10" i="1"/>
  <c r="G12" i="1"/>
  <c r="H25" i="1" l="1"/>
  <c r="H12" i="1"/>
  <c r="M3" i="1"/>
  <c r="M4" i="1"/>
  <c r="M5" i="1"/>
  <c r="M6" i="1"/>
  <c r="M7" i="1"/>
  <c r="M8" i="1"/>
  <c r="M9" i="1"/>
  <c r="M10" i="1"/>
  <c r="M11" i="1"/>
  <c r="M19" i="1"/>
  <c r="M20" i="1"/>
  <c r="M21" i="1"/>
  <c r="M22" i="1"/>
  <c r="M23" i="1"/>
  <c r="M24" i="1"/>
  <c r="M27" i="1"/>
  <c r="L24" i="1"/>
  <c r="L23" i="1"/>
  <c r="L22" i="1"/>
  <c r="L21" i="1"/>
  <c r="L20" i="1"/>
  <c r="L19" i="1"/>
  <c r="L11" i="1"/>
  <c r="L9" i="1"/>
  <c r="L8" i="1"/>
  <c r="L7" i="1"/>
  <c r="L5" i="1"/>
  <c r="L4" i="1"/>
  <c r="L3" i="1"/>
  <c r="N27" i="1"/>
  <c r="N20" i="1"/>
  <c r="N21" i="1"/>
  <c r="N22" i="1"/>
  <c r="N23" i="1"/>
  <c r="N24" i="1"/>
  <c r="N19" i="1"/>
  <c r="I41" i="1"/>
  <c r="I35" i="1"/>
  <c r="I25" i="1"/>
  <c r="N28" i="1" l="1"/>
  <c r="M28" i="1"/>
  <c r="M17" i="1"/>
  <c r="J25" i="1"/>
  <c r="G44" i="1"/>
  <c r="H44" i="1"/>
  <c r="I30" i="1"/>
  <c r="I44" i="1"/>
  <c r="L13" i="1"/>
  <c r="M13" i="1"/>
  <c r="N4" i="1"/>
  <c r="N5" i="1"/>
  <c r="N6" i="1"/>
  <c r="N7" i="1"/>
  <c r="N8" i="1"/>
  <c r="N9" i="1"/>
  <c r="N10" i="1"/>
  <c r="N11" i="1"/>
  <c r="N3" i="1"/>
  <c r="I12" i="1"/>
  <c r="N12" i="1" s="1"/>
  <c r="N16" i="1" l="1"/>
  <c r="N17" i="1"/>
  <c r="N13" i="1"/>
  <c r="N14" i="1" s="1"/>
  <c r="G35" i="1"/>
  <c r="H35" i="1"/>
  <c r="D35" i="1"/>
  <c r="E35" i="1"/>
  <c r="F35" i="1"/>
  <c r="C35" i="1"/>
  <c r="I29" i="1"/>
  <c r="G41" i="1"/>
  <c r="M12" i="1"/>
  <c r="M16" i="1" s="1"/>
  <c r="M14" i="1" l="1"/>
  <c r="M15" i="1"/>
  <c r="N15" i="1"/>
  <c r="H29" i="1"/>
  <c r="I31" i="1"/>
  <c r="H41" i="1"/>
  <c r="H30" i="1"/>
  <c r="L12" i="1"/>
  <c r="H31" i="1" l="1"/>
  <c r="J30" i="1"/>
</calcChain>
</file>

<file path=xl/sharedStrings.xml><?xml version="1.0" encoding="utf-8"?>
<sst xmlns="http://schemas.openxmlformats.org/spreadsheetml/2006/main" count="52" uniqueCount="28">
  <si>
    <t>Product level</t>
  </si>
  <si>
    <t>Bought animals</t>
  </si>
  <si>
    <t>Enteric fermentation</t>
  </si>
  <si>
    <t>Manure Management</t>
  </si>
  <si>
    <t>Soil N2O</t>
  </si>
  <si>
    <t>Imported feed</t>
  </si>
  <si>
    <t>Agrochems &amp; energy</t>
  </si>
  <si>
    <t>Soil C</t>
  </si>
  <si>
    <t>Biomass C</t>
  </si>
  <si>
    <t>TOTAL</t>
  </si>
  <si>
    <t>kg FPCM</t>
  </si>
  <si>
    <t>Milk AF</t>
  </si>
  <si>
    <t>TOTAL ex terrestrial C</t>
  </si>
  <si>
    <t>Offset</t>
  </si>
  <si>
    <t>kg/cow</t>
  </si>
  <si>
    <t>Farm level</t>
  </si>
  <si>
    <t>Outside CR</t>
  </si>
  <si>
    <t>Inventory offset</t>
  </si>
  <si>
    <t>Inventory total</t>
  </si>
  <si>
    <t>LCA net total</t>
  </si>
  <si>
    <t>Emissions per ha</t>
  </si>
  <si>
    <t>kg FPCM/ha</t>
  </si>
  <si>
    <t>Net footprint</t>
  </si>
  <si>
    <t>Uncertainty</t>
  </si>
  <si>
    <t>Plus/minus</t>
  </si>
  <si>
    <t>$Biomass C</t>
  </si>
  <si>
    <t>LCA sub-total</t>
  </si>
  <si>
    <t>Inventory offset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</si>
</sst>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9" fontId="0" fillId="0" borderId="0" xfId="0" applyNumberFormat="1"/>
    <xf numFmtId="9" fontId="7" fillId="0" borderId="0" xfId="0" applyNumberFormat="1" applyFont="1"/>
    <xf numFmtId="1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962730124981945"/>
          <c:y val="3.9560002916302128E-2"/>
          <c:w val="0.51256964397021632"/>
          <c:h val="0.906410396617089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Sheet1!$K$3</c:f>
              <c:strCache>
                <c:ptCount val="1"/>
                <c:pt idx="0">
                  <c:v>Bought animals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Sheet1!$L$3:$N$3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BD-430B-BE5D-78D280A54121}"/>
            </c:ext>
          </c:extLst>
        </c:ser>
        <c:ser>
          <c:idx val="1"/>
          <c:order val="1"/>
          <c:tx>
            <c:strRef>
              <c:f>Sheet1!$K$4</c:f>
              <c:strCache>
                <c:ptCount val="1"/>
                <c:pt idx="0">
                  <c:v>Enteric fermentation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Sheet1!$L$4:$N$4</c:f>
              <c:numCache>
                <c:formatCode>0.00</c:formatCode>
                <c:ptCount val="3"/>
                <c:pt idx="0">
                  <c:v>0.67610759525644637</c:v>
                </c:pt>
                <c:pt idx="1">
                  <c:v>0.78458853456133459</c:v>
                </c:pt>
                <c:pt idx="2">
                  <c:v>0.73201087172265267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BD-430B-BE5D-78D280A54121}"/>
            </c:ext>
          </c:extLst>
        </c:ser>
        <c:ser>
          <c:idx val="2"/>
          <c:order val="2"/>
          <c:tx>
            <c:strRef>
              <c:f>Sheet1!$K$5</c:f>
              <c:strCache>
                <c:ptCount val="1"/>
                <c:pt idx="0">
                  <c:v>Manure Management</c:v>
                </c:pt>
              </c:strCache>
            </c:strRef>
          </c:tx>
          <c:spPr>
            <a:pattFill prst="wdUpDiag">
              <a:fgClr>
                <a:schemeClr val="accent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Sheet1!$L$5:$N$5</c:f>
              <c:numCache>
                <c:formatCode>0.00</c:formatCode>
                <c:ptCount val="3"/>
                <c:pt idx="0">
                  <c:v>2.0545249539297723E-2</c:v>
                </c:pt>
                <c:pt idx="1">
                  <c:v>2.5532230187682463E-2</c:v>
                </c:pt>
                <c:pt idx="2">
                  <c:v>2.2833521134855705E-2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BD-430B-BE5D-78D280A54121}"/>
            </c:ext>
          </c:extLst>
        </c:ser>
        <c:ser>
          <c:idx val="3"/>
          <c:order val="3"/>
          <c:tx>
            <c:strRef>
              <c:f>Sheet1!$K$6</c:f>
              <c:strCache>
                <c:ptCount val="1"/>
                <c:pt idx="0">
                  <c:v>Soil N2O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Sheet1!$L$6:$N$6</c:f>
              <c:numCache>
                <c:formatCode>0.00</c:formatCode>
                <c:ptCount val="3"/>
                <c:pt idx="0">
                  <c:v>8.7158069618481313E-2</c:v>
                </c:pt>
                <c:pt idx="1">
                  <c:v>0.12006304995179291</c:v>
                </c:pt>
                <c:pt idx="2">
                  <c:v>0.12527670734740237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BD-430B-BE5D-78D280A54121}"/>
            </c:ext>
          </c:extLst>
        </c:ser>
        <c:ser>
          <c:idx val="4"/>
          <c:order val="4"/>
          <c:tx>
            <c:strRef>
              <c:f>Sheet1!$K$7</c:f>
              <c:strCache>
                <c:ptCount val="1"/>
                <c:pt idx="0">
                  <c:v>Imported feed</c:v>
                </c:pt>
              </c:strCache>
            </c:strRef>
          </c:tx>
          <c:spPr>
            <a:pattFill prst="dkDnDiag">
              <a:fgClr>
                <a:schemeClr val="accent2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Sheet1!$L$7:$N$7</c:f>
              <c:numCache>
                <c:formatCode>0.00</c:formatCode>
                <c:ptCount val="3"/>
                <c:pt idx="0">
                  <c:v>0.20615317938470887</c:v>
                </c:pt>
                <c:pt idx="1">
                  <c:v>0.16346351273815704</c:v>
                </c:pt>
                <c:pt idx="2">
                  <c:v>0.19497484771421161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BD-430B-BE5D-78D280A54121}"/>
            </c:ext>
          </c:extLst>
        </c:ser>
        <c:ser>
          <c:idx val="5"/>
          <c:order val="5"/>
          <c:tx>
            <c:strRef>
              <c:f>Sheet1!$K$8</c:f>
              <c:strCache>
                <c:ptCount val="1"/>
                <c:pt idx="0">
                  <c:v>Agrochems &amp; energy</c:v>
                </c:pt>
              </c:strCache>
            </c:strRef>
          </c:tx>
          <c:spPr>
            <a:pattFill prst="narVert">
              <a:fgClr>
                <a:schemeClr val="tx1">
                  <a:lumMod val="95000"/>
                  <a:lumOff val="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Sheet1!$L$8:$N$8</c:f>
              <c:numCache>
                <c:formatCode>0.00</c:formatCode>
                <c:ptCount val="3"/>
                <c:pt idx="0">
                  <c:v>3.7398275702935323E-2</c:v>
                </c:pt>
                <c:pt idx="1">
                  <c:v>4.7488679072870653E-2</c:v>
                </c:pt>
                <c:pt idx="2">
                  <c:v>5.6401207303256602E-2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0BD-430B-BE5D-78D280A54121}"/>
            </c:ext>
          </c:extLst>
        </c:ser>
        <c:ser>
          <c:idx val="6"/>
          <c:order val="6"/>
          <c:tx>
            <c:strRef>
              <c:f>Sheet1!$K$9</c:f>
              <c:strCache>
                <c:ptCount val="1"/>
                <c:pt idx="0">
                  <c:v>Soil C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Sheet1!$L$9:$N$9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BD-430B-BE5D-78D280A54121}"/>
            </c:ext>
          </c:extLst>
        </c:ser>
        <c:ser>
          <c:idx val="7"/>
          <c:order val="7"/>
          <c:tx>
            <c:strRef>
              <c:f>Sheet1!$K$10</c:f>
              <c:strCache>
                <c:ptCount val="1"/>
                <c:pt idx="0">
                  <c:v>Biomass C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Sheet1!$L$10:$N$10</c:f>
              <c:numCache>
                <c:formatCode>0.00</c:formatCode>
                <c:ptCount val="3"/>
                <c:pt idx="0">
                  <c:v>-0.27910895482333298</c:v>
                </c:pt>
                <c:pt idx="1">
                  <c:v>-0.31743064996907377</c:v>
                </c:pt>
                <c:pt idx="2">
                  <c:v>-0.28820739567474918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0BD-430B-BE5D-78D280A54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7934432"/>
        <c:axId val="267934760"/>
      </c:barChart>
      <c:lineChart>
        <c:grouping val="standard"/>
        <c:varyColors val="0"/>
        <c:ser>
          <c:idx val="8"/>
          <c:order val="8"/>
          <c:tx>
            <c:strRef>
              <c:f>Sheet1!$K$11</c:f>
              <c:strCache>
                <c:ptCount val="1"/>
                <c:pt idx="0">
                  <c:v>Net footprint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5"/>
            <c:spPr>
              <a:solidFill>
                <a:srgbClr val="FF0000"/>
              </a:solidFill>
              <a:ln w="25400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0506814859815681E-2"/>
                  <c:y val="-0.1923377806940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F4-4DEA-A365-480D88CF80FA}"/>
                </c:ext>
              </c:extLst>
            </c:dLbl>
            <c:dLbl>
              <c:idx val="1"/>
              <c:layout>
                <c:manualLayout>
                  <c:x val="-5.0506814859815681E-2"/>
                  <c:y val="-0.20622666958296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4-4DEA-A365-480D88CF80FA}"/>
                </c:ext>
              </c:extLst>
            </c:dLbl>
            <c:dLbl>
              <c:idx val="2"/>
              <c:layout>
                <c:manualLayout>
                  <c:x val="-5.4405449738998746E-2"/>
                  <c:y val="-0.1923377806940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4-4DEA-A365-480D88CF8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Sheet1!$L$11:$N$11</c:f>
              <c:numCache>
                <c:formatCode>0.00</c:formatCode>
                <c:ptCount val="3"/>
                <c:pt idx="0">
                  <c:v>0.74825341467853601</c:v>
                </c:pt>
                <c:pt idx="1">
                  <c:v>0.82370535654276378</c:v>
                </c:pt>
                <c:pt idx="2">
                  <c:v>0.84328975954762975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0F-469D-BB1B-873A6B8D6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934432"/>
        <c:axId val="267934760"/>
      </c:lineChart>
      <c:catAx>
        <c:axId val="26793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7934760"/>
        <c:crosses val="autoZero"/>
        <c:auto val="1"/>
        <c:lblAlgn val="ctr"/>
        <c:lblOffset val="100"/>
        <c:noMultiLvlLbl val="0"/>
      </c:catAx>
      <c:valAx>
        <c:axId val="267934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/>
                  <a:t>Milk footprint (kg CO</a:t>
                </a:r>
                <a:r>
                  <a:rPr lang="en-IE" baseline="-25000"/>
                  <a:t>2</a:t>
                </a:r>
                <a:r>
                  <a:rPr lang="en-IE"/>
                  <a:t>e kg</a:t>
                </a:r>
                <a:r>
                  <a:rPr lang="en-IE" baseline="30000"/>
                  <a:t>-1</a:t>
                </a:r>
                <a:r>
                  <a:rPr lang="en-IE"/>
                  <a:t> FPCM)</a:t>
                </a:r>
              </a:p>
            </c:rich>
          </c:tx>
          <c:layout>
            <c:manualLayout>
              <c:xMode val="edge"/>
              <c:yMode val="edge"/>
              <c:x val="3.5833673184805571E-3"/>
              <c:y val="9.869969378827646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7934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6794381706357262"/>
          <c:y val="2.256780402449694E-2"/>
          <c:w val="0.32056187617045384"/>
          <c:h val="0.94100430154564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3368570955385"/>
          <c:y val="6.5231481481481501E-2"/>
          <c:w val="0.51256964397021632"/>
          <c:h val="0.906410396617089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Sheet1!$K$19</c:f>
              <c:strCache>
                <c:ptCount val="1"/>
                <c:pt idx="0">
                  <c:v>Bought animals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Sheet1!$L$18:$N$18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2018</c:v>
                </c:pt>
              </c:numCache>
            </c:numRef>
          </c:cat>
          <c:val>
            <c:numRef>
              <c:f>Sheet1!$L$19:$N$19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3B-4C20-A7B2-A60F4F398337}"/>
            </c:ext>
          </c:extLst>
        </c:ser>
        <c:ser>
          <c:idx val="1"/>
          <c:order val="1"/>
          <c:tx>
            <c:strRef>
              <c:f>Sheet1!$K$20</c:f>
              <c:strCache>
                <c:ptCount val="1"/>
                <c:pt idx="0">
                  <c:v>Enteric fermentation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Sheet1!$L$18:$N$18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2018</c:v>
                </c:pt>
              </c:numCache>
            </c:numRef>
          </c:cat>
          <c:val>
            <c:numRef>
              <c:f>Sheet1!$L$20:$N$20</c:f>
              <c:numCache>
                <c:formatCode>0</c:formatCode>
                <c:ptCount val="3"/>
                <c:pt idx="0">
                  <c:v>776469.27781545883</c:v>
                </c:pt>
                <c:pt idx="1">
                  <c:v>792273.86798594357</c:v>
                </c:pt>
                <c:pt idx="2">
                  <c:v>814131.65776903275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3B-4C20-A7B2-A60F4F398337}"/>
            </c:ext>
          </c:extLst>
        </c:ser>
        <c:ser>
          <c:idx val="2"/>
          <c:order val="2"/>
          <c:tx>
            <c:strRef>
              <c:f>Sheet1!$K$21</c:f>
              <c:strCache>
                <c:ptCount val="1"/>
                <c:pt idx="0">
                  <c:v>Manure Management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Sheet1!$L$18:$N$18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2018</c:v>
                </c:pt>
              </c:numCache>
            </c:numRef>
          </c:cat>
          <c:val>
            <c:numRef>
              <c:f>Sheet1!$L$21:$N$21</c:f>
              <c:numCache>
                <c:formatCode>0</c:formatCode>
                <c:ptCount val="3"/>
                <c:pt idx="0">
                  <c:v>23594.994619556142</c:v>
                </c:pt>
                <c:pt idx="1">
                  <c:v>25782.32777823152</c:v>
                </c:pt>
                <c:pt idx="2">
                  <c:v>25395.10427007372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3B-4C20-A7B2-A60F4F398337}"/>
            </c:ext>
          </c:extLst>
        </c:ser>
        <c:ser>
          <c:idx val="3"/>
          <c:order val="3"/>
          <c:tx>
            <c:strRef>
              <c:f>Sheet1!$K$22</c:f>
              <c:strCache>
                <c:ptCount val="1"/>
                <c:pt idx="0">
                  <c:v>Soil N2O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Sheet1!$L$18:$N$18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2018</c:v>
                </c:pt>
              </c:numCache>
            </c:numRef>
          </c:cat>
          <c:val>
            <c:numRef>
              <c:f>Sheet1!$L$22:$N$22</c:f>
              <c:numCache>
                <c:formatCode>0</c:formatCode>
                <c:ptCount val="3"/>
                <c:pt idx="0">
                  <c:v>100095.84842303459</c:v>
                </c:pt>
                <c:pt idx="1">
                  <c:v>121239.1117092731</c:v>
                </c:pt>
                <c:pt idx="2">
                  <c:v>139330.89981651216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3B-4C20-A7B2-A60F4F398337}"/>
            </c:ext>
          </c:extLst>
        </c:ser>
        <c:ser>
          <c:idx val="4"/>
          <c:order val="4"/>
          <c:tx>
            <c:strRef>
              <c:f>Sheet1!$K$23</c:f>
              <c:strCache>
                <c:ptCount val="1"/>
                <c:pt idx="0">
                  <c:v>Imported feed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Sheet1!$L$18:$N$18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2018</c:v>
                </c:pt>
              </c:numCache>
            </c:numRef>
          </c:cat>
          <c:val>
            <c:numRef>
              <c:f>Sheet1!$L$23:$N$23</c:f>
              <c:numCache>
                <c:formatCode>0</c:formatCode>
                <c:ptCount val="3"/>
                <c:pt idx="0">
                  <c:v>236754.63999999998</c:v>
                </c:pt>
                <c:pt idx="1">
                  <c:v>165064.69799999997</c:v>
                </c:pt>
                <c:pt idx="2">
                  <c:v>216848.13999999998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3B-4C20-A7B2-A60F4F398337}"/>
            </c:ext>
          </c:extLst>
        </c:ser>
        <c:ser>
          <c:idx val="5"/>
          <c:order val="5"/>
          <c:tx>
            <c:strRef>
              <c:f>Sheet1!$K$24</c:f>
              <c:strCache>
                <c:ptCount val="1"/>
                <c:pt idx="0">
                  <c:v>Agrochems &amp; energy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Sheet1!$L$18:$N$18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2018</c:v>
                </c:pt>
              </c:numCache>
            </c:numRef>
          </c:cat>
          <c:val>
            <c:numRef>
              <c:f>Sheet1!$L$24:$N$24</c:f>
              <c:numCache>
                <c:formatCode>0</c:formatCode>
                <c:ptCount val="3"/>
                <c:pt idx="0">
                  <c:v>42949.690744987594</c:v>
                </c:pt>
                <c:pt idx="1">
                  <c:v>47953.848160223315</c:v>
                </c:pt>
                <c:pt idx="2">
                  <c:v>62728.588024813893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3B-4C20-A7B2-A60F4F398337}"/>
            </c:ext>
          </c:extLst>
        </c:ser>
        <c:ser>
          <c:idx val="6"/>
          <c:order val="6"/>
          <c:tx>
            <c:strRef>
              <c:f>Sheet1!$K$26</c:f>
              <c:strCache>
                <c:ptCount val="1"/>
                <c:pt idx="0">
                  <c:v>Soil C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Sheet1!$L$18:$N$18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2018</c:v>
                </c:pt>
              </c:numCache>
            </c:numRef>
          </c:cat>
          <c:val>
            <c:numRef>
              <c:f>Sheet1!$L$26:$N$26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3B-4C20-A7B2-A60F4F398337}"/>
            </c:ext>
          </c:extLst>
        </c:ser>
        <c:ser>
          <c:idx val="7"/>
          <c:order val="7"/>
          <c:tx>
            <c:strRef>
              <c:f>Sheet1!$K$27</c:f>
              <c:strCache>
                <c:ptCount val="1"/>
                <c:pt idx="0">
                  <c:v>Biomass C</c:v>
                </c:pt>
              </c:strCache>
            </c:strRef>
          </c:tx>
          <c:spPr>
            <a:solidFill>
              <a:srgbClr val="70AD47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numRef>
              <c:f>Sheet1!$L$18:$N$18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2018</c:v>
                </c:pt>
              </c:numCache>
            </c:numRef>
          </c:cat>
          <c:val>
            <c:numRef>
              <c:f>Sheet1!$L$27:$N$27</c:f>
              <c:numCache>
                <c:formatCode>0</c:formatCode>
                <c:ptCount val="3"/>
                <c:pt idx="0">
                  <c:v>-325298</c:v>
                </c:pt>
                <c:pt idx="1">
                  <c:v>-325298</c:v>
                </c:pt>
                <c:pt idx="2">
                  <c:v>-325298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3B-4C20-A7B2-A60F4F398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7934432"/>
        <c:axId val="267934760"/>
      </c:barChart>
      <c:catAx>
        <c:axId val="26793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7934760"/>
        <c:crosses val="autoZero"/>
        <c:auto val="1"/>
        <c:lblAlgn val="ctr"/>
        <c:lblOffset val="100"/>
        <c:noMultiLvlLbl val="0"/>
      </c:catAx>
      <c:valAx>
        <c:axId val="267934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 sz="1400"/>
                  <a:t>Farm emissions Mg CO2e/yr</a:t>
                </a:r>
              </a:p>
            </c:rich>
          </c:tx>
          <c:layout>
            <c:manualLayout>
              <c:xMode val="edge"/>
              <c:yMode val="edge"/>
              <c:x val="1.1695904637548981E-2"/>
              <c:y val="9.407006415864682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7934432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794381706357262"/>
          <c:y val="2.256780402449694E-2"/>
          <c:w val="0.30135833657835848"/>
          <c:h val="0.96354330708661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962730124981945"/>
          <c:y val="3.9560002916302128E-2"/>
          <c:w val="0.51256964397021632"/>
          <c:h val="0.906410396617089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Sheet1!$K$3</c:f>
              <c:strCache>
                <c:ptCount val="1"/>
                <c:pt idx="0">
                  <c:v>Bought animals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Sheet1!$L$3:$N$3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BD-430B-BE5D-78D280A54121}"/>
            </c:ext>
          </c:extLst>
        </c:ser>
        <c:ser>
          <c:idx val="1"/>
          <c:order val="1"/>
          <c:tx>
            <c:strRef>
              <c:f>Sheet1!$K$4</c:f>
              <c:strCache>
                <c:ptCount val="1"/>
                <c:pt idx="0">
                  <c:v>Enteric fermentation</c:v>
                </c:pt>
              </c:strCache>
            </c:strRef>
          </c:tx>
          <c:spPr>
            <a:pattFill prst="ltVert">
              <a:fgClr>
                <a:schemeClr val="accent4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Sheet1!$L$4:$N$4</c:f>
              <c:numCache>
                <c:formatCode>0.00</c:formatCode>
                <c:ptCount val="3"/>
                <c:pt idx="0">
                  <c:v>0.67610759525644637</c:v>
                </c:pt>
                <c:pt idx="1">
                  <c:v>0.78458853456133459</c:v>
                </c:pt>
                <c:pt idx="2">
                  <c:v>0.73201087172265267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BD-430B-BE5D-78D280A54121}"/>
            </c:ext>
          </c:extLst>
        </c:ser>
        <c:ser>
          <c:idx val="2"/>
          <c:order val="2"/>
          <c:tx>
            <c:strRef>
              <c:f>Sheet1!$K$5</c:f>
              <c:strCache>
                <c:ptCount val="1"/>
                <c:pt idx="0">
                  <c:v>Manure Management</c:v>
                </c:pt>
              </c:strCache>
            </c:strRef>
          </c:tx>
          <c:spPr>
            <a:pattFill prst="wdUpDiag">
              <a:fgClr>
                <a:schemeClr val="accent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Sheet1!$L$5:$N$5</c:f>
              <c:numCache>
                <c:formatCode>0.00</c:formatCode>
                <c:ptCount val="3"/>
                <c:pt idx="0">
                  <c:v>2.0545249539297723E-2</c:v>
                </c:pt>
                <c:pt idx="1">
                  <c:v>2.5532230187682463E-2</c:v>
                </c:pt>
                <c:pt idx="2">
                  <c:v>2.2833521134855705E-2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BD-430B-BE5D-78D280A54121}"/>
            </c:ext>
          </c:extLst>
        </c:ser>
        <c:ser>
          <c:idx val="3"/>
          <c:order val="3"/>
          <c:tx>
            <c:strRef>
              <c:f>Sheet1!$K$6</c:f>
              <c:strCache>
                <c:ptCount val="1"/>
                <c:pt idx="0">
                  <c:v>Soil N2O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Sheet1!$L$6:$N$6</c:f>
              <c:numCache>
                <c:formatCode>0.00</c:formatCode>
                <c:ptCount val="3"/>
                <c:pt idx="0">
                  <c:v>8.7158069618481313E-2</c:v>
                </c:pt>
                <c:pt idx="1">
                  <c:v>0.12006304995179291</c:v>
                </c:pt>
                <c:pt idx="2">
                  <c:v>0.12527670734740237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BD-430B-BE5D-78D280A54121}"/>
            </c:ext>
          </c:extLst>
        </c:ser>
        <c:ser>
          <c:idx val="4"/>
          <c:order val="4"/>
          <c:tx>
            <c:strRef>
              <c:f>Sheet1!$K$7</c:f>
              <c:strCache>
                <c:ptCount val="1"/>
                <c:pt idx="0">
                  <c:v>Imported feed</c:v>
                </c:pt>
              </c:strCache>
            </c:strRef>
          </c:tx>
          <c:spPr>
            <a:pattFill prst="dkDnDiag">
              <a:fgClr>
                <a:schemeClr val="accent2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Sheet1!$L$7:$N$7</c:f>
              <c:numCache>
                <c:formatCode>0.00</c:formatCode>
                <c:ptCount val="3"/>
                <c:pt idx="0">
                  <c:v>0.20615317938470887</c:v>
                </c:pt>
                <c:pt idx="1">
                  <c:v>0.16346351273815704</c:v>
                </c:pt>
                <c:pt idx="2">
                  <c:v>0.19497484771421161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BD-430B-BE5D-78D280A54121}"/>
            </c:ext>
          </c:extLst>
        </c:ser>
        <c:ser>
          <c:idx val="5"/>
          <c:order val="5"/>
          <c:tx>
            <c:strRef>
              <c:f>Sheet1!$K$8</c:f>
              <c:strCache>
                <c:ptCount val="1"/>
                <c:pt idx="0">
                  <c:v>Agrochems &amp; energy</c:v>
                </c:pt>
              </c:strCache>
            </c:strRef>
          </c:tx>
          <c:spPr>
            <a:pattFill prst="narVert">
              <a:fgClr>
                <a:schemeClr val="tx1">
                  <a:lumMod val="95000"/>
                  <a:lumOff val="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Sheet1!$L$8:$N$8</c:f>
              <c:numCache>
                <c:formatCode>0.00</c:formatCode>
                <c:ptCount val="3"/>
                <c:pt idx="0">
                  <c:v>3.7398275702935323E-2</c:v>
                </c:pt>
                <c:pt idx="1">
                  <c:v>4.7488679072870653E-2</c:v>
                </c:pt>
                <c:pt idx="2">
                  <c:v>5.6401207303256602E-2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0BD-430B-BE5D-78D280A54121}"/>
            </c:ext>
          </c:extLst>
        </c:ser>
        <c:ser>
          <c:idx val="6"/>
          <c:order val="6"/>
          <c:tx>
            <c:strRef>
              <c:f>Sheet1!$K$9</c:f>
              <c:strCache>
                <c:ptCount val="1"/>
                <c:pt idx="0">
                  <c:v>Soil C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Sheet1!$L$9:$N$9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BD-430B-BE5D-78D280A54121}"/>
            </c:ext>
          </c:extLst>
        </c:ser>
        <c:ser>
          <c:idx val="7"/>
          <c:order val="7"/>
          <c:tx>
            <c:strRef>
              <c:f>Sheet1!$K$10</c:f>
              <c:strCache>
                <c:ptCount val="1"/>
                <c:pt idx="0">
                  <c:v>Biomass C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Sheet1!$L$10:$N$10</c:f>
              <c:numCache>
                <c:formatCode>0.00</c:formatCode>
                <c:ptCount val="3"/>
                <c:pt idx="0">
                  <c:v>-0.27910895482333298</c:v>
                </c:pt>
                <c:pt idx="1">
                  <c:v>-0.31743064996907377</c:v>
                </c:pt>
                <c:pt idx="2">
                  <c:v>-0.28820739567474918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0BD-430B-BE5D-78D280A54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7934432"/>
        <c:axId val="267934760"/>
      </c:barChart>
      <c:lineChart>
        <c:grouping val="standard"/>
        <c:varyColors val="0"/>
        <c:ser>
          <c:idx val="8"/>
          <c:order val="8"/>
          <c:tx>
            <c:strRef>
              <c:f>Sheet1!$K$11</c:f>
              <c:strCache>
                <c:ptCount val="1"/>
                <c:pt idx="0">
                  <c:v>Net footprint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5"/>
            <c:spPr>
              <a:solidFill>
                <a:schemeClr val="tx1"/>
              </a:solidFill>
              <a:ln w="25400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9.1442404346456022E-2"/>
                  <c:y val="-0.2258305391251930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ctr">
                      <a:defRPr sz="14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A6AFBAE-EC53-4C44-9210-6435529C984D}" type="VALUE">
                      <a:rPr lang="en-US"/>
                      <a:pPr algn="ctr">
                        <a:defRPr/>
                      </a:pPr>
                      <a:t>[VALUE]</a:t>
                    </a:fld>
                    <a:r>
                      <a:rPr lang="en-US"/>
                      <a:t> </a:t>
                    </a: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± </a:t>
                    </a:r>
                    <a:r>
                      <a:rPr lang="en-US"/>
                      <a:t>0.25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sz="14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133518421280036"/>
                      <c:h val="0.120478468899521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EF4-4DEA-A365-480D88CF80FA}"/>
                </c:ext>
              </c:extLst>
            </c:dLbl>
            <c:dLbl>
              <c:idx val="1"/>
              <c:layout>
                <c:manualLayout>
                  <c:x val="-8.5594528772462625E-2"/>
                  <c:y val="-0.191349885092114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427E5D2-ABE2-42E8-9CA3-38F5A5D5E6A1}" type="VALUE">
                      <a:rPr lang="en-US"/>
                      <a:pPr marL="0" marR="0" lvl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t>[VALUE]</a:t>
                    </a:fld>
                    <a:r>
                      <a:rPr lang="en-US"/>
                      <a:t> </a:t>
                    </a:r>
                    <a:r>
                      <a:rPr lang="en-US" sz="14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± </a:t>
                    </a:r>
                    <a:r>
                      <a:rPr lang="en-US" sz="1400" b="0" i="0" u="none" strike="noStrike" kern="1200" baseline="0">
                        <a:solidFill>
                          <a:sysClr val="windowText" lastClr="000000"/>
                        </a:solidFill>
                      </a:rPr>
                      <a:t>0.27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4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EF4-4DEA-A365-480D88CF80FA}"/>
                </c:ext>
              </c:extLst>
            </c:dLbl>
            <c:dLbl>
              <c:idx val="2"/>
              <c:layout>
                <c:manualLayout>
                  <c:x val="-8.9493163651645682E-2"/>
                  <c:y val="-0.1805911163018498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46F70EA-4629-4C38-A96B-8BAD0A0E6044}" type="VALUE">
                      <a:rPr lang="en-US"/>
                      <a:pPr marL="0" marR="0" lvl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t>[VALUE]</a:t>
                    </a:fld>
                    <a:r>
                      <a:rPr lang="en-US"/>
                      <a:t> </a:t>
                    </a:r>
                    <a:r>
                      <a:rPr lang="en-US" sz="14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± </a:t>
                    </a:r>
                    <a:r>
                      <a:rPr lang="en-US" sz="1400" b="0" i="0" u="none" strike="noStrike" kern="1200" baseline="0">
                        <a:solidFill>
                          <a:sysClr val="windowText" lastClr="000000"/>
                        </a:solidFill>
                      </a:rPr>
                      <a:t>0.26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4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EEF4-4DEA-A365-480D88CF8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Sheet1!$L$13:$N$13</c:f>
                <c:numCache>
                  <c:formatCode>General</c:formatCode>
                  <c:ptCount val="3"/>
                  <c:pt idx="0">
                    <c:v>0.24633971756475201</c:v>
                  </c:pt>
                  <c:pt idx="1">
                    <c:v>0.27226789794065848</c:v>
                  </c:pt>
                  <c:pt idx="2">
                    <c:v>0.26060436638457241</c:v>
                  </c:pt>
                </c:numCache>
              </c:numRef>
            </c:plus>
            <c:minus>
              <c:numRef>
                <c:f>Sheet1!$L$13:$N$13</c:f>
                <c:numCache>
                  <c:formatCode>General</c:formatCode>
                  <c:ptCount val="3"/>
                  <c:pt idx="0">
                    <c:v>0.24633971756475201</c:v>
                  </c:pt>
                  <c:pt idx="1">
                    <c:v>0.27226789794065848</c:v>
                  </c:pt>
                  <c:pt idx="2">
                    <c:v>0.26060436638457241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Sheet1!$L$2:$N$2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Sheet1!$L$11:$N$11</c:f>
              <c:numCache>
                <c:formatCode>0.00</c:formatCode>
                <c:ptCount val="3"/>
                <c:pt idx="0">
                  <c:v>0.74825341467853601</c:v>
                </c:pt>
                <c:pt idx="1">
                  <c:v>0.82370535654276378</c:v>
                </c:pt>
                <c:pt idx="2">
                  <c:v>0.84328975954762975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0F-469D-BB1B-873A6B8D6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934432"/>
        <c:axId val="267934760"/>
      </c:lineChart>
      <c:catAx>
        <c:axId val="26793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7934760"/>
        <c:crosses val="autoZero"/>
        <c:auto val="1"/>
        <c:lblAlgn val="ctr"/>
        <c:lblOffset val="100"/>
        <c:noMultiLvlLbl val="0"/>
      </c:catAx>
      <c:valAx>
        <c:axId val="267934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/>
                  <a:t>Milk footprint (kg CO</a:t>
                </a:r>
                <a:r>
                  <a:rPr lang="en-IE" baseline="-25000"/>
                  <a:t>2</a:t>
                </a:r>
                <a:r>
                  <a:rPr lang="en-IE"/>
                  <a:t>e kg</a:t>
                </a:r>
                <a:r>
                  <a:rPr lang="en-IE" baseline="30000"/>
                  <a:t>-1</a:t>
                </a:r>
                <a:r>
                  <a:rPr lang="en-IE"/>
                  <a:t> FPCM)</a:t>
                </a:r>
              </a:p>
            </c:rich>
          </c:tx>
          <c:layout>
            <c:manualLayout>
              <c:xMode val="edge"/>
              <c:yMode val="edge"/>
              <c:x val="3.5833673184805571E-3"/>
              <c:y val="9.869969378827646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7934432"/>
        <c:crosses val="autoZero"/>
        <c:crossBetween val="between"/>
      </c:valAx>
      <c:spPr>
        <a:noFill/>
        <a:ln w="6350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egendEntry>
        <c:idx val="0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6794381706357262"/>
          <c:y val="4.784688995215311E-2"/>
          <c:w val="0.32056187617045384"/>
          <c:h val="0.952153110047846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85724</xdr:colOff>
      <xdr:row>0</xdr:row>
      <xdr:rowOff>80962</xdr:rowOff>
    </xdr:from>
    <xdr:to>
      <xdr:col>24</xdr:col>
      <xdr:colOff>504825</xdr:colOff>
      <xdr:row>14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83764D-7B4D-4F86-8256-970FEEC7EF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152400</xdr:colOff>
      <xdr:row>18</xdr:row>
      <xdr:rowOff>9525</xdr:rowOff>
    </xdr:from>
    <xdr:to>
      <xdr:col>24</xdr:col>
      <xdr:colOff>571501</xdr:colOff>
      <xdr:row>35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7A6872C-5671-4E11-852E-83D60F270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38099</xdr:colOff>
      <xdr:row>0</xdr:row>
      <xdr:rowOff>109537</xdr:rowOff>
    </xdr:from>
    <xdr:to>
      <xdr:col>24</xdr:col>
      <xdr:colOff>457200</xdr:colOff>
      <xdr:row>14</xdr:row>
      <xdr:rowOff>185737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142DFE3-B8B9-4D8F-9CAF-8850EF2D4D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workbookViewId="0">
      <selection activeCell="M31" sqref="M31"/>
    </sheetView>
  </sheetViews>
  <sheetFormatPr defaultRowHeight="14.4" x14ac:dyDescent="0.3"/>
  <cols>
    <col min="1" max="2" width="20.77734375" customWidth="1"/>
    <col min="7" max="7" width="16.44140625" bestFit="1" customWidth="1"/>
    <col min="8" max="8" width="11.77734375" customWidth="1"/>
    <col min="9" max="9" width="11.21875" bestFit="1" customWidth="1"/>
    <col min="10" max="10" width="11.33203125" customWidth="1"/>
    <col min="11" max="11" width="17.21875" customWidth="1"/>
    <col min="12" max="14" width="9.77734375" bestFit="1" customWidth="1"/>
  </cols>
  <sheetData>
    <row r="1" spans="1:14" x14ac:dyDescent="0.3">
      <c r="A1" s="1" t="s">
        <v>0</v>
      </c>
      <c r="B1" s="1" t="s">
        <v>23</v>
      </c>
    </row>
    <row r="2" spans="1:14" x14ac:dyDescent="0.3">
      <c r="C2" s="4">
        <v>2012</v>
      </c>
      <c r="D2" s="4">
        <v>2013</v>
      </c>
      <c r="E2" s="4">
        <v>2014</v>
      </c>
      <c r="F2" s="4">
        <v>2015</v>
      </c>
      <c r="G2" s="4">
        <v>2016</v>
      </c>
      <c r="H2" s="4">
        <v>2017</v>
      </c>
      <c r="I2" s="4">
        <v>2018</v>
      </c>
      <c r="L2" s="4">
        <v>2016</v>
      </c>
      <c r="M2" s="4">
        <v>2017</v>
      </c>
      <c r="N2" s="4">
        <v>2018</v>
      </c>
    </row>
    <row r="3" spans="1:14" x14ac:dyDescent="0.3">
      <c r="A3" t="s">
        <v>1</v>
      </c>
      <c r="B3">
        <v>0.5</v>
      </c>
      <c r="C3" s="2"/>
      <c r="D3" s="2"/>
      <c r="E3" s="2"/>
      <c r="F3" s="2"/>
      <c r="G3" s="3">
        <v>0</v>
      </c>
      <c r="H3" s="3">
        <v>0</v>
      </c>
      <c r="I3" s="3">
        <v>0</v>
      </c>
      <c r="K3" t="s">
        <v>1</v>
      </c>
      <c r="L3" s="3">
        <f>G3</f>
        <v>0</v>
      </c>
      <c r="M3" s="3">
        <f>H3</f>
        <v>0</v>
      </c>
      <c r="N3" s="3">
        <f>I3</f>
        <v>0</v>
      </c>
    </row>
    <row r="4" spans="1:14" x14ac:dyDescent="0.3">
      <c r="A4" t="s">
        <v>2</v>
      </c>
      <c r="B4">
        <v>0.25</v>
      </c>
      <c r="C4" s="2"/>
      <c r="D4" s="2"/>
      <c r="E4" s="2"/>
      <c r="F4" s="2"/>
      <c r="G4" s="3">
        <v>0.67610759525644637</v>
      </c>
      <c r="H4" s="3">
        <v>0.78458853456133459</v>
      </c>
      <c r="I4" s="3">
        <v>0.73201087172265267</v>
      </c>
      <c r="K4" t="s">
        <v>2</v>
      </c>
      <c r="L4" s="3">
        <f t="shared" ref="L4:N12" si="0">G4</f>
        <v>0.67610759525644637</v>
      </c>
      <c r="M4" s="3">
        <f t="shared" si="0"/>
        <v>0.78458853456133459</v>
      </c>
      <c r="N4" s="3">
        <f t="shared" si="0"/>
        <v>0.73201087172265267</v>
      </c>
    </row>
    <row r="5" spans="1:14" x14ac:dyDescent="0.3">
      <c r="A5" t="s">
        <v>3</v>
      </c>
      <c r="B5">
        <v>0.25</v>
      </c>
      <c r="C5" s="2"/>
      <c r="D5" s="2"/>
      <c r="E5" s="2"/>
      <c r="F5" s="2"/>
      <c r="G5" s="3">
        <v>2.0545249539297723E-2</v>
      </c>
      <c r="H5" s="3">
        <v>2.5532230187682463E-2</v>
      </c>
      <c r="I5" s="3">
        <v>2.2833521134855705E-2</v>
      </c>
      <c r="K5" t="s">
        <v>3</v>
      </c>
      <c r="L5" s="3">
        <f t="shared" si="0"/>
        <v>2.0545249539297723E-2</v>
      </c>
      <c r="M5" s="3">
        <f t="shared" si="0"/>
        <v>2.5532230187682463E-2</v>
      </c>
      <c r="N5" s="3">
        <f t="shared" si="0"/>
        <v>2.2833521134855705E-2</v>
      </c>
    </row>
    <row r="6" spans="1:14" x14ac:dyDescent="0.3">
      <c r="A6" t="s">
        <v>4</v>
      </c>
      <c r="B6">
        <v>0.5</v>
      </c>
      <c r="C6" s="2"/>
      <c r="D6" s="2"/>
      <c r="E6" s="2"/>
      <c r="F6" s="2"/>
      <c r="G6" s="3">
        <v>8.7158069618481313E-2</v>
      </c>
      <c r="H6" s="3">
        <v>0.12006304995179291</v>
      </c>
      <c r="I6" s="3">
        <v>0.12527670734740237</v>
      </c>
      <c r="K6" t="s">
        <v>4</v>
      </c>
      <c r="L6" s="3">
        <f>G6</f>
        <v>8.7158069618481313E-2</v>
      </c>
      <c r="M6" s="3">
        <f t="shared" si="0"/>
        <v>0.12006304995179291</v>
      </c>
      <c r="N6" s="3">
        <f t="shared" si="0"/>
        <v>0.12527670734740237</v>
      </c>
    </row>
    <row r="7" spans="1:14" x14ac:dyDescent="0.3">
      <c r="A7" t="s">
        <v>5</v>
      </c>
      <c r="B7">
        <v>0.5</v>
      </c>
      <c r="C7" s="2"/>
      <c r="D7" s="2"/>
      <c r="E7" s="2"/>
      <c r="F7" s="2"/>
      <c r="G7" s="3">
        <v>0.20615317938470887</v>
      </c>
      <c r="H7" s="3">
        <v>0.16346351273815704</v>
      </c>
      <c r="I7" s="3">
        <v>0.19497484771421161</v>
      </c>
      <c r="K7" t="s">
        <v>5</v>
      </c>
      <c r="L7" s="3">
        <f t="shared" si="0"/>
        <v>0.20615317938470887</v>
      </c>
      <c r="M7" s="3">
        <f t="shared" si="0"/>
        <v>0.16346351273815704</v>
      </c>
      <c r="N7" s="3">
        <f t="shared" si="0"/>
        <v>0.19497484771421161</v>
      </c>
    </row>
    <row r="8" spans="1:14" x14ac:dyDescent="0.3">
      <c r="A8" t="s">
        <v>6</v>
      </c>
      <c r="B8">
        <v>0.25</v>
      </c>
      <c r="C8" s="2"/>
      <c r="D8" s="2"/>
      <c r="E8" s="2"/>
      <c r="F8" s="2"/>
      <c r="G8" s="3">
        <v>3.7398275702935323E-2</v>
      </c>
      <c r="H8" s="3">
        <v>4.7488679072870653E-2</v>
      </c>
      <c r="I8" s="3">
        <v>5.6401207303256602E-2</v>
      </c>
      <c r="K8" t="s">
        <v>6</v>
      </c>
      <c r="L8" s="3">
        <f t="shared" si="0"/>
        <v>3.7398275702935323E-2</v>
      </c>
      <c r="M8" s="3">
        <f t="shared" si="0"/>
        <v>4.7488679072870653E-2</v>
      </c>
      <c r="N8" s="3">
        <f t="shared" si="0"/>
        <v>5.6401207303256602E-2</v>
      </c>
    </row>
    <row r="9" spans="1:14" x14ac:dyDescent="0.3">
      <c r="A9" t="s">
        <v>7</v>
      </c>
      <c r="C9" s="2"/>
      <c r="D9" s="2"/>
      <c r="E9" s="2"/>
      <c r="F9" s="2"/>
      <c r="G9" s="3">
        <v>0</v>
      </c>
      <c r="H9" s="3">
        <v>0</v>
      </c>
      <c r="I9" s="3">
        <v>0</v>
      </c>
      <c r="K9" t="s">
        <v>7</v>
      </c>
      <c r="L9" s="3">
        <f t="shared" si="0"/>
        <v>0</v>
      </c>
      <c r="M9" s="3">
        <f t="shared" si="0"/>
        <v>0</v>
      </c>
      <c r="N9" s="3">
        <f t="shared" si="0"/>
        <v>0</v>
      </c>
    </row>
    <row r="10" spans="1:14" x14ac:dyDescent="0.3">
      <c r="A10" t="s">
        <v>25</v>
      </c>
      <c r="B10">
        <v>0.5</v>
      </c>
      <c r="C10" s="2"/>
      <c r="D10" s="2"/>
      <c r="E10" s="2"/>
      <c r="F10" s="2"/>
      <c r="G10" s="3">
        <v>-0.27910895482333298</v>
      </c>
      <c r="H10" s="3">
        <v>-0.31743064996907377</v>
      </c>
      <c r="I10" s="3">
        <v>-0.28820739567474918</v>
      </c>
      <c r="K10" t="s">
        <v>8</v>
      </c>
      <c r="L10" s="3">
        <f>G10</f>
        <v>-0.27910895482333298</v>
      </c>
      <c r="M10" s="3">
        <f t="shared" si="0"/>
        <v>-0.31743064996907377</v>
      </c>
      <c r="N10" s="3">
        <f t="shared" si="0"/>
        <v>-0.28820739567474918</v>
      </c>
    </row>
    <row r="11" spans="1:14" x14ac:dyDescent="0.3">
      <c r="A11" s="1" t="s">
        <v>9</v>
      </c>
      <c r="B11" s="1"/>
      <c r="C11" s="4"/>
      <c r="D11" s="4"/>
      <c r="E11" s="4"/>
      <c r="F11" s="4"/>
      <c r="G11" s="5">
        <v>0.74825341467853601</v>
      </c>
      <c r="H11" s="5">
        <v>0.82370535654276378</v>
      </c>
      <c r="I11" s="5">
        <v>0.84328975954762975</v>
      </c>
      <c r="K11" t="s">
        <v>22</v>
      </c>
      <c r="L11" s="5">
        <f t="shared" si="0"/>
        <v>0.74825341467853601</v>
      </c>
      <c r="M11" s="5">
        <f t="shared" si="0"/>
        <v>0.82370535654276378</v>
      </c>
      <c r="N11" s="5">
        <f t="shared" si="0"/>
        <v>0.84328975954762975</v>
      </c>
    </row>
    <row r="12" spans="1:14" s="1" customFormat="1" x14ac:dyDescent="0.3">
      <c r="A12" s="1" t="s">
        <v>12</v>
      </c>
      <c r="C12" s="4"/>
      <c r="D12" s="4"/>
      <c r="E12" s="4"/>
      <c r="F12" s="4"/>
      <c r="G12" s="5">
        <f>SUM(G3:G8)</f>
        <v>1.0273623695018697</v>
      </c>
      <c r="H12" s="5">
        <f>SUM(H3:H8)</f>
        <v>1.1411360065118377</v>
      </c>
      <c r="I12" s="5">
        <f>SUM(I3:I8)</f>
        <v>1.1314971552223791</v>
      </c>
      <c r="K12" s="1" t="s">
        <v>12</v>
      </c>
      <c r="L12" s="5">
        <f t="shared" si="0"/>
        <v>1.0273623695018697</v>
      </c>
      <c r="M12" s="5">
        <f t="shared" si="0"/>
        <v>1.1411360065118377</v>
      </c>
      <c r="N12" s="5">
        <f t="shared" si="0"/>
        <v>1.1314971552223791</v>
      </c>
    </row>
    <row r="13" spans="1:14" x14ac:dyDescent="0.3">
      <c r="C13" s="2"/>
      <c r="D13" s="2"/>
      <c r="E13" s="2"/>
      <c r="F13" s="2"/>
      <c r="G13" s="2"/>
      <c r="H13" s="2"/>
      <c r="I13" s="2"/>
      <c r="K13" t="s">
        <v>24</v>
      </c>
      <c r="L13" s="3">
        <f>SQRT(((L3*$B3)*(L3*$B3))+((L4*$B4)*(L4*$B4))+((L5*$B5)*(L5*$B5))+((L6*$B6)*(L6*$B6))+((L7*$B7)*(L7*$B7))+((L8*$B8)*(L8*$B8))+((L9*$B9)*(L9*$B9))+((L10*$B10)*(L10*$B10)))</f>
        <v>0.24633971756475201</v>
      </c>
      <c r="M13" s="3">
        <f t="shared" ref="M13:N13" si="1">SQRT(((M3*$B3)*(M3*$B3))+((M4*$B4)*(M4*$B4))+((M5*$B5)*(M5*$B5))+((M6*$B6)*(M6*$B6))+((M7*$B7)*(M7*$B7))+((M8*$B8)*(M8*$B8))+((M9*$B9)*(M9*$B9))+((M10*$B10)*(M10*$B10)))</f>
        <v>0.27226789794065848</v>
      </c>
      <c r="N13" s="3">
        <f t="shared" si="1"/>
        <v>0.26060436638457241</v>
      </c>
    </row>
    <row r="14" spans="1:14" x14ac:dyDescent="0.3">
      <c r="C14" s="2"/>
      <c r="D14" s="2"/>
      <c r="E14" s="2"/>
      <c r="F14" s="2"/>
      <c r="G14" s="2"/>
      <c r="H14" s="2"/>
      <c r="I14" s="2"/>
      <c r="L14" s="22">
        <f>L10/(L12+L13)</f>
        <v>-0.21913205423579873</v>
      </c>
      <c r="M14" s="22">
        <f t="shared" ref="M14:N14" si="2">M10/(M12+M13)</f>
        <v>-0.22458594388278236</v>
      </c>
      <c r="N14" s="22">
        <f t="shared" si="2"/>
        <v>-0.20703044368636367</v>
      </c>
    </row>
    <row r="15" spans="1:14" x14ac:dyDescent="0.3">
      <c r="A15" s="1" t="s">
        <v>15</v>
      </c>
      <c r="B15" s="1"/>
      <c r="C15" s="2"/>
      <c r="D15" s="2"/>
      <c r="E15" s="2"/>
      <c r="F15" s="2"/>
      <c r="G15" s="2"/>
      <c r="H15" s="2"/>
      <c r="I15" s="2"/>
      <c r="L15" s="22">
        <f>L10/(L12-L13)</f>
        <v>-0.35736345691264898</v>
      </c>
      <c r="M15" s="22">
        <f t="shared" ref="M15:N15" si="3">M10/(M12-M13)</f>
        <v>-0.36533812996206816</v>
      </c>
      <c r="N15" s="22">
        <f t="shared" si="3"/>
        <v>-0.33093326683684865</v>
      </c>
    </row>
    <row r="16" spans="1:14" x14ac:dyDescent="0.3">
      <c r="A16" s="1"/>
      <c r="B16" s="1"/>
      <c r="C16" s="2"/>
      <c r="D16" s="2"/>
      <c r="E16" s="2"/>
      <c r="F16" s="2"/>
      <c r="G16" s="2"/>
      <c r="H16" s="2"/>
      <c r="I16" s="2"/>
      <c r="K16" s="21"/>
      <c r="L16" s="22">
        <f>L10/L12</f>
        <v>-0.2716752755492326</v>
      </c>
      <c r="M16" s="22">
        <f t="shared" ref="M16:N16" si="4">M10/M12</f>
        <v>-0.27817074227582955</v>
      </c>
      <c r="N16" s="22">
        <f t="shared" si="4"/>
        <v>-0.25471331884887172</v>
      </c>
    </row>
    <row r="17" spans="1:14" x14ac:dyDescent="0.3">
      <c r="A17" s="1"/>
      <c r="B17" s="1"/>
      <c r="C17" s="2"/>
      <c r="D17" s="2"/>
      <c r="E17" s="2"/>
      <c r="F17" s="2"/>
      <c r="G17" s="2"/>
      <c r="H17" s="2"/>
      <c r="I17" s="2"/>
      <c r="K17" s="21"/>
      <c r="L17" s="22">
        <f>L10/(L3+L4+L5+L6)</f>
        <v>-0.35609220245666362</v>
      </c>
      <c r="M17" s="22">
        <f t="shared" ref="M17:N17" si="5">M10/(M3+M4+M5+M6)</f>
        <v>-0.34125583024810435</v>
      </c>
      <c r="N17" s="22">
        <f t="shared" si="5"/>
        <v>-0.3274633406785139</v>
      </c>
    </row>
    <row r="18" spans="1:14" x14ac:dyDescent="0.3">
      <c r="C18" s="4">
        <v>2012</v>
      </c>
      <c r="D18" s="4">
        <v>2013</v>
      </c>
      <c r="E18" s="4">
        <v>2014</v>
      </c>
      <c r="F18" s="4">
        <v>2015</v>
      </c>
      <c r="G18" s="4">
        <v>2016</v>
      </c>
      <c r="H18" s="4">
        <v>2017</v>
      </c>
      <c r="I18" s="4">
        <v>2018</v>
      </c>
      <c r="L18" s="4">
        <v>2018</v>
      </c>
      <c r="M18" s="4">
        <v>2019</v>
      </c>
      <c r="N18" s="4">
        <v>2018</v>
      </c>
    </row>
    <row r="19" spans="1:14" x14ac:dyDescent="0.3">
      <c r="A19" t="s">
        <v>1</v>
      </c>
      <c r="C19" s="2"/>
      <c r="D19" s="2"/>
      <c r="E19" s="2"/>
      <c r="F19" s="2"/>
      <c r="G19" s="2">
        <v>0</v>
      </c>
      <c r="H19" s="2">
        <v>0</v>
      </c>
      <c r="I19" s="6">
        <v>0</v>
      </c>
      <c r="K19" t="s">
        <v>1</v>
      </c>
      <c r="L19" s="6">
        <f>G19</f>
        <v>0</v>
      </c>
      <c r="M19" s="6">
        <f>H19</f>
        <v>0</v>
      </c>
      <c r="N19" s="6">
        <f>I19</f>
        <v>0</v>
      </c>
    </row>
    <row r="20" spans="1:14" x14ac:dyDescent="0.3">
      <c r="A20" t="s">
        <v>2</v>
      </c>
      <c r="C20" s="2"/>
      <c r="D20" s="2"/>
      <c r="E20" s="2"/>
      <c r="F20" s="2"/>
      <c r="G20" s="6">
        <v>776469.27781545883</v>
      </c>
      <c r="H20" s="6">
        <v>792273.86798594357</v>
      </c>
      <c r="I20" s="6">
        <v>814131.65776903275</v>
      </c>
      <c r="K20" t="s">
        <v>2</v>
      </c>
      <c r="L20" s="6">
        <f t="shared" ref="L20:N24" si="6">G20</f>
        <v>776469.27781545883</v>
      </c>
      <c r="M20" s="6">
        <f t="shared" si="6"/>
        <v>792273.86798594357</v>
      </c>
      <c r="N20" s="6">
        <f t="shared" si="6"/>
        <v>814131.65776903275</v>
      </c>
    </row>
    <row r="21" spans="1:14" x14ac:dyDescent="0.3">
      <c r="A21" t="s">
        <v>3</v>
      </c>
      <c r="C21" s="2"/>
      <c r="D21" s="2"/>
      <c r="E21" s="2"/>
      <c r="F21" s="2"/>
      <c r="G21" s="6">
        <v>23594.994619556142</v>
      </c>
      <c r="H21" s="6">
        <v>25782.32777823152</v>
      </c>
      <c r="I21" s="6">
        <v>25395.10427007372</v>
      </c>
      <c r="K21" t="s">
        <v>3</v>
      </c>
      <c r="L21" s="6">
        <f t="shared" si="6"/>
        <v>23594.994619556142</v>
      </c>
      <c r="M21" s="6">
        <f t="shared" si="6"/>
        <v>25782.32777823152</v>
      </c>
      <c r="N21" s="6">
        <f t="shared" si="6"/>
        <v>25395.10427007372</v>
      </c>
    </row>
    <row r="22" spans="1:14" x14ac:dyDescent="0.3">
      <c r="A22" t="s">
        <v>4</v>
      </c>
      <c r="C22" s="2"/>
      <c r="D22" s="2"/>
      <c r="E22" s="2"/>
      <c r="F22" s="2"/>
      <c r="G22" s="6">
        <v>100095.84842303459</v>
      </c>
      <c r="H22" s="6">
        <v>121239.1117092731</v>
      </c>
      <c r="I22" s="6">
        <v>139330.89981651216</v>
      </c>
      <c r="K22" t="s">
        <v>4</v>
      </c>
      <c r="L22" s="6">
        <f t="shared" si="6"/>
        <v>100095.84842303459</v>
      </c>
      <c r="M22" s="6">
        <f t="shared" si="6"/>
        <v>121239.1117092731</v>
      </c>
      <c r="N22" s="6">
        <f t="shared" si="6"/>
        <v>139330.89981651216</v>
      </c>
    </row>
    <row r="23" spans="1:14" x14ac:dyDescent="0.3">
      <c r="A23" t="s">
        <v>5</v>
      </c>
      <c r="C23" s="2"/>
      <c r="D23" s="2"/>
      <c r="E23" s="2"/>
      <c r="F23" s="2"/>
      <c r="G23" s="6">
        <v>236754.63999999998</v>
      </c>
      <c r="H23" s="6">
        <v>165064.69799999997</v>
      </c>
      <c r="I23" s="6">
        <v>216848.13999999998</v>
      </c>
      <c r="K23" t="s">
        <v>5</v>
      </c>
      <c r="L23" s="6">
        <f t="shared" si="6"/>
        <v>236754.63999999998</v>
      </c>
      <c r="M23" s="6">
        <f t="shared" si="6"/>
        <v>165064.69799999997</v>
      </c>
      <c r="N23" s="6">
        <f t="shared" si="6"/>
        <v>216848.13999999998</v>
      </c>
    </row>
    <row r="24" spans="1:14" x14ac:dyDescent="0.3">
      <c r="A24" t="s">
        <v>6</v>
      </c>
      <c r="C24" s="2"/>
      <c r="D24" s="2"/>
      <c r="E24" s="2"/>
      <c r="F24" s="2"/>
      <c r="G24" s="6">
        <v>42949.690744987594</v>
      </c>
      <c r="H24" s="6">
        <v>47953.848160223315</v>
      </c>
      <c r="I24" s="6">
        <v>62728.588024813893</v>
      </c>
      <c r="K24" t="s">
        <v>6</v>
      </c>
      <c r="L24" s="6">
        <f t="shared" si="6"/>
        <v>42949.690744987594</v>
      </c>
      <c r="M24" s="6">
        <f t="shared" si="6"/>
        <v>47953.848160223315</v>
      </c>
      <c r="N24" s="6">
        <f t="shared" si="6"/>
        <v>62728.588024813893</v>
      </c>
    </row>
    <row r="25" spans="1:14" s="17" customFormat="1" ht="18" x14ac:dyDescent="0.35">
      <c r="A25" s="17" t="s">
        <v>26</v>
      </c>
      <c r="C25" s="18"/>
      <c r="D25" s="18"/>
      <c r="E25" s="18"/>
      <c r="F25" s="18"/>
      <c r="G25" s="19">
        <f>SUM(G19:G24)</f>
        <v>1179864.4516030371</v>
      </c>
      <c r="H25" s="19">
        <f>SUM(H19:H24)</f>
        <v>1152313.8536336713</v>
      </c>
      <c r="I25" s="19">
        <f>SUM(I19:I24)</f>
        <v>1258434.3898804325</v>
      </c>
      <c r="J25" s="23">
        <f>AVERAGE(G25:I25)</f>
        <v>1196870.8983723803</v>
      </c>
      <c r="L25" s="19"/>
      <c r="M25" s="19"/>
      <c r="N25" s="19"/>
    </row>
    <row r="26" spans="1:14" x14ac:dyDescent="0.3">
      <c r="A26" t="s">
        <v>7</v>
      </c>
      <c r="C26" s="2"/>
      <c r="D26" s="2"/>
      <c r="E26" s="2"/>
      <c r="F26" s="2"/>
      <c r="G26" s="6">
        <v>0</v>
      </c>
      <c r="H26" s="6">
        <v>0</v>
      </c>
      <c r="I26" s="6">
        <v>0</v>
      </c>
      <c r="K26" t="s">
        <v>7</v>
      </c>
      <c r="L26" s="6">
        <v>0</v>
      </c>
      <c r="M26" s="6">
        <v>0</v>
      </c>
      <c r="N26" s="6">
        <v>0</v>
      </c>
    </row>
    <row r="27" spans="1:14" x14ac:dyDescent="0.3">
      <c r="A27" t="s">
        <v>8</v>
      </c>
      <c r="C27" s="2"/>
      <c r="D27" s="2"/>
      <c r="E27" s="2"/>
      <c r="F27" s="2"/>
      <c r="G27" s="6">
        <v>-325298</v>
      </c>
      <c r="H27" s="6">
        <v>-325298</v>
      </c>
      <c r="I27" s="6">
        <v>-325298</v>
      </c>
      <c r="K27" t="s">
        <v>8</v>
      </c>
      <c r="L27" s="6">
        <f>G27</f>
        <v>-325298</v>
      </c>
      <c r="M27" s="6">
        <f>H27</f>
        <v>-325298</v>
      </c>
      <c r="N27" s="6">
        <f>I27</f>
        <v>-325298</v>
      </c>
    </row>
    <row r="28" spans="1:14" s="17" customFormat="1" ht="18" x14ac:dyDescent="0.35">
      <c r="A28" s="17" t="s">
        <v>19</v>
      </c>
      <c r="C28" s="18"/>
      <c r="D28" s="18"/>
      <c r="E28" s="18"/>
      <c r="F28" s="18"/>
      <c r="G28" s="19">
        <f>G25+G27</f>
        <v>854566.45160303707</v>
      </c>
      <c r="H28" s="19">
        <f>H25+H27</f>
        <v>827015.8536336713</v>
      </c>
      <c r="I28" s="19">
        <f>I25+I27</f>
        <v>933136.38988043251</v>
      </c>
      <c r="J28" s="23"/>
      <c r="L28" s="19">
        <f>SUM(L19:L27)</f>
        <v>854566.45160303707</v>
      </c>
      <c r="M28" s="19">
        <f>SUM(M19:M27)</f>
        <v>827015.8536336713</v>
      </c>
      <c r="N28" s="19">
        <f>SUM(N19:N27)</f>
        <v>933136.38988043251</v>
      </c>
    </row>
    <row r="29" spans="1:14" s="12" customFormat="1" ht="18" x14ac:dyDescent="0.35">
      <c r="A29" s="12" t="s">
        <v>13</v>
      </c>
      <c r="C29" s="13"/>
      <c r="D29" s="13"/>
      <c r="E29" s="13"/>
      <c r="F29" s="13"/>
      <c r="G29" s="14">
        <f>G27/G25</f>
        <v>-0.27570794217762046</v>
      </c>
      <c r="H29" s="14">
        <f t="shared" ref="H29:I29" si="7">H27/H25</f>
        <v>-0.28229982567181261</v>
      </c>
      <c r="I29" s="14">
        <f t="shared" si="7"/>
        <v>-0.25849420725931332</v>
      </c>
    </row>
    <row r="30" spans="1:14" s="11" customFormat="1" ht="18" x14ac:dyDescent="0.35">
      <c r="A30" s="11" t="s">
        <v>18</v>
      </c>
      <c r="C30" s="15"/>
      <c r="D30" s="15"/>
      <c r="E30" s="15"/>
      <c r="F30" s="15"/>
      <c r="G30" s="16">
        <f>G25-G37</f>
        <v>919319.54126804951</v>
      </c>
      <c r="H30" s="16">
        <f t="shared" ref="H30" si="8">H25-H37</f>
        <v>956199.98666344804</v>
      </c>
      <c r="I30" s="16">
        <f>I25-I37</f>
        <v>997262.81985561864</v>
      </c>
      <c r="J30" s="23">
        <f>AVERAGE(G30:I30)</f>
        <v>957594.11592903873</v>
      </c>
    </row>
    <row r="31" spans="1:14" s="7" customFormat="1" ht="18" x14ac:dyDescent="0.35">
      <c r="A31" s="10" t="s">
        <v>27</v>
      </c>
      <c r="B31" s="10"/>
      <c r="C31" s="8"/>
      <c r="D31" s="8"/>
      <c r="E31" s="8"/>
      <c r="F31" s="8"/>
      <c r="G31" s="14">
        <f>G27/G30</f>
        <v>-0.35384649775996835</v>
      </c>
      <c r="H31" s="14">
        <f t="shared" ref="H31:I31" si="9">H27/H30</f>
        <v>-0.3401987079450719</v>
      </c>
      <c r="I31" s="14">
        <f t="shared" si="9"/>
        <v>-0.32619084309900964</v>
      </c>
    </row>
    <row r="32" spans="1:14" x14ac:dyDescent="0.3">
      <c r="A32" t="s">
        <v>10</v>
      </c>
      <c r="C32" s="6">
        <v>626580.17631999997</v>
      </c>
      <c r="D32" s="6">
        <v>703838.57120000012</v>
      </c>
      <c r="E32" s="6">
        <v>772018.23244000017</v>
      </c>
      <c r="F32" s="6">
        <v>936630.11328000005</v>
      </c>
      <c r="G32" s="6">
        <v>935752.05599999998</v>
      </c>
      <c r="H32" s="6">
        <v>810237.44128000014</v>
      </c>
      <c r="I32" s="6">
        <v>900664.08959999995</v>
      </c>
    </row>
    <row r="33" spans="1:9" x14ac:dyDescent="0.3">
      <c r="A33" t="s">
        <v>14</v>
      </c>
      <c r="C33" s="6">
        <v>5748.4419845871553</v>
      </c>
      <c r="D33" s="6">
        <v>6120.3354017391312</v>
      </c>
      <c r="E33" s="6">
        <v>5848.6229730303039</v>
      </c>
      <c r="F33" s="6">
        <v>6415.2747484931506</v>
      </c>
      <c r="G33" s="6">
        <v>6636.5394042553198</v>
      </c>
      <c r="H33" s="6">
        <v>6534.1729135483884</v>
      </c>
      <c r="I33" s="6">
        <v>6671.5858488888898</v>
      </c>
    </row>
    <row r="34" spans="1:9" x14ac:dyDescent="0.3">
      <c r="A34" t="s">
        <v>11</v>
      </c>
      <c r="C34" s="3"/>
      <c r="D34" s="3"/>
      <c r="E34" s="3"/>
      <c r="F34" s="3"/>
      <c r="G34" s="3">
        <v>0.84</v>
      </c>
      <c r="H34" s="3">
        <v>0.83</v>
      </c>
      <c r="I34" s="3">
        <v>0.84</v>
      </c>
    </row>
    <row r="35" spans="1:9" x14ac:dyDescent="0.3">
      <c r="A35" t="s">
        <v>21</v>
      </c>
      <c r="C35" s="20">
        <f>C32/62</f>
        <v>10106.131876129031</v>
      </c>
      <c r="D35" s="20">
        <f t="shared" ref="D35:H35" si="10">D32/62</f>
        <v>11352.235019354841</v>
      </c>
      <c r="E35" s="20">
        <f t="shared" si="10"/>
        <v>12451.906974838712</v>
      </c>
      <c r="F35" s="20">
        <f t="shared" si="10"/>
        <v>15106.937310967744</v>
      </c>
      <c r="G35" s="20">
        <f>G32/62</f>
        <v>15092.775096774194</v>
      </c>
      <c r="H35" s="20">
        <f t="shared" si="10"/>
        <v>13068.345827096777</v>
      </c>
      <c r="I35" s="20">
        <f>I32/62</f>
        <v>14526.840154838708</v>
      </c>
    </row>
    <row r="37" spans="1:9" x14ac:dyDescent="0.3">
      <c r="A37" t="s">
        <v>16</v>
      </c>
      <c r="G37" s="9">
        <v>260544.91033498757</v>
      </c>
      <c r="H37" s="9">
        <v>196113.86697022329</v>
      </c>
      <c r="I37" s="9">
        <v>261171.57002481387</v>
      </c>
    </row>
    <row r="39" spans="1:9" x14ac:dyDescent="0.3">
      <c r="A39" t="s">
        <v>17</v>
      </c>
    </row>
    <row r="41" spans="1:9" x14ac:dyDescent="0.3">
      <c r="A41" t="s">
        <v>20</v>
      </c>
      <c r="G41" s="9">
        <f>G25/62</f>
        <v>19030.071800048983</v>
      </c>
      <c r="H41" s="9">
        <f t="shared" ref="H41" si="11">H25/62</f>
        <v>18585.707316672117</v>
      </c>
      <c r="I41" s="9">
        <f>I25/62</f>
        <v>20297.328869039233</v>
      </c>
    </row>
    <row r="44" spans="1:9" x14ac:dyDescent="0.3">
      <c r="G44">
        <f>(G25-G28)/G25</f>
        <v>0.27570794217762046</v>
      </c>
      <c r="H44">
        <f t="shared" ref="H44:I44" si="12">(H25-H28)/H25</f>
        <v>0.28229982567181261</v>
      </c>
      <c r="I44">
        <f t="shared" si="12"/>
        <v>0.25849420725931332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2022-10-04T15:33:05Z</dcterms:modified>
</cp:coreProperties>
</file>