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45"/>
  </bookViews>
  <sheets>
    <sheet name="Sheet1" sheetId="1" r:id="rId1"/>
  </sheets>
  <definedNames>
    <definedName name="_GoBack" localSheetId="0">Sheet1!$G$77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H29" i="1"/>
  <c r="A31" i="1" l="1"/>
  <c r="B10" i="1" s="1"/>
  <c r="B14" i="1" l="1"/>
  <c r="B17" i="1" s="1"/>
  <c r="D15" i="1" l="1"/>
  <c r="D11" i="1"/>
  <c r="F15" i="1" l="1"/>
  <c r="B12" i="1" l="1"/>
  <c r="C10" i="1" s="1"/>
  <c r="F11" i="1"/>
  <c r="O74" i="1"/>
  <c r="N74" i="1"/>
  <c r="M74" i="1"/>
  <c r="C11" i="1" l="1"/>
  <c r="C12" i="1" s="1"/>
  <c r="K30" i="1"/>
  <c r="G30" i="1"/>
  <c r="L29" i="1"/>
  <c r="L30" i="1" l="1"/>
  <c r="F16" i="1"/>
  <c r="H30" i="1"/>
  <c r="E29" i="1"/>
  <c r="E28" i="1"/>
  <c r="D10" i="1" s="1"/>
  <c r="I92" i="1"/>
  <c r="E92" i="1" s="1"/>
  <c r="N70" i="1"/>
  <c r="M70" i="1"/>
  <c r="M66" i="1"/>
  <c r="F66" i="1" s="1"/>
  <c r="E64" i="1"/>
  <c r="I60" i="1"/>
  <c r="N60" i="1"/>
  <c r="M60" i="1"/>
  <c r="H60" i="1"/>
  <c r="G60" i="1"/>
  <c r="E58" i="1"/>
  <c r="F58" i="1"/>
  <c r="E62" i="1"/>
  <c r="F62" i="1"/>
  <c r="F64" i="1"/>
  <c r="E66" i="1"/>
  <c r="E68" i="1"/>
  <c r="F68" i="1"/>
  <c r="E70" i="1"/>
  <c r="E72" i="1"/>
  <c r="F72" i="1"/>
  <c r="E74" i="1"/>
  <c r="F74" i="1"/>
  <c r="E76" i="1"/>
  <c r="F76" i="1"/>
  <c r="E78" i="1"/>
  <c r="F78" i="1"/>
  <c r="E80" i="1"/>
  <c r="F80" i="1"/>
  <c r="E82" i="1"/>
  <c r="F82" i="1"/>
  <c r="E84" i="1"/>
  <c r="F84" i="1"/>
  <c r="E86" i="1"/>
  <c r="F86" i="1"/>
  <c r="E88" i="1"/>
  <c r="F88" i="1"/>
  <c r="E90" i="1"/>
  <c r="F90" i="1"/>
  <c r="F92" i="1"/>
  <c r="E94" i="1"/>
  <c r="F94" i="1"/>
  <c r="E96" i="1"/>
  <c r="F96" i="1"/>
  <c r="E98" i="1"/>
  <c r="F98" i="1"/>
  <c r="E100" i="1"/>
  <c r="F100" i="1"/>
  <c r="E102" i="1"/>
  <c r="F102" i="1"/>
  <c r="E104" i="1"/>
  <c r="F104" i="1"/>
  <c r="E106" i="1"/>
  <c r="F106" i="1"/>
  <c r="E108" i="1"/>
  <c r="F108" i="1"/>
  <c r="E110" i="1"/>
  <c r="F110" i="1"/>
  <c r="E112" i="1"/>
  <c r="F112" i="1"/>
  <c r="E114" i="1"/>
  <c r="F114" i="1"/>
  <c r="E116" i="1"/>
  <c r="F116" i="1"/>
  <c r="E118" i="1"/>
  <c r="F118" i="1"/>
  <c r="F56" i="1"/>
  <c r="F54" i="1"/>
  <c r="F50" i="1"/>
  <c r="F48" i="1"/>
  <c r="F46" i="1"/>
  <c r="F42" i="1"/>
  <c r="F36" i="1"/>
  <c r="E56" i="1"/>
  <c r="E54" i="1"/>
  <c r="E52" i="1"/>
  <c r="E50" i="1"/>
  <c r="E48" i="1"/>
  <c r="E46" i="1"/>
  <c r="E44" i="1"/>
  <c r="E42" i="1"/>
  <c r="E40" i="1"/>
  <c r="E38" i="1"/>
  <c r="E36" i="1"/>
  <c r="D14" i="1" l="1"/>
  <c r="D17" i="1" s="1"/>
  <c r="D12" i="1"/>
  <c r="E11" i="1" s="1"/>
  <c r="F70" i="1"/>
  <c r="I29" i="1"/>
  <c r="M29" i="1"/>
  <c r="E30" i="1"/>
  <c r="I28" i="1"/>
  <c r="F60" i="1"/>
  <c r="E60" i="1"/>
  <c r="F28" i="1" s="1"/>
  <c r="F10" i="1" s="1"/>
  <c r="M44" i="1"/>
  <c r="F44" i="1" s="1"/>
  <c r="M40" i="1"/>
  <c r="F40" i="1" s="1"/>
  <c r="N38" i="1"/>
  <c r="F38" i="1" s="1"/>
  <c r="E10" i="1" l="1"/>
  <c r="E12" i="1" s="1"/>
  <c r="E14" i="1"/>
  <c r="E16" i="1"/>
  <c r="E15" i="1"/>
  <c r="I30" i="1"/>
  <c r="M30" i="1"/>
  <c r="F29" i="1"/>
  <c r="J28" i="1"/>
  <c r="E17" i="1" l="1"/>
  <c r="F30" i="1"/>
  <c r="N30" i="1" s="1"/>
  <c r="F14" i="1"/>
  <c r="F12" i="1"/>
  <c r="G11" i="1" s="1"/>
  <c r="N29" i="1"/>
  <c r="J29" i="1"/>
  <c r="J30" i="1" l="1"/>
  <c r="F17" i="1"/>
  <c r="G15" i="1" s="1"/>
  <c r="G10" i="1"/>
  <c r="G12" i="1" s="1"/>
  <c r="G14" i="1" l="1"/>
  <c r="G16" i="1"/>
  <c r="G17" i="1" l="1"/>
  <c r="C16" i="1"/>
  <c r="C15" i="1"/>
  <c r="C14" i="1"/>
  <c r="C17" i="1" s="1"/>
</calcChain>
</file>

<file path=xl/comments1.xml><?xml version="1.0" encoding="utf-8"?>
<comments xmlns="http://schemas.openxmlformats.org/spreadsheetml/2006/main">
  <authors>
    <author>Author</author>
  </authors>
  <commentList>
    <comment ref="H36" authorId="0" shapeId="0">
      <text>
        <r>
          <rPr>
            <sz val="9"/>
            <color indexed="81"/>
            <rFont val="Tahoma"/>
            <charset val="1"/>
          </rPr>
          <t>PK enpoints partly failed; issues in immunogenicity propensity and methodolocigal issues;
Study was repeated with improved precision (GP17-104)</t>
        </r>
      </text>
    </comment>
    <comment ref="O38" authorId="0" shapeId="0">
      <text>
        <r>
          <rPr>
            <sz val="9"/>
            <color indexed="81"/>
            <rFont val="Tahoma"/>
            <charset val="1"/>
          </rPr>
          <t xml:space="preserve">Study to get sc indication was stopped due to immmunogenicity; Study was repeated after root cause was determined and eliminated (i.e. Residual tungsten in study trial material); see study HX575-308
</t>
        </r>
      </text>
    </comment>
    <comment ref="I40" authorId="0" shapeId="0">
      <text>
        <r>
          <rPr>
            <sz val="9"/>
            <color indexed="81"/>
            <rFont val="Tahoma"/>
            <charset val="1"/>
          </rPr>
          <t>PK endpoints partly failed due to high variability;
Study was repeated with decreased variability: GP15-104</t>
        </r>
      </text>
    </comment>
    <comment ref="I42" authorId="0" shapeId="0">
      <text>
        <r>
          <rPr>
            <sz val="9"/>
            <color indexed="81"/>
            <rFont val="Tahoma"/>
            <family val="2"/>
          </rPr>
          <t>PK parameters partially out of margins but justified.</t>
        </r>
      </text>
    </comment>
    <comment ref="H46" authorId="0" shapeId="0">
      <text>
        <r>
          <rPr>
            <sz val="9"/>
            <color indexed="81"/>
            <rFont val="Tahoma"/>
            <charset val="1"/>
          </rPr>
          <t xml:space="preserve">PK endpoints partly failed; Study was repeated with improved methodology to reduce variability (e.g. Cross-over design); see study LA-EP06-103
A root cause analysis showed that a major factor contributing to the failure of study -101 was the unexpected high inter-subject variability and conduct as parallel group design. The high inter-subject variability has been addressed by using a cross-over design for study 103
</t>
        </r>
      </text>
    </comment>
    <comment ref="M50" authorId="0" shapeId="0">
      <text>
        <r>
          <rPr>
            <sz val="9"/>
            <color indexed="81"/>
            <rFont val="Tahoma"/>
            <charset val="1"/>
          </rPr>
          <t>Antibody formation due to HCP issue of study trial material; issue was solved by manufacturing process improvement during trial extension</t>
        </r>
      </text>
    </comment>
    <comment ref="G68" authorId="0" shapeId="0">
      <text>
        <r>
          <rPr>
            <sz val="9"/>
            <color indexed="81"/>
            <rFont val="Tahoma"/>
            <family val="2"/>
          </rPr>
          <t>PK enpoints partly failed; issues in different formulation buffer, immunogenicity propensity, and methodolocigal issues;
Study was repeated with commercial formulation buffer, improved precision and methodology (1297.8)</t>
        </r>
      </text>
    </comment>
    <comment ref="O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Only Safety
</t>
        </r>
      </text>
    </comment>
    <comment ref="M88" authorId="0" shapeId="0">
      <text>
        <r>
          <rPr>
            <sz val="9"/>
            <color indexed="81"/>
            <rFont val="Tahoma"/>
            <charset val="1"/>
          </rPr>
          <t>EMA calculation: superiority could not be excluded in primary endpoint likely due to ADCC shift of reference product 
FDA calculation: no issue</t>
        </r>
      </text>
    </comment>
    <comment ref="G100" authorId="0" shapeId="0">
      <text>
        <r>
          <rPr>
            <sz val="9"/>
            <color indexed="81"/>
            <rFont val="Tahoma"/>
            <family val="2"/>
          </rPr>
          <t xml:space="preserve">Pilot study only
</t>
        </r>
      </text>
    </comment>
    <comment ref="H100" authorId="0" shapeId="0">
      <text>
        <r>
          <rPr>
            <sz val="9"/>
            <color indexed="81"/>
            <rFont val="Tahoma"/>
            <family val="2"/>
          </rPr>
          <t>PK parameters partially outside margins</t>
        </r>
      </text>
    </comment>
    <comment ref="M108" authorId="0" shapeId="0">
      <text>
        <r>
          <rPr>
            <sz val="9"/>
            <color indexed="81"/>
            <rFont val="Tahoma"/>
            <charset val="1"/>
          </rPr>
          <t xml:space="preserve">Study failed to show equivalence between Pelgraz and US comparator, and between US and EU comparator
No explanation given; However the bridge EU-US was shown with PK/PD study 154-14
</t>
        </r>
      </text>
    </comment>
    <comment ref="M110" authorId="0" shapeId="0">
      <text>
        <r>
          <rPr>
            <sz val="9"/>
            <color indexed="81"/>
            <rFont val="Tahoma"/>
            <charset val="1"/>
          </rPr>
          <t>EMA calculation: superiority could not be excluded in primary endpoint likely due to ADCC shift of reference product
US: Superiority could not excluded by initial assessment; however, reanalysis by central assessment was within margins</t>
        </r>
      </text>
    </comment>
  </commentList>
</comments>
</file>

<file path=xl/sharedStrings.xml><?xml version="1.0" encoding="utf-8"?>
<sst xmlns="http://schemas.openxmlformats.org/spreadsheetml/2006/main" count="510" uniqueCount="357">
  <si>
    <t xml:space="preserve">Adalimumab </t>
  </si>
  <si>
    <t>Hyrimoz</t>
  </si>
  <si>
    <t>Epoetin alfa</t>
  </si>
  <si>
    <t>Filgrastim</t>
  </si>
  <si>
    <t>Zarzio/Zarxio</t>
  </si>
  <si>
    <t>Binocrit</t>
  </si>
  <si>
    <t>Infliximab</t>
  </si>
  <si>
    <t>Pegfilgrastim</t>
  </si>
  <si>
    <t>Ziextenzo</t>
  </si>
  <si>
    <t>Rituximab</t>
  </si>
  <si>
    <t>Rixathon</t>
  </si>
  <si>
    <t>Somatropin</t>
  </si>
  <si>
    <t>Omnitrope</t>
  </si>
  <si>
    <t>Etanercept</t>
  </si>
  <si>
    <t>Erelzi</t>
  </si>
  <si>
    <t>PK study patients</t>
  </si>
  <si>
    <t>GP17-104</t>
  </si>
  <si>
    <t>GP17-101</t>
  </si>
  <si>
    <t>GP17-102</t>
  </si>
  <si>
    <t>GP17-103</t>
  </si>
  <si>
    <t>GP17-301</t>
  </si>
  <si>
    <t>INJ-4</t>
  </si>
  <si>
    <t>INJ-5</t>
  </si>
  <si>
    <t>INJ-6</t>
  </si>
  <si>
    <t>INJ-7</t>
  </si>
  <si>
    <t>INJ-12</t>
  </si>
  <si>
    <t>INJ-9</t>
  </si>
  <si>
    <t>INJ-11</t>
  </si>
  <si>
    <t>HX575-308</t>
  </si>
  <si>
    <t>NCT00701714</t>
  </si>
  <si>
    <t>EP06-101</t>
  </si>
  <si>
    <t>EP06-102</t>
  </si>
  <si>
    <t>EP06-103</t>
  </si>
  <si>
    <t>EP06-105</t>
  </si>
  <si>
    <t>EP06-301</t>
  </si>
  <si>
    <t>GP-15302</t>
  </si>
  <si>
    <t>GP15-104</t>
  </si>
  <si>
    <t>GP15-103</t>
  </si>
  <si>
    <t>GP15-101</t>
  </si>
  <si>
    <t>GP15-102</t>
  </si>
  <si>
    <t>GP11-101</t>
  </si>
  <si>
    <t>GP11-301</t>
  </si>
  <si>
    <t>LA-EP06-103</t>
  </si>
  <si>
    <t>LA-EP06-101</t>
  </si>
  <si>
    <t>LA-EP06-302</t>
  </si>
  <si>
    <t>LA-EP06-301</t>
  </si>
  <si>
    <t>GP13-201</t>
  </si>
  <si>
    <t>GP13-301</t>
  </si>
  <si>
    <t>GP13-101</t>
  </si>
  <si>
    <t>EP2K-99-PhIUSA</t>
  </si>
  <si>
    <t>EP2K-00-PhIAQ</t>
  </si>
  <si>
    <t>EP2K-99-PhIII</t>
  </si>
  <si>
    <t>EP2K-02-PhIII-Lyo</t>
  </si>
  <si>
    <t>EP2K-99-PhISUSA</t>
  </si>
  <si>
    <t>Enoxaparin</t>
  </si>
  <si>
    <t>Inhixa/Thorinane</t>
  </si>
  <si>
    <t>411/13</t>
  </si>
  <si>
    <t>BP-EU-001</t>
  </si>
  <si>
    <t>BP-EU-003</t>
  </si>
  <si>
    <t>BP-EU-002</t>
  </si>
  <si>
    <t>MAH/License holder</t>
  </si>
  <si>
    <t>Sandoz</t>
  </si>
  <si>
    <t>Sandoz/Pfizer</t>
  </si>
  <si>
    <t>Valtropin (withdrawn)</t>
  </si>
  <si>
    <t>Biopartners</t>
  </si>
  <si>
    <t/>
  </si>
  <si>
    <t>StudyCount</t>
  </si>
  <si>
    <t>Thereof</t>
  </si>
  <si>
    <t>EP06-109</t>
  </si>
  <si>
    <t>EP06-302</t>
  </si>
  <si>
    <t>Abasaglar</t>
  </si>
  <si>
    <t>Insulin glargine</t>
  </si>
  <si>
    <t>ABEA</t>
  </si>
  <si>
    <t>ABEE</t>
  </si>
  <si>
    <t>ABEI</t>
  </si>
  <si>
    <t>ABEM</t>
  </si>
  <si>
    <t>ABEN</t>
  </si>
  <si>
    <t>ABEB</t>
  </si>
  <si>
    <t>ABEC</t>
  </si>
  <si>
    <t>Fulphila</t>
  </si>
  <si>
    <t>Hulio</t>
  </si>
  <si>
    <t>Mylan</t>
  </si>
  <si>
    <t>Adalimumab</t>
  </si>
  <si>
    <t>FKB327-005</t>
  </si>
  <si>
    <t>FKB327-001</t>
  </si>
  <si>
    <t>FKB327-002</t>
  </si>
  <si>
    <t>FKB327-003</t>
  </si>
  <si>
    <t>FKB327-004</t>
  </si>
  <si>
    <t>Lilly</t>
  </si>
  <si>
    <t>MSD</t>
  </si>
  <si>
    <t>Study 1001</t>
  </si>
  <si>
    <t>Study 1002</t>
  </si>
  <si>
    <t>Study 3001</t>
  </si>
  <si>
    <t>Study 001</t>
  </si>
  <si>
    <t>Study 002</t>
  </si>
  <si>
    <t>Study 003</t>
  </si>
  <si>
    <t>Study 005</t>
  </si>
  <si>
    <t>Study 008</t>
  </si>
  <si>
    <t>Study 006</t>
  </si>
  <si>
    <t>Lusduna (withdrawn)</t>
  </si>
  <si>
    <t>Ogivri</t>
  </si>
  <si>
    <t>MYL-Her-1001</t>
  </si>
  <si>
    <t>BM200-CT3-001-11</t>
  </si>
  <si>
    <t>MYL-Her-1002</t>
  </si>
  <si>
    <t>MYL-Her-3001</t>
  </si>
  <si>
    <t>Semglee</t>
  </si>
  <si>
    <t>Trastuzumab</t>
  </si>
  <si>
    <t>GLARGCT100111</t>
  </si>
  <si>
    <t>BI</t>
  </si>
  <si>
    <t>Sanofi</t>
  </si>
  <si>
    <t>Insulin lispro Sanofi</t>
  </si>
  <si>
    <t>Insulin lispro</t>
  </si>
  <si>
    <t>PDY12704</t>
  </si>
  <si>
    <t>EFC12619</t>
  </si>
  <si>
    <t>PDY13502</t>
  </si>
  <si>
    <t>EFC13403</t>
  </si>
  <si>
    <t>Ovaleap</t>
  </si>
  <si>
    <t>Folitropin</t>
  </si>
  <si>
    <t>Teva</t>
  </si>
  <si>
    <t>Amgen</t>
  </si>
  <si>
    <t>Study 217</t>
  </si>
  <si>
    <t>Study 262</t>
  </si>
  <si>
    <t>Study 263</t>
  </si>
  <si>
    <t>Samsung</t>
  </si>
  <si>
    <t>Flixabi, Renflexis</t>
  </si>
  <si>
    <t>Herzuma</t>
  </si>
  <si>
    <t>Celltrion</t>
  </si>
  <si>
    <t>CT-P6 1.4</t>
  </si>
  <si>
    <t>CT-P6 1.5</t>
  </si>
  <si>
    <t>CT-P6 3.2</t>
  </si>
  <si>
    <t>Mvasi</t>
  </si>
  <si>
    <t>Bevacicumab</t>
  </si>
  <si>
    <t>Study 20110216</t>
  </si>
  <si>
    <t>Study 20120265</t>
  </si>
  <si>
    <t>Ontruzant</t>
  </si>
  <si>
    <t>Trastuzmab</t>
  </si>
  <si>
    <t>Pelmeg</t>
  </si>
  <si>
    <t>B12019-102</t>
  </si>
  <si>
    <t>B12019-101</t>
  </si>
  <si>
    <t>CT-P12 1.2</t>
  </si>
  <si>
    <t>CT-P12 1.1</t>
  </si>
  <si>
    <t>CT-P12 3.1</t>
  </si>
  <si>
    <t>CT-P13 1.4</t>
  </si>
  <si>
    <t>Retacrit</t>
  </si>
  <si>
    <t>411-54-05-05-0000</t>
  </si>
  <si>
    <t>411-54-03-09-0001</t>
  </si>
  <si>
    <t>Study 04-05</t>
  </si>
  <si>
    <t>Study 04-04</t>
  </si>
  <si>
    <t>Study 04-14</t>
  </si>
  <si>
    <t>Truxima</t>
  </si>
  <si>
    <t>Study 1.1</t>
  </si>
  <si>
    <t>Study 3.3</t>
  </si>
  <si>
    <t>Study 3.2</t>
  </si>
  <si>
    <t>Study 3.4</t>
  </si>
  <si>
    <t>Teriparatide</t>
  </si>
  <si>
    <t>Patients/HV</t>
  </si>
  <si>
    <t>Udenyca</t>
  </si>
  <si>
    <t>Coherus</t>
  </si>
  <si>
    <t xml:space="preserve">CHS-1701-01 </t>
  </si>
  <si>
    <t>CHS-1701-03</t>
  </si>
  <si>
    <t>CHS-1701-04</t>
  </si>
  <si>
    <t>CHS-1701-05</t>
  </si>
  <si>
    <t>Study count</t>
  </si>
  <si>
    <t>Sum</t>
  </si>
  <si>
    <t>Patients</t>
  </si>
  <si>
    <t>% Patients</t>
  </si>
  <si>
    <t>% Study count</t>
  </si>
  <si>
    <t>Study outcomes that required change of product quality</t>
  </si>
  <si>
    <t>Movymia, Terossa</t>
  </si>
  <si>
    <t>Stada, Gedeon Richter</t>
  </si>
  <si>
    <t>Nivestim</t>
  </si>
  <si>
    <t>Pfizer (former Hospira)</t>
  </si>
  <si>
    <t>Accord</t>
  </si>
  <si>
    <t>Bemfola</t>
  </si>
  <si>
    <t>Gedeon Richter</t>
  </si>
  <si>
    <t>Pelgraz</t>
  </si>
  <si>
    <t>Kanjinti</t>
  </si>
  <si>
    <t>Trazimera</t>
  </si>
  <si>
    <t>Pfizer</t>
  </si>
  <si>
    <t>Count</t>
  </si>
  <si>
    <t>Cinfa</t>
  </si>
  <si>
    <t>Cyltezo (in EU no longer authorized)</t>
  </si>
  <si>
    <t>1297.1</t>
  </si>
  <si>
    <t>1297.8</t>
  </si>
  <si>
    <t>1297.2</t>
  </si>
  <si>
    <t>1297.6</t>
  </si>
  <si>
    <t>HGCL-001</t>
  </si>
  <si>
    <t>Grastofil, Accofil</t>
  </si>
  <si>
    <t>Apotex, Accord</t>
  </si>
  <si>
    <t>KWI-300-101</t>
  </si>
  <si>
    <t>KWI-300-102</t>
  </si>
  <si>
    <t>KWI-300-103</t>
  </si>
  <si>
    <t>GCSF-SUIN-05SB01-3FA</t>
  </si>
  <si>
    <t>KWI-300-104</t>
  </si>
  <si>
    <t>APO-Peg02</t>
  </si>
  <si>
    <t>154-14</t>
  </si>
  <si>
    <t>APO-Peg03</t>
  </si>
  <si>
    <t>Study endpoints exceeded predefined margins</t>
  </si>
  <si>
    <t>XM02-01-LT</t>
  </si>
  <si>
    <t>XM02-05-DE</t>
  </si>
  <si>
    <t>XM02-02-INT</t>
  </si>
  <si>
    <t>XM02-03-INT</t>
  </si>
  <si>
    <t>XM02-04-INT</t>
  </si>
  <si>
    <t>FIN1001</t>
  </si>
  <si>
    <t>FIN3001</t>
  </si>
  <si>
    <t>Ratiograstim (active), Tevagrastim (active), Biograstim (withdrawn), Filgrastim Ratiopharm (withdrawn)</t>
  </si>
  <si>
    <t>GCF061</t>
  </si>
  <si>
    <t>GCF062</t>
  </si>
  <si>
    <t>GCF071</t>
  </si>
  <si>
    <t>XM17-01</t>
  </si>
  <si>
    <t>XM17-02</t>
  </si>
  <si>
    <t>XM17-05</t>
  </si>
  <si>
    <t>B3271001</t>
  </si>
  <si>
    <t>B3271006</t>
  </si>
  <si>
    <t>B3271002</t>
  </si>
  <si>
    <t>B3271004</t>
  </si>
  <si>
    <t>a</t>
  </si>
  <si>
    <t>b</t>
  </si>
  <si>
    <t>d</t>
  </si>
  <si>
    <t>e</t>
  </si>
  <si>
    <t>Biosimilar development programs</t>
  </si>
  <si>
    <t>c</t>
  </si>
  <si>
    <t>[%]</t>
  </si>
  <si>
    <t>Patients/ volunteers</t>
  </si>
  <si>
    <t>Sum PK/PD</t>
  </si>
  <si>
    <t>Legend</t>
  </si>
  <si>
    <t>Studies</t>
  </si>
  <si>
    <t>Sum E/S</t>
  </si>
  <si>
    <t>EMA</t>
  </si>
  <si>
    <t>FDA</t>
  </si>
  <si>
    <t>https://www.accessdata.fda.gov/drugsatfda_docs/nda/2019/761100Orig1s000TOC.cfm</t>
  </si>
  <si>
    <t>https://www.accessdata.fda.gov/drugsatfda_docs/nda/2019/761081Orig1s000TOC.cfm</t>
  </si>
  <si>
    <t>SB4-G11-NHV</t>
  </si>
  <si>
    <t>SB4-G31-RA</t>
  </si>
  <si>
    <t>https://www.ema.europa.eu/en/documents/assessment-report/benepali-epar-public-assessment-report_en.pdf</t>
  </si>
  <si>
    <t>https://www.accessdata.fda.gov/drugsatfda_docs/nda/2019/761066Orig1s000TOC.cfm</t>
  </si>
  <si>
    <t>Benepali, Eticovo</t>
  </si>
  <si>
    <t>https://www.accessdata.fda.gov/drugsatfda_docs/nda/2019/761073Orig1s000TOC.cfm</t>
  </si>
  <si>
    <t>Bevacizumab</t>
  </si>
  <si>
    <t>Zirabev</t>
  </si>
  <si>
    <t>B7391003</t>
  </si>
  <si>
    <t>B7391001</t>
  </si>
  <si>
    <t>B7391002</t>
  </si>
  <si>
    <t>https://www.ema.europa.eu/en/documents/assessment-report/zirabev-epar-public-assessment-report_en.pdf</t>
  </si>
  <si>
    <t>Ruxience</t>
  </si>
  <si>
    <t>B3281001</t>
  </si>
  <si>
    <t>B3281006</t>
  </si>
  <si>
    <t>SB5-G11-NHV</t>
  </si>
  <si>
    <t>SB5-G12-NHV</t>
  </si>
  <si>
    <t>SB5-G31-RA</t>
  </si>
  <si>
    <t>https://www.accessdata.fda.gov/drugsatfda_docs/nda/2019/761059Orig1s000TOC.cfm</t>
  </si>
  <si>
    <t>Imraldi, Hadlima</t>
  </si>
  <si>
    <t>https://www.ema.europa.eu/en/documents/assessment-report/imraldi-epar-public-assessment-report_en.pdf</t>
  </si>
  <si>
    <t>Idacio</t>
  </si>
  <si>
    <t>Fresenius Kabi</t>
  </si>
  <si>
    <t>EMR200588-001</t>
  </si>
  <si>
    <t>EMR200588-002</t>
  </si>
  <si>
    <t>https://www.ema.europa.eu/en/documents/assessment-report/idacio-epar-public-assessment-report_en.pdf</t>
  </si>
  <si>
    <t>PK/PD studies</t>
  </si>
  <si>
    <t>Comparative efficacy studies</t>
  </si>
  <si>
    <t>c.  Efficacy studies which met primary endpoints and showed comparable safety/immunogenicity</t>
  </si>
  <si>
    <t>Comparative efficacy trials</t>
  </si>
  <si>
    <t>INN</t>
  </si>
  <si>
    <t>Trade name</t>
  </si>
  <si>
    <t>Efficacy study patients</t>
  </si>
  <si>
    <t>SB3-G11-NHV</t>
  </si>
  <si>
    <t>SB3-G31-BC</t>
  </si>
  <si>
    <t>Comparative efficacy study codes and patient number</t>
  </si>
  <si>
    <t>Techdow Europe/ Pharmathen S.A.</t>
  </si>
  <si>
    <t>No comparative efficacy study necessary</t>
  </si>
  <si>
    <t>Summary table</t>
  </si>
  <si>
    <t>All clinical studies</t>
  </si>
  <si>
    <t>Patients/ Healthy volunteers</t>
  </si>
  <si>
    <t>% Patients/ Healthy volunteers</t>
  </si>
  <si>
    <t>Total count of development programs</t>
  </si>
  <si>
    <t>RGB10 001</t>
  </si>
  <si>
    <t>SB2-G11-NHV</t>
  </si>
  <si>
    <t>SB2-G31-RA</t>
  </si>
  <si>
    <t>https://www.ema.europa.eu/en/documents/assessment-report/flixabi-epar-public-assessment-report_en.pdf</t>
  </si>
  <si>
    <t>Program count</t>
  </si>
  <si>
    <t>https://www.ema.europa.eu/en/documents/assessment-report/hyrimoz-epar-public-assessment-report_en.pdf</t>
  </si>
  <si>
    <t>https://www.accessdata.fda.gov/drugsatfda_docs/nda/2018/761071Orig1s000TOC.cfm</t>
  </si>
  <si>
    <t>https://www.ema.europa.eu/en/documents/scientific-discussion/binocrit-epar-scientific-discussion_en.pdf</t>
  </si>
  <si>
    <t>https://www.ema.europa.eu/en/documents/assessment-report/erelzi-epar-public-assessment-report_en.pdf</t>
  </si>
  <si>
    <t>https://www.ema.europa.eu/en/documents/assessment-report/zarzio-epar-public-assessment-report_en.pdf</t>
  </si>
  <si>
    <t>https://www.ema.europa.eu/en/documents/assessment-report/zessly-epar-public-assessment-report_en.pdf</t>
  </si>
  <si>
    <t>https://www.ema.europa.eu/en/documents/assessment-report/ziextenzo-epar-public-assessment-report_en.pdf</t>
  </si>
  <si>
    <t>https://www.ema.europa.eu/en/documents/assessment-report/rixathon-epar-public-assessment-report_en.pdf</t>
  </si>
  <si>
    <t>https://www.ema.europa.eu/en/documents/scientific-discussion/omnitrope-epar-scientific-discussion_en.pdf</t>
  </si>
  <si>
    <t>https://www.ema.europa.eu/en/documents/assessment-report/inhixa-epar-public-assessment-report_en.pdf</t>
  </si>
  <si>
    <t>https://www.ema.europa.eu/en/documents/scientific-discussion/valtropin-epar-scientific-discussion_en.pdf</t>
  </si>
  <si>
    <t>https://www.ema.europa.eu/en/documents/assessment-report/abasria-epar-public-assessment-report_en.pdf</t>
  </si>
  <si>
    <t>https://www.ema.europa.eu/en/documents/assessment-report/fulphila-public-assessment-report_en.pdf</t>
  </si>
  <si>
    <t>https://www.ema.europa.eu/en/documents/assessment-report/hulio-epar-public-assessment-report_en.pdf</t>
  </si>
  <si>
    <t>https://www.ema.europa.eu/en/documents/assessment-report/lusduna-epar-public-assessment-report_en.pdf</t>
  </si>
  <si>
    <t>https://www.ema.europa.eu/en/documents/assessment-report/ogivri-epar-public-assessment-report_en.pdf</t>
  </si>
  <si>
    <t>https://www.ema.europa.eu/en/documents/assessment-report/semglee-epar-public-assessment-report_en.pdf</t>
  </si>
  <si>
    <t>https://www.ema.europa.eu/en/documents/assessment-report/cyltezo-epar-public-assessment-report_en.pdf</t>
  </si>
  <si>
    <t>https://www.ema.europa.eu/en/documents/assessment-report/insulin-lispro-sanofi-epar-public-assessment-report_en.pdf</t>
  </si>
  <si>
    <t>https://www.ema.europa.eu/en/documents/assessment-report/ovaleap-epar-public-assessment-report_en.pdf</t>
  </si>
  <si>
    <t>https://www.ema.europa.eu/en/documents/assessment-report/ratiograstim-epar-public-assessment-report_en.pdf</t>
  </si>
  <si>
    <t>Amgevita, Amjevita</t>
  </si>
  <si>
    <t>https://www.ema.europa.eu/en/documents/assessment-report/amgevita-epar-public-assessment-report_en.pdf</t>
  </si>
  <si>
    <t>https://www.ema.europa.eu/en/documents/assessment-report/herzuma-epar-public-assessment-report_en.pdf</t>
  </si>
  <si>
    <t>https://www.ema.europa.eu/en/documents/assessment-report/mvasi-epar-public-assessment-report_en.pdf</t>
  </si>
  <si>
    <t>https://www.ema.europa.eu/en/documents/assessment-report/ontruzant-epar-public-assessment-report_en-0.pdf</t>
  </si>
  <si>
    <t>https://www.ema.europa.eu/en/documents/assessment-report/pelmeg-epar-public-assessment-report_en.pdf</t>
  </si>
  <si>
    <t>https://www.ema.europa.eu/en/documents/assessment-report/remsima-epar-public-assessment-report_en.pdf</t>
  </si>
  <si>
    <t>https://www.ema.europa.eu/en/documents/scientific-discussion/retacrit-epar-scientific-discussion_en.pdf</t>
  </si>
  <si>
    <t>https://www.ema.europa.eu/en/documents/assessment-report/truxima-epar-public-assessment-report_en.pdf</t>
  </si>
  <si>
    <t>https://www.ema.europa.eu/en/documents/assessment-report/movymia-epar-public-assessment-report_en.pdf</t>
  </si>
  <si>
    <t>https://www.ema.europa.eu/en/documents/assessment-report/udenyca-epar-public-assessment-report_.pdf</t>
  </si>
  <si>
    <t>https://www.ema.europa.eu/en/documents/assessment-report/nivestim-epar-public-assessment-report_en.pdf</t>
  </si>
  <si>
    <t>https://www.ema.europa.eu/en/documents/assessment-report/grastofil-epar-public-assessment-report_en.pdf</t>
  </si>
  <si>
    <t>https://www.ema.europa.eu/en/documents/assessment-report/bemfola-epar-public-assessment-report_en.pdf</t>
  </si>
  <si>
    <t>https://www.ema.europa.eu/en/documents/assessment-report/pelgraz-epar-public-assessment-report_en.pdf</t>
  </si>
  <si>
    <t>https://www.ema.europa.eu/en/documents/assessment-report/kanjinti-epar-public-assessment-report_en.pdf</t>
  </si>
  <si>
    <t>https://www.ema.europa.eu/en/documents/assessment-report/trazimera-epar-public-assessment-report_en.pdf</t>
  </si>
  <si>
    <t>https://www.accessdata.fda.gov/drugsatfda_docs/nda/2016/761042Orig1_toc.cfm</t>
  </si>
  <si>
    <t>https://www.accessdata.fda.gov/drugsatfda_docs/nda/2015/125553Orig1s000TOC.cfm</t>
  </si>
  <si>
    <t>Zessly/Ixifi</t>
  </si>
  <si>
    <t>https://www.accessdata.fda.gov/drugsatfda_docs/nda/2017/761072Orig1s000TOC.cfm</t>
  </si>
  <si>
    <t>https://www.accessdata.fda.gov/drugsatfda_docs/nda/2006/021426s000TOC.cfm</t>
  </si>
  <si>
    <t>https://www.accessdata.fda.gov/drugsatfda_docs/nda/2018/761075Orig1s000TOC.cfm</t>
  </si>
  <si>
    <t>https://www.accessdata.fda.gov/drugsatfda_docs/nda/2017/761074Orig1s000TOC.cfm</t>
  </si>
  <si>
    <t>https://www.accessdata.fda.gov/drugsatfda_docs/nda/2016/761024_toc.cfm</t>
  </si>
  <si>
    <t>https://www.accessdata.fda.gov/drugsatfda_docs/nda/2017/761054Orig1s000TOC.cfm</t>
  </si>
  <si>
    <t>https://www.accessdata.fda.gov/drugsatfda_docs/nda/2018/761091Orig1s000TOC.cfm</t>
  </si>
  <si>
    <t>https://www.accessdata.fda.gov/drugsatfda_docs/nda/2017/761028Orig1s000TOC.cfm</t>
  </si>
  <si>
    <t>Remsima, Inflectra</t>
  </si>
  <si>
    <t>https://www.accessdata.fda.gov/drugsatfda_docs/nda/2016/125544Orig1s000TOC.cfm</t>
  </si>
  <si>
    <t>Epoetin zeta/alfa</t>
  </si>
  <si>
    <t>https://www.accessdata.fda.gov/drugsatfda_docs/nda/2018/125545Orig1s000TOC.cfm</t>
  </si>
  <si>
    <t>https://www.accessdata.fda.gov/drugsatfda_docs/nda/2018/761088Orig1s000TOC.cfm</t>
  </si>
  <si>
    <t>https://www.accessdata.fda.gov/drugsatfda_docs/nda/2018/761039Orig1s000TOC.cfm</t>
  </si>
  <si>
    <t>https://www.accessdata.fda.gov/drugsatfda_docs/nda/2018/761080Orig1s000TOC.cfm</t>
  </si>
  <si>
    <t>https://www.accessdata.fda.gov/drugsatfda_docs/nda/2019/761103Orig1s000TOC.cfm</t>
  </si>
  <si>
    <t>https://www.accessdata.fda.gov/drugsatfda_docs/nda/2017/761058Orig1s000TOC.cfm</t>
  </si>
  <si>
    <t>https://www.accessdata.fda.gov/drugsatfda_docs/nda/2019/761099Orig1s000TOC.cfm</t>
  </si>
  <si>
    <t>Not available (Nov 2019)</t>
  </si>
  <si>
    <t>Korean Turner Study</t>
  </si>
  <si>
    <t>MYL-GAI-3001</t>
  </si>
  <si>
    <t>not available</t>
  </si>
  <si>
    <t>(FFP-112-02)</t>
  </si>
  <si>
    <t>(FFP-112-01)</t>
  </si>
  <si>
    <t>(CLG031/BIO012/DM/GLA/207)</t>
  </si>
  <si>
    <t>References to EMA assessment reports and US-FDA review files (accessed Nov 2019)</t>
  </si>
  <si>
    <t>d.  Efficacy studies which failed to meet their primary endpoints, but obtained approval either with post-hoc analysis and/or additional scientific justification</t>
  </si>
  <si>
    <t>The path towards a tailored clinical biosimilar development</t>
  </si>
  <si>
    <t>Authors: Martin Schiestl, Gopinath Ranganna, Keith Watson, Byoungin Jung, Karsten Roth, Björn Capsius, Michael Trieb, Peter Bias, Julie Maréchal-Jamil</t>
  </si>
  <si>
    <t>Supplementary Table 1</t>
  </si>
  <si>
    <t>Journal: BioDrugs</t>
  </si>
  <si>
    <t>PK trials</t>
  </si>
  <si>
    <t>PK study codes and patient/HV number</t>
  </si>
  <si>
    <t>a.  PK studies which met their PK equivalence margins</t>
  </si>
  <si>
    <t>b.  PK studies which initially failed to meet their PK equivalence margins but obtained approval either after repetition of studies and/or with justification and post-hoc analysis</t>
  </si>
  <si>
    <t>e.  Efficacy studies which failed to demonstrate comparable immunogenicity, and required further optimization of the manufacturing process to improve product quality prior obtaining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</si>
</sst>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0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4" xfId="0" quotePrefix="1" applyBorder="1"/>
    <xf numFmtId="0" fontId="0" fillId="0" borderId="4" xfId="0" applyFill="1" applyBorder="1"/>
    <xf numFmtId="0" fontId="0" fillId="3" borderId="4" xfId="0" applyFill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right"/>
    </xf>
    <xf numFmtId="0" fontId="0" fillId="2" borderId="4" xfId="0" applyFill="1" applyBorder="1"/>
    <xf numFmtId="164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2" borderId="6" xfId="0" applyFill="1" applyBorder="1" applyAlignment="1"/>
    <xf numFmtId="0" fontId="0" fillId="2" borderId="7" xfId="0" applyFill="1" applyBorder="1"/>
    <xf numFmtId="0" fontId="0" fillId="2" borderId="8" xfId="0" applyFill="1" applyBorder="1"/>
    <xf numFmtId="0" fontId="0" fillId="0" borderId="12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2" borderId="0" xfId="0" applyFill="1" applyBorder="1"/>
    <xf numFmtId="0" fontId="0" fillId="0" borderId="1" xfId="0" applyBorder="1" applyAlignment="1">
      <alignment horizontal="center"/>
    </xf>
    <xf numFmtId="9" fontId="0" fillId="0" borderId="0" xfId="1" applyFont="1" applyBorder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Border="1" applyAlignment="1"/>
    <xf numFmtId="0" fontId="0" fillId="0" borderId="2" xfId="0" applyBorder="1" applyAlignment="1">
      <alignment horizontal="right"/>
    </xf>
    <xf numFmtId="0" fontId="0" fillId="0" borderId="4" xfId="0" applyFill="1" applyBorder="1" applyAlignment="1">
      <alignment horizontal="right" wrapText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9" fontId="0" fillId="0" borderId="3" xfId="1" applyFon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5" fillId="0" borderId="0" xfId="2"/>
    <xf numFmtId="0" fontId="0" fillId="0" borderId="0" xfId="0" applyBorder="1" applyAlignment="1">
      <alignment horizontal="right" wrapText="1"/>
    </xf>
    <xf numFmtId="164" fontId="0" fillId="0" borderId="16" xfId="1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 wrapText="1"/>
    </xf>
    <xf numFmtId="9" fontId="0" fillId="0" borderId="2" xfId="1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/>
    <xf numFmtId="0" fontId="0" fillId="0" borderId="11" xfId="0" applyBorder="1" applyAlignment="1"/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2" borderId="9" xfId="0" applyFill="1" applyBorder="1"/>
    <xf numFmtId="0" fontId="0" fillId="2" borderId="10" xfId="0" applyFill="1" applyBorder="1"/>
    <xf numFmtId="164" fontId="0" fillId="2" borderId="0" xfId="1" applyNumberFormat="1" applyFont="1" applyFill="1" applyBorder="1"/>
    <xf numFmtId="164" fontId="0" fillId="2" borderId="10" xfId="1" applyNumberFormat="1" applyFont="1" applyFill="1" applyBorder="1"/>
    <xf numFmtId="0" fontId="0" fillId="2" borderId="11" xfId="0" applyFill="1" applyBorder="1"/>
    <xf numFmtId="0" fontId="0" fillId="2" borderId="12" xfId="0" applyFill="1" applyBorder="1"/>
    <xf numFmtId="164" fontId="0" fillId="2" borderId="12" xfId="1" applyNumberFormat="1" applyFont="1" applyFill="1" applyBorder="1"/>
    <xf numFmtId="164" fontId="0" fillId="2" borderId="13" xfId="1" applyNumberFormat="1" applyFont="1" applyFill="1" applyBorder="1"/>
    <xf numFmtId="0" fontId="0" fillId="3" borderId="9" xfId="0" applyFill="1" applyBorder="1"/>
    <xf numFmtId="0" fontId="0" fillId="3" borderId="0" xfId="0" applyFill="1" applyBorder="1"/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164" fontId="0" fillId="3" borderId="10" xfId="1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64" fontId="0" fillId="3" borderId="12" xfId="1" applyNumberFormat="1" applyFont="1" applyFill="1" applyBorder="1" applyAlignment="1">
      <alignment horizontal="center"/>
    </xf>
    <xf numFmtId="164" fontId="0" fillId="3" borderId="13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20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1" xfId="0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Fill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center"/>
    </xf>
    <xf numFmtId="0" fontId="5" fillId="0" borderId="0" xfId="2" applyBorder="1"/>
    <xf numFmtId="0" fontId="0" fillId="0" borderId="2" xfId="0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0" fillId="0" borderId="3" xfId="0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5" fillId="0" borderId="2" xfId="2" applyBorder="1"/>
    <xf numFmtId="0" fontId="0" fillId="0" borderId="5" xfId="0" applyFill="1" applyBorder="1"/>
    <xf numFmtId="0" fontId="0" fillId="3" borderId="2" xfId="0" applyFill="1" applyBorder="1"/>
    <xf numFmtId="0" fontId="6" fillId="0" borderId="2" xfId="0" applyFont="1" applyBorder="1"/>
    <xf numFmtId="0" fontId="0" fillId="3" borderId="5" xfId="0" applyFill="1" applyBorder="1"/>
    <xf numFmtId="0" fontId="0" fillId="2" borderId="5" xfId="0" applyFill="1" applyBorder="1"/>
    <xf numFmtId="0" fontId="0" fillId="0" borderId="3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00"/>
      <color rgb="FFFF9B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ma.europa.eu/en/documents/scientific-discussion/valtropin-epar-scientific-discussion_en.pdf" TargetMode="External"/><Relationship Id="rId18" Type="http://schemas.openxmlformats.org/officeDocument/2006/relationships/hyperlink" Target="https://www.ema.europa.eu/en/documents/assessment-report/ogivri-epar-public-assessment-report_en.pdf" TargetMode="External"/><Relationship Id="rId26" Type="http://schemas.openxmlformats.org/officeDocument/2006/relationships/hyperlink" Target="https://www.ema.europa.eu/en/documents/assessment-report/imraldi-epar-public-assessment-report_en.pdf" TargetMode="External"/><Relationship Id="rId39" Type="http://schemas.openxmlformats.org/officeDocument/2006/relationships/hyperlink" Target="https://www.ema.europa.eu/en/documents/assessment-report/bemfola-epar-public-assessment-report_en.pdf" TargetMode="External"/><Relationship Id="rId21" Type="http://schemas.openxmlformats.org/officeDocument/2006/relationships/hyperlink" Target="https://www.ema.europa.eu/en/documents/assessment-report/insulin-lispro-sanofi-epar-public-assessment-report_en.pdf" TargetMode="External"/><Relationship Id="rId34" Type="http://schemas.openxmlformats.org/officeDocument/2006/relationships/hyperlink" Target="https://www.ema.europa.eu/en/documents/assessment-report/truxima-epar-public-assessment-report_en.pdf" TargetMode="External"/><Relationship Id="rId42" Type="http://schemas.openxmlformats.org/officeDocument/2006/relationships/hyperlink" Target="https://www.ema.europa.eu/en/documents/assessment-report/trazimera-epar-public-assessment-report_en.pdf" TargetMode="External"/><Relationship Id="rId47" Type="http://schemas.openxmlformats.org/officeDocument/2006/relationships/hyperlink" Target="https://www.accessdata.fda.gov/drugsatfda_docs/nda/2018/761075Orig1s000TOC.cfm" TargetMode="External"/><Relationship Id="rId50" Type="http://schemas.openxmlformats.org/officeDocument/2006/relationships/hyperlink" Target="https://www.accessdata.fda.gov/drugsatfda_docs/nda/2017/761054Orig1s000TOC.cfm" TargetMode="External"/><Relationship Id="rId55" Type="http://schemas.openxmlformats.org/officeDocument/2006/relationships/hyperlink" Target="https://www.accessdata.fda.gov/drugsatfda_docs/nda/2018/761088Orig1s000TOC.cfm" TargetMode="External"/><Relationship Id="rId63" Type="http://schemas.openxmlformats.org/officeDocument/2006/relationships/hyperlink" Target="https://www.accessdata.fda.gov/drugsatfda_docs/nda/2017/761058Orig1s000TOC.cfm" TargetMode="External"/><Relationship Id="rId68" Type="http://schemas.openxmlformats.org/officeDocument/2006/relationships/comments" Target="../comments1.xml"/><Relationship Id="rId7" Type="http://schemas.openxmlformats.org/officeDocument/2006/relationships/hyperlink" Target="https://www.ema.europa.eu/en/documents/assessment-report/erelzi-epar-public-assessment-report_en.pdf" TargetMode="External"/><Relationship Id="rId2" Type="http://schemas.openxmlformats.org/officeDocument/2006/relationships/hyperlink" Target="https://www.ema.europa.eu/en/documents/assessment-report/benepali-epar-public-assessment-report_en.pdf" TargetMode="External"/><Relationship Id="rId16" Type="http://schemas.openxmlformats.org/officeDocument/2006/relationships/hyperlink" Target="https://www.ema.europa.eu/en/documents/assessment-report/hulio-epar-public-assessment-report_en.pdf" TargetMode="External"/><Relationship Id="rId29" Type="http://schemas.openxmlformats.org/officeDocument/2006/relationships/hyperlink" Target="https://www.accessdata.fda.gov/drugsatfda_docs/nda/2019/761100Orig1s000TOC.cfm" TargetMode="External"/><Relationship Id="rId1" Type="http://schemas.openxmlformats.org/officeDocument/2006/relationships/hyperlink" Target="https://www.accessdata.fda.gov/drugsatfda_docs/nda/2019/761066Orig1s000TOC.cfm" TargetMode="External"/><Relationship Id="rId6" Type="http://schemas.openxmlformats.org/officeDocument/2006/relationships/hyperlink" Target="https://www.ema.europa.eu/en/documents/scientific-discussion/binocrit-epar-scientific-discussion_en.pdf" TargetMode="External"/><Relationship Id="rId11" Type="http://schemas.openxmlformats.org/officeDocument/2006/relationships/hyperlink" Target="https://www.ema.europa.eu/en/documents/scientific-discussion/omnitrope-epar-scientific-discussion_en.pdf" TargetMode="External"/><Relationship Id="rId24" Type="http://schemas.openxmlformats.org/officeDocument/2006/relationships/hyperlink" Target="https://www.ema.europa.eu/en/documents/assessment-report/amgevita-epar-public-assessment-report_en.pdf" TargetMode="External"/><Relationship Id="rId32" Type="http://schemas.openxmlformats.org/officeDocument/2006/relationships/hyperlink" Target="https://www.ema.europa.eu/en/documents/assessment-report/remsima-epar-public-assessment-report_en.pdf" TargetMode="External"/><Relationship Id="rId37" Type="http://schemas.openxmlformats.org/officeDocument/2006/relationships/hyperlink" Target="https://www.ema.europa.eu/en/documents/assessment-report/nivestim-epar-public-assessment-report_en.pdf" TargetMode="External"/><Relationship Id="rId40" Type="http://schemas.openxmlformats.org/officeDocument/2006/relationships/hyperlink" Target="https://www.ema.europa.eu/en/documents/assessment-report/pelgraz-epar-public-assessment-report_en.pdf" TargetMode="External"/><Relationship Id="rId45" Type="http://schemas.openxmlformats.org/officeDocument/2006/relationships/hyperlink" Target="https://www.accessdata.fda.gov/drugsatfda_docs/nda/2017/761072Orig1s000TOC.cfm" TargetMode="External"/><Relationship Id="rId53" Type="http://schemas.openxmlformats.org/officeDocument/2006/relationships/hyperlink" Target="https://www.accessdata.fda.gov/drugsatfda_docs/nda/2018/125545Orig1s000TOC.cfm" TargetMode="External"/><Relationship Id="rId58" Type="http://schemas.openxmlformats.org/officeDocument/2006/relationships/hyperlink" Target="https://www.accessdata.fda.gov/drugsatfda_docs/nda/2019/761073Orig1s000TOC.cfm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https://www.accessdata.fda.gov/drugsatfda_docs/nda/2018/761071Orig1s000TOC.cfm" TargetMode="External"/><Relationship Id="rId15" Type="http://schemas.openxmlformats.org/officeDocument/2006/relationships/hyperlink" Target="https://www.ema.europa.eu/en/documents/assessment-report/fulphila-public-assessment-report_en.pdf" TargetMode="External"/><Relationship Id="rId23" Type="http://schemas.openxmlformats.org/officeDocument/2006/relationships/hyperlink" Target="https://www.ema.europa.eu/en/documents/assessment-report/ratiograstim-epar-public-assessment-report_en.pdf" TargetMode="External"/><Relationship Id="rId28" Type="http://schemas.openxmlformats.org/officeDocument/2006/relationships/hyperlink" Target="https://www.ema.europa.eu/en/documents/assessment-report/mvasi-epar-public-assessment-report_en.pdf" TargetMode="External"/><Relationship Id="rId36" Type="http://schemas.openxmlformats.org/officeDocument/2006/relationships/hyperlink" Target="https://www.ema.europa.eu/en/documents/assessment-report/udenyca-epar-public-assessment-report_.pdf" TargetMode="External"/><Relationship Id="rId49" Type="http://schemas.openxmlformats.org/officeDocument/2006/relationships/hyperlink" Target="https://www.accessdata.fda.gov/drugsatfda_docs/nda/2016/761024_toc.cfm" TargetMode="External"/><Relationship Id="rId57" Type="http://schemas.openxmlformats.org/officeDocument/2006/relationships/hyperlink" Target="https://www.accessdata.fda.gov/drugsatfda_docs/nda/2018/761080Orig1s000TOC.cfm" TargetMode="External"/><Relationship Id="rId61" Type="http://schemas.openxmlformats.org/officeDocument/2006/relationships/hyperlink" Target="https://www.accessdata.fda.gov/drugsatfda_docs/nda/2019/761103Orig1s000TOC.cfm" TargetMode="External"/><Relationship Id="rId10" Type="http://schemas.openxmlformats.org/officeDocument/2006/relationships/hyperlink" Target="https://www.ema.europa.eu/en/documents/assessment-report/rixathon-epar-public-assessment-report_en.pdf" TargetMode="External"/><Relationship Id="rId19" Type="http://schemas.openxmlformats.org/officeDocument/2006/relationships/hyperlink" Target="https://www.ema.europa.eu/en/documents/assessment-report/semglee-epar-public-assessment-report_en.pdf" TargetMode="External"/><Relationship Id="rId31" Type="http://schemas.openxmlformats.org/officeDocument/2006/relationships/hyperlink" Target="https://www.ema.europa.eu/en/documents/assessment-report/pelmeg-epar-public-assessment-report_en.pdf" TargetMode="External"/><Relationship Id="rId44" Type="http://schemas.openxmlformats.org/officeDocument/2006/relationships/hyperlink" Target="https://www.accessdata.fda.gov/drugsatfda_docs/nda/2015/125553Orig1s000TOC.cfm" TargetMode="External"/><Relationship Id="rId52" Type="http://schemas.openxmlformats.org/officeDocument/2006/relationships/hyperlink" Target="https://www.accessdata.fda.gov/drugsatfda_docs/nda/2016/125544Orig1s000TOC.cfm" TargetMode="External"/><Relationship Id="rId60" Type="http://schemas.openxmlformats.org/officeDocument/2006/relationships/hyperlink" Target="https://www.ema.europa.eu/en/documents/assessment-report/zirabev-epar-public-assessment-report_en.pdf" TargetMode="External"/><Relationship Id="rId65" Type="http://schemas.openxmlformats.org/officeDocument/2006/relationships/hyperlink" Target="https://www.ema.europa.eu/en/documents/assessment-report/ziextenzo-epar-public-assessment-report_en.pdf" TargetMode="External"/><Relationship Id="rId4" Type="http://schemas.openxmlformats.org/officeDocument/2006/relationships/hyperlink" Target="https://www.ema.europa.eu/en/documents/assessment-report/hyrimoz-epar-public-assessment-report_en.pdf" TargetMode="External"/><Relationship Id="rId9" Type="http://schemas.openxmlformats.org/officeDocument/2006/relationships/hyperlink" Target="https://www.ema.europa.eu/en/documents/assessment-report/zessly-epar-public-assessment-report_en.pdf" TargetMode="External"/><Relationship Id="rId14" Type="http://schemas.openxmlformats.org/officeDocument/2006/relationships/hyperlink" Target="https://www.ema.europa.eu/en/documents/assessment-report/abasria-epar-public-assessment-report_en.pdf" TargetMode="External"/><Relationship Id="rId22" Type="http://schemas.openxmlformats.org/officeDocument/2006/relationships/hyperlink" Target="https://www.ema.europa.eu/en/documents/assessment-report/ovaleap-epar-public-assessment-report_en.pdf" TargetMode="External"/><Relationship Id="rId27" Type="http://schemas.openxmlformats.org/officeDocument/2006/relationships/hyperlink" Target="https://www.accessdata.fda.gov/drugsatfda_docs/nda/2019/761059Orig1s000TOC.cfm" TargetMode="External"/><Relationship Id="rId30" Type="http://schemas.openxmlformats.org/officeDocument/2006/relationships/hyperlink" Target="https://www.ema.europa.eu/en/documents/assessment-report/ontruzant-epar-public-assessment-report_en-0.pdf" TargetMode="External"/><Relationship Id="rId35" Type="http://schemas.openxmlformats.org/officeDocument/2006/relationships/hyperlink" Target="https://www.ema.europa.eu/en/documents/assessment-report/movymia-epar-public-assessment-report_en.pdf" TargetMode="External"/><Relationship Id="rId43" Type="http://schemas.openxmlformats.org/officeDocument/2006/relationships/hyperlink" Target="https://www.accessdata.fda.gov/drugsatfda_docs/nda/2016/761042Orig1_toc.cfm" TargetMode="External"/><Relationship Id="rId48" Type="http://schemas.openxmlformats.org/officeDocument/2006/relationships/hyperlink" Target="https://www.accessdata.fda.gov/drugsatfda_docs/nda/2017/761074Orig1s000TOC.cfm" TargetMode="External"/><Relationship Id="rId56" Type="http://schemas.openxmlformats.org/officeDocument/2006/relationships/hyperlink" Target="https://www.accessdata.fda.gov/drugsatfda_docs/nda/2018/761039Orig1s000TOC.cfm" TargetMode="External"/><Relationship Id="rId64" Type="http://schemas.openxmlformats.org/officeDocument/2006/relationships/hyperlink" Target="https://www.accessdata.fda.gov/drugsatfda_docs/nda/2019/761099Orig1s000TOC.cfm" TargetMode="External"/><Relationship Id="rId8" Type="http://schemas.openxmlformats.org/officeDocument/2006/relationships/hyperlink" Target="https://www.ema.europa.eu/en/documents/assessment-report/zarzio-epar-public-assessment-report_en.pdf" TargetMode="External"/><Relationship Id="rId51" Type="http://schemas.openxmlformats.org/officeDocument/2006/relationships/hyperlink" Target="https://www.accessdata.fda.gov/drugsatfda_docs/nda/2018/761091Orig1s000TOC.cfm" TargetMode="External"/><Relationship Id="rId3" Type="http://schemas.openxmlformats.org/officeDocument/2006/relationships/hyperlink" Target="https://www.ema.europa.eu/en/documents/assessment-report/flixabi-epar-public-assessment-report_en.pdf" TargetMode="External"/><Relationship Id="rId12" Type="http://schemas.openxmlformats.org/officeDocument/2006/relationships/hyperlink" Target="https://www.ema.europa.eu/en/documents/assessment-report/inhixa-epar-public-assessment-report_en.pdf" TargetMode="External"/><Relationship Id="rId17" Type="http://schemas.openxmlformats.org/officeDocument/2006/relationships/hyperlink" Target="https://www.ema.europa.eu/en/documents/assessment-report/lusduna-epar-public-assessment-report_en.pdf" TargetMode="External"/><Relationship Id="rId25" Type="http://schemas.openxmlformats.org/officeDocument/2006/relationships/hyperlink" Target="https://www.ema.europa.eu/en/documents/assessment-report/herzuma-epar-public-assessment-report_en.pdf" TargetMode="External"/><Relationship Id="rId33" Type="http://schemas.openxmlformats.org/officeDocument/2006/relationships/hyperlink" Target="https://www.ema.europa.eu/en/documents/scientific-discussion/retacrit-epar-scientific-discussion_en.pdf" TargetMode="External"/><Relationship Id="rId38" Type="http://schemas.openxmlformats.org/officeDocument/2006/relationships/hyperlink" Target="https://www.ema.europa.eu/en/documents/assessment-report/grastofil-epar-public-assessment-report_en.pdf" TargetMode="External"/><Relationship Id="rId46" Type="http://schemas.openxmlformats.org/officeDocument/2006/relationships/hyperlink" Target="https://www.accessdata.fda.gov/drugsatfda_docs/nda/2006/021426s000TOC.cfm" TargetMode="External"/><Relationship Id="rId59" Type="http://schemas.openxmlformats.org/officeDocument/2006/relationships/hyperlink" Target="https://www.accessdata.fda.gov/drugsatfda_docs/nda/2019/761081Orig1s000TOC.cfm" TargetMode="External"/><Relationship Id="rId67" Type="http://schemas.openxmlformats.org/officeDocument/2006/relationships/vmlDrawing" Target="../drawings/vmlDrawing1.vml"/><Relationship Id="rId20" Type="http://schemas.openxmlformats.org/officeDocument/2006/relationships/hyperlink" Target="https://www.ema.europa.eu/en/documents/assessment-report/cyltezo-epar-public-assessment-report_en.pdf" TargetMode="External"/><Relationship Id="rId41" Type="http://schemas.openxmlformats.org/officeDocument/2006/relationships/hyperlink" Target="https://www.ema.europa.eu/en/documents/assessment-report/kanjinti-epar-public-assessment-report_en.pdf" TargetMode="External"/><Relationship Id="rId54" Type="http://schemas.openxmlformats.org/officeDocument/2006/relationships/hyperlink" Target="https://www.accessdata.fda.gov/drugsatfda_docs/nda/2017/761028Orig1s000TOC.cfm" TargetMode="External"/><Relationship Id="rId62" Type="http://schemas.openxmlformats.org/officeDocument/2006/relationships/hyperlink" Target="https://www.ema.europa.eu/en/documents/assessment-report/idacio-epar-public-assessment-report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18"/>
  <sheetViews>
    <sheetView tabSelected="1" zoomScaleNormal="100" workbookViewId="0"/>
  </sheetViews>
  <sheetFormatPr defaultRowHeight="12.75" x14ac:dyDescent="0.2"/>
  <cols>
    <col min="1" max="1" width="20.85546875" customWidth="1"/>
    <col min="2" max="2" width="14.140625" customWidth="1"/>
    <col min="3" max="3" width="15" customWidth="1"/>
    <col min="4" max="4" width="15.42578125" customWidth="1"/>
    <col min="5" max="5" width="9" style="8" customWidth="1"/>
    <col min="6" max="6" width="12.5703125" style="4" customWidth="1"/>
    <col min="7" max="8" width="12" bestFit="1" customWidth="1"/>
    <col min="9" max="9" width="9.42578125" bestFit="1" customWidth="1"/>
    <col min="10" max="10" width="10.140625" style="5" customWidth="1"/>
    <col min="11" max="11" width="9.5703125" style="5" customWidth="1"/>
    <col min="12" max="12" width="11.42578125" style="14" customWidth="1"/>
    <col min="13" max="13" width="12.5703125" style="8" bestFit="1" customWidth="1"/>
    <col min="14" max="14" width="13.140625" customWidth="1"/>
    <col min="15" max="15" width="13" customWidth="1"/>
    <col min="16" max="16" width="12.28515625" customWidth="1"/>
    <col min="17" max="17" width="16.28515625" style="16" customWidth="1"/>
    <col min="18" max="18" width="14" style="8" customWidth="1"/>
    <col min="28" max="28" width="14.5703125" customWidth="1"/>
  </cols>
  <sheetData>
    <row r="1" spans="1:21" x14ac:dyDescent="0.2">
      <c r="A1" s="127" t="s">
        <v>350</v>
      </c>
      <c r="E1" s="5"/>
      <c r="F1" s="5"/>
      <c r="M1" s="5"/>
      <c r="R1" s="5"/>
    </row>
    <row r="2" spans="1:21" x14ac:dyDescent="0.2">
      <c r="E2" s="5"/>
      <c r="F2" s="5"/>
      <c r="M2" s="5"/>
      <c r="R2" s="5"/>
    </row>
    <row r="3" spans="1:21" x14ac:dyDescent="0.2">
      <c r="A3" t="s">
        <v>348</v>
      </c>
      <c r="E3" s="5"/>
      <c r="F3" s="5"/>
      <c r="M3" s="5"/>
      <c r="R3" s="5"/>
    </row>
    <row r="4" spans="1:21" x14ac:dyDescent="0.2">
      <c r="A4" t="s">
        <v>351</v>
      </c>
      <c r="E4" s="5"/>
      <c r="F4" s="5"/>
      <c r="M4" s="5"/>
      <c r="R4" s="5"/>
    </row>
    <row r="5" spans="1:21" x14ac:dyDescent="0.2">
      <c r="A5" t="s">
        <v>349</v>
      </c>
      <c r="C5" s="126"/>
      <c r="E5" s="5"/>
      <c r="F5" s="5"/>
      <c r="M5" s="5"/>
      <c r="R5" s="5"/>
    </row>
    <row r="6" spans="1:21" x14ac:dyDescent="0.2">
      <c r="C6" s="126"/>
      <c r="E6" s="5"/>
      <c r="F6" s="5"/>
      <c r="M6" s="5"/>
      <c r="R6" s="5"/>
    </row>
    <row r="7" spans="1:21" x14ac:dyDescent="0.2">
      <c r="E7" s="5"/>
      <c r="F7" s="5"/>
      <c r="M7" s="5"/>
      <c r="R7" s="5"/>
    </row>
    <row r="8" spans="1:21" ht="13.5" thickBot="1" x14ac:dyDescent="0.25">
      <c r="A8" s="7" t="s">
        <v>270</v>
      </c>
      <c r="B8" s="130" t="s">
        <v>220</v>
      </c>
      <c r="C8" s="131"/>
      <c r="D8" s="130" t="s">
        <v>226</v>
      </c>
      <c r="E8" s="131"/>
      <c r="F8" s="130" t="s">
        <v>223</v>
      </c>
      <c r="G8" s="132"/>
      <c r="M8" s="5"/>
      <c r="R8" s="5"/>
    </row>
    <row r="9" spans="1:21" s="45" customFormat="1" x14ac:dyDescent="0.2">
      <c r="A9" s="46" t="s">
        <v>258</v>
      </c>
      <c r="B9" s="51" t="s">
        <v>179</v>
      </c>
      <c r="C9" s="52" t="s">
        <v>222</v>
      </c>
      <c r="D9" s="51" t="s">
        <v>179</v>
      </c>
      <c r="E9" s="52" t="s">
        <v>222</v>
      </c>
      <c r="F9" s="49" t="s">
        <v>179</v>
      </c>
      <c r="G9" s="64" t="s">
        <v>222</v>
      </c>
      <c r="H9" s="66" t="s">
        <v>225</v>
      </c>
      <c r="I9" s="67"/>
      <c r="J9" s="67"/>
      <c r="K9" s="67"/>
      <c r="L9" s="67"/>
      <c r="M9" s="67"/>
      <c r="N9" s="67"/>
      <c r="O9" s="67"/>
      <c r="P9" s="67"/>
      <c r="Q9" s="68"/>
      <c r="R9" s="67"/>
      <c r="S9" s="67"/>
      <c r="T9" s="67"/>
      <c r="U9" s="69"/>
    </row>
    <row r="10" spans="1:21" x14ac:dyDescent="0.2">
      <c r="A10" s="44" t="s">
        <v>216</v>
      </c>
      <c r="B10" s="53">
        <f>A31-B11</f>
        <v>36</v>
      </c>
      <c r="C10" s="54">
        <f>B10/B12</f>
        <v>0.8571428571428571</v>
      </c>
      <c r="D10" s="53">
        <f>E28-G28</f>
        <v>82</v>
      </c>
      <c r="E10" s="54">
        <f>D10/D12</f>
        <v>0.9213483146067416</v>
      </c>
      <c r="F10" s="8">
        <f>F28-H28</f>
        <v>8788</v>
      </c>
      <c r="G10" s="58">
        <f>F10/F12</f>
        <v>0.89829295717060209</v>
      </c>
      <c r="H10" s="70" t="s">
        <v>354</v>
      </c>
      <c r="I10" s="5"/>
      <c r="M10" s="5"/>
      <c r="N10" s="5"/>
      <c r="O10" s="5"/>
      <c r="P10" s="5"/>
      <c r="Q10" s="14"/>
      <c r="R10" s="5"/>
      <c r="S10" s="5"/>
      <c r="T10" s="5"/>
      <c r="U10" s="25"/>
    </row>
    <row r="11" spans="1:21" x14ac:dyDescent="0.2">
      <c r="A11" s="44" t="s">
        <v>217</v>
      </c>
      <c r="B11" s="53">
        <v>6</v>
      </c>
      <c r="C11" s="54">
        <f>B11/B12</f>
        <v>0.14285714285714285</v>
      </c>
      <c r="D11" s="53">
        <f>G28</f>
        <v>7</v>
      </c>
      <c r="E11" s="54">
        <f>D11/D12</f>
        <v>7.8651685393258425E-2</v>
      </c>
      <c r="F11" s="8">
        <f>H28</f>
        <v>995</v>
      </c>
      <c r="G11" s="58">
        <f>F11/F12</f>
        <v>0.10170704282939794</v>
      </c>
      <c r="H11" s="70" t="s">
        <v>355</v>
      </c>
      <c r="I11" s="5"/>
      <c r="M11" s="5"/>
      <c r="N11" s="5"/>
      <c r="O11" s="5"/>
      <c r="P11" s="5"/>
      <c r="Q11" s="14"/>
      <c r="R11" s="5"/>
      <c r="S11" s="5"/>
      <c r="T11" s="5"/>
      <c r="U11" s="25"/>
    </row>
    <row r="12" spans="1:21" x14ac:dyDescent="0.2">
      <c r="A12" s="48" t="s">
        <v>224</v>
      </c>
      <c r="B12" s="55">
        <f>SUM(B10:B11)</f>
        <v>42</v>
      </c>
      <c r="C12" s="57">
        <f>SUM(C10:C11)</f>
        <v>1</v>
      </c>
      <c r="D12" s="55">
        <f t="shared" ref="D12:G12" si="0">SUM(D10:D11)</f>
        <v>89</v>
      </c>
      <c r="E12" s="57">
        <f t="shared" si="0"/>
        <v>1</v>
      </c>
      <c r="F12" s="9">
        <f t="shared" si="0"/>
        <v>9783</v>
      </c>
      <c r="G12" s="65">
        <f t="shared" si="0"/>
        <v>1</v>
      </c>
      <c r="H12" s="70"/>
      <c r="I12" s="5"/>
      <c r="M12" s="5"/>
      <c r="N12" s="5"/>
      <c r="O12" s="5"/>
      <c r="P12" s="5"/>
      <c r="Q12" s="14"/>
      <c r="R12" s="5"/>
      <c r="S12" s="5"/>
      <c r="T12" s="5"/>
      <c r="U12" s="25"/>
    </row>
    <row r="13" spans="1:21" ht="25.5" x14ac:dyDescent="0.2">
      <c r="A13" s="60" t="s">
        <v>259</v>
      </c>
      <c r="B13" s="53"/>
      <c r="C13" s="54"/>
      <c r="D13" s="53"/>
      <c r="E13" s="54"/>
      <c r="F13" s="8"/>
      <c r="G13" s="58"/>
      <c r="H13" s="70"/>
      <c r="I13" s="5"/>
      <c r="M13" s="5"/>
      <c r="N13" s="5"/>
      <c r="O13" s="5"/>
      <c r="P13" s="5"/>
      <c r="Q13" s="14"/>
      <c r="R13" s="5"/>
      <c r="S13" s="5"/>
      <c r="T13" s="5"/>
      <c r="U13" s="25"/>
    </row>
    <row r="14" spans="1:21" x14ac:dyDescent="0.2">
      <c r="A14" s="44" t="s">
        <v>221</v>
      </c>
      <c r="B14" s="53">
        <f>A31-B16-G29-B18</f>
        <v>33</v>
      </c>
      <c r="C14" s="56">
        <f>B14/(B17)</f>
        <v>0.86842105263157898</v>
      </c>
      <c r="D14" s="53">
        <f>E29-K29-G29</f>
        <v>55</v>
      </c>
      <c r="E14" s="54">
        <f>D14/D17</f>
        <v>0.91666666666666663</v>
      </c>
      <c r="F14" s="8">
        <f>F29-H29-L29</f>
        <v>22338</v>
      </c>
      <c r="G14" s="58">
        <f>F14/F17</f>
        <v>0.89520298160541822</v>
      </c>
      <c r="H14" s="70" t="s">
        <v>260</v>
      </c>
      <c r="I14" s="5"/>
      <c r="M14" s="5"/>
      <c r="N14" s="5"/>
      <c r="O14" s="5"/>
      <c r="P14" s="5"/>
      <c r="Q14" s="14"/>
      <c r="R14" s="5"/>
      <c r="S14" s="5"/>
      <c r="T14" s="5"/>
      <c r="U14" s="25"/>
    </row>
    <row r="15" spans="1:21" x14ac:dyDescent="0.2">
      <c r="A15" s="44" t="s">
        <v>218</v>
      </c>
      <c r="B15" s="53">
        <v>3</v>
      </c>
      <c r="C15" s="56">
        <f>B15/B17</f>
        <v>7.8947368421052627E-2</v>
      </c>
      <c r="D15" s="53">
        <f>G29</f>
        <v>3</v>
      </c>
      <c r="E15" s="56">
        <f>D15/D17</f>
        <v>0.05</v>
      </c>
      <c r="F15" s="8">
        <f>H29</f>
        <v>2189</v>
      </c>
      <c r="G15" s="20">
        <f>F15/F17</f>
        <v>8.7724922854967344E-2</v>
      </c>
      <c r="H15" s="70" t="s">
        <v>347</v>
      </c>
      <c r="I15" s="5"/>
      <c r="M15" s="5"/>
      <c r="N15" s="5"/>
      <c r="O15" s="5"/>
      <c r="P15" s="5"/>
      <c r="Q15" s="14"/>
      <c r="R15" s="5"/>
      <c r="S15" s="5"/>
      <c r="T15" s="5"/>
      <c r="U15" s="25"/>
    </row>
    <row r="16" spans="1:21" ht="13.5" thickBot="1" x14ac:dyDescent="0.25">
      <c r="A16" s="44" t="s">
        <v>219</v>
      </c>
      <c r="B16" s="53">
        <v>2</v>
      </c>
      <c r="C16" s="56">
        <f>B16/B17</f>
        <v>5.2631578947368418E-2</v>
      </c>
      <c r="D16" s="53">
        <v>2</v>
      </c>
      <c r="E16" s="56">
        <f>D16/D17</f>
        <v>3.3333333333333333E-2</v>
      </c>
      <c r="F16" s="8">
        <f>L29</f>
        <v>426</v>
      </c>
      <c r="G16" s="20">
        <f>F16/F17</f>
        <v>1.7072095539614474E-2</v>
      </c>
      <c r="H16" s="71" t="s">
        <v>356</v>
      </c>
      <c r="I16" s="27"/>
      <c r="J16" s="27"/>
      <c r="K16" s="27"/>
      <c r="L16" s="29"/>
      <c r="M16" s="27"/>
      <c r="N16" s="27"/>
      <c r="O16" s="27"/>
      <c r="P16" s="27"/>
      <c r="Q16" s="29"/>
      <c r="R16" s="27"/>
      <c r="S16" s="27"/>
      <c r="T16" s="27"/>
      <c r="U16" s="30"/>
    </row>
    <row r="17" spans="1:19" x14ac:dyDescent="0.2">
      <c r="A17" s="50" t="s">
        <v>227</v>
      </c>
      <c r="B17" s="55">
        <f t="shared" ref="B17:G17" si="1">SUM(B14:B16)</f>
        <v>38</v>
      </c>
      <c r="C17" s="54">
        <f t="shared" si="1"/>
        <v>1</v>
      </c>
      <c r="D17" s="53">
        <f t="shared" si="1"/>
        <v>60</v>
      </c>
      <c r="E17" s="54">
        <f t="shared" si="1"/>
        <v>1</v>
      </c>
      <c r="F17" s="8">
        <f t="shared" si="1"/>
        <v>24953</v>
      </c>
      <c r="G17" s="54">
        <f t="shared" si="1"/>
        <v>1</v>
      </c>
      <c r="H17" s="5"/>
      <c r="I17" s="47"/>
      <c r="M17" s="5"/>
      <c r="R17" s="5"/>
    </row>
    <row r="18" spans="1:19" ht="25.5" x14ac:dyDescent="0.2">
      <c r="A18" s="110" t="s">
        <v>269</v>
      </c>
      <c r="B18" s="111">
        <v>4</v>
      </c>
      <c r="C18" s="61"/>
      <c r="D18" s="62"/>
      <c r="E18" s="61"/>
      <c r="F18" s="63"/>
      <c r="G18" s="61"/>
      <c r="H18" s="5"/>
      <c r="I18" s="47"/>
      <c r="M18" s="5"/>
      <c r="R18" s="5"/>
    </row>
    <row r="19" spans="1:19" x14ac:dyDescent="0.2">
      <c r="A19" s="18"/>
      <c r="B19" s="14"/>
      <c r="C19" s="58"/>
      <c r="D19" s="5"/>
      <c r="E19" s="18"/>
      <c r="F19" s="14"/>
      <c r="G19" s="58"/>
      <c r="H19" s="5"/>
      <c r="I19" s="47"/>
      <c r="M19" s="5"/>
      <c r="R19" s="5"/>
    </row>
    <row r="20" spans="1:19" x14ac:dyDescent="0.2">
      <c r="A20" s="18"/>
      <c r="B20" s="14"/>
      <c r="C20" s="58"/>
      <c r="D20" s="5"/>
      <c r="E20" s="58"/>
      <c r="F20" s="14"/>
      <c r="G20" s="58"/>
      <c r="H20" s="5"/>
      <c r="I20" s="47"/>
      <c r="M20" s="5"/>
      <c r="R20" s="5"/>
    </row>
    <row r="21" spans="1:19" x14ac:dyDescent="0.2">
      <c r="A21" s="18"/>
      <c r="B21" s="14"/>
      <c r="C21" s="58"/>
      <c r="D21" s="5"/>
      <c r="E21" s="58"/>
      <c r="F21" s="14"/>
      <c r="G21" s="58"/>
      <c r="H21" s="5"/>
      <c r="I21" s="47"/>
      <c r="M21" s="5"/>
      <c r="R21" s="5"/>
    </row>
    <row r="22" spans="1:19" x14ac:dyDescent="0.2">
      <c r="A22" s="18"/>
      <c r="B22" s="14"/>
      <c r="C22" s="58"/>
      <c r="D22" s="5"/>
      <c r="E22" s="58"/>
      <c r="F22" s="14"/>
      <c r="G22" s="58"/>
      <c r="H22" s="5"/>
      <c r="I22" s="47"/>
      <c r="M22" s="5"/>
      <c r="R22" s="5"/>
    </row>
    <row r="23" spans="1:19" ht="13.5" thickBot="1" x14ac:dyDescent="0.25">
      <c r="E23" s="5"/>
      <c r="F23" s="5"/>
      <c r="M23" s="5"/>
      <c r="R23" s="5"/>
    </row>
    <row r="24" spans="1:19" s="5" customFormat="1" ht="13.5" thickBot="1" x14ac:dyDescent="0.25">
      <c r="C24" s="96" t="s">
        <v>271</v>
      </c>
      <c r="D24" s="97"/>
      <c r="E24" s="97"/>
      <c r="F24" s="98"/>
      <c r="G24" s="96" t="s">
        <v>67</v>
      </c>
      <c r="H24" s="97"/>
      <c r="I24" s="97"/>
      <c r="J24" s="97"/>
      <c r="K24" s="97"/>
      <c r="L24" s="99"/>
      <c r="M24" s="97"/>
      <c r="N24" s="98"/>
      <c r="Q24" s="14"/>
    </row>
    <row r="25" spans="1:19" s="5" customFormat="1" x14ac:dyDescent="0.2">
      <c r="C25" s="28"/>
      <c r="D25" s="39"/>
      <c r="E25" s="22"/>
      <c r="F25" s="23"/>
      <c r="G25" s="35" t="s">
        <v>197</v>
      </c>
      <c r="H25" s="36"/>
      <c r="I25" s="36"/>
      <c r="J25" s="37"/>
      <c r="K25" s="31" t="s">
        <v>167</v>
      </c>
      <c r="L25" s="32"/>
      <c r="M25" s="33"/>
      <c r="N25" s="34"/>
      <c r="Q25" s="14"/>
    </row>
    <row r="26" spans="1:19" s="100" customFormat="1" ht="51" x14ac:dyDescent="0.2">
      <c r="C26" s="101"/>
      <c r="D26" s="102"/>
      <c r="E26" s="102" t="s">
        <v>162</v>
      </c>
      <c r="F26" s="103" t="s">
        <v>155</v>
      </c>
      <c r="G26" s="104" t="s">
        <v>162</v>
      </c>
      <c r="H26" s="105" t="s">
        <v>272</v>
      </c>
      <c r="I26" s="105" t="s">
        <v>166</v>
      </c>
      <c r="J26" s="106" t="s">
        <v>273</v>
      </c>
      <c r="K26" s="107" t="s">
        <v>162</v>
      </c>
      <c r="L26" s="108" t="s">
        <v>164</v>
      </c>
      <c r="M26" s="108" t="s">
        <v>166</v>
      </c>
      <c r="N26" s="109" t="s">
        <v>165</v>
      </c>
      <c r="S26" s="64"/>
    </row>
    <row r="27" spans="1:19" s="5" customFormat="1" x14ac:dyDescent="0.2">
      <c r="C27" s="40"/>
      <c r="F27" s="25"/>
      <c r="G27" s="74"/>
      <c r="H27" s="41"/>
      <c r="I27" s="41"/>
      <c r="J27" s="75"/>
      <c r="K27" s="82"/>
      <c r="L27" s="83"/>
      <c r="M27" s="83"/>
      <c r="N27" s="84"/>
      <c r="S27" s="14"/>
    </row>
    <row r="28" spans="1:19" s="5" customFormat="1" x14ac:dyDescent="0.2">
      <c r="C28" s="24"/>
      <c r="D28" s="18" t="s">
        <v>352</v>
      </c>
      <c r="E28" s="5">
        <f>SUM(L35:L151)</f>
        <v>89</v>
      </c>
      <c r="F28" s="25">
        <f>SUM(E35:E135)</f>
        <v>9783</v>
      </c>
      <c r="G28" s="74">
        <v>7</v>
      </c>
      <c r="H28" s="41">
        <f>SUM(H36,I40,I42,H46,G100,H100,G68)</f>
        <v>995</v>
      </c>
      <c r="I28" s="76">
        <f t="shared" ref="I28:J30" si="2">G28/E28</f>
        <v>7.8651685393258425E-2</v>
      </c>
      <c r="J28" s="77">
        <f t="shared" si="2"/>
        <v>0.10170704282939794</v>
      </c>
      <c r="K28" s="85">
        <v>0</v>
      </c>
      <c r="L28" s="86">
        <v>0</v>
      </c>
      <c r="M28" s="86">
        <v>0</v>
      </c>
      <c r="N28" s="84">
        <v>0</v>
      </c>
      <c r="O28" s="43"/>
      <c r="S28" s="14"/>
    </row>
    <row r="29" spans="1:19" s="5" customFormat="1" x14ac:dyDescent="0.2">
      <c r="C29" s="24"/>
      <c r="D29" s="18" t="s">
        <v>261</v>
      </c>
      <c r="E29" s="5">
        <f>SUM(Q35:Q149)</f>
        <v>60</v>
      </c>
      <c r="F29" s="25">
        <f>SUM(F35:F151)</f>
        <v>24953</v>
      </c>
      <c r="G29" s="74">
        <v>3</v>
      </c>
      <c r="H29" s="41">
        <f>SUM(M88,M108,M110)</f>
        <v>2189</v>
      </c>
      <c r="I29" s="76">
        <f t="shared" si="2"/>
        <v>0.05</v>
      </c>
      <c r="J29" s="77">
        <f t="shared" si="2"/>
        <v>8.7724922854967344E-2</v>
      </c>
      <c r="K29" s="85">
        <v>2</v>
      </c>
      <c r="L29" s="86">
        <f>SUM(M50,O38)</f>
        <v>426</v>
      </c>
      <c r="M29" s="87">
        <f>K29/E29</f>
        <v>3.3333333333333333E-2</v>
      </c>
      <c r="N29" s="88">
        <f>L29/F29</f>
        <v>1.7072095539614474E-2</v>
      </c>
      <c r="O29" s="43"/>
      <c r="S29" s="14"/>
    </row>
    <row r="30" spans="1:19" s="5" customFormat="1" ht="13.5" thickBot="1" x14ac:dyDescent="0.25">
      <c r="A30" s="94" t="s">
        <v>274</v>
      </c>
      <c r="C30" s="26"/>
      <c r="D30" s="38" t="s">
        <v>163</v>
      </c>
      <c r="E30" s="27">
        <f>SUM(E28:E29)</f>
        <v>149</v>
      </c>
      <c r="F30" s="30">
        <f>SUM(F28:F29)</f>
        <v>34736</v>
      </c>
      <c r="G30" s="78">
        <f>SUM(G28:G29)</f>
        <v>10</v>
      </c>
      <c r="H30" s="79">
        <f>SUM(H28:H29)</f>
        <v>3184</v>
      </c>
      <c r="I30" s="80">
        <f t="shared" si="2"/>
        <v>6.7114093959731544E-2</v>
      </c>
      <c r="J30" s="81">
        <f t="shared" si="2"/>
        <v>9.1662828189774295E-2</v>
      </c>
      <c r="K30" s="89">
        <f>SUM(K28:K29)</f>
        <v>2</v>
      </c>
      <c r="L30" s="90">
        <f>SUM(L28:L29)</f>
        <v>426</v>
      </c>
      <c r="M30" s="91">
        <f>K30/E30</f>
        <v>1.3422818791946308E-2</v>
      </c>
      <c r="N30" s="92">
        <f>L30/F30</f>
        <v>1.22639336711193E-2</v>
      </c>
      <c r="R30" s="14"/>
    </row>
    <row r="31" spans="1:19" s="5" customFormat="1" x14ac:dyDescent="0.2">
      <c r="A31" s="5">
        <f>MAX(A35:A155)</f>
        <v>42</v>
      </c>
      <c r="D31" s="93"/>
      <c r="I31" s="21"/>
      <c r="J31" s="21"/>
      <c r="K31" s="94"/>
      <c r="L31" s="14"/>
      <c r="M31" s="95"/>
      <c r="N31" s="20"/>
      <c r="R31" s="14"/>
    </row>
    <row r="32" spans="1:19" s="5" customFormat="1" x14ac:dyDescent="0.2">
      <c r="D32" s="93"/>
      <c r="I32" s="21"/>
      <c r="J32" s="21"/>
      <c r="K32" s="14"/>
      <c r="L32" s="14"/>
      <c r="M32" s="20"/>
      <c r="N32" s="20"/>
      <c r="R32" s="14"/>
    </row>
    <row r="34" spans="1:29" ht="38.25" x14ac:dyDescent="0.2">
      <c r="A34" s="7" t="s">
        <v>279</v>
      </c>
      <c r="B34" s="7" t="s">
        <v>262</v>
      </c>
      <c r="C34" s="7" t="s">
        <v>263</v>
      </c>
      <c r="D34" s="72" t="s">
        <v>60</v>
      </c>
      <c r="E34" s="73" t="s">
        <v>15</v>
      </c>
      <c r="F34" s="72" t="s">
        <v>264</v>
      </c>
      <c r="G34" s="7" t="s">
        <v>353</v>
      </c>
      <c r="H34" s="7"/>
      <c r="I34" s="7"/>
      <c r="J34" s="7"/>
      <c r="K34" s="7"/>
      <c r="L34" s="13" t="s">
        <v>66</v>
      </c>
      <c r="M34" s="9" t="s">
        <v>267</v>
      </c>
      <c r="N34" s="7"/>
      <c r="O34" s="7"/>
      <c r="P34" s="7"/>
      <c r="Q34" s="13" t="s">
        <v>66</v>
      </c>
      <c r="R34" s="9" t="s">
        <v>346</v>
      </c>
      <c r="S34" s="7"/>
      <c r="T34" s="113"/>
      <c r="U34" s="7"/>
      <c r="V34" s="7"/>
      <c r="W34" s="7"/>
      <c r="X34" s="7"/>
      <c r="Y34" s="7"/>
      <c r="Z34" s="7"/>
      <c r="AA34" s="7"/>
      <c r="AB34" s="7"/>
      <c r="AC34" s="5"/>
    </row>
    <row r="35" spans="1:29" x14ac:dyDescent="0.2">
      <c r="A35">
        <v>1</v>
      </c>
      <c r="B35" t="s">
        <v>0</v>
      </c>
      <c r="C35" t="s">
        <v>1</v>
      </c>
      <c r="D35" t="s">
        <v>61</v>
      </c>
      <c r="G35" s="2" t="s">
        <v>16</v>
      </c>
      <c r="H35" s="1" t="s">
        <v>17</v>
      </c>
      <c r="I35" t="s">
        <v>18</v>
      </c>
      <c r="J35" s="5" t="s">
        <v>19</v>
      </c>
      <c r="L35" s="14">
        <v>4</v>
      </c>
      <c r="M35" s="11" t="s">
        <v>20</v>
      </c>
      <c r="Q35" s="16">
        <v>1</v>
      </c>
      <c r="R35" s="53" t="s">
        <v>228</v>
      </c>
      <c r="S35" s="59" t="s">
        <v>280</v>
      </c>
      <c r="AC35" s="5"/>
    </row>
    <row r="36" spans="1:29" x14ac:dyDescent="0.2">
      <c r="A36" s="7"/>
      <c r="B36" s="7"/>
      <c r="C36" s="7"/>
      <c r="D36" s="7"/>
      <c r="E36" s="9">
        <f>SUM(G36:K36)</f>
        <v>823</v>
      </c>
      <c r="F36" s="116">
        <f>SUM(M36:P36)</f>
        <v>465</v>
      </c>
      <c r="G36" s="7">
        <v>318</v>
      </c>
      <c r="H36" s="117">
        <v>219</v>
      </c>
      <c r="I36" s="7">
        <v>108</v>
      </c>
      <c r="J36" s="7">
        <v>178</v>
      </c>
      <c r="K36" s="7"/>
      <c r="L36" s="13"/>
      <c r="M36" s="9">
        <v>465</v>
      </c>
      <c r="N36" s="7"/>
      <c r="O36" s="7"/>
      <c r="P36" s="113"/>
      <c r="Q36" s="118"/>
      <c r="R36" s="55" t="s">
        <v>229</v>
      </c>
      <c r="S36" s="119" t="s">
        <v>281</v>
      </c>
      <c r="T36" s="7"/>
      <c r="U36" s="7"/>
      <c r="V36" s="7"/>
      <c r="W36" s="7"/>
      <c r="X36" s="7"/>
      <c r="Y36" s="7"/>
      <c r="Z36" s="7"/>
      <c r="AA36" s="7"/>
      <c r="AB36" s="7"/>
      <c r="AC36" s="5"/>
    </row>
    <row r="37" spans="1:29" x14ac:dyDescent="0.2">
      <c r="A37">
        <v>2</v>
      </c>
      <c r="B37" t="s">
        <v>2</v>
      </c>
      <c r="C37" t="s">
        <v>5</v>
      </c>
      <c r="D37" t="s">
        <v>61</v>
      </c>
      <c r="G37" t="s">
        <v>21</v>
      </c>
      <c r="H37" s="2" t="s">
        <v>22</v>
      </c>
      <c r="I37" t="s">
        <v>23</v>
      </c>
      <c r="J37" s="5" t="s">
        <v>24</v>
      </c>
      <c r="K37" s="6" t="s">
        <v>25</v>
      </c>
      <c r="L37" s="15">
        <v>5</v>
      </c>
      <c r="M37" s="11" t="s">
        <v>26</v>
      </c>
      <c r="N37" t="s">
        <v>27</v>
      </c>
      <c r="O37" s="3" t="s">
        <v>29</v>
      </c>
      <c r="P37" s="2" t="s">
        <v>28</v>
      </c>
      <c r="Q37" s="17">
        <v>4</v>
      </c>
      <c r="R37" s="53" t="s">
        <v>228</v>
      </c>
      <c r="S37" s="59" t="s">
        <v>282</v>
      </c>
      <c r="AC37" s="5"/>
    </row>
    <row r="38" spans="1:29" x14ac:dyDescent="0.2">
      <c r="A38" s="7"/>
      <c r="B38" s="7"/>
      <c r="C38" s="7"/>
      <c r="D38" s="7"/>
      <c r="E38" s="9">
        <f>SUM(G38:K38)</f>
        <v>244</v>
      </c>
      <c r="F38" s="116">
        <f>SUM(M38:P38)</f>
        <v>1345</v>
      </c>
      <c r="G38" s="7">
        <v>6</v>
      </c>
      <c r="H38" s="7">
        <v>80</v>
      </c>
      <c r="I38" s="7">
        <v>72</v>
      </c>
      <c r="J38" s="7">
        <v>6</v>
      </c>
      <c r="K38" s="7">
        <v>80</v>
      </c>
      <c r="L38" s="13"/>
      <c r="M38" s="120">
        <v>478</v>
      </c>
      <c r="N38" s="7">
        <f>74+40</f>
        <v>114</v>
      </c>
      <c r="O38" s="121">
        <v>337</v>
      </c>
      <c r="P38" s="113">
        <v>416</v>
      </c>
      <c r="Q38" s="118"/>
      <c r="R38" s="55" t="s">
        <v>229</v>
      </c>
      <c r="S38" s="7" t="s">
        <v>339</v>
      </c>
      <c r="T38" s="7"/>
      <c r="U38" s="7"/>
      <c r="V38" s="7"/>
      <c r="W38" s="7"/>
      <c r="X38" s="7"/>
      <c r="Y38" s="7"/>
      <c r="Z38" s="7"/>
      <c r="AA38" s="7"/>
      <c r="AB38" s="7"/>
      <c r="AC38" s="5"/>
    </row>
    <row r="39" spans="1:29" x14ac:dyDescent="0.2">
      <c r="A39">
        <v>3</v>
      </c>
      <c r="B39" t="s">
        <v>13</v>
      </c>
      <c r="C39" t="s">
        <v>14</v>
      </c>
      <c r="D39" t="s">
        <v>61</v>
      </c>
      <c r="G39" t="s">
        <v>36</v>
      </c>
      <c r="H39" t="s">
        <v>37</v>
      </c>
      <c r="I39" s="1" t="s">
        <v>38</v>
      </c>
      <c r="J39" t="s">
        <v>39</v>
      </c>
      <c r="L39" s="14">
        <v>4</v>
      </c>
      <c r="M39" s="8" t="s">
        <v>35</v>
      </c>
      <c r="Q39" s="16">
        <v>1</v>
      </c>
      <c r="R39" s="53" t="s">
        <v>228</v>
      </c>
      <c r="S39" s="59" t="s">
        <v>283</v>
      </c>
      <c r="AC39" s="5"/>
    </row>
    <row r="40" spans="1:29" x14ac:dyDescent="0.2">
      <c r="A40" s="7"/>
      <c r="B40" s="7"/>
      <c r="C40" s="7"/>
      <c r="D40" s="7"/>
      <c r="E40" s="9">
        <f>SUM(G40:K40)</f>
        <v>216</v>
      </c>
      <c r="F40" s="116">
        <f>SUM(M40:P40)</f>
        <v>531</v>
      </c>
      <c r="G40" s="7">
        <v>54</v>
      </c>
      <c r="H40" s="7">
        <v>51</v>
      </c>
      <c r="I40" s="117">
        <v>54</v>
      </c>
      <c r="J40" s="7">
        <v>57</v>
      </c>
      <c r="K40" s="7"/>
      <c r="L40" s="13"/>
      <c r="M40" s="9">
        <f>264+267</f>
        <v>531</v>
      </c>
      <c r="N40" s="7"/>
      <c r="O40" s="7"/>
      <c r="P40" s="7"/>
      <c r="Q40" s="13"/>
      <c r="R40" s="55" t="s">
        <v>229</v>
      </c>
      <c r="S40" s="119" t="s">
        <v>318</v>
      </c>
      <c r="T40" s="7"/>
      <c r="U40" s="7"/>
      <c r="V40" s="7"/>
      <c r="W40" s="7"/>
      <c r="X40" s="7"/>
      <c r="Y40" s="7"/>
      <c r="Z40" s="7"/>
      <c r="AA40" s="7"/>
      <c r="AB40" s="7"/>
    </row>
    <row r="41" spans="1:29" x14ac:dyDescent="0.2">
      <c r="A41">
        <v>4</v>
      </c>
      <c r="B41" t="s">
        <v>3</v>
      </c>
      <c r="C41" t="s">
        <v>4</v>
      </c>
      <c r="D41" t="s">
        <v>61</v>
      </c>
      <c r="G41" t="s">
        <v>30</v>
      </c>
      <c r="H41" t="s">
        <v>31</v>
      </c>
      <c r="I41" s="1" t="s">
        <v>32</v>
      </c>
      <c r="J41" s="5" t="s">
        <v>33</v>
      </c>
      <c r="K41" s="6" t="s">
        <v>68</v>
      </c>
      <c r="L41" s="14">
        <v>5</v>
      </c>
      <c r="M41" s="8" t="s">
        <v>34</v>
      </c>
      <c r="N41" s="6" t="s">
        <v>69</v>
      </c>
      <c r="Q41" s="16">
        <v>2</v>
      </c>
      <c r="R41" s="53" t="s">
        <v>228</v>
      </c>
      <c r="S41" s="59" t="s">
        <v>284</v>
      </c>
    </row>
    <row r="42" spans="1:29" x14ac:dyDescent="0.2">
      <c r="A42" s="7"/>
      <c r="B42" s="7"/>
      <c r="C42" s="7"/>
      <c r="D42" s="116"/>
      <c r="E42" s="9">
        <f>SUM(G42:K42)</f>
        <v>174</v>
      </c>
      <c r="F42" s="116">
        <f>SUM(M42:P42)</f>
        <v>384</v>
      </c>
      <c r="G42" s="7">
        <v>40</v>
      </c>
      <c r="H42" s="113">
        <v>26</v>
      </c>
      <c r="I42" s="117">
        <v>56</v>
      </c>
      <c r="J42" s="7">
        <v>24</v>
      </c>
      <c r="K42" s="113">
        <v>28</v>
      </c>
      <c r="L42" s="13"/>
      <c r="M42" s="9">
        <v>170</v>
      </c>
      <c r="N42" s="113">
        <v>214</v>
      </c>
      <c r="O42" s="7"/>
      <c r="P42" s="7"/>
      <c r="Q42" s="13"/>
      <c r="R42" s="55" t="s">
        <v>229</v>
      </c>
      <c r="S42" s="119" t="s">
        <v>319</v>
      </c>
      <c r="T42" s="7"/>
      <c r="U42" s="7"/>
      <c r="V42" s="7"/>
      <c r="W42" s="7"/>
      <c r="X42" s="7"/>
      <c r="Y42" s="7"/>
      <c r="Z42" s="7"/>
      <c r="AA42" s="7"/>
      <c r="AB42" s="7"/>
    </row>
    <row r="43" spans="1:29" x14ac:dyDescent="0.2">
      <c r="A43">
        <v>5</v>
      </c>
      <c r="B43" t="s">
        <v>6</v>
      </c>
      <c r="C43" t="s">
        <v>320</v>
      </c>
      <c r="D43" t="s">
        <v>62</v>
      </c>
      <c r="G43" t="s">
        <v>40</v>
      </c>
      <c r="L43" s="14">
        <v>1</v>
      </c>
      <c r="M43" s="8" t="s">
        <v>41</v>
      </c>
      <c r="Q43" s="16">
        <v>1</v>
      </c>
      <c r="R43" s="53" t="s">
        <v>228</v>
      </c>
      <c r="S43" s="59" t="s">
        <v>285</v>
      </c>
    </row>
    <row r="44" spans="1:29" x14ac:dyDescent="0.2">
      <c r="A44" s="7"/>
      <c r="B44" s="7"/>
      <c r="C44" s="7"/>
      <c r="D44" s="7"/>
      <c r="E44" s="9">
        <f>SUM(G44:K44)</f>
        <v>151</v>
      </c>
      <c r="F44" s="116">
        <f>SUM(M44:P44)</f>
        <v>649</v>
      </c>
      <c r="G44" s="7">
        <v>151</v>
      </c>
      <c r="H44" s="7"/>
      <c r="I44" s="7"/>
      <c r="J44" s="7"/>
      <c r="K44" s="7"/>
      <c r="L44" s="13"/>
      <c r="M44" s="9">
        <f>323+326</f>
        <v>649</v>
      </c>
      <c r="N44" s="7"/>
      <c r="O44" s="7"/>
      <c r="P44" s="7"/>
      <c r="Q44" s="13"/>
      <c r="R44" s="55" t="s">
        <v>229</v>
      </c>
      <c r="S44" s="119" t="s">
        <v>321</v>
      </c>
      <c r="T44" s="7"/>
      <c r="U44" s="7"/>
      <c r="V44" s="7"/>
      <c r="W44" s="7"/>
      <c r="X44" s="7"/>
      <c r="Y44" s="7"/>
      <c r="Z44" s="7"/>
      <c r="AA44" s="7"/>
      <c r="AB44" s="7"/>
    </row>
    <row r="45" spans="1:29" x14ac:dyDescent="0.2">
      <c r="A45">
        <v>6</v>
      </c>
      <c r="B45" t="s">
        <v>7</v>
      </c>
      <c r="C45" t="s">
        <v>8</v>
      </c>
      <c r="D45" t="s">
        <v>61</v>
      </c>
      <c r="G45" t="s">
        <v>42</v>
      </c>
      <c r="H45" s="1" t="s">
        <v>43</v>
      </c>
      <c r="L45" s="14">
        <v>2</v>
      </c>
      <c r="M45" s="8" t="s">
        <v>44</v>
      </c>
      <c r="N45" t="s">
        <v>45</v>
      </c>
      <c r="Q45" s="16">
        <v>2</v>
      </c>
      <c r="R45" s="53" t="s">
        <v>228</v>
      </c>
      <c r="S45" s="59" t="s">
        <v>286</v>
      </c>
    </row>
    <row r="46" spans="1:29" x14ac:dyDescent="0.2">
      <c r="A46" s="7"/>
      <c r="B46" s="7"/>
      <c r="C46" s="7"/>
      <c r="D46" s="7"/>
      <c r="E46" s="9">
        <f>SUM(G46:K46)</f>
        <v>463</v>
      </c>
      <c r="F46" s="116">
        <f>SUM(M46:P46)</f>
        <v>624</v>
      </c>
      <c r="G46" s="7">
        <v>184</v>
      </c>
      <c r="H46" s="117">
        <v>279</v>
      </c>
      <c r="I46" s="7"/>
      <c r="J46" s="7"/>
      <c r="K46" s="7"/>
      <c r="L46" s="13"/>
      <c r="M46" s="9">
        <v>308</v>
      </c>
      <c r="N46" s="7">
        <v>316</v>
      </c>
      <c r="O46" s="7"/>
      <c r="P46" s="7"/>
      <c r="Q46" s="13"/>
      <c r="R46" s="55" t="s">
        <v>229</v>
      </c>
      <c r="S46" s="7" t="s">
        <v>339</v>
      </c>
      <c r="T46" s="7"/>
      <c r="U46" s="7"/>
      <c r="V46" s="7"/>
      <c r="W46" s="7"/>
      <c r="X46" s="7"/>
      <c r="Y46" s="7"/>
      <c r="Z46" s="7"/>
      <c r="AA46" s="7"/>
      <c r="AB46" s="7"/>
    </row>
    <row r="47" spans="1:29" x14ac:dyDescent="0.2">
      <c r="A47">
        <v>7</v>
      </c>
      <c r="B47" t="s">
        <v>9</v>
      </c>
      <c r="C47" t="s">
        <v>10</v>
      </c>
      <c r="D47" t="s">
        <v>61</v>
      </c>
      <c r="G47" t="s">
        <v>46</v>
      </c>
      <c r="H47" t="s">
        <v>48</v>
      </c>
      <c r="L47" s="14">
        <v>2</v>
      </c>
      <c r="M47" s="8" t="s">
        <v>47</v>
      </c>
      <c r="Q47" s="16">
        <v>1</v>
      </c>
      <c r="R47" s="53" t="s">
        <v>228</v>
      </c>
      <c r="S47" s="59" t="s">
        <v>287</v>
      </c>
    </row>
    <row r="48" spans="1:29" x14ac:dyDescent="0.2">
      <c r="A48" s="7"/>
      <c r="B48" s="7"/>
      <c r="C48" s="7"/>
      <c r="D48" s="7"/>
      <c r="E48" s="9">
        <f>SUM(G48:K48)</f>
        <v>179</v>
      </c>
      <c r="F48" s="116">
        <f>SUM(M48:P48)</f>
        <v>627</v>
      </c>
      <c r="G48" s="7">
        <v>173</v>
      </c>
      <c r="H48" s="7">
        <v>6</v>
      </c>
      <c r="I48" s="7"/>
      <c r="J48" s="7"/>
      <c r="K48" s="7"/>
      <c r="L48" s="13"/>
      <c r="M48" s="9">
        <v>627</v>
      </c>
      <c r="N48" s="7"/>
      <c r="O48" s="7"/>
      <c r="P48" s="7"/>
      <c r="Q48" s="13"/>
      <c r="R48" s="55" t="s">
        <v>229</v>
      </c>
      <c r="S48" s="7" t="s">
        <v>339</v>
      </c>
      <c r="T48" s="7"/>
      <c r="U48" s="7"/>
      <c r="V48" s="7"/>
      <c r="W48" s="7"/>
      <c r="X48" s="7"/>
      <c r="Y48" s="7"/>
      <c r="Z48" s="7"/>
      <c r="AA48" s="7"/>
      <c r="AB48" s="7"/>
    </row>
    <row r="49" spans="1:28" x14ac:dyDescent="0.2">
      <c r="A49" s="114">
        <v>8</v>
      </c>
      <c r="B49" s="114" t="s">
        <v>11</v>
      </c>
      <c r="C49" s="114" t="s">
        <v>12</v>
      </c>
      <c r="D49" s="114" t="s">
        <v>61</v>
      </c>
      <c r="G49" t="s">
        <v>53</v>
      </c>
      <c r="H49" t="s">
        <v>49</v>
      </c>
      <c r="I49" t="s">
        <v>50</v>
      </c>
      <c r="L49" s="14">
        <v>3</v>
      </c>
      <c r="M49" s="12" t="s">
        <v>51</v>
      </c>
      <c r="N49" t="s">
        <v>52</v>
      </c>
      <c r="Q49" s="16">
        <v>2</v>
      </c>
      <c r="R49" s="53" t="s">
        <v>228</v>
      </c>
      <c r="S49" s="59" t="s">
        <v>288</v>
      </c>
    </row>
    <row r="50" spans="1:28" x14ac:dyDescent="0.2">
      <c r="A50" s="122"/>
      <c r="B50" s="122"/>
      <c r="C50" s="122"/>
      <c r="D50" s="122"/>
      <c r="E50" s="9">
        <f>SUM(G50:K50)</f>
        <v>61</v>
      </c>
      <c r="F50" s="116">
        <f>SUM(M50:P50)</f>
        <v>140</v>
      </c>
      <c r="G50" s="7">
        <v>12</v>
      </c>
      <c r="H50" s="7">
        <v>25</v>
      </c>
      <c r="I50" s="7">
        <v>24</v>
      </c>
      <c r="J50" s="7"/>
      <c r="K50" s="7"/>
      <c r="L50" s="13"/>
      <c r="M50" s="123">
        <v>89</v>
      </c>
      <c r="N50" s="7">
        <v>51</v>
      </c>
      <c r="O50" s="7"/>
      <c r="P50" s="7"/>
      <c r="Q50" s="13"/>
      <c r="R50" s="55" t="s">
        <v>229</v>
      </c>
      <c r="S50" s="119" t="s">
        <v>322</v>
      </c>
      <c r="T50" s="7"/>
      <c r="U50" s="7"/>
      <c r="V50" s="7"/>
      <c r="W50" s="7"/>
      <c r="X50" s="7"/>
      <c r="Y50" s="7"/>
      <c r="Z50" s="7"/>
      <c r="AA50" s="7"/>
      <c r="AB50" s="7"/>
    </row>
    <row r="51" spans="1:28" ht="25.5" x14ac:dyDescent="0.2">
      <c r="A51" s="114">
        <v>9</v>
      </c>
      <c r="B51" s="114" t="s">
        <v>54</v>
      </c>
      <c r="C51" s="114" t="s">
        <v>55</v>
      </c>
      <c r="D51" s="115" t="s">
        <v>268</v>
      </c>
      <c r="E51" s="10" t="s">
        <v>65</v>
      </c>
      <c r="G51" t="s">
        <v>56</v>
      </c>
      <c r="R51" s="53" t="s">
        <v>228</v>
      </c>
      <c r="S51" s="59" t="s">
        <v>289</v>
      </c>
    </row>
    <row r="52" spans="1:28" x14ac:dyDescent="0.2">
      <c r="A52" s="122"/>
      <c r="B52" s="122"/>
      <c r="C52" s="122"/>
      <c r="D52" s="122"/>
      <c r="E52" s="9">
        <f>SUM(G52:K52)</f>
        <v>20</v>
      </c>
      <c r="F52" s="116"/>
      <c r="G52" s="7">
        <v>20</v>
      </c>
      <c r="H52" s="7"/>
      <c r="I52" s="7"/>
      <c r="J52" s="7"/>
      <c r="K52" s="7"/>
      <c r="L52" s="13"/>
      <c r="M52" s="9"/>
      <c r="N52" s="7"/>
      <c r="O52" s="7"/>
      <c r="P52" s="7"/>
      <c r="Q52" s="13"/>
      <c r="R52" s="55" t="s">
        <v>229</v>
      </c>
      <c r="S52" s="7" t="s">
        <v>339</v>
      </c>
      <c r="T52" s="7"/>
      <c r="U52" s="7"/>
      <c r="V52" s="7"/>
      <c r="W52" s="7"/>
      <c r="X52" s="7"/>
      <c r="Y52" s="7"/>
      <c r="Z52" s="7"/>
      <c r="AA52" s="7"/>
      <c r="AB52" s="7"/>
    </row>
    <row r="53" spans="1:28" ht="25.5" x14ac:dyDescent="0.2">
      <c r="A53">
        <v>10</v>
      </c>
      <c r="B53" t="s">
        <v>11</v>
      </c>
      <c r="C53" t="s">
        <v>63</v>
      </c>
      <c r="D53" t="s">
        <v>64</v>
      </c>
      <c r="G53" t="s">
        <v>57</v>
      </c>
      <c r="M53" s="8" t="s">
        <v>58</v>
      </c>
      <c r="N53" s="2" t="s">
        <v>59</v>
      </c>
      <c r="O53" s="45" t="s">
        <v>340</v>
      </c>
      <c r="P53" t="s">
        <v>186</v>
      </c>
      <c r="Q53" s="16">
        <v>4</v>
      </c>
      <c r="R53" s="53" t="s">
        <v>228</v>
      </c>
      <c r="S53" s="59" t="s">
        <v>290</v>
      </c>
    </row>
    <row r="54" spans="1:28" x14ac:dyDescent="0.2">
      <c r="A54" s="7"/>
      <c r="B54" s="7"/>
      <c r="C54" s="7"/>
      <c r="D54" s="7"/>
      <c r="E54" s="9">
        <f>SUM(G54:K54)</f>
        <v>24</v>
      </c>
      <c r="F54" s="116">
        <f>SUM(M54:P54)</f>
        <v>329</v>
      </c>
      <c r="G54" s="7">
        <v>24</v>
      </c>
      <c r="H54" s="7"/>
      <c r="I54" s="7"/>
      <c r="J54" s="7"/>
      <c r="K54" s="7"/>
      <c r="L54" s="13"/>
      <c r="M54" s="9">
        <v>147</v>
      </c>
      <c r="N54" s="113">
        <v>30</v>
      </c>
      <c r="O54" s="7">
        <v>60</v>
      </c>
      <c r="P54" s="7">
        <v>92</v>
      </c>
      <c r="Q54" s="13"/>
      <c r="R54" s="55" t="s">
        <v>229</v>
      </c>
      <c r="S54" s="7" t="s">
        <v>339</v>
      </c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2">
      <c r="A55">
        <v>11</v>
      </c>
      <c r="B55" t="s">
        <v>71</v>
      </c>
      <c r="C55" t="s">
        <v>70</v>
      </c>
      <c r="D55" t="s">
        <v>88</v>
      </c>
      <c r="G55" t="s">
        <v>72</v>
      </c>
      <c r="H55" t="s">
        <v>73</v>
      </c>
      <c r="I55" t="s">
        <v>74</v>
      </c>
      <c r="J55" s="5" t="s">
        <v>75</v>
      </c>
      <c r="K55" s="6" t="s">
        <v>76</v>
      </c>
      <c r="L55" s="14">
        <v>5</v>
      </c>
      <c r="M55" s="8" t="s">
        <v>77</v>
      </c>
      <c r="N55" t="s">
        <v>78</v>
      </c>
      <c r="Q55" s="16">
        <v>2</v>
      </c>
      <c r="R55" s="53" t="s">
        <v>228</v>
      </c>
      <c r="S55" s="59" t="s">
        <v>291</v>
      </c>
    </row>
    <row r="56" spans="1:28" x14ac:dyDescent="0.2">
      <c r="A56" s="7"/>
      <c r="B56" s="7"/>
      <c r="C56" s="7"/>
      <c r="D56" s="7"/>
      <c r="E56" s="9">
        <f>SUM(G56:K56)</f>
        <v>180</v>
      </c>
      <c r="F56" s="116">
        <f>SUM(M56:P56)</f>
        <v>1295</v>
      </c>
      <c r="G56" s="7">
        <v>80</v>
      </c>
      <c r="H56" s="7">
        <v>20</v>
      </c>
      <c r="I56" s="7">
        <v>16</v>
      </c>
      <c r="J56" s="7">
        <v>24</v>
      </c>
      <c r="K56" s="113">
        <v>40</v>
      </c>
      <c r="L56" s="13"/>
      <c r="M56" s="9">
        <v>536</v>
      </c>
      <c r="N56" s="7">
        <v>759</v>
      </c>
      <c r="O56" s="7"/>
      <c r="P56" s="7"/>
      <c r="Q56" s="13"/>
      <c r="R56" s="55" t="s">
        <v>229</v>
      </c>
      <c r="S56" s="7" t="s">
        <v>339</v>
      </c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2">
      <c r="A57">
        <v>12</v>
      </c>
      <c r="B57" t="s">
        <v>7</v>
      </c>
      <c r="C57" t="s">
        <v>79</v>
      </c>
      <c r="D57" t="s">
        <v>81</v>
      </c>
      <c r="G57" t="s">
        <v>90</v>
      </c>
      <c r="L57" s="14">
        <v>1</v>
      </c>
      <c r="M57" s="8" t="s">
        <v>91</v>
      </c>
      <c r="N57" t="s">
        <v>92</v>
      </c>
      <c r="Q57" s="16">
        <v>2</v>
      </c>
      <c r="R57" s="53" t="s">
        <v>228</v>
      </c>
      <c r="S57" s="59" t="s">
        <v>292</v>
      </c>
    </row>
    <row r="58" spans="1:28" x14ac:dyDescent="0.2">
      <c r="A58" s="7"/>
      <c r="B58" s="7"/>
      <c r="C58" s="7"/>
      <c r="D58" s="7"/>
      <c r="E58" s="9">
        <f t="shared" ref="E58:E112" si="3">SUM(G58:K58)</f>
        <v>216</v>
      </c>
      <c r="F58" s="116">
        <f t="shared" ref="F58:F112" si="4">SUM(M58:P58)</f>
        <v>244</v>
      </c>
      <c r="G58" s="7">
        <v>216</v>
      </c>
      <c r="H58" s="7"/>
      <c r="I58" s="7"/>
      <c r="J58" s="7"/>
      <c r="K58" s="7"/>
      <c r="L58" s="13"/>
      <c r="M58" s="9">
        <v>50</v>
      </c>
      <c r="N58" s="7">
        <v>194</v>
      </c>
      <c r="O58" s="7"/>
      <c r="P58" s="7"/>
      <c r="Q58" s="13"/>
      <c r="R58" s="55" t="s">
        <v>229</v>
      </c>
      <c r="S58" s="119" t="s">
        <v>323</v>
      </c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2">
      <c r="A59">
        <v>13</v>
      </c>
      <c r="B59" t="s">
        <v>82</v>
      </c>
      <c r="C59" t="s">
        <v>80</v>
      </c>
      <c r="D59" t="s">
        <v>81</v>
      </c>
      <c r="G59" t="s">
        <v>83</v>
      </c>
      <c r="H59" t="s">
        <v>84</v>
      </c>
      <c r="I59" t="s">
        <v>87</v>
      </c>
      <c r="L59" s="14">
        <v>3</v>
      </c>
      <c r="M59" s="8" t="s">
        <v>85</v>
      </c>
      <c r="N59" t="s">
        <v>86</v>
      </c>
      <c r="Q59" s="16">
        <v>2</v>
      </c>
      <c r="R59" s="53" t="s">
        <v>228</v>
      </c>
      <c r="S59" s="59" t="s">
        <v>293</v>
      </c>
    </row>
    <row r="60" spans="1:28" x14ac:dyDescent="0.2">
      <c r="A60" s="7"/>
      <c r="B60" s="7"/>
      <c r="C60" s="7"/>
      <c r="D60" s="7"/>
      <c r="E60" s="9">
        <f t="shared" si="3"/>
        <v>506</v>
      </c>
      <c r="F60" s="116">
        <f t="shared" si="4"/>
        <v>1375</v>
      </c>
      <c r="G60" s="7">
        <f>66+63+66</f>
        <v>195</v>
      </c>
      <c r="H60" s="7">
        <f>60*3</f>
        <v>180</v>
      </c>
      <c r="I60" s="7">
        <f>66+65</f>
        <v>131</v>
      </c>
      <c r="J60" s="7"/>
      <c r="K60" s="7"/>
      <c r="L60" s="13"/>
      <c r="M60" s="9">
        <f>367+363</f>
        <v>730</v>
      </c>
      <c r="N60" s="7">
        <f>324+321</f>
        <v>645</v>
      </c>
      <c r="O60" s="7"/>
      <c r="P60" s="7"/>
      <c r="Q60" s="13"/>
      <c r="R60" s="55" t="s">
        <v>229</v>
      </c>
      <c r="S60" s="7" t="s">
        <v>339</v>
      </c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2">
      <c r="A61">
        <v>14</v>
      </c>
      <c r="B61" t="s">
        <v>71</v>
      </c>
      <c r="C61" t="s">
        <v>99</v>
      </c>
      <c r="D61" t="s">
        <v>89</v>
      </c>
      <c r="G61" s="6" t="s">
        <v>93</v>
      </c>
      <c r="H61" s="6" t="s">
        <v>94</v>
      </c>
      <c r="I61" s="6" t="s">
        <v>96</v>
      </c>
      <c r="J61" s="6" t="s">
        <v>97</v>
      </c>
      <c r="K61" s="6"/>
      <c r="L61" s="14">
        <v>4</v>
      </c>
      <c r="M61" s="8" t="s">
        <v>95</v>
      </c>
      <c r="N61" s="8" t="s">
        <v>98</v>
      </c>
      <c r="Q61" s="16">
        <v>2</v>
      </c>
      <c r="R61" s="53" t="s">
        <v>228</v>
      </c>
      <c r="S61" s="59" t="s">
        <v>294</v>
      </c>
    </row>
    <row r="62" spans="1:28" x14ac:dyDescent="0.2">
      <c r="A62" s="7"/>
      <c r="B62" s="7"/>
      <c r="C62" s="7"/>
      <c r="D62" s="7"/>
      <c r="E62" s="9">
        <f t="shared" si="3"/>
        <v>255</v>
      </c>
      <c r="F62" s="116">
        <f t="shared" si="4"/>
        <v>1030</v>
      </c>
      <c r="G62" s="7">
        <v>24</v>
      </c>
      <c r="H62" s="7">
        <v>109</v>
      </c>
      <c r="I62" s="113">
        <v>76</v>
      </c>
      <c r="J62" s="7">
        <v>46</v>
      </c>
      <c r="K62" s="7"/>
      <c r="L62" s="13"/>
      <c r="M62" s="9">
        <v>502</v>
      </c>
      <c r="N62" s="113">
        <v>528</v>
      </c>
      <c r="O62" s="7"/>
      <c r="P62" s="7"/>
      <c r="Q62" s="13"/>
      <c r="R62" s="55" t="s">
        <v>229</v>
      </c>
      <c r="S62" s="7" t="s">
        <v>339</v>
      </c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2">
      <c r="A63">
        <v>15</v>
      </c>
      <c r="B63" t="s">
        <v>106</v>
      </c>
      <c r="C63" t="s">
        <v>100</v>
      </c>
      <c r="D63" t="s">
        <v>81</v>
      </c>
      <c r="G63" s="6" t="s">
        <v>101</v>
      </c>
      <c r="H63" s="6" t="s">
        <v>103</v>
      </c>
      <c r="I63" s="2" t="s">
        <v>102</v>
      </c>
      <c r="J63" s="6"/>
      <c r="L63" s="14">
        <v>3</v>
      </c>
      <c r="M63" s="8" t="s">
        <v>104</v>
      </c>
      <c r="Q63" s="16">
        <v>1</v>
      </c>
      <c r="R63" s="53" t="s">
        <v>228</v>
      </c>
      <c r="S63" s="59" t="s">
        <v>295</v>
      </c>
    </row>
    <row r="64" spans="1:28" x14ac:dyDescent="0.2">
      <c r="A64" s="7"/>
      <c r="B64" s="7"/>
      <c r="C64" s="7"/>
      <c r="D64" s="7"/>
      <c r="E64" s="9">
        <f t="shared" si="3"/>
        <v>288</v>
      </c>
      <c r="F64" s="116">
        <f t="shared" si="4"/>
        <v>452</v>
      </c>
      <c r="G64" s="7">
        <v>22</v>
      </c>
      <c r="H64" s="7">
        <v>132</v>
      </c>
      <c r="I64" s="7">
        <v>134</v>
      </c>
      <c r="J64" s="7"/>
      <c r="K64" s="7"/>
      <c r="L64" s="13"/>
      <c r="M64" s="9">
        <v>452</v>
      </c>
      <c r="N64" s="7"/>
      <c r="O64" s="7"/>
      <c r="P64" s="7"/>
      <c r="Q64" s="13"/>
      <c r="R64" s="55" t="s">
        <v>229</v>
      </c>
      <c r="S64" s="119" t="s">
        <v>324</v>
      </c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2">
      <c r="A65">
        <v>16</v>
      </c>
      <c r="B65" t="s">
        <v>71</v>
      </c>
      <c r="C65" t="s">
        <v>105</v>
      </c>
      <c r="D65" t="s">
        <v>81</v>
      </c>
      <c r="G65" s="6" t="s">
        <v>107</v>
      </c>
      <c r="H65" s="6" t="s">
        <v>344</v>
      </c>
      <c r="L65" s="14">
        <v>1</v>
      </c>
      <c r="M65" s="8" t="s">
        <v>341</v>
      </c>
      <c r="N65" s="6" t="s">
        <v>343</v>
      </c>
      <c r="O65" s="6" t="s">
        <v>345</v>
      </c>
      <c r="Q65" s="16">
        <v>1</v>
      </c>
      <c r="R65" s="53" t="s">
        <v>228</v>
      </c>
      <c r="S65" s="59" t="s">
        <v>296</v>
      </c>
    </row>
    <row r="66" spans="1:28" x14ac:dyDescent="0.2">
      <c r="A66" s="7"/>
      <c r="B66" s="7"/>
      <c r="C66" s="7"/>
      <c r="D66" s="7"/>
      <c r="E66" s="9">
        <f t="shared" si="3"/>
        <v>114</v>
      </c>
      <c r="F66" s="116">
        <f t="shared" si="4"/>
        <v>558</v>
      </c>
      <c r="G66" s="113">
        <v>114</v>
      </c>
      <c r="H66" s="113" t="s">
        <v>342</v>
      </c>
      <c r="I66" s="7"/>
      <c r="J66" s="7"/>
      <c r="K66" s="7"/>
      <c r="L66" s="13"/>
      <c r="M66" s="9">
        <f>280+278</f>
        <v>558</v>
      </c>
      <c r="N66" s="7" t="s">
        <v>342</v>
      </c>
      <c r="O66" s="7" t="s">
        <v>342</v>
      </c>
      <c r="P66" s="7"/>
      <c r="Q66" s="13"/>
      <c r="R66" s="55" t="s">
        <v>229</v>
      </c>
      <c r="S66" s="7" t="s">
        <v>339</v>
      </c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2">
      <c r="A67">
        <v>17</v>
      </c>
      <c r="B67" t="s">
        <v>82</v>
      </c>
      <c r="C67" t="s">
        <v>181</v>
      </c>
      <c r="D67" t="s">
        <v>108</v>
      </c>
      <c r="G67" s="1" t="s">
        <v>182</v>
      </c>
      <c r="H67" s="2" t="s">
        <v>183</v>
      </c>
      <c r="I67" s="2" t="s">
        <v>185</v>
      </c>
      <c r="J67" s="6"/>
      <c r="K67" s="6"/>
      <c r="L67" s="15">
        <v>3</v>
      </c>
      <c r="M67" s="11" t="s">
        <v>184</v>
      </c>
      <c r="N67" s="2"/>
      <c r="Q67" s="16">
        <v>1</v>
      </c>
      <c r="R67" s="53" t="s">
        <v>228</v>
      </c>
      <c r="S67" s="59" t="s">
        <v>297</v>
      </c>
    </row>
    <row r="68" spans="1:28" x14ac:dyDescent="0.2">
      <c r="A68" s="7"/>
      <c r="B68" s="7"/>
      <c r="C68" s="7"/>
      <c r="D68" s="7"/>
      <c r="E68" s="9">
        <f t="shared" si="3"/>
        <v>583</v>
      </c>
      <c r="F68" s="116">
        <f t="shared" si="4"/>
        <v>645</v>
      </c>
      <c r="G68" s="117">
        <v>193</v>
      </c>
      <c r="H68" s="113">
        <v>324</v>
      </c>
      <c r="I68" s="113">
        <v>66</v>
      </c>
      <c r="J68" s="113"/>
      <c r="K68" s="113"/>
      <c r="L68" s="118"/>
      <c r="M68" s="120">
        <v>645</v>
      </c>
      <c r="N68" s="113"/>
      <c r="O68" s="7"/>
      <c r="P68" s="7"/>
      <c r="Q68" s="13"/>
      <c r="R68" s="55" t="s">
        <v>229</v>
      </c>
      <c r="S68" s="119" t="s">
        <v>337</v>
      </c>
      <c r="T68" s="7"/>
      <c r="U68" s="7"/>
      <c r="V68" s="7"/>
      <c r="W68" s="7"/>
      <c r="X68" s="7"/>
      <c r="Y68" s="7"/>
      <c r="Z68" s="7"/>
      <c r="AA68" s="7"/>
      <c r="AB68" s="7"/>
    </row>
    <row r="69" spans="1:28" x14ac:dyDescent="0.2">
      <c r="A69">
        <v>18</v>
      </c>
      <c r="B69" t="s">
        <v>111</v>
      </c>
      <c r="C69" t="s">
        <v>110</v>
      </c>
      <c r="D69" t="s">
        <v>109</v>
      </c>
      <c r="G69" s="6" t="s">
        <v>112</v>
      </c>
      <c r="L69" s="14">
        <v>1</v>
      </c>
      <c r="M69" s="8" t="s">
        <v>113</v>
      </c>
      <c r="N69" t="s">
        <v>115</v>
      </c>
      <c r="O69" s="2" t="s">
        <v>114</v>
      </c>
      <c r="Q69" s="16">
        <v>3</v>
      </c>
      <c r="R69" s="53" t="s">
        <v>228</v>
      </c>
      <c r="S69" s="59" t="s">
        <v>298</v>
      </c>
    </row>
    <row r="70" spans="1:28" x14ac:dyDescent="0.2">
      <c r="A70" s="7"/>
      <c r="B70" s="7"/>
      <c r="C70" s="7"/>
      <c r="D70" s="7"/>
      <c r="E70" s="9">
        <f t="shared" si="3"/>
        <v>30</v>
      </c>
      <c r="F70" s="116">
        <f t="shared" si="4"/>
        <v>1039</v>
      </c>
      <c r="G70" s="113">
        <v>30</v>
      </c>
      <c r="H70" s="7"/>
      <c r="I70" s="7"/>
      <c r="J70" s="7"/>
      <c r="K70" s="7"/>
      <c r="L70" s="13"/>
      <c r="M70" s="9">
        <f>253+254</f>
        <v>507</v>
      </c>
      <c r="N70" s="7">
        <f>253+252</f>
        <v>505</v>
      </c>
      <c r="O70" s="113">
        <v>27</v>
      </c>
      <c r="P70" s="7"/>
      <c r="Q70" s="13"/>
      <c r="R70" s="55" t="s">
        <v>229</v>
      </c>
      <c r="S70" s="7" t="s">
        <v>339</v>
      </c>
      <c r="T70" s="7"/>
      <c r="U70" s="7"/>
      <c r="V70" s="7"/>
      <c r="W70" s="7"/>
      <c r="X70" s="7"/>
      <c r="Y70" s="7"/>
      <c r="Z70" s="7"/>
      <c r="AA70" s="7"/>
      <c r="AB70" s="7"/>
    </row>
    <row r="71" spans="1:28" x14ac:dyDescent="0.2">
      <c r="A71">
        <v>19</v>
      </c>
      <c r="B71" t="s">
        <v>117</v>
      </c>
      <c r="C71" t="s">
        <v>116</v>
      </c>
      <c r="D71" t="s">
        <v>118</v>
      </c>
      <c r="G71" t="s">
        <v>209</v>
      </c>
      <c r="H71" t="s">
        <v>210</v>
      </c>
      <c r="L71" s="14">
        <v>2</v>
      </c>
      <c r="M71" s="8" t="s">
        <v>211</v>
      </c>
      <c r="Q71" s="16">
        <v>1</v>
      </c>
      <c r="R71" s="53" t="s">
        <v>228</v>
      </c>
      <c r="S71" s="59" t="s">
        <v>299</v>
      </c>
    </row>
    <row r="72" spans="1:28" x14ac:dyDescent="0.2">
      <c r="A72" s="7"/>
      <c r="B72" s="7"/>
      <c r="C72" s="7"/>
      <c r="D72" s="7"/>
      <c r="E72" s="9">
        <f t="shared" si="3"/>
        <v>76</v>
      </c>
      <c r="F72" s="116">
        <f t="shared" si="4"/>
        <v>299</v>
      </c>
      <c r="G72" s="7">
        <v>40</v>
      </c>
      <c r="H72" s="7">
        <v>36</v>
      </c>
      <c r="I72" s="7"/>
      <c r="J72" s="7"/>
      <c r="K72" s="7"/>
      <c r="L72" s="13"/>
      <c r="M72" s="9">
        <v>299</v>
      </c>
      <c r="N72" s="7"/>
      <c r="O72" s="7"/>
      <c r="P72" s="7"/>
      <c r="Q72" s="13"/>
      <c r="R72" s="55" t="s">
        <v>229</v>
      </c>
      <c r="S72" s="7" t="s">
        <v>339</v>
      </c>
      <c r="T72" s="7"/>
      <c r="U72" s="7"/>
      <c r="V72" s="7"/>
      <c r="W72" s="7"/>
      <c r="X72" s="7"/>
      <c r="Y72" s="7"/>
      <c r="Z72" s="7"/>
      <c r="AA72" s="7"/>
      <c r="AB72" s="7"/>
    </row>
    <row r="73" spans="1:28" x14ac:dyDescent="0.2">
      <c r="A73">
        <v>20</v>
      </c>
      <c r="B73" t="s">
        <v>3</v>
      </c>
      <c r="C73" t="s">
        <v>205</v>
      </c>
      <c r="D73" t="s">
        <v>118</v>
      </c>
      <c r="G73" s="6" t="s">
        <v>198</v>
      </c>
      <c r="H73" s="6" t="s">
        <v>199</v>
      </c>
      <c r="L73" s="14">
        <v>2</v>
      </c>
      <c r="M73" s="8" t="s">
        <v>200</v>
      </c>
      <c r="N73" s="5" t="s">
        <v>201</v>
      </c>
      <c r="O73" s="5" t="s">
        <v>202</v>
      </c>
      <c r="Q73" s="16">
        <v>3</v>
      </c>
      <c r="R73" s="53" t="s">
        <v>228</v>
      </c>
      <c r="S73" s="59" t="s">
        <v>300</v>
      </c>
    </row>
    <row r="74" spans="1:28" x14ac:dyDescent="0.2">
      <c r="A74" s="7"/>
      <c r="B74" s="7"/>
      <c r="C74" s="7"/>
      <c r="D74" s="7"/>
      <c r="E74" s="9">
        <f t="shared" si="3"/>
        <v>200</v>
      </c>
      <c r="F74" s="116">
        <f t="shared" si="4"/>
        <v>677</v>
      </c>
      <c r="G74" s="7">
        <v>56</v>
      </c>
      <c r="H74" s="7">
        <v>144</v>
      </c>
      <c r="I74" s="7"/>
      <c r="J74" s="7"/>
      <c r="K74" s="7"/>
      <c r="L74" s="13"/>
      <c r="M74" s="9">
        <f>140+136+72</f>
        <v>348</v>
      </c>
      <c r="N74" s="7">
        <f>158+79</f>
        <v>237</v>
      </c>
      <c r="O74" s="7">
        <f>63+29</f>
        <v>92</v>
      </c>
      <c r="P74" s="7"/>
      <c r="Q74" s="13"/>
      <c r="R74" s="55" t="s">
        <v>229</v>
      </c>
      <c r="S74" s="7" t="s">
        <v>339</v>
      </c>
      <c r="T74" s="7"/>
      <c r="U74" s="7"/>
      <c r="V74" s="7"/>
      <c r="W74" s="7"/>
      <c r="X74" s="7"/>
      <c r="Y74" s="7"/>
      <c r="Z74" s="7"/>
      <c r="AA74" s="7"/>
      <c r="AB74" s="7"/>
    </row>
    <row r="75" spans="1:28" x14ac:dyDescent="0.2">
      <c r="A75">
        <v>21</v>
      </c>
      <c r="B75" t="s">
        <v>82</v>
      </c>
      <c r="C75" t="s">
        <v>301</v>
      </c>
      <c r="D75" t="s">
        <v>119</v>
      </c>
      <c r="G75" s="6" t="s">
        <v>120</v>
      </c>
      <c r="L75" s="14">
        <v>1</v>
      </c>
      <c r="M75" s="8" t="s">
        <v>121</v>
      </c>
      <c r="N75" s="5" t="s">
        <v>122</v>
      </c>
      <c r="Q75" s="16">
        <v>2</v>
      </c>
      <c r="R75" s="53" t="s">
        <v>228</v>
      </c>
      <c r="S75" s="59" t="s">
        <v>302</v>
      </c>
    </row>
    <row r="76" spans="1:28" x14ac:dyDescent="0.2">
      <c r="A76" s="7"/>
      <c r="B76" s="7"/>
      <c r="C76" s="7"/>
      <c r="D76" s="7"/>
      <c r="E76" s="9">
        <f t="shared" si="3"/>
        <v>203</v>
      </c>
      <c r="F76" s="116">
        <f t="shared" si="4"/>
        <v>873</v>
      </c>
      <c r="G76" s="7">
        <v>203</v>
      </c>
      <c r="H76" s="7"/>
      <c r="I76" s="7"/>
      <c r="J76" s="7"/>
      <c r="K76" s="7"/>
      <c r="L76" s="13"/>
      <c r="M76" s="9">
        <v>526</v>
      </c>
      <c r="N76" s="7">
        <v>347</v>
      </c>
      <c r="O76" s="7"/>
      <c r="P76" s="7"/>
      <c r="Q76" s="13"/>
      <c r="R76" s="55" t="s">
        <v>229</v>
      </c>
      <c r="S76" s="119" t="s">
        <v>325</v>
      </c>
      <c r="T76" s="7"/>
      <c r="U76" s="7"/>
      <c r="V76" s="7"/>
      <c r="W76" s="7"/>
      <c r="X76" s="7"/>
      <c r="Y76" s="7"/>
      <c r="Z76" s="7"/>
      <c r="AA76" s="7"/>
      <c r="AB76" s="7"/>
    </row>
    <row r="77" spans="1:28" x14ac:dyDescent="0.2">
      <c r="A77">
        <v>22</v>
      </c>
      <c r="B77" t="s">
        <v>13</v>
      </c>
      <c r="C77" t="s">
        <v>236</v>
      </c>
      <c r="D77" t="s">
        <v>123</v>
      </c>
      <c r="G77" s="6" t="s">
        <v>232</v>
      </c>
      <c r="L77" s="14">
        <v>1</v>
      </c>
      <c r="M77" s="8" t="s">
        <v>233</v>
      </c>
      <c r="Q77" s="16">
        <v>1</v>
      </c>
      <c r="R77" s="53" t="s">
        <v>228</v>
      </c>
      <c r="S77" s="112" t="s">
        <v>234</v>
      </c>
    </row>
    <row r="78" spans="1:28" x14ac:dyDescent="0.2">
      <c r="A78" s="7"/>
      <c r="B78" s="7"/>
      <c r="C78" s="7"/>
      <c r="D78" s="7"/>
      <c r="E78" s="9">
        <f t="shared" si="3"/>
        <v>138</v>
      </c>
      <c r="F78" s="116">
        <f t="shared" si="4"/>
        <v>596</v>
      </c>
      <c r="G78" s="7">
        <v>138</v>
      </c>
      <c r="H78" s="7"/>
      <c r="I78" s="7"/>
      <c r="J78" s="7"/>
      <c r="K78" s="7"/>
      <c r="L78" s="13"/>
      <c r="M78" s="9">
        <v>596</v>
      </c>
      <c r="N78" s="7"/>
      <c r="O78" s="7"/>
      <c r="P78" s="7"/>
      <c r="Q78" s="13"/>
      <c r="R78" s="55" t="s">
        <v>229</v>
      </c>
      <c r="S78" s="119" t="s">
        <v>235</v>
      </c>
      <c r="T78" s="7"/>
      <c r="U78" s="7"/>
      <c r="V78" s="7"/>
      <c r="W78" s="7"/>
      <c r="X78" s="7"/>
      <c r="Y78" s="7"/>
      <c r="Z78" s="7"/>
      <c r="AA78" s="7"/>
      <c r="AB78" s="7"/>
    </row>
    <row r="79" spans="1:28" x14ac:dyDescent="0.2">
      <c r="A79">
        <v>23</v>
      </c>
      <c r="B79" t="s">
        <v>6</v>
      </c>
      <c r="C79" t="s">
        <v>124</v>
      </c>
      <c r="D79" t="s">
        <v>123</v>
      </c>
      <c r="G79" s="6" t="s">
        <v>276</v>
      </c>
      <c r="L79" s="14">
        <v>1</v>
      </c>
      <c r="M79" s="8" t="s">
        <v>277</v>
      </c>
      <c r="Q79" s="16">
        <v>1</v>
      </c>
      <c r="R79" s="53" t="s">
        <v>228</v>
      </c>
      <c r="S79" s="112" t="s">
        <v>278</v>
      </c>
    </row>
    <row r="80" spans="1:28" x14ac:dyDescent="0.2">
      <c r="A80" s="7"/>
      <c r="B80" s="7"/>
      <c r="C80" s="7"/>
      <c r="D80" s="7"/>
      <c r="E80" s="9">
        <f t="shared" si="3"/>
        <v>159</v>
      </c>
      <c r="F80" s="116">
        <f t="shared" si="4"/>
        <v>584</v>
      </c>
      <c r="G80" s="7">
        <v>159</v>
      </c>
      <c r="H80" s="7"/>
      <c r="I80" s="7"/>
      <c r="J80" s="7"/>
      <c r="K80" s="7"/>
      <c r="L80" s="13"/>
      <c r="M80" s="9">
        <v>584</v>
      </c>
      <c r="N80" s="7"/>
      <c r="O80" s="7"/>
      <c r="P80" s="7"/>
      <c r="Q80" s="13"/>
      <c r="R80" s="55" t="s">
        <v>229</v>
      </c>
      <c r="S80" s="119" t="s">
        <v>326</v>
      </c>
      <c r="T80" s="7"/>
      <c r="U80" s="7"/>
      <c r="V80" s="7"/>
      <c r="W80" s="7"/>
      <c r="X80" s="7"/>
      <c r="Y80" s="7"/>
      <c r="Z80" s="7"/>
      <c r="AA80" s="7"/>
      <c r="AB80" s="7"/>
    </row>
    <row r="81" spans="1:28" x14ac:dyDescent="0.2">
      <c r="A81">
        <v>24</v>
      </c>
      <c r="B81" t="s">
        <v>106</v>
      </c>
      <c r="C81" t="s">
        <v>125</v>
      </c>
      <c r="D81" t="s">
        <v>126</v>
      </c>
      <c r="G81" s="6" t="s">
        <v>127</v>
      </c>
      <c r="H81" s="6" t="s">
        <v>128</v>
      </c>
      <c r="L81" s="14">
        <v>2</v>
      </c>
      <c r="M81" s="8" t="s">
        <v>129</v>
      </c>
      <c r="Q81" s="16">
        <v>1</v>
      </c>
      <c r="R81" s="53" t="s">
        <v>228</v>
      </c>
      <c r="S81" s="112" t="s">
        <v>303</v>
      </c>
    </row>
    <row r="82" spans="1:28" x14ac:dyDescent="0.2">
      <c r="A82" s="7"/>
      <c r="B82" s="7"/>
      <c r="C82" s="7"/>
      <c r="D82" s="7"/>
      <c r="E82" s="9">
        <f t="shared" si="3"/>
        <v>140</v>
      </c>
      <c r="F82" s="116">
        <f t="shared" si="4"/>
        <v>549</v>
      </c>
      <c r="G82" s="7">
        <v>70</v>
      </c>
      <c r="H82" s="7">
        <v>70</v>
      </c>
      <c r="I82" s="7"/>
      <c r="J82" s="7"/>
      <c r="K82" s="7"/>
      <c r="L82" s="13"/>
      <c r="M82" s="9">
        <v>549</v>
      </c>
      <c r="N82" s="7"/>
      <c r="O82" s="7"/>
      <c r="P82" s="7"/>
      <c r="Q82" s="13"/>
      <c r="R82" s="55" t="s">
        <v>229</v>
      </c>
      <c r="S82" s="119" t="s">
        <v>327</v>
      </c>
      <c r="T82" s="7"/>
      <c r="U82" s="7"/>
      <c r="V82" s="7"/>
      <c r="W82" s="7"/>
      <c r="X82" s="7"/>
      <c r="Y82" s="7"/>
      <c r="Z82" s="7"/>
      <c r="AA82" s="7"/>
      <c r="AB82" s="7"/>
    </row>
    <row r="83" spans="1:28" x14ac:dyDescent="0.2">
      <c r="A83">
        <v>25</v>
      </c>
      <c r="B83" t="s">
        <v>82</v>
      </c>
      <c r="C83" t="s">
        <v>251</v>
      </c>
      <c r="D83" t="s">
        <v>123</v>
      </c>
      <c r="G83" t="s">
        <v>247</v>
      </c>
      <c r="H83" t="s">
        <v>248</v>
      </c>
      <c r="L83" s="14">
        <v>1</v>
      </c>
      <c r="M83" s="11" t="s">
        <v>249</v>
      </c>
      <c r="Q83" s="16">
        <v>1</v>
      </c>
      <c r="R83" s="53" t="s">
        <v>228</v>
      </c>
      <c r="S83" s="112" t="s">
        <v>252</v>
      </c>
    </row>
    <row r="84" spans="1:28" x14ac:dyDescent="0.2">
      <c r="A84" s="7"/>
      <c r="B84" s="7"/>
      <c r="C84" s="7"/>
      <c r="D84" s="7"/>
      <c r="E84" s="9">
        <f t="shared" si="3"/>
        <v>377</v>
      </c>
      <c r="F84" s="116">
        <f t="shared" si="4"/>
        <v>544</v>
      </c>
      <c r="G84" s="7">
        <v>189</v>
      </c>
      <c r="H84" s="7">
        <v>188</v>
      </c>
      <c r="I84" s="7"/>
      <c r="J84" s="7"/>
      <c r="K84" s="7"/>
      <c r="L84" s="13"/>
      <c r="M84" s="120">
        <v>544</v>
      </c>
      <c r="N84" s="7"/>
      <c r="O84" s="7"/>
      <c r="P84" s="7"/>
      <c r="Q84" s="13"/>
      <c r="R84" s="55" t="s">
        <v>229</v>
      </c>
      <c r="S84" s="119" t="s">
        <v>250</v>
      </c>
      <c r="T84" s="7"/>
      <c r="U84" s="7"/>
      <c r="V84" s="7"/>
      <c r="W84" s="7"/>
      <c r="X84" s="7"/>
      <c r="Y84" s="7"/>
      <c r="Z84" s="7"/>
      <c r="AA84" s="7"/>
      <c r="AB84" s="7"/>
    </row>
    <row r="85" spans="1:28" x14ac:dyDescent="0.2">
      <c r="A85" s="114">
        <v>26</v>
      </c>
      <c r="B85" s="114" t="s">
        <v>131</v>
      </c>
      <c r="C85" s="114" t="s">
        <v>130</v>
      </c>
      <c r="D85" s="114" t="s">
        <v>119</v>
      </c>
      <c r="G85" s="6" t="s">
        <v>132</v>
      </c>
      <c r="L85" s="14">
        <v>1</v>
      </c>
      <c r="M85" s="8" t="s">
        <v>133</v>
      </c>
      <c r="Q85" s="16">
        <v>1</v>
      </c>
      <c r="R85" s="53" t="s">
        <v>228</v>
      </c>
      <c r="S85" s="59" t="s">
        <v>304</v>
      </c>
    </row>
    <row r="86" spans="1:28" x14ac:dyDescent="0.2">
      <c r="A86" s="122"/>
      <c r="B86" s="122"/>
      <c r="C86" s="122"/>
      <c r="D86" s="122"/>
      <c r="E86" s="9">
        <f t="shared" si="3"/>
        <v>202</v>
      </c>
      <c r="F86" s="116">
        <f t="shared" si="4"/>
        <v>630</v>
      </c>
      <c r="G86" s="7">
        <v>202</v>
      </c>
      <c r="H86" s="7"/>
      <c r="I86" s="7"/>
      <c r="J86" s="7"/>
      <c r="K86" s="7"/>
      <c r="L86" s="13"/>
      <c r="M86" s="9">
        <v>630</v>
      </c>
      <c r="N86" s="7"/>
      <c r="O86" s="7"/>
      <c r="P86" s="7"/>
      <c r="Q86" s="13"/>
      <c r="R86" s="55" t="s">
        <v>229</v>
      </c>
      <c r="S86" s="119" t="s">
        <v>328</v>
      </c>
      <c r="T86" s="7"/>
      <c r="U86" s="7"/>
      <c r="V86" s="7"/>
      <c r="W86" s="7"/>
      <c r="X86" s="7"/>
      <c r="Y86" s="7"/>
      <c r="Z86" s="7"/>
      <c r="AA86" s="7"/>
      <c r="AB86" s="7"/>
    </row>
    <row r="87" spans="1:28" x14ac:dyDescent="0.2">
      <c r="A87" s="114">
        <v>27</v>
      </c>
      <c r="B87" s="114" t="s">
        <v>135</v>
      </c>
      <c r="C87" s="114" t="s">
        <v>134</v>
      </c>
      <c r="D87" s="114" t="s">
        <v>123</v>
      </c>
      <c r="G87" s="6" t="s">
        <v>265</v>
      </c>
      <c r="L87" s="14">
        <v>1</v>
      </c>
      <c r="M87" s="19" t="s">
        <v>266</v>
      </c>
      <c r="Q87" s="16">
        <v>1</v>
      </c>
      <c r="R87" s="53" t="s">
        <v>228</v>
      </c>
      <c r="S87" s="59" t="s">
        <v>305</v>
      </c>
    </row>
    <row r="88" spans="1:28" x14ac:dyDescent="0.2">
      <c r="A88" s="122"/>
      <c r="B88" s="122"/>
      <c r="C88" s="122"/>
      <c r="D88" s="122"/>
      <c r="E88" s="9">
        <f t="shared" si="3"/>
        <v>108</v>
      </c>
      <c r="F88" s="116">
        <f t="shared" si="4"/>
        <v>875</v>
      </c>
      <c r="G88" s="7">
        <v>108</v>
      </c>
      <c r="H88" s="7"/>
      <c r="I88" s="7"/>
      <c r="J88" s="7"/>
      <c r="K88" s="7"/>
      <c r="L88" s="13"/>
      <c r="M88" s="124">
        <v>875</v>
      </c>
      <c r="N88" s="7"/>
      <c r="O88" s="7"/>
      <c r="P88" s="7"/>
      <c r="Q88" s="13"/>
      <c r="R88" s="55" t="s">
        <v>229</v>
      </c>
      <c r="S88" s="119" t="s">
        <v>230</v>
      </c>
      <c r="T88" s="7"/>
      <c r="U88" s="7"/>
      <c r="V88" s="7"/>
      <c r="W88" s="7"/>
      <c r="X88" s="7"/>
      <c r="Y88" s="7"/>
      <c r="Z88" s="7"/>
      <c r="AA88" s="7"/>
      <c r="AB88" s="7"/>
    </row>
    <row r="89" spans="1:28" x14ac:dyDescent="0.2">
      <c r="A89" s="114">
        <v>28</v>
      </c>
      <c r="B89" s="114" t="s">
        <v>7</v>
      </c>
      <c r="C89" s="114" t="s">
        <v>136</v>
      </c>
      <c r="D89" s="114" t="s">
        <v>180</v>
      </c>
      <c r="G89" t="s">
        <v>138</v>
      </c>
      <c r="H89" t="s">
        <v>137</v>
      </c>
      <c r="L89" s="14">
        <v>2</v>
      </c>
      <c r="R89" s="53" t="s">
        <v>228</v>
      </c>
      <c r="S89" s="59" t="s">
        <v>306</v>
      </c>
    </row>
    <row r="90" spans="1:28" x14ac:dyDescent="0.2">
      <c r="A90" s="122"/>
      <c r="B90" s="122"/>
      <c r="C90" s="122"/>
      <c r="D90" s="122"/>
      <c r="E90" s="9">
        <f t="shared" si="3"/>
        <v>267</v>
      </c>
      <c r="F90" s="116">
        <f t="shared" si="4"/>
        <v>0</v>
      </c>
      <c r="G90" s="7">
        <v>171</v>
      </c>
      <c r="H90" s="7">
        <v>96</v>
      </c>
      <c r="I90" s="7"/>
      <c r="J90" s="7"/>
      <c r="K90" s="7"/>
      <c r="L90" s="13"/>
      <c r="M90" s="9"/>
      <c r="N90" s="7"/>
      <c r="O90" s="7"/>
      <c r="P90" s="7"/>
      <c r="Q90" s="13"/>
      <c r="R90" s="55" t="s">
        <v>229</v>
      </c>
      <c r="S90" s="7" t="s">
        <v>339</v>
      </c>
      <c r="T90" s="7"/>
      <c r="U90" s="7"/>
      <c r="V90" s="7"/>
      <c r="W90" s="7"/>
      <c r="X90" s="7"/>
      <c r="Y90" s="7"/>
      <c r="Z90" s="7"/>
      <c r="AA90" s="7"/>
      <c r="AB90" s="7"/>
    </row>
    <row r="91" spans="1:28" x14ac:dyDescent="0.2">
      <c r="A91" s="114">
        <v>29</v>
      </c>
      <c r="B91" s="114" t="s">
        <v>6</v>
      </c>
      <c r="C91" s="114" t="s">
        <v>329</v>
      </c>
      <c r="D91" s="114" t="s">
        <v>126</v>
      </c>
      <c r="G91" s="6" t="s">
        <v>139</v>
      </c>
      <c r="H91" s="6" t="s">
        <v>140</v>
      </c>
      <c r="I91" s="6" t="s">
        <v>142</v>
      </c>
      <c r="L91" s="14">
        <v>3</v>
      </c>
      <c r="M91" s="8" t="s">
        <v>141</v>
      </c>
      <c r="Q91" s="16">
        <v>1</v>
      </c>
      <c r="R91" s="53" t="s">
        <v>228</v>
      </c>
      <c r="S91" s="59" t="s">
        <v>307</v>
      </c>
    </row>
    <row r="92" spans="1:28" x14ac:dyDescent="0.2">
      <c r="A92" s="122"/>
      <c r="B92" s="122"/>
      <c r="C92" s="122"/>
      <c r="D92" s="122"/>
      <c r="E92" s="9">
        <f t="shared" si="3"/>
        <v>482</v>
      </c>
      <c r="F92" s="116">
        <f t="shared" si="4"/>
        <v>606</v>
      </c>
      <c r="G92" s="7">
        <v>19</v>
      </c>
      <c r="H92" s="7">
        <v>250</v>
      </c>
      <c r="I92" s="7">
        <f>71*3</f>
        <v>213</v>
      </c>
      <c r="J92" s="7"/>
      <c r="K92" s="7"/>
      <c r="L92" s="13"/>
      <c r="M92" s="9">
        <v>606</v>
      </c>
      <c r="N92" s="7"/>
      <c r="O92" s="7"/>
      <c r="P92" s="7"/>
      <c r="Q92" s="13"/>
      <c r="R92" s="55" t="s">
        <v>229</v>
      </c>
      <c r="S92" s="119" t="s">
        <v>330</v>
      </c>
      <c r="T92" s="7"/>
      <c r="U92" s="7"/>
      <c r="V92" s="7"/>
      <c r="W92" s="7"/>
      <c r="X92" s="7"/>
      <c r="Y92" s="7"/>
      <c r="Z92" s="7"/>
      <c r="AA92" s="7"/>
      <c r="AB92" s="7"/>
    </row>
    <row r="93" spans="1:28" x14ac:dyDescent="0.2">
      <c r="A93" s="114">
        <v>30</v>
      </c>
      <c r="B93" s="114" t="s">
        <v>331</v>
      </c>
      <c r="C93" s="114" t="s">
        <v>143</v>
      </c>
      <c r="D93" s="114" t="s">
        <v>171</v>
      </c>
      <c r="G93" t="s">
        <v>144</v>
      </c>
      <c r="H93" t="s">
        <v>145</v>
      </c>
      <c r="L93" s="14">
        <v>2</v>
      </c>
      <c r="M93" s="8" t="s">
        <v>146</v>
      </c>
      <c r="N93" t="s">
        <v>147</v>
      </c>
      <c r="O93" t="s">
        <v>148</v>
      </c>
      <c r="Q93" s="16">
        <v>3</v>
      </c>
      <c r="R93" s="53" t="s">
        <v>228</v>
      </c>
      <c r="S93" s="59" t="s">
        <v>308</v>
      </c>
    </row>
    <row r="94" spans="1:28" x14ac:dyDescent="0.2">
      <c r="A94" s="7"/>
      <c r="B94" s="7"/>
      <c r="C94" s="7"/>
      <c r="D94" s="7"/>
      <c r="E94" s="9">
        <f t="shared" si="3"/>
        <v>72</v>
      </c>
      <c r="F94" s="116">
        <f t="shared" si="4"/>
        <v>1756</v>
      </c>
      <c r="G94" s="7">
        <v>24</v>
      </c>
      <c r="H94" s="7">
        <v>48</v>
      </c>
      <c r="I94" s="7"/>
      <c r="J94" s="7"/>
      <c r="K94" s="7"/>
      <c r="L94" s="13"/>
      <c r="M94" s="9">
        <v>609</v>
      </c>
      <c r="N94" s="7">
        <v>402</v>
      </c>
      <c r="O94" s="7">
        <v>745</v>
      </c>
      <c r="P94" s="7"/>
      <c r="Q94" s="13"/>
      <c r="R94" s="55" t="s">
        <v>229</v>
      </c>
      <c r="S94" s="119" t="s">
        <v>332</v>
      </c>
      <c r="T94" s="7"/>
      <c r="U94" s="7"/>
      <c r="V94" s="7"/>
      <c r="W94" s="7"/>
      <c r="X94" s="7"/>
      <c r="Y94" s="7"/>
      <c r="Z94" s="7"/>
      <c r="AA94" s="7"/>
      <c r="AB94" s="7"/>
    </row>
    <row r="95" spans="1:28" x14ac:dyDescent="0.2">
      <c r="A95" s="114">
        <v>31</v>
      </c>
      <c r="B95" s="114" t="s">
        <v>9</v>
      </c>
      <c r="C95" s="114" t="s">
        <v>149</v>
      </c>
      <c r="D95" s="114" t="s">
        <v>126</v>
      </c>
      <c r="G95" t="s">
        <v>150</v>
      </c>
      <c r="H95" t="s">
        <v>151</v>
      </c>
      <c r="L95" s="14">
        <v>2</v>
      </c>
      <c r="M95" s="8" t="s">
        <v>152</v>
      </c>
      <c r="N95" t="s">
        <v>153</v>
      </c>
      <c r="Q95" s="16">
        <v>2</v>
      </c>
      <c r="R95" s="53" t="s">
        <v>228</v>
      </c>
      <c r="S95" s="59" t="s">
        <v>309</v>
      </c>
    </row>
    <row r="96" spans="1:28" x14ac:dyDescent="0.2">
      <c r="A96" s="122"/>
      <c r="B96" s="122"/>
      <c r="C96" s="122"/>
      <c r="D96" s="122"/>
      <c r="E96" s="9">
        <f t="shared" si="3"/>
        <v>275</v>
      </c>
      <c r="F96" s="116">
        <f t="shared" si="4"/>
        <v>630</v>
      </c>
      <c r="G96" s="7">
        <v>154</v>
      </c>
      <c r="H96" s="7">
        <v>121</v>
      </c>
      <c r="I96" s="7"/>
      <c r="J96" s="7"/>
      <c r="K96" s="7"/>
      <c r="L96" s="13"/>
      <c r="M96" s="9">
        <v>372</v>
      </c>
      <c r="N96" s="7">
        <v>258</v>
      </c>
      <c r="O96" s="7"/>
      <c r="P96" s="7"/>
      <c r="Q96" s="13"/>
      <c r="R96" s="55" t="s">
        <v>229</v>
      </c>
      <c r="S96" s="119" t="s">
        <v>333</v>
      </c>
      <c r="T96" s="7"/>
      <c r="U96" s="7"/>
      <c r="V96" s="7"/>
      <c r="W96" s="7"/>
      <c r="X96" s="7"/>
      <c r="Y96" s="7"/>
      <c r="Z96" s="7"/>
      <c r="AA96" s="7"/>
      <c r="AB96" s="7"/>
    </row>
    <row r="97" spans="1:28" x14ac:dyDescent="0.2">
      <c r="A97" s="114">
        <v>32</v>
      </c>
      <c r="B97" s="114" t="s">
        <v>154</v>
      </c>
      <c r="C97" s="114" t="s">
        <v>168</v>
      </c>
      <c r="D97" s="114" t="s">
        <v>169</v>
      </c>
      <c r="G97" t="s">
        <v>275</v>
      </c>
      <c r="L97" s="14">
        <v>1</v>
      </c>
      <c r="R97" s="53" t="s">
        <v>228</v>
      </c>
      <c r="S97" s="59" t="s">
        <v>310</v>
      </c>
    </row>
    <row r="98" spans="1:28" x14ac:dyDescent="0.2">
      <c r="A98" s="122"/>
      <c r="B98" s="122"/>
      <c r="C98" s="122"/>
      <c r="D98" s="122"/>
      <c r="E98" s="9">
        <f t="shared" si="3"/>
        <v>54</v>
      </c>
      <c r="F98" s="116">
        <f t="shared" si="4"/>
        <v>0</v>
      </c>
      <c r="G98" s="7">
        <v>54</v>
      </c>
      <c r="H98" s="7"/>
      <c r="I98" s="7"/>
      <c r="J98" s="7"/>
      <c r="K98" s="7"/>
      <c r="L98" s="13"/>
      <c r="M98" s="9"/>
      <c r="N98" s="7"/>
      <c r="O98" s="7"/>
      <c r="P98" s="7"/>
      <c r="Q98" s="13"/>
      <c r="R98" s="55" t="s">
        <v>229</v>
      </c>
      <c r="S98" s="7" t="s">
        <v>339</v>
      </c>
      <c r="T98" s="7"/>
      <c r="U98" s="7"/>
      <c r="V98" s="7"/>
      <c r="W98" s="7"/>
      <c r="X98" s="7"/>
      <c r="Y98" s="7"/>
      <c r="Z98" s="7"/>
      <c r="AA98" s="7"/>
      <c r="AB98" s="7"/>
    </row>
    <row r="99" spans="1:28" x14ac:dyDescent="0.2">
      <c r="A99" s="114">
        <v>33</v>
      </c>
      <c r="B99" s="114" t="s">
        <v>7</v>
      </c>
      <c r="C99" s="114" t="s">
        <v>156</v>
      </c>
      <c r="D99" s="114" t="s">
        <v>157</v>
      </c>
      <c r="G99" s="1" t="s">
        <v>158</v>
      </c>
      <c r="H99" s="1" t="s">
        <v>159</v>
      </c>
      <c r="I99" t="s">
        <v>160</v>
      </c>
      <c r="J99" t="s">
        <v>161</v>
      </c>
      <c r="L99" s="14">
        <v>4</v>
      </c>
      <c r="R99" s="53" t="s">
        <v>228</v>
      </c>
      <c r="S99" s="59" t="s">
        <v>311</v>
      </c>
    </row>
    <row r="100" spans="1:28" x14ac:dyDescent="0.2">
      <c r="A100" s="122"/>
      <c r="B100" s="122"/>
      <c r="C100" s="122"/>
      <c r="D100" s="122"/>
      <c r="E100" s="9">
        <f t="shared" si="3"/>
        <v>619</v>
      </c>
      <c r="F100" s="116">
        <f t="shared" si="4"/>
        <v>0</v>
      </c>
      <c r="G100" s="117">
        <v>78</v>
      </c>
      <c r="H100" s="117">
        <v>116</v>
      </c>
      <c r="I100" s="7">
        <v>303</v>
      </c>
      <c r="J100" s="7">
        <v>122</v>
      </c>
      <c r="K100" s="7"/>
      <c r="L100" s="13"/>
      <c r="M100" s="9"/>
      <c r="N100" s="7"/>
      <c r="O100" s="7"/>
      <c r="P100" s="7"/>
      <c r="Q100" s="13"/>
      <c r="R100" s="55" t="s">
        <v>229</v>
      </c>
      <c r="S100" s="119" t="s">
        <v>334</v>
      </c>
      <c r="T100" s="7"/>
      <c r="U100" s="7"/>
      <c r="V100" s="7"/>
      <c r="W100" s="7"/>
      <c r="X100" s="7"/>
      <c r="Y100" s="7"/>
      <c r="Z100" s="7"/>
      <c r="AA100" s="7"/>
      <c r="AB100" s="7"/>
    </row>
    <row r="101" spans="1:28" x14ac:dyDescent="0.2">
      <c r="A101" s="114">
        <v>34</v>
      </c>
      <c r="B101" s="114" t="s">
        <v>3</v>
      </c>
      <c r="C101" s="114" t="s">
        <v>170</v>
      </c>
      <c r="D101" s="114" t="s">
        <v>171</v>
      </c>
      <c r="G101" s="6" t="s">
        <v>206</v>
      </c>
      <c r="H101" s="6" t="s">
        <v>207</v>
      </c>
      <c r="L101" s="14">
        <v>2</v>
      </c>
      <c r="M101" s="8" t="s">
        <v>208</v>
      </c>
      <c r="Q101" s="16">
        <v>1</v>
      </c>
      <c r="R101" s="53" t="s">
        <v>228</v>
      </c>
      <c r="S101" s="59" t="s">
        <v>312</v>
      </c>
    </row>
    <row r="102" spans="1:28" x14ac:dyDescent="0.2">
      <c r="A102" s="7"/>
      <c r="B102" s="7"/>
      <c r="C102" s="7"/>
      <c r="D102" s="7"/>
      <c r="E102" s="9">
        <f t="shared" si="3"/>
        <v>92</v>
      </c>
      <c r="F102" s="116">
        <f t="shared" si="4"/>
        <v>278</v>
      </c>
      <c r="G102" s="7">
        <v>44</v>
      </c>
      <c r="H102" s="113">
        <v>48</v>
      </c>
      <c r="I102" s="7"/>
      <c r="J102" s="7"/>
      <c r="K102" s="7"/>
      <c r="L102" s="13"/>
      <c r="M102" s="9">
        <v>278</v>
      </c>
      <c r="N102" s="7"/>
      <c r="O102" s="7"/>
      <c r="P102" s="7"/>
      <c r="Q102" s="13"/>
      <c r="R102" s="55" t="s">
        <v>229</v>
      </c>
      <c r="S102" s="119" t="s">
        <v>335</v>
      </c>
      <c r="T102" s="7"/>
      <c r="U102" s="7"/>
      <c r="V102" s="7"/>
      <c r="W102" s="7"/>
      <c r="X102" s="7"/>
      <c r="Y102" s="7"/>
      <c r="Z102" s="7"/>
      <c r="AA102" s="7"/>
      <c r="AB102" s="7"/>
    </row>
    <row r="103" spans="1:28" x14ac:dyDescent="0.2">
      <c r="A103">
        <v>35</v>
      </c>
      <c r="B103" t="s">
        <v>3</v>
      </c>
      <c r="C103" t="s">
        <v>187</v>
      </c>
      <c r="D103" t="s">
        <v>188</v>
      </c>
      <c r="G103" s="6" t="s">
        <v>189</v>
      </c>
      <c r="H103" s="6" t="s">
        <v>190</v>
      </c>
      <c r="I103" s="6" t="s">
        <v>191</v>
      </c>
      <c r="J103" s="6" t="s">
        <v>192</v>
      </c>
      <c r="L103" s="42">
        <v>4</v>
      </c>
      <c r="M103" s="6" t="s">
        <v>193</v>
      </c>
      <c r="Q103" s="16">
        <v>1</v>
      </c>
      <c r="R103" s="53" t="s">
        <v>228</v>
      </c>
      <c r="S103" s="59" t="s">
        <v>313</v>
      </c>
    </row>
    <row r="104" spans="1:28" x14ac:dyDescent="0.2">
      <c r="A104" s="7"/>
      <c r="B104" s="7"/>
      <c r="C104" s="7"/>
      <c r="D104" s="7"/>
      <c r="E104" s="9">
        <f>SUM(G104:M104)</f>
        <v>355</v>
      </c>
      <c r="F104" s="116">
        <f>SUM(M104:P104)</f>
        <v>120</v>
      </c>
      <c r="G104" s="7">
        <v>36</v>
      </c>
      <c r="H104" s="7">
        <v>73</v>
      </c>
      <c r="I104" s="7">
        <v>78</v>
      </c>
      <c r="J104" s="7">
        <v>48</v>
      </c>
      <c r="K104" s="7"/>
      <c r="L104" s="125"/>
      <c r="M104" s="113">
        <v>120</v>
      </c>
      <c r="N104" s="7"/>
      <c r="O104" s="7"/>
      <c r="P104" s="7"/>
      <c r="Q104" s="13"/>
      <c r="R104" s="55" t="s">
        <v>229</v>
      </c>
      <c r="S104" s="7" t="s">
        <v>339</v>
      </c>
      <c r="T104" s="7"/>
      <c r="U104" s="7"/>
      <c r="V104" s="7"/>
      <c r="W104" s="7"/>
      <c r="X104" s="7"/>
      <c r="Y104" s="7"/>
      <c r="Z104" s="7"/>
      <c r="AA104" s="7"/>
      <c r="AB104" s="7"/>
    </row>
    <row r="105" spans="1:28" x14ac:dyDescent="0.2">
      <c r="A105">
        <v>36</v>
      </c>
      <c r="B105" t="s">
        <v>117</v>
      </c>
      <c r="C105" t="s">
        <v>173</v>
      </c>
      <c r="D105" t="s">
        <v>174</v>
      </c>
      <c r="G105" s="6" t="s">
        <v>203</v>
      </c>
      <c r="H105" s="6"/>
      <c r="L105" s="14">
        <v>1</v>
      </c>
      <c r="M105" s="8" t="s">
        <v>204</v>
      </c>
      <c r="Q105" s="16">
        <v>1</v>
      </c>
      <c r="R105" s="53" t="s">
        <v>228</v>
      </c>
      <c r="S105" s="59" t="s">
        <v>314</v>
      </c>
    </row>
    <row r="106" spans="1:28" x14ac:dyDescent="0.2">
      <c r="A106" s="7"/>
      <c r="B106" s="7"/>
      <c r="C106" s="7"/>
      <c r="D106" s="7"/>
      <c r="E106" s="9">
        <f t="shared" si="3"/>
        <v>24</v>
      </c>
      <c r="F106" s="116">
        <f t="shared" si="4"/>
        <v>410</v>
      </c>
      <c r="G106" s="7">
        <v>24</v>
      </c>
      <c r="H106" s="7"/>
      <c r="I106" s="7"/>
      <c r="J106" s="7"/>
      <c r="K106" s="7"/>
      <c r="L106" s="13"/>
      <c r="M106" s="9">
        <v>410</v>
      </c>
      <c r="N106" s="7"/>
      <c r="O106" s="7"/>
      <c r="P106" s="7"/>
      <c r="Q106" s="13"/>
      <c r="R106" s="55" t="s">
        <v>229</v>
      </c>
      <c r="S106" s="7" t="s">
        <v>339</v>
      </c>
      <c r="T106" s="7"/>
      <c r="U106" s="7"/>
      <c r="V106" s="7"/>
      <c r="W106" s="7"/>
      <c r="X106" s="7"/>
      <c r="Y106" s="7"/>
      <c r="Z106" s="7"/>
      <c r="AA106" s="7"/>
      <c r="AB106" s="7"/>
    </row>
    <row r="107" spans="1:28" x14ac:dyDescent="0.2">
      <c r="A107">
        <v>37</v>
      </c>
      <c r="B107" t="s">
        <v>7</v>
      </c>
      <c r="C107" t="s">
        <v>175</v>
      </c>
      <c r="D107" t="s">
        <v>172</v>
      </c>
      <c r="G107" s="6" t="s">
        <v>194</v>
      </c>
      <c r="H107" s="6" t="s">
        <v>195</v>
      </c>
      <c r="L107" s="14">
        <v>2</v>
      </c>
      <c r="M107" s="19" t="s">
        <v>196</v>
      </c>
      <c r="Q107" s="16">
        <v>1</v>
      </c>
      <c r="R107" s="53" t="s">
        <v>228</v>
      </c>
      <c r="S107" s="59" t="s">
        <v>315</v>
      </c>
    </row>
    <row r="108" spans="1:28" x14ac:dyDescent="0.2">
      <c r="A108" s="7"/>
      <c r="B108" s="7"/>
      <c r="C108" s="7"/>
      <c r="D108" s="7"/>
      <c r="E108" s="9">
        <f t="shared" si="3"/>
        <v>410</v>
      </c>
      <c r="F108" s="116">
        <f t="shared" si="4"/>
        <v>589</v>
      </c>
      <c r="G108" s="7">
        <v>66</v>
      </c>
      <c r="H108" s="7">
        <v>344</v>
      </c>
      <c r="I108" s="7"/>
      <c r="J108" s="7"/>
      <c r="K108" s="7"/>
      <c r="L108" s="13"/>
      <c r="M108" s="124">
        <v>589</v>
      </c>
      <c r="N108" s="7"/>
      <c r="O108" s="7"/>
      <c r="P108" s="7"/>
      <c r="Q108" s="13"/>
      <c r="R108" s="55" t="s">
        <v>229</v>
      </c>
      <c r="S108" s="7" t="s">
        <v>339</v>
      </c>
      <c r="T108" s="7"/>
      <c r="U108" s="7"/>
      <c r="V108" s="7"/>
      <c r="W108" s="7"/>
      <c r="X108" s="7"/>
      <c r="Y108" s="7"/>
      <c r="Z108" s="7"/>
      <c r="AA108" s="7"/>
      <c r="AB108" s="7"/>
    </row>
    <row r="109" spans="1:28" x14ac:dyDescent="0.2">
      <c r="A109">
        <v>38</v>
      </c>
      <c r="B109" t="s">
        <v>106</v>
      </c>
      <c r="C109" t="s">
        <v>176</v>
      </c>
      <c r="D109" t="s">
        <v>119</v>
      </c>
      <c r="G109">
        <v>20130119</v>
      </c>
      <c r="L109" s="14">
        <v>1</v>
      </c>
      <c r="M109" s="19">
        <v>20120283</v>
      </c>
      <c r="Q109" s="16">
        <v>1</v>
      </c>
      <c r="R109" s="53" t="s">
        <v>228</v>
      </c>
      <c r="S109" s="59" t="s">
        <v>316</v>
      </c>
    </row>
    <row r="110" spans="1:28" x14ac:dyDescent="0.2">
      <c r="A110" s="7"/>
      <c r="B110" s="7"/>
      <c r="C110" s="7"/>
      <c r="D110" s="7"/>
      <c r="E110" s="9">
        <f t="shared" si="3"/>
        <v>157</v>
      </c>
      <c r="F110" s="116">
        <f t="shared" si="4"/>
        <v>725</v>
      </c>
      <c r="G110" s="7">
        <v>157</v>
      </c>
      <c r="H110" s="7"/>
      <c r="I110" s="7"/>
      <c r="J110" s="7"/>
      <c r="K110" s="7"/>
      <c r="L110" s="13"/>
      <c r="M110" s="124">
        <v>725</v>
      </c>
      <c r="N110" s="7"/>
      <c r="O110" s="7"/>
      <c r="P110" s="7"/>
      <c r="Q110" s="13"/>
      <c r="R110" s="55" t="s">
        <v>229</v>
      </c>
      <c r="S110" s="119" t="s">
        <v>237</v>
      </c>
      <c r="T110" s="7"/>
      <c r="U110" s="7"/>
      <c r="V110" s="7"/>
      <c r="W110" s="7"/>
      <c r="X110" s="7"/>
      <c r="Y110" s="7"/>
      <c r="Z110" s="7"/>
      <c r="AA110" s="7"/>
      <c r="AB110" s="7"/>
    </row>
    <row r="111" spans="1:28" x14ac:dyDescent="0.2">
      <c r="A111">
        <v>39</v>
      </c>
      <c r="B111" t="s">
        <v>106</v>
      </c>
      <c r="C111" t="s">
        <v>177</v>
      </c>
      <c r="D111" t="s">
        <v>178</v>
      </c>
      <c r="G111" s="6" t="s">
        <v>212</v>
      </c>
      <c r="H111" t="s">
        <v>213</v>
      </c>
      <c r="L111" s="14">
        <v>2</v>
      </c>
      <c r="M111" s="11" t="s">
        <v>214</v>
      </c>
      <c r="N111" t="s">
        <v>215</v>
      </c>
      <c r="Q111" s="16">
        <v>2</v>
      </c>
      <c r="R111" s="53" t="s">
        <v>228</v>
      </c>
      <c r="S111" s="112" t="s">
        <v>317</v>
      </c>
    </row>
    <row r="112" spans="1:28" x14ac:dyDescent="0.2">
      <c r="A112" s="7"/>
      <c r="B112" s="7"/>
      <c r="C112" s="7"/>
      <c r="D112" s="7"/>
      <c r="E112" s="9">
        <f t="shared" si="3"/>
        <v>267</v>
      </c>
      <c r="F112" s="116">
        <f t="shared" si="4"/>
        <v>927</v>
      </c>
      <c r="G112" s="113">
        <v>105</v>
      </c>
      <c r="H112" s="7">
        <v>162</v>
      </c>
      <c r="I112" s="7"/>
      <c r="J112" s="7"/>
      <c r="K112" s="7"/>
      <c r="L112" s="13"/>
      <c r="M112" s="9">
        <v>702</v>
      </c>
      <c r="N112" s="7">
        <v>225</v>
      </c>
      <c r="O112" s="7"/>
      <c r="P112" s="7"/>
      <c r="Q112" s="13"/>
      <c r="R112" s="55" t="s">
        <v>229</v>
      </c>
      <c r="S112" s="119" t="s">
        <v>231</v>
      </c>
      <c r="T112" s="7"/>
      <c r="U112" s="7"/>
      <c r="V112" s="7"/>
      <c r="W112" s="7"/>
      <c r="X112" s="7"/>
      <c r="Y112" s="7"/>
      <c r="Z112" s="7"/>
      <c r="AA112" s="7"/>
      <c r="AB112" s="7"/>
    </row>
    <row r="113" spans="1:28" x14ac:dyDescent="0.2">
      <c r="A113">
        <v>40</v>
      </c>
      <c r="B113" t="s">
        <v>238</v>
      </c>
      <c r="C113" t="s">
        <v>239</v>
      </c>
      <c r="D113" t="s">
        <v>178</v>
      </c>
      <c r="G113" t="s">
        <v>241</v>
      </c>
      <c r="H113" t="s">
        <v>242</v>
      </c>
      <c r="L113" s="14">
        <v>2</v>
      </c>
      <c r="M113" s="8" t="s">
        <v>240</v>
      </c>
      <c r="Q113" s="16">
        <v>1</v>
      </c>
      <c r="R113" s="53" t="s">
        <v>228</v>
      </c>
      <c r="S113" s="112" t="s">
        <v>243</v>
      </c>
    </row>
    <row r="114" spans="1:28" x14ac:dyDescent="0.2">
      <c r="A114" s="7"/>
      <c r="B114" s="7"/>
      <c r="C114" s="7"/>
      <c r="D114" s="7"/>
      <c r="E114" s="9">
        <f t="shared" ref="E114:E118" si="5">SUM(G114:K114)</f>
        <v>122</v>
      </c>
      <c r="F114" s="116">
        <f t="shared" ref="F114:F118" si="6">SUM(M114:P114)</f>
        <v>719</v>
      </c>
      <c r="G114" s="7">
        <v>101</v>
      </c>
      <c r="H114" s="7">
        <v>21</v>
      </c>
      <c r="I114" s="7"/>
      <c r="J114" s="7"/>
      <c r="K114" s="7"/>
      <c r="L114" s="13"/>
      <c r="M114" s="9">
        <v>719</v>
      </c>
      <c r="N114" s="7"/>
      <c r="O114" s="7"/>
      <c r="P114" s="7"/>
      <c r="Q114" s="13"/>
      <c r="R114" s="55" t="s">
        <v>229</v>
      </c>
      <c r="S114" s="119" t="s">
        <v>338</v>
      </c>
      <c r="T114" s="7"/>
      <c r="U114" s="7"/>
      <c r="V114" s="7"/>
      <c r="W114" s="7"/>
      <c r="X114" s="7"/>
      <c r="Y114" s="7"/>
      <c r="Z114" s="7"/>
      <c r="AA114" s="7"/>
      <c r="AB114" s="7"/>
    </row>
    <row r="115" spans="1:28" x14ac:dyDescent="0.2">
      <c r="A115" s="5">
        <v>41</v>
      </c>
      <c r="B115" s="5" t="s">
        <v>9</v>
      </c>
      <c r="C115" s="5" t="s">
        <v>244</v>
      </c>
      <c r="D115" s="128" t="s">
        <v>178</v>
      </c>
      <c r="E115" s="5"/>
      <c r="F115" s="128"/>
      <c r="G115" s="5" t="s">
        <v>245</v>
      </c>
      <c r="H115" s="5"/>
      <c r="I115" s="5"/>
      <c r="L115" s="129">
        <v>1</v>
      </c>
      <c r="M115" s="5" t="s">
        <v>246</v>
      </c>
      <c r="N115" s="5"/>
      <c r="O115" s="5"/>
      <c r="P115" s="5"/>
      <c r="Q115" s="129">
        <v>1</v>
      </c>
      <c r="R115" s="14" t="s">
        <v>228</v>
      </c>
      <c r="S115" s="5" t="s">
        <v>339</v>
      </c>
      <c r="T115" s="5"/>
      <c r="U115" s="5"/>
      <c r="V115" s="5"/>
      <c r="W115" s="5"/>
      <c r="X115" s="5"/>
      <c r="Y115" s="5"/>
      <c r="Z115" s="5"/>
      <c r="AA115" s="5"/>
      <c r="AB115" s="5"/>
    </row>
    <row r="116" spans="1:28" x14ac:dyDescent="0.2">
      <c r="A116" s="7"/>
      <c r="B116" s="7"/>
      <c r="C116" s="7"/>
      <c r="D116" s="7"/>
      <c r="E116" s="9">
        <f t="shared" si="5"/>
        <v>220</v>
      </c>
      <c r="F116" s="116">
        <f t="shared" si="6"/>
        <v>393</v>
      </c>
      <c r="G116" s="7">
        <v>220</v>
      </c>
      <c r="H116" s="7"/>
      <c r="I116" s="7"/>
      <c r="J116" s="7"/>
      <c r="K116" s="7"/>
      <c r="L116" s="13"/>
      <c r="M116" s="9">
        <v>393</v>
      </c>
      <c r="N116" s="7"/>
      <c r="O116" s="7"/>
      <c r="P116" s="7"/>
      <c r="Q116" s="13"/>
      <c r="R116" s="55" t="s">
        <v>229</v>
      </c>
      <c r="S116" s="119" t="s">
        <v>336</v>
      </c>
      <c r="T116" s="7"/>
      <c r="U116" s="7"/>
      <c r="V116" s="7"/>
      <c r="W116" s="7"/>
      <c r="X116" s="7"/>
      <c r="Y116" s="7"/>
      <c r="Z116" s="7"/>
      <c r="AA116" s="7"/>
      <c r="AB116" s="7"/>
    </row>
    <row r="117" spans="1:28" x14ac:dyDescent="0.2">
      <c r="A117">
        <v>42</v>
      </c>
      <c r="B117" t="s">
        <v>82</v>
      </c>
      <c r="C117" t="s">
        <v>253</v>
      </c>
      <c r="D117" t="s">
        <v>254</v>
      </c>
      <c r="G117" s="6" t="s">
        <v>255</v>
      </c>
      <c r="L117" s="14">
        <v>1</v>
      </c>
      <c r="M117" s="8" t="s">
        <v>256</v>
      </c>
      <c r="Q117" s="16">
        <v>1</v>
      </c>
      <c r="R117" s="53" t="s">
        <v>228</v>
      </c>
      <c r="S117" s="112" t="s">
        <v>257</v>
      </c>
    </row>
    <row r="118" spans="1:28" x14ac:dyDescent="0.2">
      <c r="A118" s="7"/>
      <c r="B118" s="7"/>
      <c r="C118" s="7"/>
      <c r="D118" s="7"/>
      <c r="E118" s="9">
        <f t="shared" si="5"/>
        <v>237</v>
      </c>
      <c r="F118" s="116">
        <f t="shared" si="6"/>
        <v>441</v>
      </c>
      <c r="G118" s="7">
        <v>237</v>
      </c>
      <c r="H118" s="7"/>
      <c r="I118" s="7"/>
      <c r="J118" s="7"/>
      <c r="K118" s="7"/>
      <c r="L118" s="13"/>
      <c r="M118" s="9">
        <v>441</v>
      </c>
      <c r="N118" s="7"/>
      <c r="O118" s="7"/>
      <c r="P118" s="7"/>
      <c r="Q118" s="13"/>
      <c r="R118" s="55" t="s">
        <v>229</v>
      </c>
      <c r="S118" s="7" t="s">
        <v>339</v>
      </c>
      <c r="T118" s="7"/>
      <c r="U118" s="7"/>
      <c r="V118" s="7"/>
      <c r="W118" s="7"/>
      <c r="X118" s="7"/>
      <c r="Y118" s="7"/>
      <c r="Z118" s="7"/>
      <c r="AA118" s="7"/>
      <c r="AB118" s="7"/>
    </row>
  </sheetData>
  <sheetProtection password="F5AD" sheet="1" objects="1" scenarios="1"/>
  <mergeCells count="3">
    <mergeCell ref="D8:E8"/>
    <mergeCell ref="B8:C8"/>
    <mergeCell ref="F8:G8"/>
  </mergeCells>
  <hyperlinks>
    <hyperlink ref="S78" r:id="rId1"/>
    <hyperlink ref="S77" r:id="rId2"/>
    <hyperlink ref="S79" r:id="rId3"/>
    <hyperlink ref="S35" r:id="rId4"/>
    <hyperlink ref="S36" r:id="rId5"/>
    <hyperlink ref="S37" r:id="rId6"/>
    <hyperlink ref="S39" r:id="rId7"/>
    <hyperlink ref="S41" r:id="rId8"/>
    <hyperlink ref="S43" r:id="rId9"/>
    <hyperlink ref="S47" r:id="rId10"/>
    <hyperlink ref="S49" r:id="rId11"/>
    <hyperlink ref="S51" r:id="rId12"/>
    <hyperlink ref="S53" r:id="rId13"/>
    <hyperlink ref="S55" r:id="rId14"/>
    <hyperlink ref="S57" r:id="rId15"/>
    <hyperlink ref="S59" r:id="rId16"/>
    <hyperlink ref="S61" r:id="rId17"/>
    <hyperlink ref="S63" r:id="rId18"/>
    <hyperlink ref="S65" r:id="rId19"/>
    <hyperlink ref="S67" r:id="rId20"/>
    <hyperlink ref="S69" r:id="rId21"/>
    <hyperlink ref="S71" r:id="rId22"/>
    <hyperlink ref="S73" r:id="rId23"/>
    <hyperlink ref="S75" r:id="rId24"/>
    <hyperlink ref="S81" r:id="rId25"/>
    <hyperlink ref="S83" r:id="rId26"/>
    <hyperlink ref="S84" r:id="rId27"/>
    <hyperlink ref="S85" r:id="rId28"/>
    <hyperlink ref="S88" r:id="rId29"/>
    <hyperlink ref="S87" r:id="rId30"/>
    <hyperlink ref="S89" r:id="rId31"/>
    <hyperlink ref="S91" r:id="rId32"/>
    <hyperlink ref="S93" r:id="rId33"/>
    <hyperlink ref="S95" r:id="rId34"/>
    <hyperlink ref="S97" r:id="rId35"/>
    <hyperlink ref="S99" r:id="rId36"/>
    <hyperlink ref="S101" r:id="rId37"/>
    <hyperlink ref="S103" r:id="rId38"/>
    <hyperlink ref="S105" r:id="rId39"/>
    <hyperlink ref="S107" r:id="rId40"/>
    <hyperlink ref="S109" r:id="rId41"/>
    <hyperlink ref="S111" r:id="rId42"/>
    <hyperlink ref="S40" r:id="rId43"/>
    <hyperlink ref="S42" r:id="rId44"/>
    <hyperlink ref="S44" r:id="rId45"/>
    <hyperlink ref="S50" r:id="rId46"/>
    <hyperlink ref="S58" r:id="rId47"/>
    <hyperlink ref="S64" r:id="rId48"/>
    <hyperlink ref="S76" r:id="rId49"/>
    <hyperlink ref="S80" r:id="rId50"/>
    <hyperlink ref="S82" r:id="rId51"/>
    <hyperlink ref="S92" r:id="rId52"/>
    <hyperlink ref="S94" r:id="rId53"/>
    <hyperlink ref="S86" r:id="rId54"/>
    <hyperlink ref="S96" r:id="rId55"/>
    <hyperlink ref="S100" r:id="rId56"/>
    <hyperlink ref="S102" r:id="rId57"/>
    <hyperlink ref="S110" r:id="rId58"/>
    <hyperlink ref="S112" r:id="rId59"/>
    <hyperlink ref="S113" r:id="rId60"/>
    <hyperlink ref="S116" r:id="rId61"/>
    <hyperlink ref="S117" r:id="rId62"/>
    <hyperlink ref="S68" r:id="rId63"/>
    <hyperlink ref="S114" r:id="rId64"/>
    <hyperlink ref="S45" r:id="rId65"/>
  </hyperlinks>
  <pageMargins left="0.7" right="0.7" top="0.75" bottom="0.75" header="0.3" footer="0.3"/>
  <pageSetup paperSize="9" orientation="portrait" r:id="rId66"/>
  <legacyDrawing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2019-12-10T17:38:49Z</dcterms:created>
  <dcterms:modified xsi:type="dcterms:W3CDTF">2020-02-12T09:25:10Z</dcterms:modified>
</cp:coreProperties>
</file>