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9425" windowHeight="12075"/>
  </bookViews>
  <sheets>
    <sheet name="Ratios (All)" sheetId="1" r:id="rId1"/>
    <sheet name="Ratios Recalculated Only" sheetId="3" r:id="rId2"/>
  </sheets>
  <definedNames>
    <definedName name="_xlnm._FilterDatabase" localSheetId="1" hidden="1">'Ratios Recalculated Only'!$A$2:$AA$35</definedName>
  </definedNames>
  <calcPr calcId="145621"/>
</workbook>
</file>

<file path=xl/calcChain.xml><?xml version="1.0" encoding="utf-8"?>
<calcChain xmlns="http://schemas.openxmlformats.org/spreadsheetml/2006/main">
  <c r="O3" i="3" l="1"/>
  <c r="R3" i="3"/>
  <c r="R4" i="3"/>
  <c r="R5" i="3"/>
  <c r="O6" i="3"/>
  <c r="R6" i="3"/>
  <c r="O7" i="3"/>
  <c r="R7" i="3"/>
  <c r="O10" i="3"/>
  <c r="R10" i="3"/>
  <c r="R12" i="3"/>
  <c r="R13" i="3"/>
  <c r="O14" i="3"/>
  <c r="R14" i="3"/>
  <c r="R15" i="3"/>
  <c r="O16" i="3"/>
  <c r="R16" i="3"/>
  <c r="O25" i="3"/>
  <c r="R25" i="3"/>
  <c r="R26" i="3"/>
  <c r="R28" i="3"/>
  <c r="O29" i="3"/>
  <c r="R29" i="3"/>
  <c r="O31" i="3"/>
  <c r="R31" i="3"/>
  <c r="O32" i="3"/>
  <c r="R32" i="3"/>
  <c r="R33" i="3"/>
  <c r="O34" i="3"/>
  <c r="R34" i="3"/>
  <c r="V47" i="3"/>
  <c r="V48" i="3" s="1"/>
  <c r="O11" i="1"/>
  <c r="O12" i="1"/>
  <c r="O14" i="1"/>
  <c r="O15" i="1"/>
  <c r="O16" i="1"/>
  <c r="O21" i="1"/>
  <c r="O34" i="1"/>
  <c r="O33" i="1"/>
  <c r="O35" i="1"/>
  <c r="O36" i="1"/>
  <c r="O37" i="1"/>
  <c r="L70" i="1"/>
  <c r="O87" i="1"/>
  <c r="O86" i="1"/>
  <c r="O70" i="1"/>
  <c r="O66" i="1"/>
  <c r="O58" i="1"/>
  <c r="O57" i="1"/>
  <c r="O94" i="1"/>
  <c r="L94" i="1"/>
  <c r="L87" i="1"/>
  <c r="L56" i="1"/>
  <c r="L15" i="1"/>
  <c r="L57" i="1"/>
  <c r="L37" i="1"/>
  <c r="L35" i="1"/>
  <c r="L21" i="1"/>
  <c r="L16" i="1"/>
  <c r="L11" i="1"/>
</calcChain>
</file>

<file path=xl/sharedStrings.xml><?xml version="1.0" encoding="utf-8"?>
<sst xmlns="http://schemas.openxmlformats.org/spreadsheetml/2006/main" count="1313" uniqueCount="408">
  <si>
    <t>Article ID</t>
  </si>
  <si>
    <t>Lead Author</t>
  </si>
  <si>
    <t>Study Sponsor</t>
  </si>
  <si>
    <t>Time Horizon</t>
  </si>
  <si>
    <t>Type of spillover included</t>
  </si>
  <si>
    <t>Intervention</t>
  </si>
  <si>
    <t>Comparator</t>
  </si>
  <si>
    <t>Includes spillover</t>
  </si>
  <si>
    <t>Does NOT include spillover</t>
  </si>
  <si>
    <t>ICER - in study</t>
  </si>
  <si>
    <t>Quadrant</t>
  </si>
  <si>
    <t>ICER</t>
  </si>
  <si>
    <t>2002-01-01162</t>
  </si>
  <si>
    <t>Caro</t>
  </si>
  <si>
    <t>Netherlands</t>
  </si>
  <si>
    <t>Foundation</t>
  </si>
  <si>
    <t>10 yrs</t>
  </si>
  <si>
    <t>Treatment with cholinesterase inhibitor galantamine</t>
  </si>
  <si>
    <t>No pharmacological treatment (placebo)</t>
  </si>
  <si>
    <t>Less cost; more QALY</t>
  </si>
  <si>
    <t>2003-01-00723</t>
  </si>
  <si>
    <t>Payne</t>
  </si>
  <si>
    <t>UK</t>
  </si>
  <si>
    <t>Government</t>
  </si>
  <si>
    <t>1 yr</t>
  </si>
  <si>
    <t>Health Authority managed entry of donepezil into market by using existing services with consultant assessment and general practitioners taking up prescribing after 5 weeks</t>
  </si>
  <si>
    <t>No managed entry of donepezil into market</t>
  </si>
  <si>
    <t>More cost; more QALY</t>
  </si>
  <si>
    <t>Health Authority managed entry of donepezil into market by using existing services with consultant-only prescribing</t>
  </si>
  <si>
    <t>Health Authority managed entry of donepezil into market by establishinging a specialist service with consultant-only prescribing</t>
  </si>
  <si>
    <t>2005-01-01575</t>
  </si>
  <si>
    <t>Green</t>
  </si>
  <si>
    <t>5 yrs</t>
  </si>
  <si>
    <t>Treatment with 10 mg/day of Donepezil</t>
  </si>
  <si>
    <t>Best supportive care</t>
  </si>
  <si>
    <t>Treatment with 6-12 mg/day of Rivastigmine</t>
  </si>
  <si>
    <t>Galantamine</t>
  </si>
  <si>
    <t>2006-01-02819</t>
  </si>
  <si>
    <t>Willan</t>
  </si>
  <si>
    <t>Canada</t>
  </si>
  <si>
    <t>Government, Foundation, Industry</t>
  </si>
  <si>
    <t>24 wks</t>
  </si>
  <si>
    <t>2007-01-03389</t>
  </si>
  <si>
    <t>Teipel</t>
  </si>
  <si>
    <t>Euro</t>
  </si>
  <si>
    <t>(1) Time caregiving</t>
  </si>
  <si>
    <t>Donepezil (10mg)</t>
  </si>
  <si>
    <t>Placebo</t>
  </si>
  <si>
    <t>Valued caregiver time at 2.50 Euros/hour</t>
  </si>
  <si>
    <t>Valued caregiver time at 5 Euros/hour</t>
  </si>
  <si>
    <t>cost-saving</t>
  </si>
  <si>
    <t>Less cost; less QALY</t>
  </si>
  <si>
    <t>2009-01-13590</t>
  </si>
  <si>
    <t>Suh</t>
  </si>
  <si>
    <t>US</t>
  </si>
  <si>
    <t>None</t>
  </si>
  <si>
    <t>Usual care</t>
  </si>
  <si>
    <t>2010-01-06670</t>
  </si>
  <si>
    <t>Nagy</t>
  </si>
  <si>
    <t>Industry</t>
  </si>
  <si>
    <t>Rivastigmine (MMSE model - based on MMSE data alone)</t>
  </si>
  <si>
    <t>Only extra cost included was time caregiving</t>
  </si>
  <si>
    <t>Rivastigmine (MMSE-ADL model - incorporates ADL data)</t>
  </si>
  <si>
    <t>2011-01-07787</t>
  </si>
  <si>
    <t>Rive</t>
  </si>
  <si>
    <t>(1) Time caregiving - productivity loss
(2) Time caregiving - lost leisure</t>
  </si>
  <si>
    <t>Memantine</t>
  </si>
  <si>
    <t>Standard care</t>
  </si>
  <si>
    <t>2011-01-08199</t>
  </si>
  <si>
    <t>Lachaine</t>
  </si>
  <si>
    <t>7 yrs</t>
  </si>
  <si>
    <t>(1) Costs of direct care provided by caregivers
(2) Costs of supervision provided by caregivers</t>
  </si>
  <si>
    <t>cholinesterase inhibitor + memantine</t>
  </si>
  <si>
    <t>cholinesterase inhibitor</t>
  </si>
  <si>
    <t>2013-01-14777</t>
  </si>
  <si>
    <t>Meeuwsen</t>
  </si>
  <si>
    <t>(1) Caregiver utility
(2) Time caregiving - productivity loss
(3) Informal care (hours spent on ADL and IADLS)</t>
  </si>
  <si>
    <t>Coordination of care by memor clinics</t>
  </si>
  <si>
    <t>General practitioners' care</t>
  </si>
  <si>
    <t>41442/QALY loss</t>
  </si>
  <si>
    <t>2000-01-02140</t>
  </si>
  <si>
    <t>McMahon</t>
  </si>
  <si>
    <t>18 mos</t>
  </si>
  <si>
    <t>Visual single photon emission computed tomography (SPECT) diagnostic strategy</t>
  </si>
  <si>
    <t>Standard exam diagnosis</t>
  </si>
  <si>
    <t>dominated</t>
  </si>
  <si>
    <t>More cost; less QALY</t>
  </si>
  <si>
    <t>Computed single photon emission computed tomography (SPECT) diagnosis strategy</t>
  </si>
  <si>
    <t xml:space="preserve">Diagnosis with dynamic susceptibility-weighted contrast-enhanced (DSC) plus magnetic resonance (MR) imaging </t>
  </si>
  <si>
    <r>
      <t>More cost; more QALY</t>
    </r>
    <r>
      <rPr>
        <vertAlign val="superscript"/>
        <sz val="11"/>
        <color theme="1"/>
        <rFont val="Calibri"/>
        <family val="2"/>
        <scheme val="minor"/>
      </rPr>
      <t>a</t>
    </r>
  </si>
  <si>
    <t>2002-01-01150</t>
  </si>
  <si>
    <t>Ikeda</t>
  </si>
  <si>
    <t>Japan</t>
  </si>
  <si>
    <t>Not determined</t>
  </si>
  <si>
    <t>2 yrs</t>
  </si>
  <si>
    <t>Treatment with donepezil (patients with moderate AD)</t>
  </si>
  <si>
    <t>Conventional therapy</t>
  </si>
  <si>
    <t>Treatment with donepezil (patients with mild AD)</t>
  </si>
  <si>
    <t>2003-01-00632</t>
  </si>
  <si>
    <t>Ward</t>
  </si>
  <si>
    <t>Not stated</t>
  </si>
  <si>
    <t>Galantamine (16 mg/day)</t>
  </si>
  <si>
    <t>No pharmacological treatment</t>
  </si>
  <si>
    <t>2003-01-00677</t>
  </si>
  <si>
    <t>Positron emission tomography (PET) diagnosis</t>
  </si>
  <si>
    <t>2004-01-00155</t>
  </si>
  <si>
    <t>Martikainen</t>
  </si>
  <si>
    <t>Cognitive-behavioral family intervention</t>
  </si>
  <si>
    <t>Current practice</t>
  </si>
  <si>
    <t>2004-01-00235</t>
  </si>
  <si>
    <t>Jones</t>
  </si>
  <si>
    <t>2005-01-01241</t>
  </si>
  <si>
    <t>Jönsson</t>
  </si>
  <si>
    <t>Sweden</t>
  </si>
  <si>
    <t>2007-01-03006</t>
  </si>
  <si>
    <t>Gagnon</t>
  </si>
  <si>
    <t>Memantine + standard care</t>
  </si>
  <si>
    <t>Standard care alone</t>
  </si>
  <si>
    <t>2007-01-03305</t>
  </si>
  <si>
    <t>Weycker</t>
  </si>
  <si>
    <t>Lifetime</t>
  </si>
  <si>
    <t>Memantine + donepezil</t>
  </si>
  <si>
    <t>Donepezil alone</t>
  </si>
  <si>
    <t>2008-01-03834</t>
  </si>
  <si>
    <t>Kirbach</t>
  </si>
  <si>
    <t>13 yrs</t>
  </si>
  <si>
    <t>Olanzapine treatment</t>
  </si>
  <si>
    <t>No treatment</t>
  </si>
  <si>
    <r>
      <t>cost-saving</t>
    </r>
    <r>
      <rPr>
        <vertAlign val="superscript"/>
        <sz val="11"/>
        <color theme="1"/>
        <rFont val="Calibri"/>
        <family val="2"/>
        <scheme val="minor"/>
      </rPr>
      <t>b</t>
    </r>
  </si>
  <si>
    <t>2008-01-04213</t>
  </si>
  <si>
    <t>Fuh</t>
  </si>
  <si>
    <t xml:space="preserve">Donepezil  </t>
  </si>
  <si>
    <t>2009-01-05159</t>
  </si>
  <si>
    <t>Wolfs</t>
  </si>
  <si>
    <t>12 mos</t>
  </si>
  <si>
    <t>(1) Time caregiving
(2) Out-of-pocket costs (i.e. telephone and travel expenses) for the informal caregiver</t>
  </si>
  <si>
    <t>Diagnostic Observation Centre for Psycho-Geriatric Patients (DOC-PG)</t>
  </si>
  <si>
    <r>
      <t>More cost; more QALY</t>
    </r>
    <r>
      <rPr>
        <vertAlign val="superscript"/>
        <sz val="11"/>
        <color theme="1"/>
        <rFont val="Calibri"/>
        <family val="2"/>
        <scheme val="minor"/>
      </rPr>
      <t>c</t>
    </r>
  </si>
  <si>
    <t>2009-01-05207</t>
  </si>
  <si>
    <t>López-Bastida</t>
  </si>
  <si>
    <t>30 yrs</t>
  </si>
  <si>
    <t>(1) Other cost: "direct non-medical costs - costs of the carers"</t>
  </si>
  <si>
    <t>Donepezil</t>
  </si>
  <si>
    <t>No drug treatment</t>
  </si>
  <si>
    <t>Initially 100% in mild state; 24 month time horizon</t>
  </si>
  <si>
    <t>Initally 100% in moderate state; 24 month time horizon</t>
  </si>
  <si>
    <t>2009-01-05647</t>
  </si>
  <si>
    <t>Banerjee</t>
  </si>
  <si>
    <t>Commissioning of memory services</t>
  </si>
  <si>
    <t>2009-01-05943</t>
  </si>
  <si>
    <t>Gustavsson</t>
  </si>
  <si>
    <t>Cholinesterase inhibitor (ChEI)</t>
  </si>
  <si>
    <t>2010-01-06434</t>
  </si>
  <si>
    <t>Kasuya</t>
  </si>
  <si>
    <t>Donepezil treatment</t>
  </si>
  <si>
    <t>Clinical Dementia Rating = 1 patients</t>
  </si>
  <si>
    <t>Clinical Dementia Rating = 0.5 patients</t>
  </si>
  <si>
    <t>Clinical Dementia Rating 0.5 converters</t>
  </si>
  <si>
    <t>2010-01-06521</t>
  </si>
  <si>
    <t>Standard care (no pharmacological treatment)</t>
  </si>
  <si>
    <t>2010-01-11786</t>
  </si>
  <si>
    <t>Getsios</t>
  </si>
  <si>
    <t>(1) Time caregiving
(2) Caregiver utility</t>
  </si>
  <si>
    <t>Untreated</t>
  </si>
  <si>
    <r>
      <t xml:space="preserve">MMSE score </t>
    </r>
    <r>
      <rPr>
        <sz val="11"/>
        <color theme="1"/>
        <rFont val="Calibri"/>
        <family val="2"/>
      </rPr>
      <t>≥ 10 and ≤ 26</t>
    </r>
  </si>
  <si>
    <t>MMSE score ≥ 20 and ≤ 26</t>
  </si>
  <si>
    <t>MMSE score ≥ 10 and &lt; 20</t>
  </si>
  <si>
    <t>2011-01-07502</t>
  </si>
  <si>
    <t>Zhang</t>
  </si>
  <si>
    <t>2005</t>
  </si>
  <si>
    <t>20 yrs</t>
  </si>
  <si>
    <t>(1) Other cost - "costs of informal care"</t>
  </si>
  <si>
    <t>Cardiovascular disease prevention program</t>
  </si>
  <si>
    <t>2011-01-10585</t>
  </si>
  <si>
    <t>Hoogveldt</t>
  </si>
  <si>
    <t>2008</t>
  </si>
  <si>
    <t>(1) Time caregiving - family care
(2) Time caregiving - informal care</t>
  </si>
  <si>
    <t>2012-01-08699</t>
  </si>
  <si>
    <t>Hartz</t>
  </si>
  <si>
    <t>Patients with MMSE score ≥ 10 and ≤ 26</t>
  </si>
  <si>
    <t>Patients with MMSE score ≥ 10 and &lt; 20</t>
  </si>
  <si>
    <t>2012-01-10076</t>
  </si>
  <si>
    <t>Pfeil</t>
  </si>
  <si>
    <t>Switzerland</t>
  </si>
  <si>
    <t>2011</t>
  </si>
  <si>
    <t>Cholinesterase inhibitor + memantine</t>
  </si>
  <si>
    <t>Cholinesterase inhibitor only</t>
  </si>
  <si>
    <t>2012-01-10088</t>
  </si>
  <si>
    <t>Djalalov</t>
  </si>
  <si>
    <t>2009</t>
  </si>
  <si>
    <t>(1) Time caregiving - productivity loss</t>
  </si>
  <si>
    <t>Preventative donepezil treatment</t>
  </si>
  <si>
    <t>Standard of care</t>
  </si>
  <si>
    <t>2012-01-19350</t>
  </si>
  <si>
    <t>Guo</t>
  </si>
  <si>
    <t>Diagnosis with florbetaben positron emission tomoraphy (PET)</t>
  </si>
  <si>
    <t>Predementia patient cohort</t>
  </si>
  <si>
    <t>Dementia patient cohort</t>
  </si>
  <si>
    <t>2013-01-09903</t>
  </si>
  <si>
    <t>Sk?ldunger</t>
  </si>
  <si>
    <t>Government &amp; Professional Membership Society</t>
  </si>
  <si>
    <t>Disease Modifying Treatment (DMT)</t>
  </si>
  <si>
    <t>no DMT</t>
  </si>
  <si>
    <t>2013-01-10074</t>
  </si>
  <si>
    <t>Hyde</t>
  </si>
  <si>
    <t>2013-01-10189</t>
  </si>
  <si>
    <t>Romeo</t>
  </si>
  <si>
    <t>2010</t>
  </si>
  <si>
    <t>39 wks</t>
  </si>
  <si>
    <t>Sertraline</t>
  </si>
  <si>
    <t>Mirtazapine</t>
  </si>
  <si>
    <t>2013-01-11057</t>
  </si>
  <si>
    <t>Peters</t>
  </si>
  <si>
    <t>Standard/usual care</t>
  </si>
  <si>
    <t>2013-01-11174</t>
  </si>
  <si>
    <t>Goldfeld</t>
  </si>
  <si>
    <t>2007</t>
  </si>
  <si>
    <t>15 mos</t>
  </si>
  <si>
    <t>Hospitalization for suspected pneumonia patients</t>
  </si>
  <si>
    <t>Dominated</t>
  </si>
  <si>
    <t>Not having a do-not-hospitalize order (an advance directive to avoid hospitalization for acute illnesses)</t>
  </si>
  <si>
    <t>2013-01-14161</t>
  </si>
  <si>
    <t>Touchon</t>
  </si>
  <si>
    <t>2013-01-14640</t>
  </si>
  <si>
    <t>Davis</t>
  </si>
  <si>
    <t>6 mos</t>
  </si>
  <si>
    <t>Once-weekly resistance training</t>
  </si>
  <si>
    <t>Twice-weekly balance and tone programme</t>
  </si>
  <si>
    <t>Twice-weekly resistance training</t>
  </si>
  <si>
    <t>2014-01-15019</t>
  </si>
  <si>
    <t>Søgaard</t>
  </si>
  <si>
    <t>Government &amp; Foundation</t>
  </si>
  <si>
    <t>3 yrs</t>
  </si>
  <si>
    <t>(1) Time caregiving - "informal care"
(2) Time caregiving - "production loss"
(3) Caregiver utility</t>
  </si>
  <si>
    <t>Psychosocial intervention</t>
  </si>
  <si>
    <r>
      <t>dominated</t>
    </r>
    <r>
      <rPr>
        <vertAlign val="superscript"/>
        <sz val="11"/>
        <color theme="1"/>
        <rFont val="Calibri"/>
        <family val="2"/>
        <scheme val="minor"/>
      </rPr>
      <t>d</t>
    </r>
  </si>
  <si>
    <r>
      <t>5629/QALY loss</t>
    </r>
    <r>
      <rPr>
        <vertAlign val="superscript"/>
        <sz val="11"/>
        <color theme="1"/>
        <rFont val="Calibri"/>
        <family val="2"/>
        <scheme val="minor"/>
      </rPr>
      <t>d</t>
    </r>
  </si>
  <si>
    <t>2014-01-15153</t>
  </si>
  <si>
    <t>Bermingham</t>
  </si>
  <si>
    <t>2012</t>
  </si>
  <si>
    <t>Canadian Consensus Conference with MRI (magnetic resonance imaging)</t>
  </si>
  <si>
    <t>Canadian Consensus Conference with CT followed by MRI</t>
  </si>
  <si>
    <t>Image all with MRI</t>
  </si>
  <si>
    <t>Image all with CT followed by MRI</t>
  </si>
  <si>
    <t>2015-01-17540</t>
  </si>
  <si>
    <t>Hornberger</t>
  </si>
  <si>
    <t>2013</t>
  </si>
  <si>
    <t>Florbetapir-positron emission tomography (PET) imaging + standard clinical evaluation</t>
  </si>
  <si>
    <t>Standard clinical evaluation</t>
  </si>
  <si>
    <t>2015-01-17859</t>
  </si>
  <si>
    <t>Saint-Laurent</t>
  </si>
  <si>
    <t>Memantine ER/AChEI</t>
  </si>
  <si>
    <t>AChEI monotherapy</t>
  </si>
  <si>
    <t>less cost; more QALY</t>
  </si>
  <si>
    <t>2015-01-17888</t>
  </si>
  <si>
    <t>Handels</t>
  </si>
  <si>
    <t>Cerebrospinal fluid test + current diagnostic practice</t>
  </si>
  <si>
    <t>Current diagnostic practice only</t>
  </si>
  <si>
    <t>2015-01-18586</t>
  </si>
  <si>
    <t>Mirsaeedi-Farahani</t>
  </si>
  <si>
    <t>Successful deep brain stimulation</t>
  </si>
  <si>
    <t>Standard treatment</t>
  </si>
  <si>
    <t>Unsuccessful deep brain stiulation</t>
  </si>
  <si>
    <t>more cost; less QALY</t>
  </si>
  <si>
    <t>2015-01-18958</t>
  </si>
  <si>
    <t>D'Amico</t>
  </si>
  <si>
    <t>Treatment as usual</t>
  </si>
  <si>
    <t>2015-01-19070</t>
  </si>
  <si>
    <t>Yu</t>
  </si>
  <si>
    <t>(1) Other cost - "informal care"</t>
  </si>
  <si>
    <t>Screening for dementia</t>
  </si>
  <si>
    <t>No screening</t>
  </si>
  <si>
    <t>Over age 65</t>
  </si>
  <si>
    <t>more cost; more QALY</t>
  </si>
  <si>
    <t>Over age 70</t>
  </si>
  <si>
    <t>Over age 75</t>
  </si>
  <si>
    <t>Over age 80</t>
  </si>
  <si>
    <t>2015-01-20482</t>
  </si>
  <si>
    <t>Tanajewski</t>
  </si>
  <si>
    <t>3 mos</t>
  </si>
  <si>
    <t>Specialist unit care (Medical and Mental Health Unit)</t>
  </si>
  <si>
    <t>PMID:26489776</t>
  </si>
  <si>
    <t>12 wks</t>
  </si>
  <si>
    <t>Amyloid beta positron emission tomography (PET) imaging + standard diagnostic testing</t>
  </si>
  <si>
    <t>Standard diagnostic testing</t>
  </si>
  <si>
    <r>
      <t>more cost; more QALY</t>
    </r>
    <r>
      <rPr>
        <vertAlign val="superscript"/>
        <sz val="11"/>
        <color theme="1"/>
        <rFont val="Calibri"/>
        <family val="2"/>
        <scheme val="minor"/>
      </rPr>
      <t>e</t>
    </r>
  </si>
  <si>
    <t>Standard diagnostic testing + cerebrospinal fluid assay</t>
  </si>
  <si>
    <t>PMID:27874210</t>
  </si>
  <si>
    <t>Tong</t>
  </si>
  <si>
    <t>Other: University of Sheffield</t>
  </si>
  <si>
    <t xml:space="preserve">(1) Time caregiving </t>
  </si>
  <si>
    <t>MMSE as a cognitive screen</t>
  </si>
  <si>
    <t>General Practitioner unassisted judgement</t>
  </si>
  <si>
    <r>
      <t>cost-saving</t>
    </r>
    <r>
      <rPr>
        <vertAlign val="superscript"/>
        <sz val="11"/>
        <color theme="1"/>
        <rFont val="Calibri"/>
        <family val="2"/>
        <scheme val="minor"/>
      </rPr>
      <t>f</t>
    </r>
  </si>
  <si>
    <t>6CIT as a cognitive screen</t>
  </si>
  <si>
    <t>GPCOG as a cognitive screen</t>
  </si>
  <si>
    <t>PMID:27655234</t>
  </si>
  <si>
    <t>MacNeil Vroomen</t>
  </si>
  <si>
    <t>24 mos</t>
  </si>
  <si>
    <t>(1) Time caregiving - productivity loss
(2) Time caregiving - "time spent on care"
(3) Caregiver utility</t>
  </si>
  <si>
    <t>Intensive case management</t>
  </si>
  <si>
    <t>No access to case management (control)</t>
  </si>
  <si>
    <t>less cost; less QALY</t>
  </si>
  <si>
    <t>Link-age models</t>
  </si>
  <si>
    <t>PMID: 27093052</t>
  </si>
  <si>
    <t>Woods</t>
  </si>
  <si>
    <t>10 mos</t>
  </si>
  <si>
    <t>PMID: 26825097</t>
  </si>
  <si>
    <t>Yang</t>
  </si>
  <si>
    <t>Vaccine for Alzheimer's</t>
  </si>
  <si>
    <t>No Vaccine</t>
  </si>
  <si>
    <t>5 years</t>
  </si>
  <si>
    <t>10 years</t>
  </si>
  <si>
    <t>PMID: 26420646</t>
  </si>
  <si>
    <t>Zwijsen</t>
  </si>
  <si>
    <t>Grip on Challenging Behavior Care Programme (GRIP)</t>
  </si>
  <si>
    <t>2017-01-23565</t>
  </si>
  <si>
    <t>Biomarker analsis</t>
  </si>
  <si>
    <t>Do nothing</t>
  </si>
  <si>
    <t>2017-01-24073</t>
  </si>
  <si>
    <t>Amyloid beta positron emission tomography imaging</t>
  </si>
  <si>
    <t>Standard diagnostic assessment</t>
  </si>
  <si>
    <t>2017-01-24339</t>
  </si>
  <si>
    <t>Memory Assessment Services</t>
  </si>
  <si>
    <t>2017-01-25329</t>
  </si>
  <si>
    <t>Physical activity</t>
  </si>
  <si>
    <t>Patient-reported outcomes</t>
  </si>
  <si>
    <t>2017-01-25345</t>
  </si>
  <si>
    <t>Proxy-reported outcomes</t>
  </si>
  <si>
    <t>PMID:29193721</t>
  </si>
  <si>
    <t>Primary Care Dementia Clinic</t>
  </si>
  <si>
    <t>Memory Clinic (hospital-based)</t>
  </si>
  <si>
    <t>PMID:29528689</t>
  </si>
  <si>
    <t>Care Home</t>
  </si>
  <si>
    <t>Lives Alone</t>
  </si>
  <si>
    <t>Lives with someone</t>
  </si>
  <si>
    <r>
      <rPr>
        <vertAlign val="superscript"/>
        <sz val="11"/>
        <color theme="1"/>
        <rFont val="Calibri"/>
        <family val="2"/>
        <scheme val="minor"/>
      </rPr>
      <t>a</t>
    </r>
    <r>
      <rPr>
        <sz val="11"/>
        <color theme="1"/>
        <rFont val="Calibri"/>
        <family val="2"/>
        <scheme val="minor"/>
      </rPr>
      <t>This recalculation also removes some patient time and travel costs, in addition to the informal caregiver time</t>
    </r>
  </si>
  <si>
    <t>ADAS-Cog (lower 50%)</t>
  </si>
  <si>
    <r>
      <rPr>
        <vertAlign val="superscript"/>
        <sz val="11"/>
        <color theme="1"/>
        <rFont val="Calibri"/>
        <family val="2"/>
        <scheme val="minor"/>
      </rPr>
      <t>b</t>
    </r>
    <r>
      <rPr>
        <sz val="11"/>
        <color theme="1"/>
        <rFont val="Calibri"/>
        <family val="2"/>
        <scheme val="minor"/>
      </rPr>
      <t xml:space="preserve">The author does not report this ICER as cost saving.  However, the total costs for the intervention per patient are less than the total costs of the coparator per patient, and there is a gain in QALY; author reported ICER incorrectly? </t>
    </r>
  </si>
  <si>
    <t>No Spillover included - Ratios pulled from registry (reader calculation where available was used)</t>
  </si>
  <si>
    <t>ADAS-Cog (upper 50%)</t>
  </si>
  <si>
    <r>
      <rPr>
        <vertAlign val="superscript"/>
        <sz val="11"/>
        <color theme="1"/>
        <rFont val="Calibri"/>
        <family val="2"/>
        <scheme val="minor"/>
      </rPr>
      <t>c</t>
    </r>
    <r>
      <rPr>
        <sz val="11"/>
        <color theme="1"/>
        <rFont val="Calibri"/>
        <family val="2"/>
        <scheme val="minor"/>
      </rPr>
      <t>All costs were listed in a table and summed together; I subtracted out the caregiver time costs and out-of-pocket expenses to recalculate the ICER without spillover; not reported in the papter</t>
    </r>
  </si>
  <si>
    <r>
      <rPr>
        <vertAlign val="superscript"/>
        <sz val="11"/>
        <color theme="1"/>
        <rFont val="Calibri"/>
        <family val="2"/>
        <scheme val="minor"/>
      </rPr>
      <t>d</t>
    </r>
    <r>
      <rPr>
        <sz val="11"/>
        <color theme="1"/>
        <rFont val="Calibri"/>
        <family val="2"/>
        <scheme val="minor"/>
      </rPr>
      <t>Authors did not calculate an ICER because intervention lost QALYs; calculated the ICER without spillover by subtracting informal care and production loss costs from costs and used only patient QALYs</t>
    </r>
  </si>
  <si>
    <r>
      <rPr>
        <vertAlign val="superscript"/>
        <sz val="11"/>
        <color theme="1"/>
        <rFont val="Calibri"/>
        <family val="2"/>
        <scheme val="minor"/>
      </rPr>
      <t>e</t>
    </r>
    <r>
      <rPr>
        <sz val="11"/>
        <color theme="1"/>
        <rFont val="Calibri"/>
        <family val="2"/>
        <scheme val="minor"/>
      </rPr>
      <t>This recalculated ICER still includes caregiver QALYs; QALYs were not broken down by patient vs caregiver, only included together.  Recalculated ICER only subtracts out caregiver time burden from costs</t>
    </r>
  </si>
  <si>
    <r>
      <rPr>
        <vertAlign val="superscript"/>
        <sz val="11"/>
        <color theme="1"/>
        <rFont val="Calibri"/>
        <family val="2"/>
        <scheme val="minor"/>
      </rPr>
      <t>f</t>
    </r>
    <r>
      <rPr>
        <sz val="11"/>
        <color theme="1"/>
        <rFont val="Calibri"/>
        <family val="2"/>
        <scheme val="minor"/>
      </rPr>
      <t>I don't understand where these calculated ICERs came from.  Authors do report informal care cost separately so I could subtract these, but I don't understand how they calculated the ratio in the first place</t>
    </r>
  </si>
  <si>
    <t>Maintenance cognitive stimulation therapy</t>
  </si>
  <si>
    <t>Maintenance cognitive stimulation therapy (MCST) + acetylcholinesterase inhibitors (ACHEIs)</t>
  </si>
  <si>
    <t>Acetylcholinesterase inhibitors</t>
  </si>
  <si>
    <t>Additional Info about Target Population</t>
  </si>
  <si>
    <t>Rivastigmine 3-12 mg/day</t>
  </si>
  <si>
    <t>Recalculated - US 2017</t>
  </si>
  <si>
    <t>Cholinesterase inhibitor (ChEI) with memantine combination therapy</t>
  </si>
  <si>
    <t>Standard/Usual Care- Cholinesterase inhibitor (ChEI) monotherapy</t>
  </si>
  <si>
    <t>(1) Not specified - "the outcomes of particular interest were…health-related quality of life of patients and carers"</t>
  </si>
  <si>
    <t>(1) Other cost - "informal help' and 'family contributions'</t>
  </si>
  <si>
    <t>(1) Time caregiving - 'opportunity costs'</t>
  </si>
  <si>
    <t>(1) Time caregiving
(2) Zarit Caregiver Burden Score (not included in ICER)</t>
  </si>
  <si>
    <t>(1) Other cost - "health and social care service, community care, day care, and hospital use"
(2) Caregiver utility</t>
  </si>
  <si>
    <t>Lee</t>
  </si>
  <si>
    <t>Currency Country</t>
  </si>
  <si>
    <t>Currency Year</t>
  </si>
  <si>
    <t>Gomes</t>
  </si>
  <si>
    <t>16 wks</t>
  </si>
  <si>
    <t>Saxena</t>
  </si>
  <si>
    <t>Singapore</t>
  </si>
  <si>
    <t>Brown</t>
  </si>
  <si>
    <t>(1) Time caregiving - # of hours per month stratified by mild, moderate, severe</t>
  </si>
  <si>
    <t>Sopina</t>
  </si>
  <si>
    <t>(1) Time caregiving - "respite care"</t>
  </si>
  <si>
    <t>(1) Other cost - "unpaid carer costs"</t>
  </si>
  <si>
    <t>Cerebrospinal fluid (CSF) biomarker testing + standard diagnostic workup</t>
  </si>
  <si>
    <t>Standard diagnostic workup only</t>
  </si>
  <si>
    <t xml:space="preserve">Maintenance cognitive stimulation therapy (MCST)  </t>
  </si>
  <si>
    <t>Dyadic exercise regimen (individually tailored, for 20-30 mins at least 5x/week)</t>
  </si>
  <si>
    <t>Societal Perspective - QALY (DEMQOL - Proxy) outcomes</t>
  </si>
  <si>
    <t>Joint reminiscence groups</t>
  </si>
  <si>
    <t>Number of Ratios</t>
  </si>
  <si>
    <t># of Types of Spillover</t>
  </si>
  <si>
    <t>Change in ICER (not necessarily across threshold)</t>
  </si>
  <si>
    <t>Change in ICER across thresholds when spillover is incorporated</t>
  </si>
  <si>
    <t>Threshold Crossed</t>
  </si>
  <si>
    <t>Currency</t>
  </si>
  <si>
    <t>Year</t>
  </si>
  <si>
    <t>CEA Registry Rating</t>
  </si>
  <si>
    <t>ICER Recalculated</t>
  </si>
  <si>
    <t>Cost-saving</t>
  </si>
  <si>
    <t>$50k/QALY</t>
  </si>
  <si>
    <t>$100k/QALY</t>
  </si>
  <si>
    <t>$150k/QALY</t>
  </si>
  <si>
    <t>No Change</t>
  </si>
  <si>
    <t>Decrease</t>
  </si>
  <si>
    <t xml:space="preserve">Decrease </t>
  </si>
  <si>
    <t>X</t>
  </si>
  <si>
    <t>No change</t>
  </si>
  <si>
    <t>Still cost-saving</t>
  </si>
  <si>
    <t>Still dominated</t>
  </si>
  <si>
    <t>Increase</t>
  </si>
  <si>
    <t xml:space="preserve">Increase </t>
  </si>
  <si>
    <t>5.5</t>
  </si>
  <si>
    <t>2</t>
  </si>
  <si>
    <t>3.5</t>
  </si>
  <si>
    <t>1</t>
  </si>
  <si>
    <t>3</t>
  </si>
  <si>
    <t>6</t>
  </si>
  <si>
    <t>$50K</t>
  </si>
  <si>
    <t>$100K</t>
  </si>
  <si>
    <t>Rating &gt;4 Only</t>
  </si>
  <si>
    <t>$150K</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</si>
</sst>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vertAlign val="superscript"/>
      <sz val="11"/>
      <color theme="1"/>
      <name val="Calibri"/>
      <family val="2"/>
      <scheme val="minor"/>
    </font>
    <font>
      <sz val="11"/>
      <color theme="1"/>
      <name val="Calibri"/>
      <family val="2"/>
    </font>
    <font>
      <sz val="1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auto="1"/>
      </left>
      <right/>
      <top/>
      <bottom/>
      <diagonal/>
    </border>
    <border>
      <left/>
      <right/>
      <top/>
      <bottom style="medium">
        <color auto="1"/>
      </bottom>
      <diagonal/>
    </border>
    <border>
      <left style="thin">
        <color auto="1"/>
      </left>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double">
        <color auto="1"/>
      </right>
      <top/>
      <bottom/>
      <diagonal/>
    </border>
    <border>
      <left style="double">
        <color auto="1"/>
      </left>
      <right/>
      <top/>
      <bottom/>
      <diagonal/>
    </border>
    <border>
      <left/>
      <right style="double">
        <color auto="1"/>
      </right>
      <top/>
      <bottom style="medium">
        <color auto="1"/>
      </bottom>
      <diagonal/>
    </border>
    <border>
      <left style="double">
        <color auto="1"/>
      </left>
      <right/>
      <top/>
      <bottom style="medium">
        <color auto="1"/>
      </bottom>
      <diagonal/>
    </border>
    <border>
      <left/>
      <right/>
      <top style="medium">
        <color auto="1"/>
      </top>
      <bottom/>
      <diagonal/>
    </border>
    <border>
      <left style="double">
        <color auto="1"/>
      </left>
      <right/>
      <top style="medium">
        <color auto="1"/>
      </top>
      <bottom/>
      <diagonal/>
    </border>
    <border>
      <left style="double">
        <color auto="1"/>
      </left>
      <right/>
      <top style="thin">
        <color auto="1"/>
      </top>
      <bottom/>
      <diagonal/>
    </border>
    <border>
      <left style="double">
        <color auto="1"/>
      </left>
      <right/>
      <top/>
      <bottom style="thin">
        <color auto="1"/>
      </bottom>
      <diagonal/>
    </border>
    <border>
      <left style="double">
        <color auto="1"/>
      </left>
      <right/>
      <top style="thin">
        <color auto="1"/>
      </top>
      <bottom style="thin">
        <color auto="1"/>
      </bottom>
      <diagonal/>
    </border>
    <border>
      <left style="double">
        <color auto="1"/>
      </left>
      <right style="double">
        <color auto="1"/>
      </right>
      <top style="thin">
        <color auto="1"/>
      </top>
      <bottom style="thin">
        <color auto="1"/>
      </bottom>
      <diagonal/>
    </border>
  </borders>
  <cellStyleXfs count="1">
    <xf numFmtId="0" fontId="0" fillId="0" borderId="0"/>
  </cellStyleXfs>
  <cellXfs count="270">
    <xf numFmtId="0" fontId="0" fillId="0" borderId="0" xfId="0"/>
    <xf numFmtId="0" fontId="1" fillId="2" borderId="0" xfId="0" applyFont="1" applyFill="1" applyBorder="1" applyAlignment="1">
      <alignment horizontal="center"/>
    </xf>
    <xf numFmtId="0" fontId="1" fillId="2" borderId="2" xfId="0" applyFont="1" applyFill="1" applyBorder="1" applyAlignment="1">
      <alignment horizontal="left" vertical="center" wrapText="1"/>
    </xf>
    <xf numFmtId="0" fontId="1" fillId="2" borderId="2" xfId="0" applyFont="1" applyFill="1" applyBorder="1" applyAlignment="1">
      <alignment horizontal="left" wrapText="1"/>
    </xf>
    <xf numFmtId="0" fontId="1" fillId="2" borderId="3" xfId="0" applyFont="1" applyFill="1" applyBorder="1" applyAlignment="1">
      <alignment horizontal="left" vertical="center" wrapText="1"/>
    </xf>
    <xf numFmtId="0" fontId="1" fillId="0" borderId="0" xfId="0" applyFont="1" applyFill="1" applyBorder="1"/>
    <xf numFmtId="0" fontId="0" fillId="0" borderId="0" xfId="0" applyFill="1" applyBorder="1"/>
    <xf numFmtId="0" fontId="0" fillId="3" borderId="6" xfId="0" applyFill="1" applyBorder="1" applyAlignment="1">
      <alignment horizontal="left" vertical="center"/>
    </xf>
    <xf numFmtId="0" fontId="0" fillId="3" borderId="0" xfId="0" applyFill="1" applyBorder="1" applyAlignment="1">
      <alignment horizontal="left" vertical="center"/>
    </xf>
    <xf numFmtId="0" fontId="0" fillId="3" borderId="9" xfId="0" applyFill="1" applyBorder="1" applyAlignment="1">
      <alignment horizontal="left" vertical="center"/>
    </xf>
    <xf numFmtId="0" fontId="0" fillId="0" borderId="0" xfId="0" applyBorder="1" applyAlignment="1">
      <alignment horizontal="left" vertical="center"/>
    </xf>
    <xf numFmtId="0" fontId="0" fillId="0" borderId="0" xfId="0" applyFill="1" applyBorder="1" applyAlignment="1">
      <alignment horizontal="left" vertical="center"/>
    </xf>
    <xf numFmtId="0" fontId="0" fillId="0" borderId="0" xfId="0" applyBorder="1"/>
    <xf numFmtId="0" fontId="0" fillId="0" borderId="0" xfId="0" applyAlignment="1">
      <alignment horizontal="left" vertical="center"/>
    </xf>
    <xf numFmtId="0" fontId="0" fillId="0" borderId="0" xfId="0" applyAlignment="1">
      <alignment horizontal="left"/>
    </xf>
    <xf numFmtId="0" fontId="0" fillId="0" borderId="1" xfId="0" applyBorder="1" applyAlignment="1">
      <alignment horizontal="left" vertical="center"/>
    </xf>
    <xf numFmtId="0" fontId="0" fillId="0" borderId="6" xfId="0" applyFill="1" applyBorder="1"/>
    <xf numFmtId="0" fontId="0" fillId="0" borderId="6" xfId="0" applyNumberFormat="1" applyBorder="1" applyAlignment="1">
      <alignment horizontal="left" vertical="center"/>
    </xf>
    <xf numFmtId="1" fontId="0" fillId="0" borderId="6" xfId="0" applyNumberFormat="1" applyBorder="1" applyAlignment="1">
      <alignment horizontal="left" vertical="center"/>
    </xf>
    <xf numFmtId="0" fontId="0" fillId="0" borderId="6" xfId="0" applyNumberFormat="1" applyBorder="1" applyAlignment="1">
      <alignment horizontal="left"/>
    </xf>
    <xf numFmtId="0" fontId="0" fillId="0" borderId="11" xfId="0" applyNumberFormat="1" applyBorder="1" applyAlignment="1">
      <alignment horizontal="left" vertical="center"/>
    </xf>
    <xf numFmtId="0" fontId="0" fillId="0" borderId="0" xfId="0" applyNumberFormat="1" applyFill="1" applyBorder="1"/>
    <xf numFmtId="0" fontId="0" fillId="0" borderId="9" xfId="0" applyBorder="1" applyAlignment="1">
      <alignment horizontal="left" vertical="center"/>
    </xf>
    <xf numFmtId="0" fontId="0" fillId="0" borderId="9" xfId="0" applyBorder="1" applyAlignment="1">
      <alignment horizontal="left"/>
    </xf>
    <xf numFmtId="0" fontId="0" fillId="0" borderId="12" xfId="0" applyBorder="1" applyAlignment="1">
      <alignment horizontal="left" vertical="center"/>
    </xf>
    <xf numFmtId="1" fontId="0" fillId="0" borderId="9" xfId="0" applyNumberFormat="1" applyBorder="1" applyAlignment="1">
      <alignment horizontal="left" vertical="center"/>
    </xf>
    <xf numFmtId="0" fontId="0" fillId="0" borderId="0" xfId="0" applyFill="1" applyBorder="1" applyAlignment="1">
      <alignment vertical="center"/>
    </xf>
    <xf numFmtId="0" fontId="0" fillId="3" borderId="1" xfId="0" applyFill="1" applyBorder="1" applyAlignment="1">
      <alignment horizontal="left" vertical="center"/>
    </xf>
    <xf numFmtId="0" fontId="0" fillId="0" borderId="6" xfId="0" applyFill="1" applyBorder="1" applyAlignment="1">
      <alignment vertical="center"/>
    </xf>
    <xf numFmtId="0" fontId="0" fillId="0" borderId="6" xfId="0" applyFill="1" applyBorder="1" applyAlignment="1">
      <alignment horizontal="left" vertical="center"/>
    </xf>
    <xf numFmtId="0" fontId="0" fillId="0" borderId="6" xfId="0" applyFill="1" applyBorder="1" applyAlignment="1">
      <alignment horizontal="left"/>
    </xf>
    <xf numFmtId="0" fontId="0" fillId="0" borderId="11" xfId="0" applyFill="1" applyBorder="1" applyAlignment="1">
      <alignment horizontal="left" vertical="center"/>
    </xf>
    <xf numFmtId="1" fontId="0" fillId="0" borderId="6" xfId="0" applyNumberFormat="1" applyFill="1" applyBorder="1" applyAlignment="1">
      <alignment horizontal="left" vertical="center"/>
    </xf>
    <xf numFmtId="0" fontId="0" fillId="0" borderId="9" xfId="0" applyFill="1" applyBorder="1" applyAlignment="1">
      <alignment vertical="center"/>
    </xf>
    <xf numFmtId="0" fontId="0" fillId="0" borderId="9" xfId="0" applyFill="1" applyBorder="1"/>
    <xf numFmtId="0" fontId="0" fillId="0" borderId="9" xfId="0" applyFill="1" applyBorder="1" applyAlignment="1">
      <alignment horizontal="left" vertical="center"/>
    </xf>
    <xf numFmtId="1" fontId="0" fillId="0" borderId="9" xfId="0" applyNumberFormat="1" applyFill="1" applyBorder="1" applyAlignment="1">
      <alignment horizontal="left" vertical="center"/>
    </xf>
    <xf numFmtId="0" fontId="0" fillId="0" borderId="9" xfId="0" applyFill="1" applyBorder="1" applyAlignment="1">
      <alignment horizontal="left"/>
    </xf>
    <xf numFmtId="0" fontId="0" fillId="0" borderId="12" xfId="0" applyFill="1" applyBorder="1" applyAlignment="1">
      <alignment horizontal="left" vertical="center"/>
    </xf>
    <xf numFmtId="0" fontId="0" fillId="0" borderId="13" xfId="0" applyBorder="1" applyAlignment="1">
      <alignment horizontal="left" vertical="center"/>
    </xf>
    <xf numFmtId="0" fontId="0" fillId="0" borderId="13" xfId="0" applyFill="1" applyBorder="1" applyAlignment="1">
      <alignment vertical="center"/>
    </xf>
    <xf numFmtId="2" fontId="0" fillId="0" borderId="13" xfId="0" applyNumberFormat="1" applyBorder="1" applyAlignment="1">
      <alignment horizontal="left"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2" fontId="0" fillId="0" borderId="13" xfId="0" applyNumberFormat="1" applyFill="1" applyBorder="1" applyAlignment="1">
      <alignment horizontal="left" vertical="center"/>
    </xf>
    <xf numFmtId="0" fontId="0" fillId="3" borderId="14" xfId="0" applyFill="1" applyBorder="1" applyAlignment="1">
      <alignment horizontal="left" vertical="center"/>
    </xf>
    <xf numFmtId="0" fontId="0" fillId="3" borderId="13" xfId="0" applyFill="1" applyBorder="1" applyAlignment="1">
      <alignment horizontal="left" vertical="center"/>
    </xf>
    <xf numFmtId="0" fontId="0" fillId="0" borderId="0" xfId="0" applyFill="1" applyBorder="1" applyAlignment="1">
      <alignment horizontal="left" vertical="center"/>
    </xf>
    <xf numFmtId="1" fontId="0" fillId="0" borderId="0" xfId="0" applyNumberFormat="1" applyAlignment="1">
      <alignment horizontal="left" vertical="center"/>
    </xf>
    <xf numFmtId="0" fontId="0" fillId="0" borderId="1" xfId="0" applyNumberFormat="1" applyBorder="1" applyAlignment="1">
      <alignment horizontal="left" vertical="center"/>
    </xf>
    <xf numFmtId="1" fontId="0" fillId="0" borderId="0" xfId="0" applyNumberFormat="1" applyBorder="1" applyAlignment="1">
      <alignment horizontal="left" vertical="center"/>
    </xf>
    <xf numFmtId="0" fontId="0" fillId="0" borderId="0" xfId="0" applyBorder="1" applyAlignment="1">
      <alignment horizontal="left" vertical="center"/>
    </xf>
    <xf numFmtId="0" fontId="0" fillId="0" borderId="13" xfId="0" applyFill="1" applyBorder="1"/>
    <xf numFmtId="0" fontId="0" fillId="0" borderId="14" xfId="0" applyBorder="1" applyAlignment="1">
      <alignment horizontal="left" vertical="center"/>
    </xf>
    <xf numFmtId="0" fontId="0" fillId="0" borderId="13" xfId="0" applyBorder="1" applyAlignment="1">
      <alignment horizontal="left"/>
    </xf>
    <xf numFmtId="1" fontId="0" fillId="0" borderId="13" xfId="0" applyNumberFormat="1" applyFill="1" applyBorder="1" applyAlignment="1">
      <alignment horizontal="left" vertical="center"/>
    </xf>
    <xf numFmtId="49" fontId="0" fillId="0" borderId="13" xfId="0" applyNumberFormat="1" applyBorder="1" applyAlignment="1">
      <alignment horizontal="left"/>
    </xf>
    <xf numFmtId="49" fontId="0" fillId="0" borderId="13" xfId="0" applyNumberFormat="1"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xf>
    <xf numFmtId="49" fontId="0" fillId="0" borderId="6" xfId="0" applyNumberFormat="1" applyBorder="1" applyAlignment="1">
      <alignment horizontal="left"/>
    </xf>
    <xf numFmtId="49" fontId="0" fillId="0" borderId="6" xfId="0" applyNumberFormat="1" applyFill="1" applyBorder="1" applyAlignment="1">
      <alignment horizontal="left" vertical="center"/>
    </xf>
    <xf numFmtId="49" fontId="0" fillId="0" borderId="6" xfId="0" applyNumberFormat="1" applyFill="1" applyBorder="1" applyAlignment="1">
      <alignment horizontal="left"/>
    </xf>
    <xf numFmtId="0" fontId="0" fillId="0" borderId="13" xfId="0" applyFill="1" applyBorder="1" applyAlignment="1">
      <alignment horizontal="left"/>
    </xf>
    <xf numFmtId="0" fontId="0" fillId="0" borderId="0" xfId="0" applyFill="1" applyBorder="1" applyAlignment="1">
      <alignment horizontal="left"/>
    </xf>
    <xf numFmtId="49" fontId="0" fillId="0" borderId="0" xfId="0" applyNumberFormat="1" applyAlignment="1">
      <alignment horizontal="left"/>
    </xf>
    <xf numFmtId="0" fontId="0" fillId="3" borderId="11" xfId="0" applyFill="1" applyBorder="1" applyAlignment="1">
      <alignment horizontal="left" vertical="center"/>
    </xf>
    <xf numFmtId="0" fontId="0" fillId="3" borderId="12" xfId="0" applyFill="1" applyBorder="1" applyAlignment="1">
      <alignment horizontal="left" vertical="center"/>
    </xf>
    <xf numFmtId="1" fontId="0" fillId="0" borderId="13" xfId="0" applyNumberFormat="1" applyBorder="1" applyAlignment="1">
      <alignment horizontal="left" vertical="center"/>
    </xf>
    <xf numFmtId="49" fontId="0" fillId="0" borderId="0" xfId="0" applyNumberFormat="1" applyFill="1" applyBorder="1"/>
    <xf numFmtId="0" fontId="0" fillId="0" borderId="6" xfId="0" applyBorder="1" applyAlignment="1">
      <alignment horizontal="left"/>
    </xf>
    <xf numFmtId="0" fontId="0" fillId="0" borderId="0" xfId="0" applyBorder="1" applyAlignment="1">
      <alignment horizontal="left"/>
    </xf>
    <xf numFmtId="1" fontId="0" fillId="0" borderId="0" xfId="0" applyNumberFormat="1" applyFill="1" applyBorder="1" applyAlignment="1">
      <alignment horizontal="left" vertical="center"/>
    </xf>
    <xf numFmtId="0" fontId="0" fillId="0" borderId="13" xfId="0" applyFill="1" applyBorder="1" applyAlignment="1">
      <alignment wrapText="1"/>
    </xf>
    <xf numFmtId="0" fontId="0" fillId="4" borderId="0" xfId="0" applyFill="1"/>
    <xf numFmtId="49" fontId="0" fillId="4" borderId="0" xfId="0" applyNumberFormat="1" applyFill="1" applyAlignment="1">
      <alignment horizontal="left"/>
    </xf>
    <xf numFmtId="0" fontId="0" fillId="4" borderId="0" xfId="0" applyFill="1" applyAlignment="1">
      <alignment horizontal="left" vertical="center"/>
    </xf>
    <xf numFmtId="0" fontId="0" fillId="4" borderId="0" xfId="0" applyFill="1" applyBorder="1" applyAlignment="1">
      <alignment horizontal="left"/>
    </xf>
    <xf numFmtId="0" fontId="0" fillId="4" borderId="1" xfId="0" applyFill="1" applyBorder="1" applyAlignment="1">
      <alignment horizontal="left" vertical="center"/>
    </xf>
    <xf numFmtId="0" fontId="0" fillId="4" borderId="0" xfId="0" applyFill="1" applyBorder="1" applyAlignment="1">
      <alignment horizontal="left" vertical="center"/>
    </xf>
    <xf numFmtId="49" fontId="0" fillId="0" borderId="0" xfId="0" applyNumberFormat="1" applyFill="1"/>
    <xf numFmtId="49" fontId="0" fillId="0" borderId="0" xfId="0" applyNumberFormat="1" applyFill="1" applyAlignment="1">
      <alignment horizontal="left"/>
    </xf>
    <xf numFmtId="0" fontId="0" fillId="0" borderId="0" xfId="0"/>
    <xf numFmtId="0" fontId="0" fillId="0" borderId="0" xfId="0" applyFill="1"/>
    <xf numFmtId="0" fontId="1" fillId="0" borderId="0" xfId="0" applyFont="1" applyFill="1" applyBorder="1" applyAlignment="1">
      <alignment horizontal="center" wrapText="1"/>
    </xf>
    <xf numFmtId="0" fontId="0" fillId="0" borderId="0" xfId="0" applyFill="1" applyAlignment="1">
      <alignment horizontal="left" vertical="center"/>
    </xf>
    <xf numFmtId="49" fontId="0" fillId="0" borderId="13" xfId="0" applyNumberFormat="1" applyFill="1" applyBorder="1" applyAlignment="1">
      <alignment horizontal="left" vertical="center"/>
    </xf>
    <xf numFmtId="0" fontId="0" fillId="5" borderId="13" xfId="0" applyFill="1" applyBorder="1" applyAlignment="1">
      <alignment horizontal="left" vertical="center"/>
    </xf>
    <xf numFmtId="49" fontId="0" fillId="0" borderId="13" xfId="0" applyNumberFormat="1" applyFill="1" applyBorder="1" applyAlignment="1">
      <alignment vertical="center"/>
    </xf>
    <xf numFmtId="0" fontId="0" fillId="0" borderId="0" xfId="0" applyFill="1" applyAlignment="1">
      <alignment horizontal="left"/>
    </xf>
    <xf numFmtId="0" fontId="1" fillId="2" borderId="2" xfId="0" applyFont="1" applyFill="1" applyBorder="1" applyAlignment="1">
      <alignment horizontal="center" wrapText="1"/>
    </xf>
    <xf numFmtId="0" fontId="0" fillId="4" borderId="13" xfId="0" applyFill="1" applyBorder="1" applyAlignment="1">
      <alignment horizontal="left" vertical="center"/>
    </xf>
    <xf numFmtId="0" fontId="0" fillId="4" borderId="14" xfId="0" applyFill="1" applyBorder="1" applyAlignment="1">
      <alignment horizontal="left" vertical="center"/>
    </xf>
    <xf numFmtId="0" fontId="0" fillId="0" borderId="8" xfId="0" applyBorder="1" applyAlignment="1">
      <alignment horizontal="left"/>
    </xf>
    <xf numFmtId="0" fontId="0" fillId="0" borderId="7" xfId="0" applyBorder="1" applyAlignment="1">
      <alignment horizontal="left"/>
    </xf>
    <xf numFmtId="0" fontId="0" fillId="5" borderId="6" xfId="0" applyFill="1" applyBorder="1" applyAlignment="1">
      <alignment horizontal="left"/>
    </xf>
    <xf numFmtId="0" fontId="0" fillId="5" borderId="13" xfId="0" applyNumberFormat="1" applyFill="1" applyBorder="1" applyAlignment="1">
      <alignment horizontal="left" vertical="center"/>
    </xf>
    <xf numFmtId="0" fontId="4" fillId="4" borderId="13" xfId="0" applyFont="1" applyFill="1" applyBorder="1" applyAlignment="1">
      <alignment horizontal="left" vertical="center"/>
    </xf>
    <xf numFmtId="0" fontId="0" fillId="4" borderId="4" xfId="0" applyFill="1" applyBorder="1" applyAlignment="1">
      <alignment horizontal="left" vertical="center"/>
    </xf>
    <xf numFmtId="0" fontId="0" fillId="4" borderId="4" xfId="0" applyFill="1" applyBorder="1" applyAlignment="1">
      <alignment horizontal="left"/>
    </xf>
    <xf numFmtId="0" fontId="0" fillId="4" borderId="5" xfId="0" applyFill="1" applyBorder="1" applyAlignment="1">
      <alignment horizontal="left"/>
    </xf>
    <xf numFmtId="0" fontId="0" fillId="4" borderId="6" xfId="0" applyFill="1" applyBorder="1" applyAlignment="1">
      <alignment horizontal="left" vertical="center"/>
    </xf>
    <xf numFmtId="0" fontId="0" fillId="4" borderId="7" xfId="0" applyFill="1" applyBorder="1" applyAlignment="1">
      <alignment horizontal="left"/>
    </xf>
    <xf numFmtId="0" fontId="0" fillId="4" borderId="6" xfId="0" applyNumberFormat="1" applyFill="1" applyBorder="1" applyAlignment="1">
      <alignment horizontal="left"/>
    </xf>
    <xf numFmtId="0" fontId="0" fillId="4" borderId="6" xfId="0" applyFill="1" applyBorder="1" applyAlignment="1">
      <alignment horizontal="left"/>
    </xf>
    <xf numFmtId="0" fontId="0" fillId="4" borderId="0" xfId="0" applyFill="1" applyBorder="1" applyAlignment="1">
      <alignment horizontal="left" vertical="center"/>
    </xf>
    <xf numFmtId="0" fontId="0" fillId="4" borderId="0" xfId="0" applyNumberFormat="1" applyFill="1" applyBorder="1" applyAlignment="1">
      <alignment horizontal="left"/>
    </xf>
    <xf numFmtId="0" fontId="0" fillId="4" borderId="9" xfId="0" applyFill="1" applyBorder="1" applyAlignment="1">
      <alignment horizontal="left" vertical="center"/>
    </xf>
    <xf numFmtId="2" fontId="0" fillId="4" borderId="9" xfId="0" applyNumberFormat="1" applyFill="1" applyBorder="1" applyAlignment="1">
      <alignment horizontal="left"/>
    </xf>
    <xf numFmtId="0" fontId="0" fillId="4" borderId="9" xfId="0" applyFill="1" applyBorder="1" applyAlignment="1">
      <alignment horizontal="left"/>
    </xf>
    <xf numFmtId="0" fontId="0" fillId="4" borderId="8" xfId="0" applyFill="1" applyBorder="1" applyAlignment="1">
      <alignment horizontal="left"/>
    </xf>
    <xf numFmtId="2" fontId="0" fillId="4" borderId="0" xfId="0" applyNumberFormat="1" applyFill="1" applyBorder="1" applyAlignment="1">
      <alignment horizontal="left"/>
    </xf>
    <xf numFmtId="0" fontId="0" fillId="4" borderId="10" xfId="0" applyFill="1" applyBorder="1" applyAlignment="1">
      <alignment horizontal="left"/>
    </xf>
    <xf numFmtId="0" fontId="0" fillId="4" borderId="11" xfId="0" applyNumberFormat="1" applyFill="1" applyBorder="1" applyAlignment="1">
      <alignment horizontal="left"/>
    </xf>
    <xf numFmtId="2" fontId="0" fillId="4" borderId="12" xfId="0" applyNumberFormat="1" applyFill="1" applyBorder="1" applyAlignment="1">
      <alignment horizontal="left"/>
    </xf>
    <xf numFmtId="0" fontId="0" fillId="4" borderId="13" xfId="0" applyFill="1" applyBorder="1" applyAlignment="1">
      <alignment horizontal="left"/>
    </xf>
    <xf numFmtId="2" fontId="0" fillId="4" borderId="14" xfId="0" applyNumberFormat="1" applyFill="1" applyBorder="1" applyAlignment="1">
      <alignment horizontal="left" vertical="center"/>
    </xf>
    <xf numFmtId="0" fontId="0" fillId="4" borderId="1" xfId="0" applyNumberFormat="1" applyFill="1" applyBorder="1" applyAlignment="1">
      <alignment horizontal="left"/>
    </xf>
    <xf numFmtId="0" fontId="0" fillId="4" borderId="12" xfId="0" applyNumberFormat="1" applyFill="1" applyBorder="1" applyAlignment="1">
      <alignment horizontal="left"/>
    </xf>
    <xf numFmtId="0" fontId="0" fillId="4" borderId="0" xfId="0" applyFill="1" applyAlignment="1">
      <alignment horizontal="left"/>
    </xf>
    <xf numFmtId="0" fontId="0" fillId="4" borderId="11" xfId="0" applyFill="1" applyBorder="1" applyAlignment="1">
      <alignment horizontal="left" vertical="center"/>
    </xf>
    <xf numFmtId="0" fontId="0" fillId="4" borderId="12" xfId="0" applyFill="1" applyBorder="1" applyAlignment="1">
      <alignment horizontal="left" vertical="center"/>
    </xf>
    <xf numFmtId="49" fontId="0" fillId="4" borderId="13" xfId="0" applyNumberFormat="1" applyFill="1" applyBorder="1" applyAlignment="1">
      <alignment horizontal="left"/>
    </xf>
    <xf numFmtId="2" fontId="0" fillId="4" borderId="11" xfId="0" applyNumberFormat="1" applyFill="1" applyBorder="1" applyAlignment="1">
      <alignment horizontal="left"/>
    </xf>
    <xf numFmtId="0" fontId="0" fillId="5" borderId="0" xfId="0" applyFill="1" applyBorder="1" applyAlignment="1">
      <alignment horizontal="left"/>
    </xf>
    <xf numFmtId="0" fontId="0" fillId="0" borderId="13" xfId="0" applyBorder="1" applyAlignment="1">
      <alignment horizontal="left" vertical="center" wrapText="1"/>
    </xf>
    <xf numFmtId="0" fontId="0" fillId="0" borderId="13" xfId="0" applyBorder="1" applyAlignment="1">
      <alignment horizontal="left" wrapText="1"/>
    </xf>
    <xf numFmtId="0" fontId="0" fillId="0" borderId="13" xfId="0" applyFill="1" applyBorder="1" applyAlignment="1">
      <alignment horizontal="left" wrapText="1"/>
    </xf>
    <xf numFmtId="49" fontId="0" fillId="0" borderId="0" xfId="0" applyNumberFormat="1" applyBorder="1" applyAlignment="1">
      <alignment horizontal="left"/>
    </xf>
    <xf numFmtId="49" fontId="0" fillId="0" borderId="9" xfId="0" applyNumberFormat="1" applyBorder="1" applyAlignment="1">
      <alignment horizontal="left"/>
    </xf>
    <xf numFmtId="0" fontId="0" fillId="0" borderId="13" xfId="0" applyFill="1" applyBorder="1" applyAlignment="1">
      <alignment horizontal="left" vertical="center" wrapText="1"/>
    </xf>
    <xf numFmtId="0" fontId="0" fillId="0" borderId="21" xfId="0" applyFill="1" applyBorder="1" applyAlignment="1">
      <alignment horizontal="left" vertical="center"/>
    </xf>
    <xf numFmtId="0" fontId="0" fillId="0" borderId="21" xfId="0" applyFill="1" applyBorder="1"/>
    <xf numFmtId="0" fontId="0" fillId="0" borderId="16" xfId="0" applyFill="1" applyBorder="1" applyAlignment="1">
      <alignment horizontal="left" vertical="center"/>
    </xf>
    <xf numFmtId="0" fontId="0" fillId="0" borderId="16" xfId="0" applyFill="1" applyBorder="1"/>
    <xf numFmtId="0" fontId="0" fillId="0" borderId="23" xfId="0" applyFill="1" applyBorder="1" applyAlignment="1">
      <alignment horizontal="left" vertical="center"/>
    </xf>
    <xf numFmtId="0" fontId="0" fillId="0" borderId="23" xfId="0" applyFill="1" applyBorder="1"/>
    <xf numFmtId="0" fontId="0" fillId="0" borderId="13" xfId="0" applyFill="1" applyBorder="1" applyAlignment="1">
      <alignment horizontal="center" vertical="center"/>
    </xf>
    <xf numFmtId="1" fontId="0" fillId="0" borderId="13" xfId="0" applyNumberFormat="1" applyFill="1" applyBorder="1" applyAlignment="1">
      <alignment horizontal="center" vertical="center"/>
    </xf>
    <xf numFmtId="0" fontId="0" fillId="0" borderId="24" xfId="0" applyFill="1" applyBorder="1" applyAlignment="1">
      <alignment horizontal="left" vertical="center"/>
    </xf>
    <xf numFmtId="0" fontId="0" fillId="0" borderId="16" xfId="0" applyFill="1" applyBorder="1" applyAlignment="1">
      <alignment vertical="center"/>
    </xf>
    <xf numFmtId="0" fontId="0" fillId="0" borderId="21" xfId="0" applyFill="1" applyBorder="1" applyAlignment="1">
      <alignment vertical="center"/>
    </xf>
    <xf numFmtId="0" fontId="0" fillId="0" borderId="22" xfId="0" applyFill="1" applyBorder="1" applyAlignment="1">
      <alignment horizontal="left" vertical="center"/>
    </xf>
    <xf numFmtId="0" fontId="0" fillId="0" borderId="22" xfId="0" applyFill="1" applyBorder="1" applyAlignment="1">
      <alignment vertical="center"/>
    </xf>
    <xf numFmtId="49" fontId="0" fillId="0" borderId="0" xfId="0" applyNumberFormat="1" applyFill="1" applyAlignment="1">
      <alignment horizontal="center"/>
    </xf>
    <xf numFmtId="49" fontId="0" fillId="0" borderId="13" xfId="0" applyNumberFormat="1" applyFill="1" applyBorder="1" applyAlignment="1">
      <alignment horizontal="center" vertical="center"/>
    </xf>
    <xf numFmtId="49" fontId="0" fillId="0" borderId="23" xfId="0" applyNumberFormat="1" applyFill="1" applyBorder="1" applyAlignment="1">
      <alignment horizontal="left" vertical="center"/>
    </xf>
    <xf numFmtId="0" fontId="0" fillId="0" borderId="23" xfId="0" applyFill="1" applyBorder="1" applyAlignment="1">
      <alignment vertical="center"/>
    </xf>
    <xf numFmtId="0" fontId="0" fillId="0" borderId="6" xfId="0" applyFill="1" applyBorder="1" applyAlignment="1">
      <alignment horizontal="left" vertical="center"/>
    </xf>
    <xf numFmtId="0" fontId="0" fillId="0" borderId="9" xfId="0" applyFill="1" applyBorder="1" applyAlignment="1">
      <alignment horizontal="left" vertical="center"/>
    </xf>
    <xf numFmtId="0" fontId="0" fillId="0" borderId="0" xfId="0" applyFill="1" applyBorder="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6" xfId="0" applyFill="1" applyBorder="1" applyAlignment="1">
      <alignment horizontal="center" vertical="center"/>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0" fillId="0" borderId="6" xfId="0" applyNumberFormat="1" applyFill="1" applyBorder="1" applyAlignment="1">
      <alignment horizontal="left" vertical="center"/>
    </xf>
    <xf numFmtId="0" fontId="0" fillId="0" borderId="6" xfId="0" applyNumberFormat="1" applyFill="1" applyBorder="1" applyAlignment="1">
      <alignment horizontal="left"/>
    </xf>
    <xf numFmtId="0" fontId="0" fillId="0" borderId="11" xfId="0" applyNumberFormat="1" applyFill="1" applyBorder="1" applyAlignment="1">
      <alignment horizontal="left" vertical="center"/>
    </xf>
    <xf numFmtId="0" fontId="0" fillId="0" borderId="20" xfId="0" applyNumberFormat="1" applyFill="1" applyBorder="1" applyAlignment="1">
      <alignment horizontal="left" vertical="center"/>
    </xf>
    <xf numFmtId="0" fontId="0" fillId="0" borderId="21" xfId="0" applyNumberFormat="1" applyFill="1" applyBorder="1"/>
    <xf numFmtId="0" fontId="0" fillId="0" borderId="0" xfId="0" applyNumberFormat="1" applyFill="1" applyBorder="1" applyAlignment="1">
      <alignment horizontal="center" vertical="center"/>
    </xf>
    <xf numFmtId="0" fontId="0" fillId="0" borderId="22" xfId="0" applyFill="1" applyBorder="1"/>
    <xf numFmtId="0" fontId="0" fillId="0" borderId="0" xfId="0" applyFill="1" applyAlignment="1">
      <alignment horizontal="center" vertical="center"/>
    </xf>
    <xf numFmtId="1" fontId="0" fillId="0" borderId="13" xfId="0" applyNumberFormat="1" applyFill="1" applyBorder="1" applyAlignment="1">
      <alignment horizontal="center" vertical="center" wrapText="1"/>
    </xf>
    <xf numFmtId="0" fontId="0" fillId="0" borderId="13" xfId="0" applyFill="1" applyBorder="1" applyAlignment="1">
      <alignment horizontal="center" vertical="center" wrapText="1"/>
    </xf>
    <xf numFmtId="0" fontId="0" fillId="0" borderId="13" xfId="0" applyFill="1" applyBorder="1" applyAlignment="1">
      <alignment vertical="center" wrapText="1"/>
    </xf>
    <xf numFmtId="0" fontId="0" fillId="0" borderId="0" xfId="0" applyFill="1" applyAlignment="1">
      <alignment vertical="center"/>
    </xf>
    <xf numFmtId="0" fontId="0" fillId="0" borderId="1" xfId="0" applyFill="1" applyBorder="1" applyAlignment="1">
      <alignment horizontal="left" vertical="center"/>
    </xf>
    <xf numFmtId="1" fontId="0" fillId="0" borderId="0" xfId="0" applyNumberFormat="1" applyFill="1" applyAlignment="1">
      <alignment horizontal="left" vertical="center"/>
    </xf>
    <xf numFmtId="0" fontId="0" fillId="0" borderId="1" xfId="0" applyNumberFormat="1" applyFill="1" applyBorder="1" applyAlignment="1">
      <alignment horizontal="left" vertical="center"/>
    </xf>
    <xf numFmtId="49" fontId="0" fillId="0" borderId="6" xfId="0" applyNumberFormat="1" applyFill="1" applyBorder="1"/>
    <xf numFmtId="1" fontId="0" fillId="0" borderId="6" xfId="0" applyNumberFormat="1" applyFill="1" applyBorder="1" applyAlignment="1">
      <alignment horizontal="center"/>
    </xf>
    <xf numFmtId="49" fontId="0" fillId="0" borderId="6" xfId="0" applyNumberFormat="1" applyFill="1" applyBorder="1" applyAlignment="1">
      <alignment horizontal="center"/>
    </xf>
    <xf numFmtId="49" fontId="0" fillId="0" borderId="21" xfId="0" applyNumberFormat="1" applyFill="1" applyBorder="1" applyAlignment="1">
      <alignment horizontal="left" vertical="center"/>
    </xf>
    <xf numFmtId="49" fontId="0" fillId="0" borderId="0" xfId="0" applyNumberFormat="1" applyFill="1" applyAlignment="1">
      <alignment horizontal="center" vertical="center"/>
    </xf>
    <xf numFmtId="1" fontId="0" fillId="0" borderId="0" xfId="0" applyNumberFormat="1" applyFill="1" applyAlignment="1">
      <alignment horizontal="center"/>
    </xf>
    <xf numFmtId="49" fontId="0" fillId="0" borderId="13" xfId="0" applyNumberFormat="1" applyFill="1" applyBorder="1"/>
    <xf numFmtId="1" fontId="0" fillId="0" borderId="0" xfId="0" applyNumberFormat="1" applyFill="1" applyBorder="1" applyAlignment="1">
      <alignment horizontal="center" vertical="center"/>
    </xf>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2" xfId="0" applyFont="1" applyFill="1" applyBorder="1" applyAlignment="1">
      <alignment horizont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wrapText="1"/>
    </xf>
    <xf numFmtId="0" fontId="1" fillId="0" borderId="3" xfId="0" applyFont="1" applyFill="1" applyBorder="1" applyAlignment="1">
      <alignment horizontal="left" vertical="center" wrapText="1"/>
    </xf>
    <xf numFmtId="0" fontId="1" fillId="0" borderId="0" xfId="0" applyFont="1" applyFill="1" applyAlignment="1">
      <alignment horizontal="center"/>
    </xf>
    <xf numFmtId="0" fontId="1" fillId="0" borderId="0" xfId="0" applyFont="1" applyFill="1" applyAlignment="1">
      <alignment horizontal="center" wrapText="1"/>
    </xf>
    <xf numFmtId="1" fontId="0" fillId="0" borderId="0" xfId="0" applyNumberFormat="1" applyFill="1"/>
    <xf numFmtId="0" fontId="0" fillId="0" borderId="6" xfId="0" applyFill="1" applyBorder="1" applyAlignment="1">
      <alignment horizontal="left" vertical="center"/>
    </xf>
    <xf numFmtId="0" fontId="0" fillId="0" borderId="9" xfId="0" applyFill="1" applyBorder="1" applyAlignment="1">
      <alignment horizontal="left" vertical="center"/>
    </xf>
    <xf numFmtId="0" fontId="0" fillId="0" borderId="0" xfId="0" applyFill="1" applyBorder="1" applyAlignment="1">
      <alignment horizontal="left" vertical="center"/>
    </xf>
    <xf numFmtId="0" fontId="0" fillId="0" borderId="9" xfId="0" applyFill="1" applyBorder="1" applyAlignment="1">
      <alignment horizontal="center" vertical="center"/>
    </xf>
    <xf numFmtId="0" fontId="0" fillId="0" borderId="0" xfId="0" applyFill="1" applyBorder="1" applyAlignment="1">
      <alignment horizontal="center" vertical="center"/>
    </xf>
    <xf numFmtId="49" fontId="0" fillId="0" borderId="6" xfId="0" applyNumberFormat="1" applyFill="1" applyBorder="1" applyAlignment="1">
      <alignment horizontal="center" vertical="center"/>
    </xf>
    <xf numFmtId="0" fontId="0" fillId="0" borderId="19" xfId="0" applyFill="1" applyBorder="1" applyAlignment="1">
      <alignment horizontal="center" vertical="center"/>
    </xf>
    <xf numFmtId="49" fontId="0" fillId="0" borderId="6" xfId="0" applyNumberFormat="1" applyFill="1" applyBorder="1" applyAlignment="1">
      <alignment horizontal="left" vertical="center"/>
    </xf>
    <xf numFmtId="0" fontId="1" fillId="0" borderId="0" xfId="0" applyFont="1" applyFill="1" applyBorder="1" applyAlignment="1">
      <alignment horizontal="center" wrapText="1"/>
    </xf>
    <xf numFmtId="0" fontId="0" fillId="4" borderId="6" xfId="0" applyFill="1" applyBorder="1" applyAlignment="1">
      <alignment horizontal="left" vertical="center"/>
    </xf>
    <xf numFmtId="0" fontId="0" fillId="4" borderId="0" xfId="0" applyFill="1" applyBorder="1" applyAlignment="1">
      <alignment horizontal="left" vertical="center"/>
    </xf>
    <xf numFmtId="0" fontId="0" fillId="4" borderId="9" xfId="0" applyFill="1" applyBorder="1" applyAlignment="1">
      <alignment horizontal="left" vertical="center"/>
    </xf>
    <xf numFmtId="0" fontId="0" fillId="4" borderId="6" xfId="0" applyFill="1" applyBorder="1" applyAlignment="1">
      <alignment horizontal="left"/>
    </xf>
    <xf numFmtId="0" fontId="0" fillId="4" borderId="0" xfId="0" applyFill="1" applyBorder="1" applyAlignment="1">
      <alignment horizontal="left"/>
    </xf>
    <xf numFmtId="0" fontId="0" fillId="4" borderId="9" xfId="0" applyFill="1" applyBorder="1" applyAlignment="1">
      <alignment horizontal="left"/>
    </xf>
    <xf numFmtId="0" fontId="1" fillId="2" borderId="0"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xf>
    <xf numFmtId="0" fontId="1" fillId="2" borderId="1" xfId="0" applyFont="1" applyFill="1" applyBorder="1" applyAlignment="1">
      <alignment horizont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6" xfId="0" applyFill="1" applyBorder="1" applyAlignment="1">
      <alignment horizontal="left" vertical="center"/>
    </xf>
    <xf numFmtId="0" fontId="0" fillId="0" borderId="9" xfId="0" applyFill="1" applyBorder="1" applyAlignment="1">
      <alignment horizontal="left" vertical="center"/>
    </xf>
    <xf numFmtId="0" fontId="0" fillId="0" borderId="0" xfId="0" applyFill="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vertical="center" wrapText="1"/>
    </xf>
    <xf numFmtId="0" fontId="0" fillId="0" borderId="0" xfId="0" applyBorder="1" applyAlignment="1">
      <alignment horizontal="left" vertical="center" wrapText="1"/>
    </xf>
    <xf numFmtId="49" fontId="0" fillId="0" borderId="0" xfId="0" applyNumberFormat="1" applyBorder="1" applyAlignment="1">
      <alignment horizontal="left" vertical="center"/>
    </xf>
    <xf numFmtId="49" fontId="0" fillId="0" borderId="9" xfId="0" applyNumberFormat="1" applyBorder="1" applyAlignment="1">
      <alignment horizontal="left" vertical="center"/>
    </xf>
    <xf numFmtId="49" fontId="0" fillId="0" borderId="6" xfId="0" applyNumberFormat="1" applyBorder="1" applyAlignment="1">
      <alignment horizontal="left" vertical="center"/>
    </xf>
    <xf numFmtId="49" fontId="0" fillId="0" borderId="0" xfId="0" applyNumberFormat="1" applyAlignment="1">
      <alignment horizontal="left" vertical="center"/>
    </xf>
    <xf numFmtId="0" fontId="0" fillId="0" borderId="6" xfId="0" applyBorder="1" applyAlignment="1">
      <alignment horizontal="left" wrapText="1"/>
    </xf>
    <xf numFmtId="49" fontId="0" fillId="4" borderId="6" xfId="0" applyNumberFormat="1" applyFill="1" applyBorder="1" applyAlignment="1">
      <alignment horizontal="left" vertical="center"/>
    </xf>
    <xf numFmtId="49" fontId="0" fillId="4" borderId="9" xfId="0" applyNumberFormat="1" applyFill="1" applyBorder="1" applyAlignment="1">
      <alignment horizontal="left" vertical="center"/>
    </xf>
    <xf numFmtId="49" fontId="0" fillId="4" borderId="0" xfId="0" applyNumberFormat="1" applyFill="1" applyBorder="1" applyAlignment="1">
      <alignment horizontal="left" vertical="center"/>
    </xf>
    <xf numFmtId="0" fontId="0" fillId="0" borderId="0" xfId="0" applyAlignment="1">
      <alignment horizontal="left" vertical="center"/>
    </xf>
    <xf numFmtId="49" fontId="0" fillId="5" borderId="6" xfId="0" applyNumberFormat="1" applyFill="1" applyBorder="1" applyAlignment="1">
      <alignment horizontal="left" vertical="center"/>
    </xf>
    <xf numFmtId="49" fontId="0" fillId="5" borderId="9" xfId="0" applyNumberFormat="1" applyFill="1" applyBorder="1" applyAlignment="1">
      <alignment horizontal="left" vertical="center"/>
    </xf>
    <xf numFmtId="0" fontId="0" fillId="0" borderId="0" xfId="0" applyFill="1" applyAlignment="1">
      <alignment horizontal="left" vertical="center"/>
    </xf>
    <xf numFmtId="0" fontId="0" fillId="0" borderId="6" xfId="0" applyFill="1" applyBorder="1" applyAlignment="1">
      <alignment horizontal="left" vertical="center" wrapText="1"/>
    </xf>
    <xf numFmtId="0" fontId="0" fillId="0" borderId="0" xfId="0" applyFill="1" applyBorder="1" applyAlignment="1">
      <alignment horizontal="left" vertical="center" wrapText="1"/>
    </xf>
    <xf numFmtId="0" fontId="1" fillId="0" borderId="0" xfId="0" applyFont="1" applyAlignment="1">
      <alignment horizontal="center"/>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xf>
    <xf numFmtId="0" fontId="1" fillId="0" borderId="2" xfId="0" applyFont="1" applyFill="1" applyBorder="1" applyAlignment="1">
      <alignment horizontal="center"/>
    </xf>
    <xf numFmtId="0" fontId="0" fillId="0" borderId="6" xfId="0" applyFill="1" applyBorder="1" applyAlignment="1">
      <alignment horizontal="left" wrapText="1"/>
    </xf>
    <xf numFmtId="0" fontId="0" fillId="0" borderId="0" xfId="0" applyFill="1" applyBorder="1" applyAlignment="1">
      <alignment horizontal="left" wrapText="1"/>
    </xf>
    <xf numFmtId="49" fontId="0" fillId="0" borderId="6" xfId="0" applyNumberFormat="1" applyFill="1" applyBorder="1" applyAlignment="1">
      <alignment horizontal="center" vertical="center"/>
    </xf>
    <xf numFmtId="49" fontId="0" fillId="0" borderId="0" xfId="0" applyNumberFormat="1" applyFill="1" applyBorder="1" applyAlignment="1">
      <alignment horizontal="center" vertical="center"/>
    </xf>
    <xf numFmtId="49" fontId="0" fillId="0" borderId="9" xfId="0" applyNumberFormat="1" applyFill="1" applyBorder="1" applyAlignment="1">
      <alignment horizontal="center" vertical="center"/>
    </xf>
    <xf numFmtId="0" fontId="0" fillId="0" borderId="19" xfId="0" applyFill="1" applyBorder="1" applyAlignment="1">
      <alignment horizontal="center" vertical="center"/>
    </xf>
    <xf numFmtId="0" fontId="0" fillId="0" borderId="9" xfId="0" applyFill="1" applyBorder="1" applyAlignment="1">
      <alignment horizontal="left" wrapText="1"/>
    </xf>
    <xf numFmtId="49" fontId="0" fillId="0" borderId="6" xfId="0" applyNumberFormat="1" applyFill="1" applyBorder="1" applyAlignment="1">
      <alignment horizontal="left" vertical="center"/>
    </xf>
    <xf numFmtId="49" fontId="0" fillId="0" borderId="9" xfId="0" applyNumberFormat="1" applyFill="1" applyBorder="1" applyAlignment="1">
      <alignment horizontal="left" vertical="center"/>
    </xf>
    <xf numFmtId="1" fontId="0" fillId="0" borderId="6" xfId="0" applyNumberFormat="1" applyFill="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Border="1" applyAlignment="1">
      <alignment horizontal="center" vertical="center"/>
    </xf>
    <xf numFmtId="1" fontId="0" fillId="0" borderId="9" xfId="0" applyNumberFormat="1" applyFill="1" applyBorder="1" applyAlignment="1">
      <alignment horizontal="center" vertical="center"/>
    </xf>
    <xf numFmtId="0" fontId="0" fillId="0" borderId="0" xfId="0" applyFill="1" applyAlignment="1">
      <alignment horizontal="center"/>
    </xf>
    <xf numFmtId="0" fontId="0" fillId="0" borderId="2" xfId="0" applyFill="1" applyBorder="1" applyAlignment="1">
      <alignment horizontal="center"/>
    </xf>
    <xf numFmtId="0" fontId="1" fillId="0" borderId="0" xfId="0" applyFont="1" applyFill="1" applyAlignment="1">
      <alignment horizontal="center"/>
    </xf>
    <xf numFmtId="0" fontId="1" fillId="0" borderId="1" xfId="0" applyFont="1" applyFill="1" applyBorder="1" applyAlignment="1">
      <alignment horizontal="center"/>
    </xf>
    <xf numFmtId="0" fontId="1" fillId="0" borderId="16" xfId="0" applyFont="1" applyFill="1" applyBorder="1" applyAlignment="1">
      <alignment horizontal="center" wrapText="1"/>
    </xf>
    <xf numFmtId="0" fontId="1" fillId="0" borderId="18" xfId="0" applyFont="1" applyFill="1" applyBorder="1" applyAlignment="1">
      <alignment horizontal="center" wrapText="1"/>
    </xf>
    <xf numFmtId="0" fontId="1" fillId="0" borderId="15" xfId="0" applyFont="1" applyFill="1" applyBorder="1" applyAlignment="1">
      <alignment horizontal="center" wrapText="1"/>
    </xf>
    <xf numFmtId="0" fontId="1" fillId="0" borderId="17" xfId="0" applyFont="1" applyFill="1" applyBorder="1" applyAlignment="1">
      <alignment horizontal="center" wrapText="1"/>
    </xf>
    <xf numFmtId="0" fontId="1" fillId="0" borderId="2" xfId="0" applyFont="1" applyFill="1" applyBorder="1" applyAlignment="1">
      <alignment horizontal="center" wrapText="1"/>
    </xf>
    <xf numFmtId="1" fontId="0" fillId="0" borderId="6" xfId="0" applyNumberFormat="1" applyFill="1" applyBorder="1" applyAlignment="1">
      <alignment horizontal="center" vertical="center" wrapText="1"/>
    </xf>
    <xf numFmtId="1" fontId="0" fillId="0" borderId="0" xfId="0" applyNumberFormat="1" applyFill="1" applyBorder="1" applyAlignment="1">
      <alignment horizontal="center" vertical="center" wrapText="1"/>
    </xf>
    <xf numFmtId="1" fontId="0" fillId="0" borderId="9" xfId="0" applyNumberFormat="1"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49" fontId="0" fillId="0" borderId="0" xfId="0" applyNumberFormat="1" applyFill="1" applyBorder="1" applyAlignment="1">
      <alignment horizontal="left" vertical="center"/>
    </xf>
    <xf numFmtId="49" fontId="0" fillId="0" borderId="0" xfId="0" applyNumberForma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1"/>
  <sheetViews>
    <sheetView tabSelected="1" zoomScaleNormal="100" workbookViewId="0">
      <pane xSplit="2" ySplit="2" topLeftCell="C3" activePane="bottomRight" state="frozen"/>
      <selection pane="topRight" activeCell="D1" sqref="D1"/>
      <selection pane="bottomLeft" activeCell="A2" sqref="A2"/>
      <selection pane="bottomRight" activeCell="H100" sqref="H100:H104"/>
    </sheetView>
  </sheetViews>
  <sheetFormatPr defaultRowHeight="15" x14ac:dyDescent="0.25"/>
  <cols>
    <col min="1" max="1" width="18.140625" customWidth="1"/>
    <col min="2" max="2" width="19.42578125" customWidth="1"/>
    <col min="3" max="3" width="12.7109375" customWidth="1"/>
    <col min="4" max="4" width="11.42578125" customWidth="1"/>
    <col min="5" max="5" width="25.85546875" customWidth="1"/>
    <col min="6" max="6" width="15.140625" customWidth="1"/>
    <col min="7" max="7" width="32.140625" style="12" customWidth="1"/>
    <col min="8" max="8" width="54.85546875" customWidth="1"/>
    <col min="9" max="9" width="51.42578125" customWidth="1"/>
    <col min="10" max="10" width="35.28515625" customWidth="1"/>
    <col min="11" max="12" width="18.85546875" style="13" customWidth="1"/>
    <col min="13" max="13" width="24.42578125" style="14" customWidth="1"/>
    <col min="14" max="15" width="19.28515625" style="13" customWidth="1"/>
    <col min="16" max="16" width="27.140625" style="13" customWidth="1"/>
    <col min="17" max="17" width="21.42578125" style="6" customWidth="1"/>
    <col min="18" max="18" width="22.140625" style="6" customWidth="1"/>
    <col min="19" max="19" width="19.5703125" style="6" customWidth="1"/>
    <col min="20" max="20" width="9.140625" style="6"/>
    <col min="21" max="21" width="30.42578125" style="6" customWidth="1"/>
    <col min="22" max="22" width="9.140625" style="6"/>
  </cols>
  <sheetData>
    <row r="1" spans="1:23" ht="15" customHeight="1" x14ac:dyDescent="0.25">
      <c r="A1" s="204" t="s">
        <v>0</v>
      </c>
      <c r="B1" s="204" t="s">
        <v>1</v>
      </c>
      <c r="C1" s="1"/>
      <c r="D1" s="1"/>
      <c r="E1" s="204" t="s">
        <v>2</v>
      </c>
      <c r="F1" s="204" t="s">
        <v>3</v>
      </c>
      <c r="G1" s="204" t="s">
        <v>4</v>
      </c>
      <c r="H1" s="204" t="s">
        <v>5</v>
      </c>
      <c r="I1" s="204" t="s">
        <v>6</v>
      </c>
      <c r="J1" s="206" t="s">
        <v>348</v>
      </c>
      <c r="K1" s="208" t="s">
        <v>7</v>
      </c>
      <c r="L1" s="208"/>
      <c r="M1" s="208"/>
      <c r="N1" s="209" t="s">
        <v>8</v>
      </c>
      <c r="O1" s="204"/>
      <c r="P1" s="204"/>
      <c r="Q1" s="197"/>
      <c r="R1" s="85"/>
    </row>
    <row r="2" spans="1:23" ht="30.75" thickBot="1" x14ac:dyDescent="0.3">
      <c r="A2" s="205"/>
      <c r="B2" s="205"/>
      <c r="C2" s="91" t="s">
        <v>359</v>
      </c>
      <c r="D2" s="91" t="s">
        <v>360</v>
      </c>
      <c r="E2" s="205"/>
      <c r="F2" s="205"/>
      <c r="G2" s="205"/>
      <c r="H2" s="205"/>
      <c r="I2" s="205"/>
      <c r="J2" s="207"/>
      <c r="K2" s="2" t="s">
        <v>9</v>
      </c>
      <c r="L2" s="2" t="s">
        <v>350</v>
      </c>
      <c r="M2" s="3" t="s">
        <v>10</v>
      </c>
      <c r="N2" s="4" t="s">
        <v>11</v>
      </c>
      <c r="O2" s="2" t="s">
        <v>350</v>
      </c>
      <c r="P2" s="2" t="s">
        <v>10</v>
      </c>
      <c r="Q2" s="197"/>
      <c r="R2" s="85"/>
      <c r="S2" s="5"/>
    </row>
    <row r="3" spans="1:23" ht="14.45" x14ac:dyDescent="0.35">
      <c r="A3" s="99" t="s">
        <v>12</v>
      </c>
      <c r="B3" s="99" t="s">
        <v>13</v>
      </c>
      <c r="C3" s="99" t="s">
        <v>14</v>
      </c>
      <c r="D3" s="99">
        <v>1998</v>
      </c>
      <c r="E3" s="100" t="s">
        <v>15</v>
      </c>
      <c r="F3" s="100" t="s">
        <v>16</v>
      </c>
      <c r="G3" s="100"/>
      <c r="H3" s="100" t="s">
        <v>17</v>
      </c>
      <c r="I3" s="100" t="s">
        <v>18</v>
      </c>
      <c r="J3" s="100"/>
      <c r="K3" s="77"/>
      <c r="L3" s="99"/>
      <c r="M3" s="101"/>
      <c r="N3" s="99">
        <v>-782.05</v>
      </c>
      <c r="O3" s="99"/>
      <c r="P3" s="100" t="s">
        <v>19</v>
      </c>
      <c r="U3" s="5"/>
    </row>
    <row r="4" spans="1:23" x14ac:dyDescent="0.25">
      <c r="A4" s="198" t="s">
        <v>20</v>
      </c>
      <c r="B4" s="198" t="s">
        <v>21</v>
      </c>
      <c r="C4" s="198" t="s">
        <v>22</v>
      </c>
      <c r="D4" s="198">
        <v>1997</v>
      </c>
      <c r="E4" s="198" t="s">
        <v>23</v>
      </c>
      <c r="F4" s="198" t="s">
        <v>24</v>
      </c>
      <c r="G4" s="201"/>
      <c r="H4" s="105" t="s">
        <v>25</v>
      </c>
      <c r="I4" s="105" t="s">
        <v>26</v>
      </c>
      <c r="J4" s="105"/>
      <c r="K4" s="104"/>
      <c r="L4" s="102"/>
      <c r="M4" s="103"/>
      <c r="N4" s="104">
        <v>468750</v>
      </c>
      <c r="O4" s="102"/>
      <c r="P4" s="105" t="s">
        <v>27</v>
      </c>
    </row>
    <row r="5" spans="1:23" x14ac:dyDescent="0.25">
      <c r="A5" s="199"/>
      <c r="B5" s="199"/>
      <c r="C5" s="199"/>
      <c r="D5" s="199"/>
      <c r="E5" s="199"/>
      <c r="F5" s="199"/>
      <c r="G5" s="202"/>
      <c r="H5" s="78" t="s">
        <v>28</v>
      </c>
      <c r="I5" s="78" t="s">
        <v>26</v>
      </c>
      <c r="J5" s="78"/>
      <c r="K5" s="107"/>
      <c r="L5" s="106"/>
      <c r="M5" s="103"/>
      <c r="N5" s="107">
        <v>520000</v>
      </c>
      <c r="O5" s="106"/>
      <c r="P5" s="78" t="s">
        <v>27</v>
      </c>
    </row>
    <row r="6" spans="1:23" x14ac:dyDescent="0.25">
      <c r="A6" s="200"/>
      <c r="B6" s="200"/>
      <c r="C6" s="200"/>
      <c r="D6" s="200"/>
      <c r="E6" s="200"/>
      <c r="F6" s="200"/>
      <c r="G6" s="203"/>
      <c r="H6" s="110" t="s">
        <v>29</v>
      </c>
      <c r="I6" s="110" t="s">
        <v>26</v>
      </c>
      <c r="J6" s="110"/>
      <c r="K6" s="109"/>
      <c r="L6" s="108"/>
      <c r="M6" s="113"/>
      <c r="N6" s="109">
        <v>806451.61290322582</v>
      </c>
      <c r="O6" s="108"/>
      <c r="P6" s="110" t="s">
        <v>27</v>
      </c>
    </row>
    <row r="7" spans="1:23" x14ac:dyDescent="0.25">
      <c r="A7" s="198" t="s">
        <v>30</v>
      </c>
      <c r="B7" s="198" t="s">
        <v>31</v>
      </c>
      <c r="C7" s="198" t="s">
        <v>22</v>
      </c>
      <c r="D7" s="198">
        <v>2005</v>
      </c>
      <c r="E7" s="198" t="s">
        <v>23</v>
      </c>
      <c r="F7" s="198" t="s">
        <v>32</v>
      </c>
      <c r="G7" s="201"/>
      <c r="H7" s="105" t="s">
        <v>33</v>
      </c>
      <c r="I7" s="105" t="s">
        <v>34</v>
      </c>
      <c r="J7" s="105"/>
      <c r="K7" s="104"/>
      <c r="L7" s="102"/>
      <c r="M7" s="111"/>
      <c r="N7" s="104">
        <v>75531.25</v>
      </c>
      <c r="O7" s="102"/>
      <c r="P7" s="105" t="s">
        <v>27</v>
      </c>
    </row>
    <row r="8" spans="1:23" x14ac:dyDescent="0.25">
      <c r="A8" s="199"/>
      <c r="B8" s="199"/>
      <c r="C8" s="199"/>
      <c r="D8" s="199"/>
      <c r="E8" s="199"/>
      <c r="F8" s="199"/>
      <c r="G8" s="202"/>
      <c r="H8" s="78" t="s">
        <v>35</v>
      </c>
      <c r="I8" s="78" t="s">
        <v>34</v>
      </c>
      <c r="J8" s="78"/>
      <c r="K8" s="112"/>
      <c r="L8" s="106"/>
      <c r="M8" s="103"/>
      <c r="N8" s="112">
        <v>53333.33203125</v>
      </c>
      <c r="O8" s="106"/>
      <c r="P8" s="78" t="s">
        <v>27</v>
      </c>
    </row>
    <row r="9" spans="1:23" x14ac:dyDescent="0.25">
      <c r="A9" s="200"/>
      <c r="B9" s="200"/>
      <c r="C9" s="200"/>
      <c r="D9" s="200"/>
      <c r="E9" s="200"/>
      <c r="F9" s="200"/>
      <c r="G9" s="203"/>
      <c r="H9" s="110" t="s">
        <v>36</v>
      </c>
      <c r="I9" s="110" t="s">
        <v>34</v>
      </c>
      <c r="J9" s="110"/>
      <c r="K9" s="109"/>
      <c r="L9" s="108"/>
      <c r="M9" s="113"/>
      <c r="N9" s="109">
        <v>62411.76171875</v>
      </c>
      <c r="O9" s="108"/>
      <c r="P9" s="110" t="s">
        <v>27</v>
      </c>
    </row>
    <row r="10" spans="1:23" ht="14.45" x14ac:dyDescent="0.35">
      <c r="A10" s="51" t="s">
        <v>37</v>
      </c>
      <c r="B10" s="51" t="s">
        <v>38</v>
      </c>
      <c r="C10" s="51" t="s">
        <v>39</v>
      </c>
      <c r="D10" s="51">
        <v>2004</v>
      </c>
      <c r="E10" s="23" t="s">
        <v>40</v>
      </c>
      <c r="F10" s="47" t="s">
        <v>41</v>
      </c>
      <c r="G10" s="65" t="s">
        <v>45</v>
      </c>
      <c r="H10" s="14" t="s">
        <v>349</v>
      </c>
      <c r="I10" s="125" t="s">
        <v>47</v>
      </c>
      <c r="J10" s="14"/>
      <c r="K10" s="60">
        <v>7429</v>
      </c>
      <c r="L10" s="86"/>
      <c r="M10" s="14" t="s">
        <v>27</v>
      </c>
      <c r="N10" s="27"/>
      <c r="O10" s="8"/>
      <c r="P10" s="8"/>
    </row>
    <row r="11" spans="1:23" x14ac:dyDescent="0.25">
      <c r="A11" s="210" t="s">
        <v>42</v>
      </c>
      <c r="B11" s="210" t="s">
        <v>43</v>
      </c>
      <c r="C11" s="210" t="s">
        <v>44</v>
      </c>
      <c r="D11" s="210">
        <v>2004</v>
      </c>
      <c r="E11" s="210" t="s">
        <v>23</v>
      </c>
      <c r="F11" s="210" t="s">
        <v>16</v>
      </c>
      <c r="G11" s="210" t="s">
        <v>45</v>
      </c>
      <c r="H11" s="210" t="s">
        <v>46</v>
      </c>
      <c r="I11" s="210" t="s">
        <v>47</v>
      </c>
      <c r="J11" s="30" t="s">
        <v>48</v>
      </c>
      <c r="K11" s="17">
        <v>1732</v>
      </c>
      <c r="L11" s="18">
        <f>K11*1.2438166*245.12/188.9</f>
        <v>2795.445478486733</v>
      </c>
      <c r="M11" s="19" t="s">
        <v>27</v>
      </c>
      <c r="N11" s="20">
        <v>4264</v>
      </c>
      <c r="O11" s="18">
        <f>N11*1.2438166*245.12/188.9</f>
        <v>6882.0897923022121</v>
      </c>
      <c r="P11" s="17" t="s">
        <v>27</v>
      </c>
      <c r="Q11" s="21"/>
      <c r="R11" s="21"/>
    </row>
    <row r="12" spans="1:23" x14ac:dyDescent="0.25">
      <c r="A12" s="211"/>
      <c r="B12" s="211"/>
      <c r="C12" s="211"/>
      <c r="D12" s="211"/>
      <c r="E12" s="211"/>
      <c r="F12" s="211"/>
      <c r="G12" s="211"/>
      <c r="H12" s="211"/>
      <c r="I12" s="211"/>
      <c r="J12" s="23" t="s">
        <v>49</v>
      </c>
      <c r="K12" s="22" t="s">
        <v>50</v>
      </c>
      <c r="L12" s="22" t="s">
        <v>50</v>
      </c>
      <c r="M12" s="23" t="s">
        <v>51</v>
      </c>
      <c r="N12" s="24">
        <v>4264</v>
      </c>
      <c r="O12" s="25">
        <f>N12*1.2438166*245.12/188.9</f>
        <v>6882.0897923022121</v>
      </c>
      <c r="P12" s="22" t="s">
        <v>27</v>
      </c>
    </row>
    <row r="13" spans="1:23" x14ac:dyDescent="0.25">
      <c r="A13" s="51" t="s">
        <v>52</v>
      </c>
      <c r="B13" s="51" t="s">
        <v>53</v>
      </c>
      <c r="C13" s="51" t="s">
        <v>54</v>
      </c>
      <c r="D13" s="51">
        <v>2007</v>
      </c>
      <c r="E13" s="51" t="s">
        <v>55</v>
      </c>
      <c r="F13" s="51" t="s">
        <v>32</v>
      </c>
      <c r="G13" s="72" t="s">
        <v>45</v>
      </c>
      <c r="H13" s="14" t="s">
        <v>36</v>
      </c>
      <c r="I13" s="65" t="s">
        <v>56</v>
      </c>
      <c r="J13" s="14"/>
      <c r="K13" s="60">
        <v>4939</v>
      </c>
      <c r="L13" s="60"/>
      <c r="M13" s="14" t="s">
        <v>27</v>
      </c>
      <c r="N13" s="27"/>
      <c r="O13" s="8"/>
      <c r="P13" s="8"/>
    </row>
    <row r="14" spans="1:23" x14ac:dyDescent="0.25">
      <c r="A14" s="212" t="s">
        <v>57</v>
      </c>
      <c r="B14" s="212" t="s">
        <v>58</v>
      </c>
      <c r="C14" s="212" t="s">
        <v>22</v>
      </c>
      <c r="D14" s="212">
        <v>2008</v>
      </c>
      <c r="E14" s="212" t="s">
        <v>59</v>
      </c>
      <c r="F14" s="212" t="s">
        <v>32</v>
      </c>
      <c r="G14" s="212" t="s">
        <v>45</v>
      </c>
      <c r="H14" s="29" t="s">
        <v>60</v>
      </c>
      <c r="I14" s="29" t="s">
        <v>34</v>
      </c>
      <c r="J14" s="29" t="s">
        <v>61</v>
      </c>
      <c r="K14" s="29" t="s">
        <v>50</v>
      </c>
      <c r="L14" s="29" t="s">
        <v>50</v>
      </c>
      <c r="M14" s="30" t="s">
        <v>19</v>
      </c>
      <c r="N14" s="31">
        <v>10579</v>
      </c>
      <c r="O14" s="32">
        <f>N14*1.8544802*245.12/215.303</f>
        <v>22335.490003833187</v>
      </c>
      <c r="P14" s="29" t="s">
        <v>27</v>
      </c>
    </row>
    <row r="15" spans="1:23" x14ac:dyDescent="0.25">
      <c r="A15" s="213"/>
      <c r="B15" s="213"/>
      <c r="C15" s="213"/>
      <c r="D15" s="213"/>
      <c r="E15" s="213"/>
      <c r="F15" s="213"/>
      <c r="G15" s="213"/>
      <c r="H15" s="35" t="s">
        <v>62</v>
      </c>
      <c r="I15" s="35" t="s">
        <v>34</v>
      </c>
      <c r="J15" s="37" t="s">
        <v>61</v>
      </c>
      <c r="K15" s="35">
        <v>2716</v>
      </c>
      <c r="L15" s="36">
        <f>K15*1.8544802*245.12/215.303</f>
        <v>5734.3029445515576</v>
      </c>
      <c r="M15" s="37" t="s">
        <v>27</v>
      </c>
      <c r="N15" s="38">
        <v>9114</v>
      </c>
      <c r="O15" s="36">
        <f>N15*1.8544802*245.12/215.303</f>
        <v>19242.428953108578</v>
      </c>
      <c r="P15" s="35" t="s">
        <v>27</v>
      </c>
    </row>
    <row r="16" spans="1:23" ht="29.1" x14ac:dyDescent="0.35">
      <c r="A16" s="39" t="s">
        <v>63</v>
      </c>
      <c r="B16" s="39" t="s">
        <v>64</v>
      </c>
      <c r="C16" s="39" t="s">
        <v>44</v>
      </c>
      <c r="D16" s="39">
        <v>2009</v>
      </c>
      <c r="E16" s="39" t="s">
        <v>59</v>
      </c>
      <c r="F16" s="39" t="s">
        <v>32</v>
      </c>
      <c r="G16" s="126" t="s">
        <v>65</v>
      </c>
      <c r="H16" s="39" t="s">
        <v>66</v>
      </c>
      <c r="I16" s="42" t="s">
        <v>67</v>
      </c>
      <c r="J16" s="54"/>
      <c r="K16" s="41">
        <v>-124633.3359375</v>
      </c>
      <c r="L16" s="42">
        <f>K16*1.3935472*245.12/214.537</f>
        <v>-198441.47532284638</v>
      </c>
      <c r="M16" s="42" t="s">
        <v>50</v>
      </c>
      <c r="N16" s="43">
        <v>-121000</v>
      </c>
      <c r="O16" s="42">
        <f>N16*1.3935472*245.12/214.537</f>
        <v>-192656.46974341953</v>
      </c>
      <c r="P16" s="42" t="s">
        <v>50</v>
      </c>
      <c r="Q16" s="26"/>
      <c r="R16" s="26"/>
      <c r="W16" s="84"/>
    </row>
    <row r="17" spans="1:19" ht="30" customHeight="1" x14ac:dyDescent="0.35">
      <c r="A17" s="39" t="s">
        <v>68</v>
      </c>
      <c r="B17" s="39" t="s">
        <v>69</v>
      </c>
      <c r="C17" s="39" t="s">
        <v>39</v>
      </c>
      <c r="D17" s="39">
        <v>2010</v>
      </c>
      <c r="E17" s="39" t="s">
        <v>59</v>
      </c>
      <c r="F17" s="39" t="s">
        <v>70</v>
      </c>
      <c r="G17" s="127" t="s">
        <v>71</v>
      </c>
      <c r="H17" s="39" t="s">
        <v>72</v>
      </c>
      <c r="I17" s="42" t="s">
        <v>73</v>
      </c>
      <c r="J17" s="54"/>
      <c r="K17" s="44">
        <v>-82273.078125</v>
      </c>
      <c r="L17" s="42"/>
      <c r="M17" s="42" t="s">
        <v>19</v>
      </c>
      <c r="N17" s="45"/>
      <c r="O17" s="46"/>
      <c r="P17" s="46"/>
    </row>
    <row r="18" spans="1:19" ht="45.75" customHeight="1" x14ac:dyDescent="0.35">
      <c r="A18" s="39" t="s">
        <v>74</v>
      </c>
      <c r="B18" s="39" t="s">
        <v>75</v>
      </c>
      <c r="C18" s="39" t="s">
        <v>44</v>
      </c>
      <c r="D18" s="39">
        <v>2009</v>
      </c>
      <c r="E18" s="39" t="s">
        <v>23</v>
      </c>
      <c r="F18" s="39" t="s">
        <v>24</v>
      </c>
      <c r="G18" s="127" t="s">
        <v>76</v>
      </c>
      <c r="H18" s="39" t="s">
        <v>77</v>
      </c>
      <c r="I18" s="42" t="s">
        <v>78</v>
      </c>
      <c r="J18" s="54"/>
      <c r="K18" s="42" t="s">
        <v>79</v>
      </c>
      <c r="L18" s="42"/>
      <c r="M18" s="42" t="s">
        <v>51</v>
      </c>
      <c r="N18" s="45"/>
      <c r="O18" s="46"/>
      <c r="P18" s="46"/>
    </row>
    <row r="19" spans="1:19" ht="15" customHeight="1" x14ac:dyDescent="0.25">
      <c r="A19" s="212" t="s">
        <v>80</v>
      </c>
      <c r="B19" s="212" t="s">
        <v>81</v>
      </c>
      <c r="C19" s="212" t="s">
        <v>54</v>
      </c>
      <c r="D19" s="212">
        <v>1998</v>
      </c>
      <c r="E19" s="212" t="s">
        <v>59</v>
      </c>
      <c r="F19" s="212" t="s">
        <v>82</v>
      </c>
      <c r="G19" s="214" t="s">
        <v>45</v>
      </c>
      <c r="H19" s="60" t="s">
        <v>83</v>
      </c>
      <c r="I19" s="47" t="s">
        <v>84</v>
      </c>
      <c r="J19" s="14"/>
      <c r="K19" s="47" t="s">
        <v>85</v>
      </c>
      <c r="L19" s="47" t="s">
        <v>85</v>
      </c>
      <c r="M19" s="47" t="s">
        <v>86</v>
      </c>
      <c r="N19" s="15" t="s">
        <v>85</v>
      </c>
      <c r="O19" s="51" t="s">
        <v>85</v>
      </c>
      <c r="P19" s="10" t="s">
        <v>27</v>
      </c>
      <c r="S19" s="11"/>
    </row>
    <row r="20" spans="1:19" x14ac:dyDescent="0.25">
      <c r="A20" s="214"/>
      <c r="B20" s="214"/>
      <c r="C20" s="214"/>
      <c r="D20" s="214"/>
      <c r="E20" s="214"/>
      <c r="F20" s="214"/>
      <c r="G20" s="214"/>
      <c r="H20" s="60" t="s">
        <v>87</v>
      </c>
      <c r="I20" s="47" t="s">
        <v>84</v>
      </c>
      <c r="J20" s="14"/>
      <c r="K20" s="47" t="s">
        <v>85</v>
      </c>
      <c r="L20" s="47" t="s">
        <v>85</v>
      </c>
      <c r="M20" s="47" t="s">
        <v>86</v>
      </c>
      <c r="N20" s="15" t="s">
        <v>85</v>
      </c>
      <c r="O20" s="51" t="s">
        <v>85</v>
      </c>
      <c r="P20" s="10" t="s">
        <v>27</v>
      </c>
    </row>
    <row r="21" spans="1:19" ht="17.25" x14ac:dyDescent="0.25">
      <c r="A21" s="214"/>
      <c r="B21" s="214"/>
      <c r="C21" s="213"/>
      <c r="D21" s="213"/>
      <c r="E21" s="213"/>
      <c r="F21" s="213"/>
      <c r="G21" s="214"/>
      <c r="H21" s="14" t="s">
        <v>88</v>
      </c>
      <c r="I21" s="47" t="s">
        <v>84</v>
      </c>
      <c r="J21" s="14"/>
      <c r="K21" s="60">
        <v>479500</v>
      </c>
      <c r="L21" s="48">
        <f>K21*1*245.12/163</f>
        <v>721073.86503067485</v>
      </c>
      <c r="M21" s="47" t="s">
        <v>27</v>
      </c>
      <c r="N21" s="49">
        <v>328830</v>
      </c>
      <c r="O21" s="50">
        <f>N21*1*245.12/163</f>
        <v>494495.764417178</v>
      </c>
      <c r="P21" s="10" t="s">
        <v>89</v>
      </c>
    </row>
    <row r="22" spans="1:19" x14ac:dyDescent="0.25">
      <c r="A22" s="198" t="s">
        <v>90</v>
      </c>
      <c r="B22" s="198" t="s">
        <v>91</v>
      </c>
      <c r="C22" s="198" t="s">
        <v>92</v>
      </c>
      <c r="D22" s="198">
        <v>1999</v>
      </c>
      <c r="E22" s="198" t="s">
        <v>93</v>
      </c>
      <c r="F22" s="198" t="s">
        <v>94</v>
      </c>
      <c r="G22" s="201"/>
      <c r="H22" s="105" t="s">
        <v>95</v>
      </c>
      <c r="I22" s="105" t="s">
        <v>96</v>
      </c>
      <c r="J22" s="105"/>
      <c r="K22" s="102"/>
      <c r="L22" s="102"/>
      <c r="M22" s="111"/>
      <c r="N22" s="114">
        <v>-3370782.5</v>
      </c>
      <c r="O22" s="102"/>
      <c r="P22" s="102" t="s">
        <v>19</v>
      </c>
    </row>
    <row r="23" spans="1:19" x14ac:dyDescent="0.25">
      <c r="A23" s="200"/>
      <c r="B23" s="200"/>
      <c r="C23" s="200"/>
      <c r="D23" s="200"/>
      <c r="E23" s="200"/>
      <c r="F23" s="200"/>
      <c r="G23" s="203"/>
      <c r="H23" s="110" t="s">
        <v>97</v>
      </c>
      <c r="I23" s="110" t="s">
        <v>96</v>
      </c>
      <c r="J23" s="110"/>
      <c r="K23" s="108"/>
      <c r="L23" s="108"/>
      <c r="M23" s="113"/>
      <c r="N23" s="115">
        <v>-493458.3125</v>
      </c>
      <c r="O23" s="108"/>
      <c r="P23" s="108" t="s">
        <v>19</v>
      </c>
    </row>
    <row r="24" spans="1:19" ht="14.45" x14ac:dyDescent="0.35">
      <c r="A24" s="92" t="s">
        <v>98</v>
      </c>
      <c r="B24" s="92" t="s">
        <v>99</v>
      </c>
      <c r="C24" s="92" t="s">
        <v>22</v>
      </c>
      <c r="D24" s="92">
        <v>2001</v>
      </c>
      <c r="E24" s="92" t="s">
        <v>59</v>
      </c>
      <c r="F24" s="92" t="s">
        <v>100</v>
      </c>
      <c r="G24" s="116"/>
      <c r="H24" s="116" t="s">
        <v>101</v>
      </c>
      <c r="I24" s="116" t="s">
        <v>102</v>
      </c>
      <c r="J24" s="116"/>
      <c r="K24" s="92"/>
      <c r="L24" s="92"/>
      <c r="M24" s="116"/>
      <c r="N24" s="93">
        <v>8693</v>
      </c>
      <c r="O24" s="92"/>
      <c r="P24" s="92" t="s">
        <v>27</v>
      </c>
    </row>
    <row r="25" spans="1:19" x14ac:dyDescent="0.25">
      <c r="A25" s="210" t="s">
        <v>103</v>
      </c>
      <c r="B25" s="210" t="s">
        <v>81</v>
      </c>
      <c r="C25" s="210" t="s">
        <v>54</v>
      </c>
      <c r="D25" s="210">
        <v>1999</v>
      </c>
      <c r="E25" s="210" t="s">
        <v>23</v>
      </c>
      <c r="F25" s="210" t="s">
        <v>82</v>
      </c>
      <c r="G25" s="210" t="s">
        <v>45</v>
      </c>
      <c r="H25" s="14" t="s">
        <v>88</v>
      </c>
      <c r="I25" s="47" t="s">
        <v>84</v>
      </c>
      <c r="J25" s="14"/>
      <c r="K25" s="60">
        <v>1018</v>
      </c>
      <c r="L25" s="60"/>
      <c r="M25" s="47" t="s">
        <v>27</v>
      </c>
      <c r="N25" s="27"/>
      <c r="O25" s="8"/>
      <c r="P25" s="8"/>
    </row>
    <row r="26" spans="1:19" x14ac:dyDescent="0.25">
      <c r="A26" s="215"/>
      <c r="B26" s="215"/>
      <c r="C26" s="215"/>
      <c r="D26" s="215"/>
      <c r="E26" s="215"/>
      <c r="F26" s="215"/>
      <c r="G26" s="215"/>
      <c r="H26" s="14" t="s">
        <v>104</v>
      </c>
      <c r="I26" s="47" t="s">
        <v>84</v>
      </c>
      <c r="J26" s="14"/>
      <c r="K26" s="60" t="s">
        <v>85</v>
      </c>
      <c r="L26" s="60"/>
      <c r="M26" s="14" t="s">
        <v>86</v>
      </c>
      <c r="N26" s="27"/>
      <c r="O26" s="8"/>
      <c r="P26" s="8"/>
    </row>
    <row r="27" spans="1:19" x14ac:dyDescent="0.25">
      <c r="A27" s="215"/>
      <c r="B27" s="215"/>
      <c r="C27" s="211"/>
      <c r="D27" s="211"/>
      <c r="E27" s="211"/>
      <c r="F27" s="211"/>
      <c r="G27" s="215"/>
      <c r="H27" s="14" t="s">
        <v>87</v>
      </c>
      <c r="I27" s="47" t="s">
        <v>84</v>
      </c>
      <c r="J27" s="14"/>
      <c r="K27" s="60" t="s">
        <v>85</v>
      </c>
      <c r="L27" s="60"/>
      <c r="M27" s="14" t="s">
        <v>86</v>
      </c>
      <c r="N27" s="27"/>
      <c r="O27" s="8"/>
      <c r="P27" s="8"/>
    </row>
    <row r="28" spans="1:19" ht="14.45" x14ac:dyDescent="0.35">
      <c r="A28" s="92" t="s">
        <v>105</v>
      </c>
      <c r="B28" s="92" t="s">
        <v>106</v>
      </c>
      <c r="C28" s="92" t="s">
        <v>44</v>
      </c>
      <c r="D28" s="92">
        <v>2000</v>
      </c>
      <c r="E28" s="92" t="s">
        <v>15</v>
      </c>
      <c r="F28" s="92" t="s">
        <v>100</v>
      </c>
      <c r="G28" s="116"/>
      <c r="H28" s="92" t="s">
        <v>107</v>
      </c>
      <c r="I28" s="92" t="s">
        <v>108</v>
      </c>
      <c r="J28" s="116"/>
      <c r="K28" s="92"/>
      <c r="L28" s="92"/>
      <c r="M28" s="116"/>
      <c r="N28" s="93">
        <v>-299200</v>
      </c>
      <c r="O28" s="92"/>
      <c r="P28" s="92" t="s">
        <v>19</v>
      </c>
    </row>
    <row r="29" spans="1:19" ht="14.45" x14ac:dyDescent="0.35">
      <c r="A29" s="92" t="s">
        <v>109</v>
      </c>
      <c r="B29" s="92" t="s">
        <v>110</v>
      </c>
      <c r="C29" s="92" t="s">
        <v>22</v>
      </c>
      <c r="D29" s="92">
        <v>2003</v>
      </c>
      <c r="E29" s="92" t="s">
        <v>59</v>
      </c>
      <c r="F29" s="92" t="s">
        <v>94</v>
      </c>
      <c r="G29" s="116"/>
      <c r="H29" s="116" t="s">
        <v>66</v>
      </c>
      <c r="I29" s="116" t="s">
        <v>102</v>
      </c>
      <c r="J29" s="116"/>
      <c r="K29" s="92"/>
      <c r="L29" s="92"/>
      <c r="M29" s="116"/>
      <c r="N29" s="93">
        <v>-49075</v>
      </c>
      <c r="O29" s="92"/>
      <c r="P29" s="92" t="s">
        <v>19</v>
      </c>
    </row>
    <row r="30" spans="1:19" x14ac:dyDescent="0.25">
      <c r="A30" s="92" t="s">
        <v>111</v>
      </c>
      <c r="B30" s="92" t="s">
        <v>112</v>
      </c>
      <c r="C30" s="92" t="s">
        <v>113</v>
      </c>
      <c r="D30" s="92">
        <v>2004</v>
      </c>
      <c r="E30" s="92" t="s">
        <v>59</v>
      </c>
      <c r="F30" s="92" t="s">
        <v>32</v>
      </c>
      <c r="G30" s="116"/>
      <c r="H30" s="116" t="s">
        <v>66</v>
      </c>
      <c r="I30" s="116" t="s">
        <v>47</v>
      </c>
      <c r="J30" s="116"/>
      <c r="K30" s="92"/>
      <c r="L30" s="92"/>
      <c r="M30" s="116"/>
      <c r="N30" s="117">
        <v>-679243.24324324296</v>
      </c>
      <c r="O30" s="92"/>
      <c r="P30" s="92" t="s">
        <v>19</v>
      </c>
    </row>
    <row r="31" spans="1:19" ht="14.45" x14ac:dyDescent="0.35">
      <c r="A31" s="39" t="s">
        <v>114</v>
      </c>
      <c r="B31" s="39" t="s">
        <v>115</v>
      </c>
      <c r="C31" s="39" t="s">
        <v>39</v>
      </c>
      <c r="D31" s="39">
        <v>2005</v>
      </c>
      <c r="E31" s="39" t="s">
        <v>59</v>
      </c>
      <c r="F31" s="39" t="s">
        <v>94</v>
      </c>
      <c r="G31" s="54" t="s">
        <v>45</v>
      </c>
      <c r="H31" s="42" t="s">
        <v>116</v>
      </c>
      <c r="I31" s="42" t="s">
        <v>117</v>
      </c>
      <c r="J31" s="54"/>
      <c r="K31" s="42" t="s">
        <v>50</v>
      </c>
      <c r="L31" s="42" t="s">
        <v>50</v>
      </c>
      <c r="M31" s="42" t="s">
        <v>19</v>
      </c>
      <c r="N31" s="45"/>
      <c r="O31" s="46"/>
      <c r="P31" s="46"/>
    </row>
    <row r="32" spans="1:19" ht="14.45" x14ac:dyDescent="0.35">
      <c r="A32" s="39" t="s">
        <v>118</v>
      </c>
      <c r="B32" s="39" t="s">
        <v>119</v>
      </c>
      <c r="C32" s="39" t="s">
        <v>54</v>
      </c>
      <c r="D32" s="39">
        <v>2005</v>
      </c>
      <c r="E32" s="39" t="s">
        <v>59</v>
      </c>
      <c r="F32" s="39" t="s">
        <v>120</v>
      </c>
      <c r="G32" s="54" t="s">
        <v>45</v>
      </c>
      <c r="H32" s="42" t="s">
        <v>121</v>
      </c>
      <c r="I32" s="42" t="s">
        <v>122</v>
      </c>
      <c r="J32" s="54"/>
      <c r="K32" s="42">
        <v>-8880</v>
      </c>
      <c r="L32" s="42"/>
      <c r="M32" s="42" t="s">
        <v>50</v>
      </c>
      <c r="N32" s="53">
        <v>-2682</v>
      </c>
      <c r="O32" s="42"/>
      <c r="P32" s="42" t="s">
        <v>50</v>
      </c>
      <c r="Q32" s="26"/>
      <c r="R32" s="26"/>
    </row>
    <row r="33" spans="1:19" ht="16.5" x14ac:dyDescent="0.35">
      <c r="A33" s="42" t="s">
        <v>123</v>
      </c>
      <c r="B33" s="42" t="s">
        <v>124</v>
      </c>
      <c r="C33" s="42" t="s">
        <v>54</v>
      </c>
      <c r="D33" s="42">
        <v>2006</v>
      </c>
      <c r="E33" s="42" t="s">
        <v>55</v>
      </c>
      <c r="F33" s="42" t="s">
        <v>125</v>
      </c>
      <c r="G33" s="64" t="s">
        <v>45</v>
      </c>
      <c r="H33" s="42" t="s">
        <v>126</v>
      </c>
      <c r="I33" s="42" t="s">
        <v>127</v>
      </c>
      <c r="J33" s="64"/>
      <c r="K33" s="42" t="s">
        <v>128</v>
      </c>
      <c r="L33" s="42" t="s">
        <v>50</v>
      </c>
      <c r="M33" s="64" t="s">
        <v>19</v>
      </c>
      <c r="N33" s="43">
        <v>37331</v>
      </c>
      <c r="O33" s="55">
        <f>N33*1*245.12/201.6</f>
        <v>45389.755555555559</v>
      </c>
      <c r="P33" s="42" t="s">
        <v>27</v>
      </c>
    </row>
    <row r="34" spans="1:19" ht="14.45" x14ac:dyDescent="0.35">
      <c r="A34" s="39" t="s">
        <v>129</v>
      </c>
      <c r="B34" s="39" t="s">
        <v>130</v>
      </c>
      <c r="C34" s="39" t="s">
        <v>54</v>
      </c>
      <c r="D34" s="39">
        <v>2006</v>
      </c>
      <c r="E34" s="39" t="s">
        <v>59</v>
      </c>
      <c r="F34" s="39" t="s">
        <v>32</v>
      </c>
      <c r="G34" s="64" t="s">
        <v>45</v>
      </c>
      <c r="H34" s="42" t="s">
        <v>131</v>
      </c>
      <c r="I34" s="42" t="s">
        <v>102</v>
      </c>
      <c r="J34" s="54"/>
      <c r="K34" s="42" t="s">
        <v>50</v>
      </c>
      <c r="L34" s="42" t="s">
        <v>50</v>
      </c>
      <c r="M34" s="54" t="s">
        <v>19</v>
      </c>
      <c r="N34" s="53">
        <v>7009</v>
      </c>
      <c r="O34" s="55">
        <f>N34*1*245.12/201.6</f>
        <v>8522.0539682539693</v>
      </c>
      <c r="P34" s="42" t="s">
        <v>27</v>
      </c>
    </row>
    <row r="35" spans="1:19" ht="57.95" x14ac:dyDescent="0.35">
      <c r="A35" s="42" t="s">
        <v>132</v>
      </c>
      <c r="B35" s="42" t="s">
        <v>133</v>
      </c>
      <c r="C35" s="42" t="s">
        <v>44</v>
      </c>
      <c r="D35" s="42">
        <v>2005</v>
      </c>
      <c r="E35" s="42" t="s">
        <v>23</v>
      </c>
      <c r="F35" s="42" t="s">
        <v>134</v>
      </c>
      <c r="G35" s="128" t="s">
        <v>135</v>
      </c>
      <c r="H35" s="42" t="s">
        <v>136</v>
      </c>
      <c r="I35" s="42" t="s">
        <v>56</v>
      </c>
      <c r="J35" s="64"/>
      <c r="K35" s="42">
        <v>1267</v>
      </c>
      <c r="L35" s="55">
        <f>K35*1.2448709*245.12/195.3</f>
        <v>1979.5999518440144</v>
      </c>
      <c r="M35" s="42" t="s">
        <v>27</v>
      </c>
      <c r="N35" s="43">
        <v>6320</v>
      </c>
      <c r="O35" s="55">
        <f>N35*1.2448709*245.12/195.3</f>
        <v>9874.5632957017915</v>
      </c>
      <c r="P35" s="42" t="s">
        <v>137</v>
      </c>
      <c r="Q35" s="26"/>
      <c r="R35" s="26"/>
    </row>
    <row r="36" spans="1:19" ht="15" customHeight="1" x14ac:dyDescent="0.25">
      <c r="A36" s="215" t="s">
        <v>138</v>
      </c>
      <c r="B36" s="215" t="s">
        <v>139</v>
      </c>
      <c r="C36" s="210" t="s">
        <v>44</v>
      </c>
      <c r="D36" s="210">
        <v>2006</v>
      </c>
      <c r="E36" s="210" t="s">
        <v>23</v>
      </c>
      <c r="F36" s="210" t="s">
        <v>140</v>
      </c>
      <c r="G36" s="216" t="s">
        <v>141</v>
      </c>
      <c r="H36" s="214" t="s">
        <v>142</v>
      </c>
      <c r="I36" s="214" t="s">
        <v>143</v>
      </c>
      <c r="J36" s="47" t="s">
        <v>144</v>
      </c>
      <c r="K36" s="47" t="s">
        <v>50</v>
      </c>
      <c r="L36" s="47" t="s">
        <v>50</v>
      </c>
      <c r="M36" s="47" t="s">
        <v>19</v>
      </c>
      <c r="N36" s="15">
        <v>20353</v>
      </c>
      <c r="O36" s="50">
        <f>N36*1.2562928*245.12/201.6</f>
        <v>31089.055169102223</v>
      </c>
      <c r="P36" s="11" t="s">
        <v>27</v>
      </c>
      <c r="Q36" s="26"/>
      <c r="R36" s="26"/>
    </row>
    <row r="37" spans="1:19" x14ac:dyDescent="0.25">
      <c r="A37" s="211"/>
      <c r="B37" s="211"/>
      <c r="C37" s="211"/>
      <c r="D37" s="211"/>
      <c r="E37" s="211"/>
      <c r="F37" s="211"/>
      <c r="G37" s="217"/>
      <c r="H37" s="213"/>
      <c r="I37" s="213"/>
      <c r="J37" s="47" t="s">
        <v>145</v>
      </c>
      <c r="K37" s="60">
        <v>37547</v>
      </c>
      <c r="L37" s="48">
        <f>K37*1.2562928*245.12/201.6</f>
        <v>57352.761481564448</v>
      </c>
      <c r="M37" s="14" t="s">
        <v>27</v>
      </c>
      <c r="N37" s="15">
        <v>71037</v>
      </c>
      <c r="O37" s="50">
        <f>N37*1.2562928*245.12/201.6</f>
        <v>108508.48582752001</v>
      </c>
      <c r="P37" s="10" t="s">
        <v>27</v>
      </c>
    </row>
    <row r="38" spans="1:19" x14ac:dyDescent="0.25">
      <c r="A38" s="92" t="s">
        <v>146</v>
      </c>
      <c r="B38" s="92" t="s">
        <v>147</v>
      </c>
      <c r="C38" s="92" t="s">
        <v>22</v>
      </c>
      <c r="D38" s="92">
        <v>2007</v>
      </c>
      <c r="E38" s="92" t="s">
        <v>23</v>
      </c>
      <c r="F38" s="92" t="s">
        <v>16</v>
      </c>
      <c r="G38" s="116"/>
      <c r="H38" s="116" t="s">
        <v>148</v>
      </c>
      <c r="I38" s="116" t="s">
        <v>56</v>
      </c>
      <c r="J38" s="116"/>
      <c r="K38" s="92"/>
      <c r="L38" s="92"/>
      <c r="M38" s="116"/>
      <c r="N38" s="93">
        <v>39200</v>
      </c>
      <c r="O38" s="92"/>
      <c r="P38" s="92" t="s">
        <v>27</v>
      </c>
    </row>
    <row r="39" spans="1:19" x14ac:dyDescent="0.25">
      <c r="A39" s="92" t="s">
        <v>149</v>
      </c>
      <c r="B39" s="92" t="s">
        <v>150</v>
      </c>
      <c r="C39" s="92" t="s">
        <v>22</v>
      </c>
      <c r="D39" s="92">
        <v>2005</v>
      </c>
      <c r="E39" s="92" t="s">
        <v>59</v>
      </c>
      <c r="F39" s="92" t="s">
        <v>32</v>
      </c>
      <c r="G39" s="116"/>
      <c r="H39" s="116" t="s">
        <v>151</v>
      </c>
      <c r="I39" s="116" t="s">
        <v>127</v>
      </c>
      <c r="J39" s="116"/>
      <c r="K39" s="92"/>
      <c r="L39" s="92"/>
      <c r="M39" s="116"/>
      <c r="N39" s="93"/>
      <c r="O39" s="92"/>
      <c r="P39" s="92"/>
    </row>
    <row r="40" spans="1:19" x14ac:dyDescent="0.25">
      <c r="A40" s="198" t="s">
        <v>152</v>
      </c>
      <c r="B40" s="198" t="s">
        <v>153</v>
      </c>
      <c r="C40" s="198" t="s">
        <v>92</v>
      </c>
      <c r="D40" s="198">
        <v>2008</v>
      </c>
      <c r="E40" s="198" t="s">
        <v>93</v>
      </c>
      <c r="F40" s="198" t="s">
        <v>94</v>
      </c>
      <c r="G40" s="201"/>
      <c r="H40" s="198" t="s">
        <v>154</v>
      </c>
      <c r="I40" s="198" t="s">
        <v>56</v>
      </c>
      <c r="J40" s="105" t="s">
        <v>155</v>
      </c>
      <c r="K40" s="102"/>
      <c r="L40" s="102"/>
      <c r="M40" s="105"/>
      <c r="N40" s="114">
        <v>557862.75</v>
      </c>
      <c r="O40" s="102"/>
      <c r="P40" s="102" t="s">
        <v>27</v>
      </c>
    </row>
    <row r="41" spans="1:19" x14ac:dyDescent="0.25">
      <c r="A41" s="199"/>
      <c r="B41" s="199"/>
      <c r="C41" s="199"/>
      <c r="D41" s="199"/>
      <c r="E41" s="199"/>
      <c r="F41" s="199"/>
      <c r="G41" s="202"/>
      <c r="H41" s="199"/>
      <c r="I41" s="199"/>
      <c r="J41" s="78" t="s">
        <v>156</v>
      </c>
      <c r="K41" s="106"/>
      <c r="L41" s="106"/>
      <c r="M41" s="78"/>
      <c r="N41" s="118">
        <v>1094030.875</v>
      </c>
      <c r="O41" s="106"/>
      <c r="P41" s="80" t="s">
        <v>27</v>
      </c>
    </row>
    <row r="42" spans="1:19" x14ac:dyDescent="0.25">
      <c r="A42" s="200"/>
      <c r="B42" s="200"/>
      <c r="C42" s="200"/>
      <c r="D42" s="200"/>
      <c r="E42" s="200"/>
      <c r="F42" s="200"/>
      <c r="G42" s="203"/>
      <c r="H42" s="200"/>
      <c r="I42" s="200"/>
      <c r="J42" s="110" t="s">
        <v>157</v>
      </c>
      <c r="K42" s="108"/>
      <c r="L42" s="108"/>
      <c r="M42" s="110"/>
      <c r="N42" s="119">
        <v>540753.6875</v>
      </c>
      <c r="O42" s="108"/>
      <c r="P42" s="108" t="s">
        <v>27</v>
      </c>
    </row>
    <row r="43" spans="1:19" x14ac:dyDescent="0.25">
      <c r="A43" s="92" t="s">
        <v>158</v>
      </c>
      <c r="B43" s="92" t="s">
        <v>64</v>
      </c>
      <c r="C43" s="92" t="s">
        <v>22</v>
      </c>
      <c r="D43" s="92">
        <v>2009</v>
      </c>
      <c r="E43" s="92" t="s">
        <v>59</v>
      </c>
      <c r="F43" s="92" t="s">
        <v>32</v>
      </c>
      <c r="G43" s="116"/>
      <c r="H43" s="116" t="s">
        <v>66</v>
      </c>
      <c r="I43" s="116" t="s">
        <v>159</v>
      </c>
      <c r="J43" s="116"/>
      <c r="K43" s="92"/>
      <c r="L43" s="92"/>
      <c r="M43" s="116"/>
      <c r="N43" s="117">
        <v>-55193.55078125</v>
      </c>
      <c r="O43" s="92"/>
      <c r="P43" s="92" t="s">
        <v>19</v>
      </c>
    </row>
    <row r="44" spans="1:19" ht="15" customHeight="1" x14ac:dyDescent="0.25">
      <c r="A44" s="210" t="s">
        <v>160</v>
      </c>
      <c r="B44" s="210" t="s">
        <v>161</v>
      </c>
      <c r="C44" s="210" t="s">
        <v>22</v>
      </c>
      <c r="D44" s="210">
        <v>2007</v>
      </c>
      <c r="E44" s="210" t="s">
        <v>59</v>
      </c>
      <c r="F44" s="210" t="s">
        <v>32</v>
      </c>
      <c r="G44" s="218" t="s">
        <v>162</v>
      </c>
      <c r="H44" s="212" t="s">
        <v>142</v>
      </c>
      <c r="I44" s="212" t="s">
        <v>163</v>
      </c>
      <c r="J44" s="47" t="s">
        <v>164</v>
      </c>
      <c r="K44" s="47" t="s">
        <v>50</v>
      </c>
      <c r="L44" s="47" t="s">
        <v>50</v>
      </c>
      <c r="M44" s="47" t="s">
        <v>19</v>
      </c>
      <c r="N44" s="15" t="s">
        <v>50</v>
      </c>
      <c r="O44" s="51" t="s">
        <v>50</v>
      </c>
      <c r="P44" s="11" t="s">
        <v>19</v>
      </c>
      <c r="Q44" s="26"/>
      <c r="R44" s="26"/>
      <c r="S44" s="214"/>
    </row>
    <row r="45" spans="1:19" x14ac:dyDescent="0.25">
      <c r="A45" s="215"/>
      <c r="B45" s="215"/>
      <c r="C45" s="215"/>
      <c r="D45" s="215"/>
      <c r="E45" s="215"/>
      <c r="F45" s="215"/>
      <c r="G45" s="219"/>
      <c r="H45" s="214"/>
      <c r="I45" s="214"/>
      <c r="J45" s="14" t="s">
        <v>165</v>
      </c>
      <c r="K45" s="60" t="s">
        <v>50</v>
      </c>
      <c r="L45" s="60" t="s">
        <v>50</v>
      </c>
      <c r="M45" s="14" t="s">
        <v>19</v>
      </c>
      <c r="N45" s="15" t="s">
        <v>50</v>
      </c>
      <c r="O45" s="51" t="s">
        <v>50</v>
      </c>
      <c r="P45" s="11" t="s">
        <v>19</v>
      </c>
      <c r="Q45" s="26"/>
      <c r="R45" s="26"/>
      <c r="S45" s="214"/>
    </row>
    <row r="46" spans="1:19" x14ac:dyDescent="0.25">
      <c r="A46" s="215"/>
      <c r="B46" s="215"/>
      <c r="C46" s="211"/>
      <c r="D46" s="211"/>
      <c r="E46" s="211"/>
      <c r="F46" s="211"/>
      <c r="G46" s="219"/>
      <c r="H46" s="214"/>
      <c r="I46" s="214"/>
      <c r="J46" s="14" t="s">
        <v>166</v>
      </c>
      <c r="K46" s="60" t="s">
        <v>50</v>
      </c>
      <c r="L46" s="60" t="s">
        <v>50</v>
      </c>
      <c r="M46" s="14" t="s">
        <v>19</v>
      </c>
      <c r="N46" s="15" t="s">
        <v>50</v>
      </c>
      <c r="O46" s="51" t="s">
        <v>50</v>
      </c>
      <c r="P46" s="11" t="s">
        <v>19</v>
      </c>
      <c r="Q46" s="26"/>
      <c r="R46" s="26"/>
      <c r="S46" s="214"/>
    </row>
    <row r="47" spans="1:19" x14ac:dyDescent="0.25">
      <c r="A47" s="56" t="s">
        <v>167</v>
      </c>
      <c r="B47" s="56" t="s">
        <v>168</v>
      </c>
      <c r="C47" s="56" t="s">
        <v>113</v>
      </c>
      <c r="D47" s="56" t="s">
        <v>169</v>
      </c>
      <c r="E47" s="56" t="s">
        <v>15</v>
      </c>
      <c r="F47" s="56" t="s">
        <v>170</v>
      </c>
      <c r="G47" s="54" t="s">
        <v>171</v>
      </c>
      <c r="H47" s="54" t="s">
        <v>172</v>
      </c>
      <c r="I47" s="56" t="s">
        <v>56</v>
      </c>
      <c r="J47" s="54"/>
      <c r="K47" s="39" t="s">
        <v>50</v>
      </c>
      <c r="L47" s="39"/>
      <c r="M47" s="54" t="s">
        <v>19</v>
      </c>
      <c r="N47" s="45"/>
      <c r="O47" s="46"/>
      <c r="P47" s="46"/>
    </row>
    <row r="48" spans="1:19" ht="30" x14ac:dyDescent="0.25">
      <c r="A48" s="57" t="s">
        <v>173</v>
      </c>
      <c r="B48" s="57" t="s">
        <v>174</v>
      </c>
      <c r="C48" s="57" t="s">
        <v>44</v>
      </c>
      <c r="D48" s="57" t="s">
        <v>175</v>
      </c>
      <c r="E48" s="57" t="s">
        <v>93</v>
      </c>
      <c r="F48" s="57" t="s">
        <v>32</v>
      </c>
      <c r="G48" s="127" t="s">
        <v>176</v>
      </c>
      <c r="H48" s="39" t="s">
        <v>66</v>
      </c>
      <c r="I48" s="57" t="s">
        <v>67</v>
      </c>
      <c r="J48" s="54"/>
      <c r="K48" s="39" t="s">
        <v>50</v>
      </c>
      <c r="L48" s="39"/>
      <c r="M48" s="39" t="s">
        <v>19</v>
      </c>
      <c r="N48" s="45"/>
      <c r="O48" s="46"/>
      <c r="P48" s="46"/>
    </row>
    <row r="49" spans="1:19" ht="15" customHeight="1" x14ac:dyDescent="0.25">
      <c r="A49" s="222" t="s">
        <v>177</v>
      </c>
      <c r="B49" s="222" t="s">
        <v>178</v>
      </c>
      <c r="C49" s="222" t="s">
        <v>44</v>
      </c>
      <c r="D49" s="222" t="s">
        <v>175</v>
      </c>
      <c r="E49" s="222" t="s">
        <v>59</v>
      </c>
      <c r="F49" s="222" t="s">
        <v>16</v>
      </c>
      <c r="G49" s="224" t="s">
        <v>162</v>
      </c>
      <c r="H49" s="71" t="s">
        <v>142</v>
      </c>
      <c r="I49" s="71" t="s">
        <v>163</v>
      </c>
      <c r="J49" s="30" t="s">
        <v>179</v>
      </c>
      <c r="K49" s="29" t="s">
        <v>50</v>
      </c>
      <c r="L49" s="29" t="s">
        <v>50</v>
      </c>
      <c r="M49" s="30" t="s">
        <v>19</v>
      </c>
      <c r="N49" s="58" t="s">
        <v>50</v>
      </c>
      <c r="O49" s="59" t="s">
        <v>50</v>
      </c>
      <c r="P49" s="29" t="s">
        <v>19</v>
      </c>
      <c r="Q49" s="26"/>
      <c r="R49" s="26"/>
      <c r="S49" s="214"/>
    </row>
    <row r="50" spans="1:19" x14ac:dyDescent="0.25">
      <c r="A50" s="221"/>
      <c r="B50" s="221"/>
      <c r="C50" s="221"/>
      <c r="D50" s="221"/>
      <c r="E50" s="221"/>
      <c r="F50" s="221"/>
      <c r="G50" s="217"/>
      <c r="H50" s="23" t="s">
        <v>142</v>
      </c>
      <c r="I50" s="23" t="s">
        <v>66</v>
      </c>
      <c r="J50" s="37" t="s">
        <v>180</v>
      </c>
      <c r="K50" s="35" t="s">
        <v>50</v>
      </c>
      <c r="L50" s="35" t="s">
        <v>50</v>
      </c>
      <c r="M50" s="37" t="s">
        <v>19</v>
      </c>
      <c r="N50" s="24" t="s">
        <v>50</v>
      </c>
      <c r="O50" s="22" t="s">
        <v>50</v>
      </c>
      <c r="P50" s="35" t="s">
        <v>19</v>
      </c>
      <c r="Q50" s="26"/>
      <c r="R50" s="26"/>
      <c r="S50" s="214"/>
    </row>
    <row r="51" spans="1:19" x14ac:dyDescent="0.25">
      <c r="A51" s="61" t="s">
        <v>181</v>
      </c>
      <c r="B51" s="61" t="s">
        <v>182</v>
      </c>
      <c r="C51" s="61" t="s">
        <v>183</v>
      </c>
      <c r="D51" s="61" t="s">
        <v>184</v>
      </c>
      <c r="E51" s="61" t="s">
        <v>59</v>
      </c>
      <c r="F51" s="61" t="s">
        <v>70</v>
      </c>
      <c r="G51" s="71" t="s">
        <v>45</v>
      </c>
      <c r="H51" s="61" t="s">
        <v>185</v>
      </c>
      <c r="I51" s="61" t="s">
        <v>186</v>
      </c>
      <c r="J51" s="71"/>
      <c r="K51" s="62" t="s">
        <v>50</v>
      </c>
      <c r="L51" s="62" t="s">
        <v>50</v>
      </c>
      <c r="M51" s="63" t="s">
        <v>19</v>
      </c>
      <c r="N51" s="58" t="s">
        <v>50</v>
      </c>
      <c r="O51" s="59" t="s">
        <v>50</v>
      </c>
      <c r="P51" s="62" t="s">
        <v>19</v>
      </c>
      <c r="Q51" s="26"/>
      <c r="R51" s="26"/>
    </row>
    <row r="52" spans="1:19" x14ac:dyDescent="0.25">
      <c r="A52" s="56" t="s">
        <v>187</v>
      </c>
      <c r="B52" s="56" t="s">
        <v>188</v>
      </c>
      <c r="C52" s="56" t="s">
        <v>39</v>
      </c>
      <c r="D52" s="56" t="s">
        <v>189</v>
      </c>
      <c r="E52" s="56" t="s">
        <v>23</v>
      </c>
      <c r="F52" s="56" t="s">
        <v>120</v>
      </c>
      <c r="G52" s="54" t="s">
        <v>190</v>
      </c>
      <c r="H52" s="56" t="s">
        <v>191</v>
      </c>
      <c r="I52" s="56" t="s">
        <v>192</v>
      </c>
      <c r="J52" s="54"/>
      <c r="K52" s="39">
        <v>38016</v>
      </c>
      <c r="L52" s="39"/>
      <c r="M52" s="64" t="s">
        <v>27</v>
      </c>
      <c r="N52" s="45"/>
      <c r="O52" s="46"/>
      <c r="P52" s="46"/>
    </row>
    <row r="53" spans="1:19" ht="15" customHeight="1" x14ac:dyDescent="0.25">
      <c r="A53" s="220" t="s">
        <v>193</v>
      </c>
      <c r="B53" s="220" t="s">
        <v>194</v>
      </c>
      <c r="C53" s="222" t="s">
        <v>54</v>
      </c>
      <c r="D53" s="222" t="s">
        <v>184</v>
      </c>
      <c r="E53" s="222" t="s">
        <v>59</v>
      </c>
      <c r="F53" s="222" t="s">
        <v>120</v>
      </c>
      <c r="G53" s="216" t="s">
        <v>162</v>
      </c>
      <c r="H53" s="216" t="s">
        <v>195</v>
      </c>
      <c r="I53" s="220" t="s">
        <v>56</v>
      </c>
      <c r="J53" s="129" t="s">
        <v>196</v>
      </c>
      <c r="K53" s="51" t="s">
        <v>50</v>
      </c>
      <c r="L53" s="51" t="s">
        <v>50</v>
      </c>
      <c r="M53" s="65" t="s">
        <v>27</v>
      </c>
      <c r="N53" s="15" t="s">
        <v>50</v>
      </c>
      <c r="O53" s="51" t="s">
        <v>50</v>
      </c>
      <c r="P53" s="11" t="s">
        <v>19</v>
      </c>
      <c r="Q53" s="26"/>
      <c r="R53" s="26"/>
    </row>
    <row r="54" spans="1:19" x14ac:dyDescent="0.25">
      <c r="A54" s="221"/>
      <c r="B54" s="221"/>
      <c r="C54" s="221"/>
      <c r="D54" s="221"/>
      <c r="E54" s="221"/>
      <c r="F54" s="221"/>
      <c r="G54" s="217"/>
      <c r="H54" s="217"/>
      <c r="I54" s="221"/>
      <c r="J54" s="23" t="s">
        <v>197</v>
      </c>
      <c r="K54" s="22" t="s">
        <v>50</v>
      </c>
      <c r="L54" s="22" t="s">
        <v>50</v>
      </c>
      <c r="M54" s="37" t="s">
        <v>27</v>
      </c>
      <c r="N54" s="24" t="s">
        <v>50</v>
      </c>
      <c r="O54" s="22" t="s">
        <v>50</v>
      </c>
      <c r="P54" s="35" t="s">
        <v>19</v>
      </c>
      <c r="Q54" s="26"/>
      <c r="R54" s="26"/>
    </row>
    <row r="55" spans="1:19" x14ac:dyDescent="0.25">
      <c r="A55" s="66" t="s">
        <v>198</v>
      </c>
      <c r="B55" s="66" t="s">
        <v>199</v>
      </c>
      <c r="C55" s="66" t="s">
        <v>113</v>
      </c>
      <c r="D55" s="66" t="s">
        <v>169</v>
      </c>
      <c r="E55" s="66" t="s">
        <v>200</v>
      </c>
      <c r="F55" s="66" t="s">
        <v>170</v>
      </c>
      <c r="G55" s="72" t="s">
        <v>45</v>
      </c>
      <c r="H55" s="66" t="s">
        <v>201</v>
      </c>
      <c r="I55" s="66" t="s">
        <v>202</v>
      </c>
      <c r="J55" s="14"/>
      <c r="K55" s="60">
        <v>293002</v>
      </c>
      <c r="L55" s="60"/>
      <c r="M55" s="65" t="s">
        <v>27</v>
      </c>
      <c r="N55" s="27"/>
      <c r="O55" s="8"/>
      <c r="P55" s="8"/>
    </row>
    <row r="56" spans="1:19" ht="60" x14ac:dyDescent="0.25">
      <c r="A56" s="87" t="s">
        <v>203</v>
      </c>
      <c r="B56" s="87" t="s">
        <v>204</v>
      </c>
      <c r="C56" s="87" t="s">
        <v>22</v>
      </c>
      <c r="D56" s="87" t="s">
        <v>189</v>
      </c>
      <c r="E56" s="87" t="s">
        <v>23</v>
      </c>
      <c r="F56" s="87" t="s">
        <v>170</v>
      </c>
      <c r="G56" s="128" t="s">
        <v>353</v>
      </c>
      <c r="H56" s="87" t="s">
        <v>351</v>
      </c>
      <c r="I56" s="42" t="s">
        <v>352</v>
      </c>
      <c r="J56" s="64"/>
      <c r="K56" s="42">
        <v>-13272</v>
      </c>
      <c r="L56" s="42">
        <f>K56*1.4479276*245.12/214.537</f>
        <v>-21956.330743307048</v>
      </c>
      <c r="M56" s="64" t="s">
        <v>50</v>
      </c>
      <c r="N56" s="45"/>
      <c r="O56" s="46"/>
      <c r="P56" s="46"/>
    </row>
    <row r="57" spans="1:19" x14ac:dyDescent="0.25">
      <c r="A57" s="222" t="s">
        <v>205</v>
      </c>
      <c r="B57" s="223" t="s">
        <v>206</v>
      </c>
      <c r="C57" s="222" t="s">
        <v>22</v>
      </c>
      <c r="D57" s="222" t="s">
        <v>207</v>
      </c>
      <c r="E57" s="222" t="s">
        <v>23</v>
      </c>
      <c r="F57" s="222" t="s">
        <v>208</v>
      </c>
      <c r="G57" s="214" t="s">
        <v>45</v>
      </c>
      <c r="H57" s="66" t="s">
        <v>209</v>
      </c>
      <c r="I57" s="66" t="s">
        <v>47</v>
      </c>
      <c r="J57" s="14"/>
      <c r="K57" s="60">
        <v>23500</v>
      </c>
      <c r="L57" s="48">
        <f>K57*1.543785699*245.12/218.056</f>
        <v>40781.724133542215</v>
      </c>
      <c r="M57" s="65" t="s">
        <v>27</v>
      </c>
      <c r="N57" s="15">
        <v>23100</v>
      </c>
      <c r="O57" s="50">
        <f>N57*1.543785699*245.12/218.056</f>
        <v>40087.567127013834</v>
      </c>
      <c r="P57" s="10" t="s">
        <v>27</v>
      </c>
      <c r="S57" s="11"/>
    </row>
    <row r="58" spans="1:19" x14ac:dyDescent="0.25">
      <c r="A58" s="223"/>
      <c r="B58" s="223"/>
      <c r="C58" s="220"/>
      <c r="D58" s="220"/>
      <c r="E58" s="223"/>
      <c r="F58" s="220"/>
      <c r="G58" s="214"/>
      <c r="H58" s="66" t="s">
        <v>210</v>
      </c>
      <c r="I58" s="66" t="s">
        <v>47</v>
      </c>
      <c r="J58" s="14"/>
      <c r="K58" s="60" t="s">
        <v>50</v>
      </c>
      <c r="L58" s="60" t="s">
        <v>50</v>
      </c>
      <c r="M58" s="65" t="s">
        <v>19</v>
      </c>
      <c r="N58" s="15">
        <v>8080</v>
      </c>
      <c r="O58" s="50">
        <f>N58*1.543785699*245.12/218.056</f>
        <v>14021.971531873236</v>
      </c>
      <c r="P58" s="11" t="s">
        <v>27</v>
      </c>
      <c r="S58" s="11"/>
    </row>
    <row r="59" spans="1:19" x14ac:dyDescent="0.25">
      <c r="A59" s="221"/>
      <c r="B59" s="221"/>
      <c r="C59" s="221"/>
      <c r="D59" s="221"/>
      <c r="E59" s="221"/>
      <c r="F59" s="221"/>
      <c r="G59" s="213"/>
      <c r="H59" s="66" t="s">
        <v>210</v>
      </c>
      <c r="I59" s="66" t="s">
        <v>209</v>
      </c>
      <c r="J59" s="14"/>
      <c r="K59" s="60" t="s">
        <v>50</v>
      </c>
      <c r="L59" s="60" t="s">
        <v>50</v>
      </c>
      <c r="M59" s="65" t="s">
        <v>19</v>
      </c>
      <c r="N59" s="15" t="s">
        <v>50</v>
      </c>
      <c r="O59" s="51" t="s">
        <v>50</v>
      </c>
      <c r="P59" s="11" t="s">
        <v>27</v>
      </c>
      <c r="Q59" s="26"/>
      <c r="R59" s="26"/>
    </row>
    <row r="60" spans="1:19" x14ac:dyDescent="0.25">
      <c r="A60" s="123" t="s">
        <v>211</v>
      </c>
      <c r="B60" s="123" t="s">
        <v>212</v>
      </c>
      <c r="C60" s="123" t="s">
        <v>22</v>
      </c>
      <c r="D60" s="123" t="s">
        <v>184</v>
      </c>
      <c r="E60" s="123" t="s">
        <v>23</v>
      </c>
      <c r="F60" s="123" t="s">
        <v>170</v>
      </c>
      <c r="G60" s="116"/>
      <c r="H60" s="116" t="s">
        <v>142</v>
      </c>
      <c r="I60" s="116" t="s">
        <v>213</v>
      </c>
      <c r="J60" s="116"/>
      <c r="K60" s="92"/>
      <c r="L60" s="92"/>
      <c r="M60" s="116"/>
      <c r="N60" s="93"/>
      <c r="O60" s="92"/>
      <c r="P60" s="92"/>
    </row>
    <row r="61" spans="1:19" x14ac:dyDescent="0.25">
      <c r="A61" s="225" t="s">
        <v>214</v>
      </c>
      <c r="B61" s="225" t="s">
        <v>215</v>
      </c>
      <c r="C61" s="225" t="s">
        <v>54</v>
      </c>
      <c r="D61" s="225" t="s">
        <v>216</v>
      </c>
      <c r="E61" s="225" t="s">
        <v>23</v>
      </c>
      <c r="F61" s="225" t="s">
        <v>217</v>
      </c>
      <c r="G61" s="201"/>
      <c r="H61" s="105" t="s">
        <v>218</v>
      </c>
      <c r="I61" s="105"/>
      <c r="J61" s="105"/>
      <c r="K61" s="102"/>
      <c r="L61" s="102"/>
      <c r="M61" s="111"/>
      <c r="N61" s="124">
        <v>-139113.9375</v>
      </c>
      <c r="O61" s="102"/>
      <c r="P61" s="102" t="s">
        <v>219</v>
      </c>
    </row>
    <row r="62" spans="1:19" x14ac:dyDescent="0.25">
      <c r="A62" s="226"/>
      <c r="B62" s="226"/>
      <c r="C62" s="226"/>
      <c r="D62" s="226"/>
      <c r="E62" s="226"/>
      <c r="F62" s="226"/>
      <c r="G62" s="203"/>
      <c r="H62" s="110" t="s">
        <v>220</v>
      </c>
      <c r="I62" s="110"/>
      <c r="J62" s="110"/>
      <c r="K62" s="108"/>
      <c r="L62" s="108"/>
      <c r="M62" s="113"/>
      <c r="N62" s="119">
        <v>589129.75</v>
      </c>
      <c r="O62" s="108"/>
      <c r="P62" s="108" t="s">
        <v>27</v>
      </c>
    </row>
    <row r="63" spans="1:19" x14ac:dyDescent="0.25">
      <c r="A63" s="82" t="s">
        <v>221</v>
      </c>
      <c r="B63" s="82" t="s">
        <v>222</v>
      </c>
      <c r="C63" s="82" t="s">
        <v>44</v>
      </c>
      <c r="D63" s="82" t="s">
        <v>207</v>
      </c>
      <c r="E63" s="82" t="s">
        <v>59</v>
      </c>
      <c r="F63" s="82" t="s">
        <v>70</v>
      </c>
      <c r="G63" s="65" t="s">
        <v>354</v>
      </c>
      <c r="H63" s="82" t="s">
        <v>185</v>
      </c>
      <c r="I63" s="82" t="s">
        <v>186</v>
      </c>
      <c r="J63" s="90"/>
      <c r="K63" s="86" t="s">
        <v>50</v>
      </c>
      <c r="L63" s="86"/>
      <c r="M63" s="65" t="s">
        <v>19</v>
      </c>
      <c r="N63" s="27"/>
      <c r="O63" s="8"/>
      <c r="P63" s="8"/>
    </row>
    <row r="64" spans="1:19" x14ac:dyDescent="0.25">
      <c r="A64" s="225" t="s">
        <v>223</v>
      </c>
      <c r="B64" s="225" t="s">
        <v>224</v>
      </c>
      <c r="C64" s="225" t="s">
        <v>39</v>
      </c>
      <c r="D64" s="225" t="s">
        <v>207</v>
      </c>
      <c r="E64" s="225" t="s">
        <v>15</v>
      </c>
      <c r="F64" s="225" t="s">
        <v>225</v>
      </c>
      <c r="G64" s="201"/>
      <c r="H64" s="105" t="s">
        <v>226</v>
      </c>
      <c r="I64" s="105" t="s">
        <v>227</v>
      </c>
      <c r="J64" s="105"/>
      <c r="K64" s="102"/>
      <c r="L64" s="102"/>
      <c r="M64" s="105"/>
      <c r="N64" s="121"/>
      <c r="O64" s="102"/>
      <c r="P64" s="102"/>
    </row>
    <row r="65" spans="1:19" x14ac:dyDescent="0.25">
      <c r="A65" s="226"/>
      <c r="B65" s="226"/>
      <c r="C65" s="226"/>
      <c r="D65" s="226"/>
      <c r="E65" s="226"/>
      <c r="F65" s="226"/>
      <c r="G65" s="203"/>
      <c r="H65" s="110" t="s">
        <v>228</v>
      </c>
      <c r="I65" s="110" t="s">
        <v>227</v>
      </c>
      <c r="J65" s="110"/>
      <c r="K65" s="108"/>
      <c r="L65" s="108"/>
      <c r="M65" s="110"/>
      <c r="N65" s="122"/>
      <c r="O65" s="108"/>
      <c r="P65" s="108"/>
    </row>
    <row r="66" spans="1:19" ht="75" x14ac:dyDescent="0.25">
      <c r="A66" s="57" t="s">
        <v>229</v>
      </c>
      <c r="B66" s="57" t="s">
        <v>230</v>
      </c>
      <c r="C66" s="57" t="s">
        <v>44</v>
      </c>
      <c r="D66" s="57" t="s">
        <v>175</v>
      </c>
      <c r="E66" s="57" t="s">
        <v>231</v>
      </c>
      <c r="F66" s="57" t="s">
        <v>232</v>
      </c>
      <c r="G66" s="127" t="s">
        <v>233</v>
      </c>
      <c r="H66" s="39" t="s">
        <v>234</v>
      </c>
      <c r="I66" s="39" t="s">
        <v>55</v>
      </c>
      <c r="J66" s="54"/>
      <c r="K66" s="39" t="s">
        <v>235</v>
      </c>
      <c r="L66" s="39" t="s">
        <v>85</v>
      </c>
      <c r="M66" s="39" t="s">
        <v>86</v>
      </c>
      <c r="N66" s="53" t="s">
        <v>236</v>
      </c>
      <c r="O66" s="69">
        <f>5629*1.4725599*245.12/215.303</f>
        <v>9436.9767520691857</v>
      </c>
      <c r="P66" s="39" t="s">
        <v>51</v>
      </c>
      <c r="Q66" s="26"/>
      <c r="R66" s="26"/>
    </row>
    <row r="67" spans="1:19" x14ac:dyDescent="0.25">
      <c r="A67" s="225" t="s">
        <v>237</v>
      </c>
      <c r="B67" s="225" t="s">
        <v>238</v>
      </c>
      <c r="C67" s="225" t="s">
        <v>39</v>
      </c>
      <c r="D67" s="225" t="s">
        <v>239</v>
      </c>
      <c r="E67" s="225" t="s">
        <v>93</v>
      </c>
      <c r="F67" s="225" t="s">
        <v>120</v>
      </c>
      <c r="G67" s="201"/>
      <c r="H67" s="105" t="s">
        <v>240</v>
      </c>
      <c r="I67" s="105" t="s">
        <v>241</v>
      </c>
      <c r="J67" s="105"/>
      <c r="K67" s="102"/>
      <c r="L67" s="102"/>
      <c r="M67" s="105"/>
      <c r="N67" s="114">
        <v>-75790.3203125</v>
      </c>
      <c r="O67" s="102"/>
      <c r="P67" s="102" t="s">
        <v>219</v>
      </c>
    </row>
    <row r="68" spans="1:19" x14ac:dyDescent="0.25">
      <c r="A68" s="227"/>
      <c r="B68" s="227"/>
      <c r="C68" s="227"/>
      <c r="D68" s="227"/>
      <c r="E68" s="227"/>
      <c r="F68" s="227"/>
      <c r="G68" s="202"/>
      <c r="H68" s="78" t="s">
        <v>242</v>
      </c>
      <c r="I68" s="78" t="s">
        <v>241</v>
      </c>
      <c r="J68" s="78"/>
      <c r="K68" s="106"/>
      <c r="L68" s="106"/>
      <c r="M68" s="78"/>
      <c r="N68" s="118">
        <v>-19770.26953125</v>
      </c>
      <c r="O68" s="106"/>
      <c r="P68" s="80" t="s">
        <v>219</v>
      </c>
    </row>
    <row r="69" spans="1:19" x14ac:dyDescent="0.25">
      <c r="A69" s="226"/>
      <c r="B69" s="226"/>
      <c r="C69" s="226"/>
      <c r="D69" s="226"/>
      <c r="E69" s="226"/>
      <c r="F69" s="226"/>
      <c r="G69" s="203"/>
      <c r="H69" s="110" t="s">
        <v>243</v>
      </c>
      <c r="I69" s="110" t="s">
        <v>241</v>
      </c>
      <c r="J69" s="110"/>
      <c r="K69" s="108"/>
      <c r="L69" s="108"/>
      <c r="M69" s="110"/>
      <c r="N69" s="119">
        <v>-31500</v>
      </c>
      <c r="O69" s="108"/>
      <c r="P69" s="108" t="s">
        <v>219</v>
      </c>
    </row>
    <row r="70" spans="1:19" x14ac:dyDescent="0.25">
      <c r="A70" s="66" t="s">
        <v>244</v>
      </c>
      <c r="B70" s="66" t="s">
        <v>245</v>
      </c>
      <c r="C70" s="66" t="s">
        <v>44</v>
      </c>
      <c r="D70" s="66" t="s">
        <v>246</v>
      </c>
      <c r="E70" s="66" t="s">
        <v>59</v>
      </c>
      <c r="F70" s="66" t="s">
        <v>16</v>
      </c>
      <c r="G70" s="72" t="s">
        <v>45</v>
      </c>
      <c r="H70" s="66" t="s">
        <v>247</v>
      </c>
      <c r="I70" s="66" t="s">
        <v>248</v>
      </c>
      <c r="J70" s="14"/>
      <c r="K70" s="60">
        <v>4769</v>
      </c>
      <c r="L70" s="48">
        <f>K70*1.3281394*245.12/232.957</f>
        <v>6664.5981158446921</v>
      </c>
      <c r="M70" s="14" t="s">
        <v>27</v>
      </c>
      <c r="N70" s="15">
        <v>61250</v>
      </c>
      <c r="O70" s="50">
        <f>N70*1.3281394*245.12/232.957</f>
        <v>85595.855440446103</v>
      </c>
      <c r="P70" s="10" t="s">
        <v>27</v>
      </c>
    </row>
    <row r="71" spans="1:19" ht="30" x14ac:dyDescent="0.25">
      <c r="A71" s="57" t="s">
        <v>249</v>
      </c>
      <c r="B71" s="57" t="s">
        <v>250</v>
      </c>
      <c r="C71" s="57" t="s">
        <v>54</v>
      </c>
      <c r="D71" s="57" t="s">
        <v>246</v>
      </c>
      <c r="E71" s="57" t="s">
        <v>59</v>
      </c>
      <c r="F71" s="57" t="s">
        <v>232</v>
      </c>
      <c r="G71" s="127" t="s">
        <v>162</v>
      </c>
      <c r="H71" s="57" t="s">
        <v>251</v>
      </c>
      <c r="I71" s="57" t="s">
        <v>252</v>
      </c>
      <c r="J71" s="54"/>
      <c r="K71" s="57" t="s">
        <v>50</v>
      </c>
      <c r="L71" s="57" t="s">
        <v>50</v>
      </c>
      <c r="M71" s="57" t="s">
        <v>253</v>
      </c>
      <c r="N71" s="53" t="s">
        <v>50</v>
      </c>
      <c r="O71" s="39" t="s">
        <v>50</v>
      </c>
      <c r="P71" s="87" t="s">
        <v>27</v>
      </c>
      <c r="Q71" s="26"/>
      <c r="R71" s="26"/>
      <c r="S71" s="70"/>
    </row>
    <row r="72" spans="1:19" x14ac:dyDescent="0.25">
      <c r="A72" s="76" t="s">
        <v>254</v>
      </c>
      <c r="B72" s="76" t="s">
        <v>255</v>
      </c>
      <c r="C72" s="76" t="s">
        <v>44</v>
      </c>
      <c r="D72" s="76" t="s">
        <v>239</v>
      </c>
      <c r="E72" s="76" t="s">
        <v>23</v>
      </c>
      <c r="F72" s="76" t="s">
        <v>120</v>
      </c>
      <c r="G72" s="78"/>
      <c r="H72" s="120" t="s">
        <v>256</v>
      </c>
      <c r="I72" s="120" t="s">
        <v>257</v>
      </c>
      <c r="J72" s="120"/>
      <c r="K72" s="77"/>
      <c r="L72" s="77"/>
      <c r="M72" s="120"/>
      <c r="N72" s="79"/>
      <c r="O72" s="106"/>
      <c r="P72" s="80"/>
    </row>
    <row r="73" spans="1:19" x14ac:dyDescent="0.25">
      <c r="A73" s="222" t="s">
        <v>258</v>
      </c>
      <c r="B73" s="222" t="s">
        <v>259</v>
      </c>
      <c r="C73" s="222" t="s">
        <v>54</v>
      </c>
      <c r="D73" s="222" t="s">
        <v>246</v>
      </c>
      <c r="E73" s="222" t="s">
        <v>93</v>
      </c>
      <c r="F73" s="222" t="s">
        <v>32</v>
      </c>
      <c r="G73" s="210" t="s">
        <v>190</v>
      </c>
      <c r="H73" s="61" t="s">
        <v>260</v>
      </c>
      <c r="I73" s="71" t="s">
        <v>261</v>
      </c>
      <c r="J73" s="71"/>
      <c r="K73" s="59" t="s">
        <v>50</v>
      </c>
      <c r="L73" s="59" t="s">
        <v>50</v>
      </c>
      <c r="M73" s="71" t="s">
        <v>253</v>
      </c>
      <c r="N73" s="67"/>
      <c r="O73" s="7"/>
      <c r="P73" s="7"/>
    </row>
    <row r="74" spans="1:19" x14ac:dyDescent="0.25">
      <c r="A74" s="221"/>
      <c r="B74" s="221"/>
      <c r="C74" s="221"/>
      <c r="D74" s="221"/>
      <c r="E74" s="221"/>
      <c r="F74" s="221"/>
      <c r="G74" s="211"/>
      <c r="H74" s="130" t="s">
        <v>262</v>
      </c>
      <c r="I74" s="23" t="s">
        <v>261</v>
      </c>
      <c r="J74" s="23"/>
      <c r="K74" s="22" t="s">
        <v>85</v>
      </c>
      <c r="L74" s="22" t="s">
        <v>50</v>
      </c>
      <c r="M74" s="23" t="s">
        <v>263</v>
      </c>
      <c r="N74" s="68"/>
      <c r="O74" s="9"/>
      <c r="P74" s="9"/>
    </row>
    <row r="75" spans="1:19" x14ac:dyDescent="0.25">
      <c r="A75" s="229" t="s">
        <v>264</v>
      </c>
      <c r="B75" s="229" t="s">
        <v>265</v>
      </c>
      <c r="C75" s="229" t="s">
        <v>22</v>
      </c>
      <c r="D75" s="229" t="s">
        <v>184</v>
      </c>
      <c r="E75" s="229" t="s">
        <v>23</v>
      </c>
      <c r="F75" s="229" t="s">
        <v>225</v>
      </c>
      <c r="G75" s="212" t="s">
        <v>355</v>
      </c>
      <c r="H75" s="14" t="s">
        <v>345</v>
      </c>
      <c r="I75" s="90" t="s">
        <v>266</v>
      </c>
      <c r="J75" s="90"/>
      <c r="K75" s="14">
        <v>26835</v>
      </c>
      <c r="L75" s="86"/>
      <c r="M75" s="90" t="s">
        <v>273</v>
      </c>
      <c r="N75" s="27"/>
      <c r="O75" s="8"/>
      <c r="P75" s="8"/>
    </row>
    <row r="76" spans="1:19" x14ac:dyDescent="0.25">
      <c r="A76" s="230"/>
      <c r="B76" s="230"/>
      <c r="C76" s="230"/>
      <c r="D76" s="230"/>
      <c r="E76" s="230"/>
      <c r="F76" s="230"/>
      <c r="G76" s="213"/>
      <c r="H76" s="14" t="s">
        <v>346</v>
      </c>
      <c r="I76" s="90" t="s">
        <v>347</v>
      </c>
      <c r="J76" s="90"/>
      <c r="K76" s="14">
        <v>17787</v>
      </c>
      <c r="L76" s="86"/>
      <c r="M76" s="90" t="s">
        <v>27</v>
      </c>
      <c r="N76" s="27"/>
      <c r="O76" s="8"/>
      <c r="P76" s="8"/>
    </row>
    <row r="77" spans="1:19" x14ac:dyDescent="0.25">
      <c r="A77" s="222" t="s">
        <v>267</v>
      </c>
      <c r="B77" s="222" t="s">
        <v>268</v>
      </c>
      <c r="C77" s="222" t="s">
        <v>54</v>
      </c>
      <c r="D77" s="222" t="s">
        <v>207</v>
      </c>
      <c r="E77" s="222" t="s">
        <v>231</v>
      </c>
      <c r="F77" s="222" t="s">
        <v>16</v>
      </c>
      <c r="G77" s="210" t="s">
        <v>269</v>
      </c>
      <c r="H77" s="222" t="s">
        <v>270</v>
      </c>
      <c r="I77" s="222" t="s">
        <v>271</v>
      </c>
      <c r="J77" s="61" t="s">
        <v>272</v>
      </c>
      <c r="K77" s="59">
        <v>35661</v>
      </c>
      <c r="L77" s="59"/>
      <c r="M77" s="61" t="s">
        <v>273</v>
      </c>
      <c r="N77" s="67"/>
      <c r="O77" s="7"/>
      <c r="P77" s="7"/>
    </row>
    <row r="78" spans="1:19" x14ac:dyDescent="0.25">
      <c r="A78" s="220"/>
      <c r="B78" s="220"/>
      <c r="C78" s="220"/>
      <c r="D78" s="220"/>
      <c r="E78" s="220"/>
      <c r="F78" s="220"/>
      <c r="G78" s="215"/>
      <c r="H78" s="220"/>
      <c r="I78" s="220"/>
      <c r="J78" s="72" t="s">
        <v>274</v>
      </c>
      <c r="K78" s="51">
        <v>29160</v>
      </c>
      <c r="L78" s="51"/>
      <c r="M78" s="72" t="s">
        <v>273</v>
      </c>
      <c r="N78" s="27"/>
      <c r="O78" s="8"/>
      <c r="P78" s="8"/>
    </row>
    <row r="79" spans="1:19" x14ac:dyDescent="0.25">
      <c r="A79" s="220"/>
      <c r="B79" s="220"/>
      <c r="C79" s="220"/>
      <c r="D79" s="220"/>
      <c r="E79" s="220"/>
      <c r="F79" s="220"/>
      <c r="G79" s="215"/>
      <c r="H79" s="220"/>
      <c r="I79" s="220"/>
      <c r="J79" s="72" t="s">
        <v>275</v>
      </c>
      <c r="K79" s="51">
        <v>24150</v>
      </c>
      <c r="L79" s="51"/>
      <c r="M79" s="72" t="s">
        <v>273</v>
      </c>
      <c r="N79" s="27"/>
      <c r="O79" s="8"/>
      <c r="P79" s="8"/>
    </row>
    <row r="80" spans="1:19" x14ac:dyDescent="0.25">
      <c r="A80" s="221"/>
      <c r="B80" s="221"/>
      <c r="C80" s="221"/>
      <c r="D80" s="221"/>
      <c r="E80" s="221"/>
      <c r="F80" s="221"/>
      <c r="G80" s="211"/>
      <c r="H80" s="221"/>
      <c r="I80" s="221"/>
      <c r="J80" s="23" t="s">
        <v>276</v>
      </c>
      <c r="K80" s="22">
        <v>26915</v>
      </c>
      <c r="L80" s="22"/>
      <c r="M80" s="23" t="s">
        <v>273</v>
      </c>
      <c r="N80" s="68"/>
      <c r="O80" s="9"/>
      <c r="P80" s="9"/>
    </row>
    <row r="81" spans="1:22" x14ac:dyDescent="0.25">
      <c r="A81" s="76" t="s">
        <v>277</v>
      </c>
      <c r="B81" s="76" t="s">
        <v>278</v>
      </c>
      <c r="C81" s="76" t="s">
        <v>22</v>
      </c>
      <c r="D81" s="76" t="s">
        <v>239</v>
      </c>
      <c r="E81" s="76" t="s">
        <v>23</v>
      </c>
      <c r="F81" s="76" t="s">
        <v>279</v>
      </c>
      <c r="G81" s="78"/>
      <c r="H81" s="120" t="s">
        <v>280</v>
      </c>
      <c r="I81" s="120" t="s">
        <v>67</v>
      </c>
      <c r="J81" s="120"/>
      <c r="K81" s="77"/>
      <c r="L81" s="77"/>
      <c r="M81" s="120"/>
      <c r="N81" s="79"/>
      <c r="O81" s="106"/>
      <c r="P81" s="80"/>
    </row>
    <row r="82" spans="1:22" ht="45" x14ac:dyDescent="0.25">
      <c r="A82" s="97" t="s">
        <v>281</v>
      </c>
      <c r="B82" s="88" t="s">
        <v>265</v>
      </c>
      <c r="C82" s="88" t="s">
        <v>22</v>
      </c>
      <c r="D82" s="88">
        <v>2011</v>
      </c>
      <c r="E82" s="88" t="s">
        <v>23</v>
      </c>
      <c r="F82" s="88" t="s">
        <v>282</v>
      </c>
      <c r="G82" s="128" t="s">
        <v>356</v>
      </c>
      <c r="H82" s="131" t="s">
        <v>373</v>
      </c>
      <c r="I82" s="131" t="s">
        <v>56</v>
      </c>
      <c r="J82" s="131" t="s">
        <v>374</v>
      </c>
      <c r="K82" s="42">
        <v>286440</v>
      </c>
      <c r="L82" s="42"/>
      <c r="M82" s="42" t="s">
        <v>273</v>
      </c>
      <c r="N82" s="45"/>
      <c r="O82" s="46"/>
      <c r="P82" s="46"/>
    </row>
    <row r="83" spans="1:22" ht="17.25" x14ac:dyDescent="0.25">
      <c r="A83" s="210" t="s">
        <v>287</v>
      </c>
      <c r="B83" s="210" t="s">
        <v>288</v>
      </c>
      <c r="C83" s="210" t="s">
        <v>22</v>
      </c>
      <c r="D83" s="210">
        <v>2016</v>
      </c>
      <c r="E83" s="210" t="s">
        <v>289</v>
      </c>
      <c r="F83" s="210" t="s">
        <v>120</v>
      </c>
      <c r="G83" s="210" t="s">
        <v>290</v>
      </c>
      <c r="H83" s="71" t="s">
        <v>291</v>
      </c>
      <c r="I83" s="71" t="s">
        <v>292</v>
      </c>
      <c r="J83" s="71"/>
      <c r="K83" s="59" t="s">
        <v>293</v>
      </c>
      <c r="L83" s="59"/>
      <c r="M83" s="30" t="s">
        <v>253</v>
      </c>
      <c r="N83" s="67"/>
      <c r="O83" s="7"/>
      <c r="P83" s="7"/>
    </row>
    <row r="84" spans="1:22" ht="17.25" x14ac:dyDescent="0.25">
      <c r="A84" s="215"/>
      <c r="B84" s="215"/>
      <c r="C84" s="215"/>
      <c r="D84" s="215"/>
      <c r="E84" s="215"/>
      <c r="F84" s="215"/>
      <c r="G84" s="215"/>
      <c r="H84" s="72" t="s">
        <v>294</v>
      </c>
      <c r="I84" s="72" t="s">
        <v>292</v>
      </c>
      <c r="J84" s="72"/>
      <c r="K84" s="51" t="s">
        <v>293</v>
      </c>
      <c r="L84" s="51"/>
      <c r="M84" s="65" t="s">
        <v>253</v>
      </c>
      <c r="N84" s="27"/>
      <c r="O84" s="8"/>
      <c r="P84" s="8"/>
    </row>
    <row r="85" spans="1:22" ht="17.25" x14ac:dyDescent="0.25">
      <c r="A85" s="211"/>
      <c r="B85" s="211"/>
      <c r="C85" s="211"/>
      <c r="D85" s="211"/>
      <c r="E85" s="211"/>
      <c r="F85" s="211"/>
      <c r="G85" s="211"/>
      <c r="H85" s="23" t="s">
        <v>295</v>
      </c>
      <c r="I85" s="23" t="s">
        <v>292</v>
      </c>
      <c r="J85" s="23"/>
      <c r="K85" s="22" t="s">
        <v>293</v>
      </c>
      <c r="L85" s="22"/>
      <c r="M85" s="37" t="s">
        <v>253</v>
      </c>
      <c r="N85" s="68"/>
      <c r="O85" s="9"/>
      <c r="P85" s="9"/>
    </row>
    <row r="86" spans="1:22" ht="15" customHeight="1" x14ac:dyDescent="0.25">
      <c r="A86" s="210" t="s">
        <v>296</v>
      </c>
      <c r="B86" s="210" t="s">
        <v>297</v>
      </c>
      <c r="C86" s="210" t="s">
        <v>44</v>
      </c>
      <c r="D86" s="210">
        <v>2010</v>
      </c>
      <c r="E86" s="210" t="s">
        <v>23</v>
      </c>
      <c r="F86" s="210" t="s">
        <v>298</v>
      </c>
      <c r="G86" s="224" t="s">
        <v>299</v>
      </c>
      <c r="H86" s="65" t="s">
        <v>300</v>
      </c>
      <c r="I86" s="65" t="s">
        <v>301</v>
      </c>
      <c r="J86" s="14"/>
      <c r="K86" s="47" t="s">
        <v>50</v>
      </c>
      <c r="L86" s="47" t="s">
        <v>50</v>
      </c>
      <c r="M86" s="65" t="s">
        <v>253</v>
      </c>
      <c r="N86" s="15">
        <v>7203750</v>
      </c>
      <c r="O86" s="50">
        <f>N86*1.323437024*245.12/218.056</f>
        <v>10716984.91780642</v>
      </c>
      <c r="P86" s="11" t="s">
        <v>302</v>
      </c>
    </row>
    <row r="87" spans="1:22" x14ac:dyDescent="0.25">
      <c r="A87" s="228"/>
      <c r="B87" s="228"/>
      <c r="C87" s="215"/>
      <c r="D87" s="215"/>
      <c r="E87" s="215"/>
      <c r="F87" s="215"/>
      <c r="G87" s="216"/>
      <c r="H87" s="65" t="s">
        <v>303</v>
      </c>
      <c r="I87" s="65" t="s">
        <v>301</v>
      </c>
      <c r="J87" s="14"/>
      <c r="K87" s="60">
        <v>686587</v>
      </c>
      <c r="L87" s="48">
        <f>K87*1.323437024*245.12/218.056</f>
        <v>1021432.2434512519</v>
      </c>
      <c r="M87" s="65" t="s">
        <v>302</v>
      </c>
      <c r="N87" s="15">
        <v>2066200</v>
      </c>
      <c r="O87" s="50">
        <f>N87*1.323437024*245.12/218.056</f>
        <v>3073876.0003014575</v>
      </c>
      <c r="P87" s="10" t="s">
        <v>302</v>
      </c>
    </row>
    <row r="88" spans="1:22" x14ac:dyDescent="0.25">
      <c r="A88" s="228"/>
      <c r="B88" s="228"/>
      <c r="C88" s="211"/>
      <c r="D88" s="211"/>
      <c r="E88" s="211"/>
      <c r="F88" s="211"/>
      <c r="G88" s="216"/>
      <c r="H88" s="65" t="s">
        <v>300</v>
      </c>
      <c r="I88" s="65" t="s">
        <v>303</v>
      </c>
      <c r="J88" s="14"/>
      <c r="K88" s="60" t="s">
        <v>50</v>
      </c>
      <c r="L88" s="60" t="s">
        <v>50</v>
      </c>
      <c r="M88" s="65" t="s">
        <v>253</v>
      </c>
      <c r="N88" s="15" t="s">
        <v>50</v>
      </c>
      <c r="O88" s="51" t="s">
        <v>50</v>
      </c>
      <c r="P88" s="11" t="s">
        <v>253</v>
      </c>
      <c r="Q88" s="26"/>
      <c r="R88" s="26"/>
    </row>
    <row r="89" spans="1:22" ht="60" x14ac:dyDescent="0.25">
      <c r="A89" s="88" t="s">
        <v>304</v>
      </c>
      <c r="B89" s="88" t="s">
        <v>305</v>
      </c>
      <c r="C89" s="88" t="s">
        <v>22</v>
      </c>
      <c r="D89" s="88">
        <v>2010</v>
      </c>
      <c r="E89" s="88" t="s">
        <v>23</v>
      </c>
      <c r="F89" s="88" t="s">
        <v>306</v>
      </c>
      <c r="G89" s="128" t="s">
        <v>357</v>
      </c>
      <c r="H89" s="42" t="s">
        <v>375</v>
      </c>
      <c r="I89" s="42" t="s">
        <v>56</v>
      </c>
      <c r="J89" s="42"/>
      <c r="K89" s="42">
        <v>2586</v>
      </c>
      <c r="L89" s="42"/>
      <c r="M89" s="42" t="s">
        <v>273</v>
      </c>
      <c r="N89" s="45"/>
      <c r="O89" s="46"/>
      <c r="P89" s="46"/>
    </row>
    <row r="90" spans="1:22" x14ac:dyDescent="0.25">
      <c r="A90" s="210" t="s">
        <v>307</v>
      </c>
      <c r="B90" s="210" t="s">
        <v>308</v>
      </c>
      <c r="C90" s="210" t="s">
        <v>54</v>
      </c>
      <c r="D90" s="210">
        <v>2014</v>
      </c>
      <c r="E90" s="210" t="s">
        <v>93</v>
      </c>
      <c r="F90" s="59" t="s">
        <v>32</v>
      </c>
      <c r="G90" s="210" t="s">
        <v>45</v>
      </c>
      <c r="H90" s="212" t="s">
        <v>309</v>
      </c>
      <c r="I90" s="212" t="s">
        <v>310</v>
      </c>
      <c r="J90" s="29" t="s">
        <v>311</v>
      </c>
      <c r="K90" s="29" t="s">
        <v>50</v>
      </c>
      <c r="L90" s="29"/>
      <c r="M90" s="29" t="s">
        <v>253</v>
      </c>
      <c r="N90" s="67"/>
      <c r="O90" s="7"/>
      <c r="P90" s="7"/>
    </row>
    <row r="91" spans="1:22" x14ac:dyDescent="0.25">
      <c r="A91" s="211"/>
      <c r="B91" s="211"/>
      <c r="C91" s="211"/>
      <c r="D91" s="211"/>
      <c r="E91" s="211"/>
      <c r="F91" s="22" t="s">
        <v>16</v>
      </c>
      <c r="G91" s="211"/>
      <c r="H91" s="213"/>
      <c r="I91" s="213"/>
      <c r="J91" s="35" t="s">
        <v>312</v>
      </c>
      <c r="K91" s="22">
        <v>13850</v>
      </c>
      <c r="L91" s="22"/>
      <c r="M91" s="37" t="s">
        <v>273</v>
      </c>
      <c r="N91" s="68"/>
      <c r="O91" s="9"/>
      <c r="P91" s="9"/>
    </row>
    <row r="92" spans="1:22" x14ac:dyDescent="0.25">
      <c r="A92" s="116" t="s">
        <v>313</v>
      </c>
      <c r="B92" s="116" t="s">
        <v>314</v>
      </c>
      <c r="C92" s="116" t="s">
        <v>44</v>
      </c>
      <c r="D92" s="116">
        <v>2014</v>
      </c>
      <c r="E92" s="116" t="s">
        <v>23</v>
      </c>
      <c r="F92" s="116" t="s">
        <v>306</v>
      </c>
      <c r="G92" s="116"/>
      <c r="H92" s="116" t="s">
        <v>315</v>
      </c>
      <c r="I92" s="116" t="s">
        <v>56</v>
      </c>
      <c r="J92" s="116"/>
      <c r="K92" s="92"/>
      <c r="L92" s="92"/>
      <c r="M92" s="116"/>
      <c r="N92" s="93"/>
      <c r="O92" s="92"/>
      <c r="P92" s="92"/>
    </row>
    <row r="93" spans="1:22" x14ac:dyDescent="0.25">
      <c r="A93" s="54" t="s">
        <v>316</v>
      </c>
      <c r="B93" s="64" t="s">
        <v>358</v>
      </c>
      <c r="C93" s="64" t="s">
        <v>54</v>
      </c>
      <c r="D93" s="64">
        <v>2013</v>
      </c>
      <c r="E93" s="64" t="s">
        <v>23</v>
      </c>
      <c r="F93" s="64" t="s">
        <v>120</v>
      </c>
      <c r="G93" s="64" t="s">
        <v>190</v>
      </c>
      <c r="H93" s="54" t="s">
        <v>317</v>
      </c>
      <c r="I93" s="54" t="s">
        <v>318</v>
      </c>
      <c r="J93" s="54"/>
      <c r="K93" s="39">
        <v>11032</v>
      </c>
      <c r="L93" s="42"/>
      <c r="M93" s="54" t="s">
        <v>273</v>
      </c>
      <c r="N93" s="45"/>
      <c r="O93" s="46"/>
      <c r="P93" s="46"/>
    </row>
    <row r="94" spans="1:22" x14ac:dyDescent="0.25">
      <c r="A94" s="54" t="s">
        <v>319</v>
      </c>
      <c r="B94" s="64" t="s">
        <v>245</v>
      </c>
      <c r="C94" s="64" t="s">
        <v>44</v>
      </c>
      <c r="D94" s="64">
        <v>2016</v>
      </c>
      <c r="E94" s="64" t="s">
        <v>59</v>
      </c>
      <c r="F94" s="64" t="s">
        <v>16</v>
      </c>
      <c r="G94" s="64" t="s">
        <v>366</v>
      </c>
      <c r="H94" s="54" t="s">
        <v>320</v>
      </c>
      <c r="I94" s="54" t="s">
        <v>321</v>
      </c>
      <c r="J94" s="54"/>
      <c r="K94" s="39">
        <v>21888</v>
      </c>
      <c r="L94" s="42">
        <f>K94*1.107194*245.12/240.007</f>
        <v>24750.537976445023</v>
      </c>
      <c r="M94" s="54" t="s">
        <v>273</v>
      </c>
      <c r="N94" s="53">
        <v>43286</v>
      </c>
      <c r="O94" s="42">
        <f>N94*1.107194*245.12/240.007</f>
        <v>48946.99318569075</v>
      </c>
      <c r="P94" s="39" t="s">
        <v>273</v>
      </c>
    </row>
    <row r="95" spans="1:22" x14ac:dyDescent="0.25">
      <c r="A95" s="116" t="s">
        <v>322</v>
      </c>
      <c r="B95" s="116" t="s">
        <v>255</v>
      </c>
      <c r="C95" s="116" t="s">
        <v>44</v>
      </c>
      <c r="D95" s="116">
        <v>2015</v>
      </c>
      <c r="E95" s="116" t="s">
        <v>23</v>
      </c>
      <c r="F95" s="116" t="s">
        <v>32</v>
      </c>
      <c r="G95" s="116"/>
      <c r="H95" s="120" t="s">
        <v>370</v>
      </c>
      <c r="I95" s="120" t="s">
        <v>371</v>
      </c>
      <c r="J95" s="116"/>
      <c r="K95" s="77">
        <v>9416</v>
      </c>
      <c r="L95" s="98"/>
      <c r="M95" s="120" t="s">
        <v>273</v>
      </c>
      <c r="N95" s="93"/>
      <c r="O95" s="92"/>
      <c r="P95" s="92"/>
    </row>
    <row r="96" spans="1:22" s="84" customFormat="1" x14ac:dyDescent="0.25">
      <c r="A96" s="59" t="s">
        <v>324</v>
      </c>
      <c r="B96" s="29" t="s">
        <v>361</v>
      </c>
      <c r="C96" s="29" t="s">
        <v>22</v>
      </c>
      <c r="D96" s="29">
        <v>2015</v>
      </c>
      <c r="E96" s="29" t="s">
        <v>23</v>
      </c>
      <c r="F96" s="29" t="s">
        <v>225</v>
      </c>
      <c r="G96" s="29" t="s">
        <v>190</v>
      </c>
      <c r="H96" s="30" t="s">
        <v>323</v>
      </c>
      <c r="I96" s="30" t="s">
        <v>55</v>
      </c>
      <c r="J96" s="30"/>
      <c r="K96" s="29">
        <v>374164</v>
      </c>
      <c r="L96" s="29"/>
      <c r="M96" s="96" t="s">
        <v>273</v>
      </c>
      <c r="N96" s="67"/>
      <c r="O96" s="7"/>
      <c r="P96" s="7"/>
      <c r="Q96" s="6"/>
      <c r="R96" s="6"/>
      <c r="S96" s="6"/>
      <c r="T96" s="6"/>
      <c r="U96" s="6"/>
      <c r="V96" s="6"/>
    </row>
    <row r="97" spans="1:16" x14ac:dyDescent="0.25">
      <c r="A97" s="210" t="s">
        <v>327</v>
      </c>
      <c r="B97" s="212" t="s">
        <v>367</v>
      </c>
      <c r="C97" s="212" t="s">
        <v>44</v>
      </c>
      <c r="D97" s="212">
        <v>2015</v>
      </c>
      <c r="E97" s="212" t="s">
        <v>93</v>
      </c>
      <c r="F97" s="212" t="s">
        <v>362</v>
      </c>
      <c r="G97" s="30" t="s">
        <v>368</v>
      </c>
      <c r="H97" s="210" t="s">
        <v>325</v>
      </c>
      <c r="I97" s="210" t="s">
        <v>55</v>
      </c>
      <c r="J97" s="71" t="s">
        <v>326</v>
      </c>
      <c r="K97" s="59">
        <v>72000</v>
      </c>
      <c r="L97" s="29"/>
      <c r="M97" s="71" t="s">
        <v>273</v>
      </c>
      <c r="N97" s="67"/>
      <c r="O97" s="7"/>
      <c r="P97" s="7"/>
    </row>
    <row r="98" spans="1:16" x14ac:dyDescent="0.25">
      <c r="A98" s="211"/>
      <c r="B98" s="213"/>
      <c r="C98" s="213"/>
      <c r="D98" s="213"/>
      <c r="E98" s="213"/>
      <c r="F98" s="213"/>
      <c r="G98" s="35"/>
      <c r="H98" s="211"/>
      <c r="I98" s="211"/>
      <c r="J98" s="23" t="s">
        <v>328</v>
      </c>
      <c r="K98" s="22">
        <v>87000</v>
      </c>
      <c r="L98" s="35"/>
      <c r="M98" s="23" t="s">
        <v>273</v>
      </c>
      <c r="N98" s="68"/>
      <c r="O98" s="9"/>
      <c r="P98" s="9"/>
    </row>
    <row r="99" spans="1:16" x14ac:dyDescent="0.25">
      <c r="A99" s="54" t="s">
        <v>329</v>
      </c>
      <c r="B99" s="64" t="s">
        <v>363</v>
      </c>
      <c r="C99" s="64" t="s">
        <v>364</v>
      </c>
      <c r="D99" s="64">
        <v>2012</v>
      </c>
      <c r="E99" s="64" t="s">
        <v>23</v>
      </c>
      <c r="F99" s="64" t="s">
        <v>134</v>
      </c>
      <c r="G99" s="64" t="s">
        <v>190</v>
      </c>
      <c r="H99" s="64" t="s">
        <v>330</v>
      </c>
      <c r="I99" s="64" t="s">
        <v>331</v>
      </c>
      <c r="J99" s="54"/>
      <c r="K99" s="39">
        <v>29042</v>
      </c>
      <c r="L99" s="42"/>
      <c r="M99" s="54" t="s">
        <v>273</v>
      </c>
      <c r="N99" s="45"/>
      <c r="O99" s="46"/>
      <c r="P99" s="46"/>
    </row>
    <row r="100" spans="1:16" x14ac:dyDescent="0.25">
      <c r="A100" s="210" t="s">
        <v>332</v>
      </c>
      <c r="B100" s="212" t="s">
        <v>365</v>
      </c>
      <c r="C100" s="212" t="s">
        <v>22</v>
      </c>
      <c r="D100" s="212">
        <v>2010</v>
      </c>
      <c r="E100" s="212" t="s">
        <v>23</v>
      </c>
      <c r="F100" s="212" t="s">
        <v>16</v>
      </c>
      <c r="G100" s="232" t="s">
        <v>369</v>
      </c>
      <c r="H100" s="212" t="s">
        <v>372</v>
      </c>
      <c r="I100" s="212" t="s">
        <v>56</v>
      </c>
      <c r="J100" s="71" t="s">
        <v>333</v>
      </c>
      <c r="K100" s="59" t="s">
        <v>219</v>
      </c>
      <c r="L100" s="29"/>
      <c r="M100" s="94" t="s">
        <v>263</v>
      </c>
      <c r="N100" s="67"/>
      <c r="O100" s="7"/>
      <c r="P100" s="7"/>
    </row>
    <row r="101" spans="1:16" x14ac:dyDescent="0.25">
      <c r="A101" s="228"/>
      <c r="B101" s="231"/>
      <c r="C101" s="231"/>
      <c r="D101" s="231"/>
      <c r="E101" s="214"/>
      <c r="F101" s="231"/>
      <c r="G101" s="233"/>
      <c r="H101" s="214"/>
      <c r="I101" s="214"/>
      <c r="J101" s="72" t="s">
        <v>334</v>
      </c>
      <c r="K101" s="51">
        <v>10828</v>
      </c>
      <c r="L101" s="47"/>
      <c r="M101" s="95" t="s">
        <v>273</v>
      </c>
      <c r="N101" s="27"/>
      <c r="O101" s="8"/>
      <c r="P101" s="8"/>
    </row>
    <row r="102" spans="1:16" x14ac:dyDescent="0.25">
      <c r="A102" s="228"/>
      <c r="B102" s="231"/>
      <c r="C102" s="231"/>
      <c r="D102" s="231"/>
      <c r="E102" s="214"/>
      <c r="F102" s="231"/>
      <c r="G102" s="233"/>
      <c r="H102" s="214"/>
      <c r="I102" s="214"/>
      <c r="J102" s="14" t="s">
        <v>335</v>
      </c>
      <c r="K102" s="60">
        <v>231642</v>
      </c>
      <c r="L102" s="86"/>
      <c r="M102" s="14" t="s">
        <v>273</v>
      </c>
      <c r="N102" s="27"/>
      <c r="O102" s="8"/>
      <c r="P102" s="8"/>
    </row>
    <row r="103" spans="1:16" x14ac:dyDescent="0.25">
      <c r="A103" s="228"/>
      <c r="B103" s="231"/>
      <c r="C103" s="231"/>
      <c r="D103" s="231"/>
      <c r="E103" s="214"/>
      <c r="F103" s="231"/>
      <c r="G103" s="233"/>
      <c r="H103" s="214"/>
      <c r="I103" s="214"/>
      <c r="J103" s="14" t="s">
        <v>337</v>
      </c>
      <c r="K103" s="60">
        <v>786713</v>
      </c>
      <c r="L103" s="86"/>
      <c r="M103" s="14" t="s">
        <v>273</v>
      </c>
      <c r="N103" s="27"/>
      <c r="O103" s="8"/>
      <c r="P103" s="8"/>
    </row>
    <row r="104" spans="1:16" x14ac:dyDescent="0.25">
      <c r="A104" s="228"/>
      <c r="B104" s="231"/>
      <c r="C104" s="231"/>
      <c r="D104" s="231"/>
      <c r="E104" s="214"/>
      <c r="F104" s="231"/>
      <c r="G104" s="233"/>
      <c r="H104" s="214"/>
      <c r="I104" s="214"/>
      <c r="J104" s="14" t="s">
        <v>340</v>
      </c>
      <c r="K104" s="60">
        <v>236</v>
      </c>
      <c r="L104" s="86"/>
      <c r="M104" s="14" t="s">
        <v>273</v>
      </c>
      <c r="N104" s="27"/>
      <c r="O104" s="8"/>
      <c r="P104" s="8"/>
    </row>
    <row r="106" spans="1:16" ht="17.25" x14ac:dyDescent="0.25">
      <c r="E106" s="75" t="s">
        <v>339</v>
      </c>
      <c r="P106" s="13" t="s">
        <v>336</v>
      </c>
    </row>
    <row r="107" spans="1:16" ht="17.25" x14ac:dyDescent="0.25">
      <c r="E107" s="84"/>
      <c r="P107" s="13" t="s">
        <v>338</v>
      </c>
    </row>
    <row r="108" spans="1:16" ht="17.25" x14ac:dyDescent="0.25">
      <c r="P108" s="13" t="s">
        <v>341</v>
      </c>
    </row>
    <row r="109" spans="1:16" ht="17.25" x14ac:dyDescent="0.25">
      <c r="P109" s="13" t="s">
        <v>342</v>
      </c>
    </row>
    <row r="110" spans="1:16" ht="17.25" x14ac:dyDescent="0.25">
      <c r="P110" s="13" t="s">
        <v>343</v>
      </c>
    </row>
    <row r="111" spans="1:16" ht="17.25" x14ac:dyDescent="0.25">
      <c r="P111" s="13" t="s">
        <v>344</v>
      </c>
    </row>
  </sheetData>
  <mergeCells count="197">
    <mergeCell ref="F86:F88"/>
    <mergeCell ref="A83:A85"/>
    <mergeCell ref="B83:B85"/>
    <mergeCell ref="C83:C85"/>
    <mergeCell ref="D83:D85"/>
    <mergeCell ref="E83:E85"/>
    <mergeCell ref="D100:D104"/>
    <mergeCell ref="C100:C104"/>
    <mergeCell ref="B100:B104"/>
    <mergeCell ref="A100:A104"/>
    <mergeCell ref="G100:G104"/>
    <mergeCell ref="F83:F85"/>
    <mergeCell ref="I100:I104"/>
    <mergeCell ref="H100:H104"/>
    <mergeCell ref="E97:E98"/>
    <mergeCell ref="F97:F98"/>
    <mergeCell ref="F100:F104"/>
    <mergeCell ref="E100:E104"/>
    <mergeCell ref="A97:A98"/>
    <mergeCell ref="B97:B98"/>
    <mergeCell ref="C97:C98"/>
    <mergeCell ref="D97:D98"/>
    <mergeCell ref="E75:E76"/>
    <mergeCell ref="D75:D76"/>
    <mergeCell ref="C75:C76"/>
    <mergeCell ref="B75:B76"/>
    <mergeCell ref="A75:A76"/>
    <mergeCell ref="H90:H91"/>
    <mergeCell ref="I90:I91"/>
    <mergeCell ref="H97:H98"/>
    <mergeCell ref="I97:I98"/>
    <mergeCell ref="F75:F76"/>
    <mergeCell ref="G75:G76"/>
    <mergeCell ref="G86:G88"/>
    <mergeCell ref="A90:A91"/>
    <mergeCell ref="B90:B91"/>
    <mergeCell ref="C90:C91"/>
    <mergeCell ref="D90:D91"/>
    <mergeCell ref="E90:E91"/>
    <mergeCell ref="G90:G91"/>
    <mergeCell ref="G83:G85"/>
    <mergeCell ref="A86:A88"/>
    <mergeCell ref="B86:B88"/>
    <mergeCell ref="C86:C88"/>
    <mergeCell ref="D86:D88"/>
    <mergeCell ref="E86:E88"/>
    <mergeCell ref="F77:F80"/>
    <mergeCell ref="G77:G80"/>
    <mergeCell ref="H77:H80"/>
    <mergeCell ref="I77:I80"/>
    <mergeCell ref="A77:A80"/>
    <mergeCell ref="B77:B80"/>
    <mergeCell ref="C77:C80"/>
    <mergeCell ref="D77:D80"/>
    <mergeCell ref="E77:E80"/>
    <mergeCell ref="G67:G69"/>
    <mergeCell ref="A73:A74"/>
    <mergeCell ref="B73:B74"/>
    <mergeCell ref="C73:C74"/>
    <mergeCell ref="D73:D74"/>
    <mergeCell ref="E73:E74"/>
    <mergeCell ref="F73:F74"/>
    <mergeCell ref="G73:G74"/>
    <mergeCell ref="G64:G65"/>
    <mergeCell ref="A67:A69"/>
    <mergeCell ref="B67:B69"/>
    <mergeCell ref="C67:C69"/>
    <mergeCell ref="D67:D69"/>
    <mergeCell ref="E67:E69"/>
    <mergeCell ref="F67:F69"/>
    <mergeCell ref="A57:A59"/>
    <mergeCell ref="B57:B59"/>
    <mergeCell ref="C57:C59"/>
    <mergeCell ref="D57:D59"/>
    <mergeCell ref="F49:F50"/>
    <mergeCell ref="G49:G50"/>
    <mergeCell ref="F61:F62"/>
    <mergeCell ref="G61:G62"/>
    <mergeCell ref="A64:A65"/>
    <mergeCell ref="B64:B65"/>
    <mergeCell ref="C64:C65"/>
    <mergeCell ref="D64:D65"/>
    <mergeCell ref="E64:E65"/>
    <mergeCell ref="F64:F65"/>
    <mergeCell ref="E57:E59"/>
    <mergeCell ref="F57:F59"/>
    <mergeCell ref="G57:G59"/>
    <mergeCell ref="A61:A62"/>
    <mergeCell ref="B61:B62"/>
    <mergeCell ref="C61:C62"/>
    <mergeCell ref="D61:D62"/>
    <mergeCell ref="E61:E62"/>
    <mergeCell ref="S44:S46"/>
    <mergeCell ref="A44:A46"/>
    <mergeCell ref="B44:B46"/>
    <mergeCell ref="C44:C46"/>
    <mergeCell ref="D44:D46"/>
    <mergeCell ref="E44:E46"/>
    <mergeCell ref="S49:S50"/>
    <mergeCell ref="A53:A54"/>
    <mergeCell ref="B53:B54"/>
    <mergeCell ref="C53:C54"/>
    <mergeCell ref="D53:D54"/>
    <mergeCell ref="E53:E54"/>
    <mergeCell ref="A49:A50"/>
    <mergeCell ref="B49:B50"/>
    <mergeCell ref="C49:C50"/>
    <mergeCell ref="D49:D50"/>
    <mergeCell ref="E49:E50"/>
    <mergeCell ref="F53:F54"/>
    <mergeCell ref="G53:G54"/>
    <mergeCell ref="H53:H54"/>
    <mergeCell ref="I53:I54"/>
    <mergeCell ref="F40:F42"/>
    <mergeCell ref="G40:G42"/>
    <mergeCell ref="H40:H42"/>
    <mergeCell ref="I40:I42"/>
    <mergeCell ref="F36:F37"/>
    <mergeCell ref="G36:G37"/>
    <mergeCell ref="H36:H37"/>
    <mergeCell ref="I36:I37"/>
    <mergeCell ref="F44:F46"/>
    <mergeCell ref="G44:G46"/>
    <mergeCell ref="H44:H46"/>
    <mergeCell ref="I44:I46"/>
    <mergeCell ref="A40:A42"/>
    <mergeCell ref="B40:B42"/>
    <mergeCell ref="C40:C42"/>
    <mergeCell ref="D40:D42"/>
    <mergeCell ref="A36:A37"/>
    <mergeCell ref="B36:B37"/>
    <mergeCell ref="C36:C37"/>
    <mergeCell ref="D36:D37"/>
    <mergeCell ref="E36:E37"/>
    <mergeCell ref="E40:E42"/>
    <mergeCell ref="A19:A21"/>
    <mergeCell ref="B19:B21"/>
    <mergeCell ref="C19:C21"/>
    <mergeCell ref="D19:D21"/>
    <mergeCell ref="E19:E21"/>
    <mergeCell ref="F19:F21"/>
    <mergeCell ref="G11:G12"/>
    <mergeCell ref="G22:G23"/>
    <mergeCell ref="A25:A27"/>
    <mergeCell ref="B25:B27"/>
    <mergeCell ref="C25:C27"/>
    <mergeCell ref="D25:D27"/>
    <mergeCell ref="E25:E27"/>
    <mergeCell ref="F25:F27"/>
    <mergeCell ref="G25:G27"/>
    <mergeCell ref="G19:G21"/>
    <mergeCell ref="A22:A23"/>
    <mergeCell ref="B22:B23"/>
    <mergeCell ref="C22:C23"/>
    <mergeCell ref="D22:D23"/>
    <mergeCell ref="E22:E23"/>
    <mergeCell ref="F22:F23"/>
    <mergeCell ref="H11:H12"/>
    <mergeCell ref="I11:I12"/>
    <mergeCell ref="A14:A15"/>
    <mergeCell ref="B14:B15"/>
    <mergeCell ref="C14:C15"/>
    <mergeCell ref="D14:D15"/>
    <mergeCell ref="E14:E15"/>
    <mergeCell ref="F7:F9"/>
    <mergeCell ref="G7:G9"/>
    <mergeCell ref="A11:A12"/>
    <mergeCell ref="B11:B12"/>
    <mergeCell ref="C11:C12"/>
    <mergeCell ref="D11:D12"/>
    <mergeCell ref="E11:E12"/>
    <mergeCell ref="F11:F12"/>
    <mergeCell ref="A7:A9"/>
    <mergeCell ref="B7:B9"/>
    <mergeCell ref="C7:C9"/>
    <mergeCell ref="D7:D9"/>
    <mergeCell ref="E7:E9"/>
    <mergeCell ref="F14:F15"/>
    <mergeCell ref="G14:G15"/>
    <mergeCell ref="Q1:Q2"/>
    <mergeCell ref="A4:A6"/>
    <mergeCell ref="B4:B6"/>
    <mergeCell ref="C4:C6"/>
    <mergeCell ref="D4:D6"/>
    <mergeCell ref="E4:E6"/>
    <mergeCell ref="F4:F6"/>
    <mergeCell ref="G4:G6"/>
    <mergeCell ref="G1:G2"/>
    <mergeCell ref="H1:H2"/>
    <mergeCell ref="I1:I2"/>
    <mergeCell ref="J1:J2"/>
    <mergeCell ref="K1:M1"/>
    <mergeCell ref="N1:P1"/>
    <mergeCell ref="A1:A2"/>
    <mergeCell ref="B1:B2"/>
    <mergeCell ref="E1:E2"/>
    <mergeCell ref="F1:F2"/>
  </mergeCells>
  <pageMargins left="0.7" right="0.7" top="0.75" bottom="0.75" header="0.3" footer="0.3"/>
  <pageSetup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zoomScale="80" zoomScaleNormal="80" workbookViewId="0">
      <pane xSplit="2" ySplit="2" topLeftCell="C15" activePane="bottomRight" state="frozen"/>
      <selection pane="topRight" activeCell="D1" sqref="D1"/>
      <selection pane="bottomLeft" activeCell="A2" sqref="A2"/>
      <selection pane="bottomRight" activeCell="I33" sqref="I33:I35"/>
    </sheetView>
  </sheetViews>
  <sheetFormatPr defaultColWidth="8.7109375" defaultRowHeight="15" x14ac:dyDescent="0.25"/>
  <cols>
    <col min="1" max="1" width="14.28515625" style="83" customWidth="1"/>
    <col min="2" max="2" width="19.42578125" style="83" customWidth="1"/>
    <col min="3" max="3" width="12.7109375" style="83" customWidth="1"/>
    <col min="4" max="4" width="9.85546875" style="83" customWidth="1"/>
    <col min="5" max="5" width="25.85546875" style="83" customWidth="1"/>
    <col min="6" max="7" width="15.140625" style="83" customWidth="1"/>
    <col min="8" max="9" width="13.85546875" style="83" customWidth="1"/>
    <col min="10" max="10" width="38.85546875" style="12" customWidth="1"/>
    <col min="11" max="12" width="36.42578125" style="83" customWidth="1"/>
    <col min="13" max="13" width="35.28515625" style="83" customWidth="1"/>
    <col min="14" max="15" width="18.85546875" style="152" customWidth="1"/>
    <col min="16" max="16" width="24.42578125" style="14" customWidth="1"/>
    <col min="17" max="18" width="19.28515625" style="152" customWidth="1"/>
    <col min="19" max="20" width="27.140625" style="152" customWidth="1"/>
    <col min="21" max="21" width="26.5703125" style="83" customWidth="1"/>
    <col min="22" max="22" width="10.140625" style="83" customWidth="1"/>
    <col min="23" max="23" width="11" style="83" customWidth="1"/>
    <col min="24" max="24" width="13.42578125" style="83" customWidth="1"/>
    <col min="25" max="25" width="13.28515625" style="83" customWidth="1"/>
    <col min="26" max="26" width="10.5703125" style="83" customWidth="1"/>
    <col min="27" max="16384" width="8.7109375" style="83"/>
  </cols>
  <sheetData>
    <row r="1" spans="1:26" ht="15" customHeight="1" x14ac:dyDescent="0.25">
      <c r="A1" s="238" t="s">
        <v>0</v>
      </c>
      <c r="B1" s="238" t="s">
        <v>1</v>
      </c>
      <c r="C1" s="180"/>
      <c r="D1" s="180"/>
      <c r="E1" s="238" t="s">
        <v>2</v>
      </c>
      <c r="F1" s="238" t="s">
        <v>3</v>
      </c>
      <c r="G1" s="180"/>
      <c r="H1" s="197" t="s">
        <v>376</v>
      </c>
      <c r="I1" s="197" t="s">
        <v>377</v>
      </c>
      <c r="J1" s="238" t="s">
        <v>4</v>
      </c>
      <c r="K1" s="238" t="s">
        <v>5</v>
      </c>
      <c r="L1" s="238" t="s">
        <v>6</v>
      </c>
      <c r="M1" s="253"/>
      <c r="N1" s="255" t="s">
        <v>7</v>
      </c>
      <c r="O1" s="255"/>
      <c r="P1" s="255"/>
      <c r="Q1" s="256" t="s">
        <v>8</v>
      </c>
      <c r="R1" s="238"/>
      <c r="S1" s="238"/>
      <c r="T1" s="259" t="s">
        <v>378</v>
      </c>
      <c r="U1" s="257" t="s">
        <v>379</v>
      </c>
      <c r="V1" s="197" t="s">
        <v>380</v>
      </c>
      <c r="W1" s="197"/>
      <c r="X1" s="197"/>
      <c r="Y1" s="197"/>
      <c r="Z1" s="197"/>
    </row>
    <row r="2" spans="1:26" ht="30.75" thickBot="1" x14ac:dyDescent="0.3">
      <c r="A2" s="239"/>
      <c r="B2" s="239"/>
      <c r="C2" s="181" t="s">
        <v>381</v>
      </c>
      <c r="D2" s="181" t="s">
        <v>382</v>
      </c>
      <c r="E2" s="239"/>
      <c r="F2" s="239"/>
      <c r="G2" s="182" t="s">
        <v>383</v>
      </c>
      <c r="H2" s="261"/>
      <c r="I2" s="261"/>
      <c r="J2" s="239"/>
      <c r="K2" s="239"/>
      <c r="L2" s="239"/>
      <c r="M2" s="254"/>
      <c r="N2" s="183" t="s">
        <v>9</v>
      </c>
      <c r="O2" s="183" t="s">
        <v>350</v>
      </c>
      <c r="P2" s="184" t="s">
        <v>10</v>
      </c>
      <c r="Q2" s="185" t="s">
        <v>384</v>
      </c>
      <c r="R2" s="183" t="s">
        <v>350</v>
      </c>
      <c r="S2" s="183" t="s">
        <v>10</v>
      </c>
      <c r="T2" s="260"/>
      <c r="U2" s="258"/>
      <c r="V2" s="182" t="s">
        <v>385</v>
      </c>
      <c r="W2" s="186" t="s">
        <v>386</v>
      </c>
      <c r="X2" s="187" t="s">
        <v>387</v>
      </c>
      <c r="Y2" s="186" t="s">
        <v>388</v>
      </c>
      <c r="Z2" s="186" t="s">
        <v>389</v>
      </c>
    </row>
    <row r="3" spans="1:26" s="84" customFormat="1" x14ac:dyDescent="0.25">
      <c r="A3" s="212" t="s">
        <v>42</v>
      </c>
      <c r="B3" s="212" t="s">
        <v>43</v>
      </c>
      <c r="C3" s="212" t="s">
        <v>44</v>
      </c>
      <c r="D3" s="212">
        <v>2004</v>
      </c>
      <c r="E3" s="212" t="s">
        <v>23</v>
      </c>
      <c r="F3" s="212" t="s">
        <v>16</v>
      </c>
      <c r="G3" s="245">
        <v>3.5</v>
      </c>
      <c r="H3" s="249">
        <v>2</v>
      </c>
      <c r="I3" s="245">
        <v>1</v>
      </c>
      <c r="J3" s="212" t="s">
        <v>45</v>
      </c>
      <c r="K3" s="212" t="s">
        <v>46</v>
      </c>
      <c r="L3" s="212" t="s">
        <v>47</v>
      </c>
      <c r="M3" s="16" t="s">
        <v>48</v>
      </c>
      <c r="N3" s="157">
        <v>1732</v>
      </c>
      <c r="O3" s="32">
        <f>N3*1.2438166*245.12/188.9</f>
        <v>2795.445478486733</v>
      </c>
      <c r="P3" s="158" t="s">
        <v>27</v>
      </c>
      <c r="Q3" s="159">
        <v>4264</v>
      </c>
      <c r="R3" s="32">
        <f>Q3*1.2438166*245.12/188.9</f>
        <v>6882.0897923022121</v>
      </c>
      <c r="S3" s="157" t="s">
        <v>27</v>
      </c>
      <c r="T3" s="160" t="s">
        <v>390</v>
      </c>
      <c r="U3" s="161" t="s">
        <v>391</v>
      </c>
      <c r="V3" s="162"/>
      <c r="W3" s="195" t="s">
        <v>392</v>
      </c>
      <c r="X3" s="195"/>
      <c r="Y3" s="195"/>
      <c r="Z3" s="195"/>
    </row>
    <row r="4" spans="1:26" s="84" customFormat="1" x14ac:dyDescent="0.25">
      <c r="A4" s="213"/>
      <c r="B4" s="213"/>
      <c r="C4" s="213"/>
      <c r="D4" s="213"/>
      <c r="E4" s="213"/>
      <c r="F4" s="213"/>
      <c r="G4" s="236"/>
      <c r="H4" s="252"/>
      <c r="I4" s="236"/>
      <c r="J4" s="213"/>
      <c r="K4" s="213"/>
      <c r="L4" s="213"/>
      <c r="M4" s="34" t="s">
        <v>49</v>
      </c>
      <c r="N4" s="190" t="s">
        <v>50</v>
      </c>
      <c r="O4" s="190" t="s">
        <v>50</v>
      </c>
      <c r="P4" s="37" t="s">
        <v>51</v>
      </c>
      <c r="Q4" s="38">
        <v>4264</v>
      </c>
      <c r="R4" s="36">
        <f>Q4*1.2438166*245.12/188.9</f>
        <v>6882.0897923022121</v>
      </c>
      <c r="S4" s="190" t="s">
        <v>27</v>
      </c>
      <c r="T4" s="143" t="s">
        <v>390</v>
      </c>
      <c r="U4" s="163" t="s">
        <v>390</v>
      </c>
      <c r="V4" s="192" t="s">
        <v>392</v>
      </c>
      <c r="W4" s="192" t="s">
        <v>392</v>
      </c>
      <c r="X4" s="192"/>
      <c r="Y4" s="192"/>
      <c r="Z4" s="192"/>
    </row>
    <row r="5" spans="1:26" x14ac:dyDescent="0.25">
      <c r="A5" s="212" t="s">
        <v>57</v>
      </c>
      <c r="B5" s="212" t="s">
        <v>58</v>
      </c>
      <c r="C5" s="212" t="s">
        <v>22</v>
      </c>
      <c r="D5" s="212">
        <v>2008</v>
      </c>
      <c r="E5" s="212" t="s">
        <v>59</v>
      </c>
      <c r="F5" s="212" t="s">
        <v>32</v>
      </c>
      <c r="G5" s="235">
        <v>5.5</v>
      </c>
      <c r="H5" s="249">
        <v>2</v>
      </c>
      <c r="I5" s="235">
        <v>1</v>
      </c>
      <c r="J5" s="212" t="s">
        <v>45</v>
      </c>
      <c r="K5" s="28" t="s">
        <v>60</v>
      </c>
      <c r="L5" s="28" t="s">
        <v>34</v>
      </c>
      <c r="M5" s="28" t="s">
        <v>61</v>
      </c>
      <c r="N5" s="149" t="s">
        <v>50</v>
      </c>
      <c r="O5" s="149" t="s">
        <v>50</v>
      </c>
      <c r="P5" s="30" t="s">
        <v>19</v>
      </c>
      <c r="Q5" s="31">
        <v>10579</v>
      </c>
      <c r="R5" s="32">
        <f>Q5*1.8544802*245.12/215.303</f>
        <v>22335.490003833187</v>
      </c>
      <c r="S5" s="149" t="s">
        <v>27</v>
      </c>
      <c r="T5" s="132" t="s">
        <v>390</v>
      </c>
      <c r="U5" s="133" t="s">
        <v>390</v>
      </c>
      <c r="V5" s="155" t="s">
        <v>392</v>
      </c>
      <c r="W5" s="164"/>
      <c r="X5" s="164"/>
      <c r="Y5" s="164"/>
      <c r="Z5" s="164"/>
    </row>
    <row r="6" spans="1:26" x14ac:dyDescent="0.25">
      <c r="A6" s="213"/>
      <c r="B6" s="213"/>
      <c r="C6" s="213"/>
      <c r="D6" s="213"/>
      <c r="E6" s="213"/>
      <c r="F6" s="213"/>
      <c r="G6" s="236"/>
      <c r="H6" s="252"/>
      <c r="I6" s="236"/>
      <c r="J6" s="213"/>
      <c r="K6" s="33" t="s">
        <v>62</v>
      </c>
      <c r="L6" s="33" t="s">
        <v>34</v>
      </c>
      <c r="M6" s="34" t="s">
        <v>61</v>
      </c>
      <c r="N6" s="150">
        <v>2716</v>
      </c>
      <c r="O6" s="36">
        <f>N6*1.8544802*245.12/215.303</f>
        <v>5734.3029445515576</v>
      </c>
      <c r="P6" s="37" t="s">
        <v>27</v>
      </c>
      <c r="Q6" s="38">
        <v>9114</v>
      </c>
      <c r="R6" s="36">
        <f>Q6*1.8544802*245.12/215.303</f>
        <v>19242.428953108578</v>
      </c>
      <c r="S6" s="150" t="s">
        <v>27</v>
      </c>
      <c r="T6" s="134" t="s">
        <v>390</v>
      </c>
      <c r="U6" s="135" t="s">
        <v>393</v>
      </c>
      <c r="V6" s="155"/>
      <c r="W6" s="164"/>
      <c r="X6" s="164"/>
      <c r="Y6" s="164"/>
      <c r="Z6" s="164" t="s">
        <v>392</v>
      </c>
    </row>
    <row r="7" spans="1:26" s="84" customFormat="1" ht="30" x14ac:dyDescent="0.25">
      <c r="A7" s="40" t="s">
        <v>63</v>
      </c>
      <c r="B7" s="40" t="s">
        <v>64</v>
      </c>
      <c r="C7" s="40" t="s">
        <v>44</v>
      </c>
      <c r="D7" s="42">
        <v>2009</v>
      </c>
      <c r="E7" s="40" t="s">
        <v>59</v>
      </c>
      <c r="F7" s="42" t="s">
        <v>32</v>
      </c>
      <c r="G7" s="138">
        <v>4</v>
      </c>
      <c r="H7" s="165">
        <v>1</v>
      </c>
      <c r="I7" s="166">
        <v>2</v>
      </c>
      <c r="J7" s="167" t="s">
        <v>65</v>
      </c>
      <c r="K7" s="40" t="s">
        <v>66</v>
      </c>
      <c r="L7" s="40" t="s">
        <v>67</v>
      </c>
      <c r="M7" s="52"/>
      <c r="N7" s="44">
        <v>-124633.3359375</v>
      </c>
      <c r="O7" s="42">
        <f>N7*1.3935472*245.12/214.537</f>
        <v>-198441.47532284638</v>
      </c>
      <c r="P7" s="42" t="s">
        <v>50</v>
      </c>
      <c r="Q7" s="43">
        <v>-121000</v>
      </c>
      <c r="R7" s="42">
        <f>Q7*1.3935472*245.12/214.537</f>
        <v>-192656.46974341953</v>
      </c>
      <c r="S7" s="42" t="s">
        <v>50</v>
      </c>
      <c r="T7" s="136" t="s">
        <v>394</v>
      </c>
      <c r="U7" s="148" t="s">
        <v>393</v>
      </c>
      <c r="V7" s="138"/>
      <c r="W7" s="138"/>
      <c r="X7" s="138"/>
      <c r="Y7" s="138"/>
      <c r="Z7" s="138" t="s">
        <v>392</v>
      </c>
    </row>
    <row r="8" spans="1:26" ht="15" customHeight="1" x14ac:dyDescent="0.25">
      <c r="A8" s="212" t="s">
        <v>80</v>
      </c>
      <c r="B8" s="212" t="s">
        <v>81</v>
      </c>
      <c r="C8" s="212" t="s">
        <v>54</v>
      </c>
      <c r="D8" s="212">
        <v>1998</v>
      </c>
      <c r="E8" s="212" t="s">
        <v>59</v>
      </c>
      <c r="F8" s="212" t="s">
        <v>82</v>
      </c>
      <c r="G8" s="235">
        <v>6</v>
      </c>
      <c r="H8" s="262">
        <v>3</v>
      </c>
      <c r="I8" s="265">
        <v>1</v>
      </c>
      <c r="J8" s="214" t="s">
        <v>45</v>
      </c>
      <c r="K8" s="168" t="s">
        <v>83</v>
      </c>
      <c r="L8" s="26" t="s">
        <v>84</v>
      </c>
      <c r="M8" s="84"/>
      <c r="N8" s="151" t="s">
        <v>85</v>
      </c>
      <c r="O8" s="151" t="s">
        <v>85</v>
      </c>
      <c r="P8" s="151" t="s">
        <v>86</v>
      </c>
      <c r="Q8" s="169" t="s">
        <v>85</v>
      </c>
      <c r="R8" s="151" t="s">
        <v>85</v>
      </c>
      <c r="S8" s="151" t="s">
        <v>27</v>
      </c>
      <c r="T8" s="134" t="s">
        <v>395</v>
      </c>
      <c r="U8" s="135" t="s">
        <v>393</v>
      </c>
      <c r="V8" s="155"/>
      <c r="W8" s="164"/>
      <c r="X8" s="164"/>
      <c r="Y8" s="164"/>
      <c r="Z8" s="164" t="s">
        <v>392</v>
      </c>
    </row>
    <row r="9" spans="1:26" x14ac:dyDescent="0.25">
      <c r="A9" s="214"/>
      <c r="B9" s="214"/>
      <c r="C9" s="214"/>
      <c r="D9" s="214"/>
      <c r="E9" s="214"/>
      <c r="F9" s="214"/>
      <c r="G9" s="237"/>
      <c r="H9" s="263"/>
      <c r="I9" s="266"/>
      <c r="J9" s="214"/>
      <c r="K9" s="168" t="s">
        <v>87</v>
      </c>
      <c r="L9" s="26" t="s">
        <v>84</v>
      </c>
      <c r="M9" s="84"/>
      <c r="N9" s="151" t="s">
        <v>85</v>
      </c>
      <c r="O9" s="151" t="s">
        <v>85</v>
      </c>
      <c r="P9" s="151" t="s">
        <v>86</v>
      </c>
      <c r="Q9" s="169" t="s">
        <v>85</v>
      </c>
      <c r="R9" s="151" t="s">
        <v>85</v>
      </c>
      <c r="S9" s="151" t="s">
        <v>27</v>
      </c>
      <c r="T9" s="134" t="s">
        <v>395</v>
      </c>
      <c r="U9" s="135" t="s">
        <v>393</v>
      </c>
      <c r="V9" s="155"/>
      <c r="W9" s="164"/>
      <c r="X9" s="164"/>
      <c r="Y9" s="164"/>
      <c r="Z9" s="164" t="s">
        <v>392</v>
      </c>
    </row>
    <row r="10" spans="1:26" ht="17.25" x14ac:dyDescent="0.25">
      <c r="A10" s="214"/>
      <c r="B10" s="214"/>
      <c r="C10" s="213"/>
      <c r="D10" s="213"/>
      <c r="E10" s="213"/>
      <c r="F10" s="213"/>
      <c r="G10" s="236"/>
      <c r="H10" s="264"/>
      <c r="I10" s="267"/>
      <c r="J10" s="214"/>
      <c r="K10" s="84" t="s">
        <v>88</v>
      </c>
      <c r="L10" s="26" t="s">
        <v>84</v>
      </c>
      <c r="M10" s="84"/>
      <c r="N10" s="153">
        <v>479500</v>
      </c>
      <c r="O10" s="170">
        <f>N10*1*245.12/163</f>
        <v>721073.86503067485</v>
      </c>
      <c r="P10" s="151" t="s">
        <v>27</v>
      </c>
      <c r="Q10" s="171">
        <v>328830</v>
      </c>
      <c r="R10" s="73">
        <f>Q10*1*245.12/163</f>
        <v>494495.764417178</v>
      </c>
      <c r="S10" s="151" t="s">
        <v>89</v>
      </c>
      <c r="T10" s="134" t="s">
        <v>396</v>
      </c>
      <c r="U10" s="135" t="s">
        <v>397</v>
      </c>
      <c r="V10" s="156"/>
      <c r="W10" s="164" t="s">
        <v>392</v>
      </c>
      <c r="X10" s="164"/>
      <c r="Y10" s="164"/>
      <c r="Z10" s="164"/>
    </row>
    <row r="11" spans="1:26" s="84" customFormat="1" x14ac:dyDescent="0.25">
      <c r="A11" s="40" t="s">
        <v>118</v>
      </c>
      <c r="B11" s="40" t="s">
        <v>119</v>
      </c>
      <c r="C11" s="40" t="s">
        <v>54</v>
      </c>
      <c r="D11" s="42">
        <v>2005</v>
      </c>
      <c r="E11" s="40" t="s">
        <v>59</v>
      </c>
      <c r="F11" s="42" t="s">
        <v>120</v>
      </c>
      <c r="G11" s="138">
        <v>3.5</v>
      </c>
      <c r="H11" s="139">
        <v>1</v>
      </c>
      <c r="I11" s="138">
        <v>1</v>
      </c>
      <c r="J11" s="52" t="s">
        <v>45</v>
      </c>
      <c r="K11" s="40" t="s">
        <v>121</v>
      </c>
      <c r="L11" s="40" t="s">
        <v>122</v>
      </c>
      <c r="M11" s="52"/>
      <c r="N11" s="42">
        <v>-8880</v>
      </c>
      <c r="O11" s="42"/>
      <c r="P11" s="42" t="s">
        <v>50</v>
      </c>
      <c r="Q11" s="43">
        <v>-2682</v>
      </c>
      <c r="R11" s="42"/>
      <c r="S11" s="42" t="s">
        <v>50</v>
      </c>
      <c r="T11" s="136" t="s">
        <v>394</v>
      </c>
      <c r="U11" s="148" t="s">
        <v>393</v>
      </c>
      <c r="V11" s="193"/>
      <c r="W11" s="138"/>
      <c r="X11" s="138"/>
      <c r="Y11" s="138"/>
      <c r="Z11" s="138" t="s">
        <v>392</v>
      </c>
    </row>
    <row r="12" spans="1:26" s="84" customFormat="1" ht="17.25" x14ac:dyDescent="0.25">
      <c r="A12" s="40" t="s">
        <v>123</v>
      </c>
      <c r="B12" s="40" t="s">
        <v>124</v>
      </c>
      <c r="C12" s="40" t="s">
        <v>54</v>
      </c>
      <c r="D12" s="42">
        <v>2006</v>
      </c>
      <c r="E12" s="40" t="s">
        <v>55</v>
      </c>
      <c r="F12" s="42" t="s">
        <v>125</v>
      </c>
      <c r="G12" s="138">
        <v>4</v>
      </c>
      <c r="H12" s="139">
        <v>1</v>
      </c>
      <c r="I12" s="138">
        <v>1</v>
      </c>
      <c r="J12" s="52" t="s">
        <v>45</v>
      </c>
      <c r="K12" s="40" t="s">
        <v>126</v>
      </c>
      <c r="L12" s="40" t="s">
        <v>127</v>
      </c>
      <c r="M12" s="52"/>
      <c r="N12" s="42" t="s">
        <v>128</v>
      </c>
      <c r="O12" s="42" t="s">
        <v>50</v>
      </c>
      <c r="P12" s="64" t="s">
        <v>19</v>
      </c>
      <c r="Q12" s="43">
        <v>37331</v>
      </c>
      <c r="R12" s="55">
        <f>Q12*1*245.12/201.6</f>
        <v>45389.755555555559</v>
      </c>
      <c r="S12" s="42" t="s">
        <v>27</v>
      </c>
      <c r="T12" s="136"/>
      <c r="U12" s="137" t="s">
        <v>390</v>
      </c>
      <c r="V12" s="138" t="s">
        <v>392</v>
      </c>
      <c r="W12" s="164"/>
      <c r="X12" s="164"/>
      <c r="Y12" s="164"/>
      <c r="Z12" s="164"/>
    </row>
    <row r="13" spans="1:26" x14ac:dyDescent="0.25">
      <c r="A13" s="40" t="s">
        <v>129</v>
      </c>
      <c r="B13" s="40" t="s">
        <v>130</v>
      </c>
      <c r="C13" s="40" t="s">
        <v>54</v>
      </c>
      <c r="D13" s="42">
        <v>2006</v>
      </c>
      <c r="E13" s="40" t="s">
        <v>59</v>
      </c>
      <c r="F13" s="42" t="s">
        <v>32</v>
      </c>
      <c r="G13" s="138">
        <v>5</v>
      </c>
      <c r="H13" s="139">
        <v>1</v>
      </c>
      <c r="I13" s="138">
        <v>1</v>
      </c>
      <c r="J13" s="52" t="s">
        <v>45</v>
      </c>
      <c r="K13" s="40" t="s">
        <v>131</v>
      </c>
      <c r="L13" s="40" t="s">
        <v>102</v>
      </c>
      <c r="M13" s="52"/>
      <c r="N13" s="42" t="s">
        <v>50</v>
      </c>
      <c r="O13" s="42" t="s">
        <v>50</v>
      </c>
      <c r="P13" s="64" t="s">
        <v>19</v>
      </c>
      <c r="Q13" s="43">
        <v>7009</v>
      </c>
      <c r="R13" s="55">
        <f>Q13*1*245.12/201.6</f>
        <v>8522.0539682539693</v>
      </c>
      <c r="S13" s="42" t="s">
        <v>27</v>
      </c>
      <c r="T13" s="136"/>
      <c r="U13" s="137" t="s">
        <v>390</v>
      </c>
      <c r="V13" s="155" t="s">
        <v>392</v>
      </c>
      <c r="W13" s="138"/>
      <c r="X13" s="138"/>
      <c r="Y13" s="138"/>
      <c r="Z13" s="138"/>
    </row>
    <row r="14" spans="1:26" ht="60" x14ac:dyDescent="0.25">
      <c r="A14" s="40" t="s">
        <v>132</v>
      </c>
      <c r="B14" s="40" t="s">
        <v>133</v>
      </c>
      <c r="C14" s="42" t="s">
        <v>44</v>
      </c>
      <c r="D14" s="42">
        <v>2005</v>
      </c>
      <c r="E14" s="40" t="s">
        <v>23</v>
      </c>
      <c r="F14" s="42" t="s">
        <v>134</v>
      </c>
      <c r="G14" s="138">
        <v>5.5</v>
      </c>
      <c r="H14" s="139">
        <v>1</v>
      </c>
      <c r="I14" s="138">
        <v>2</v>
      </c>
      <c r="J14" s="74" t="s">
        <v>135</v>
      </c>
      <c r="K14" s="40" t="s">
        <v>136</v>
      </c>
      <c r="L14" s="40" t="s">
        <v>56</v>
      </c>
      <c r="M14" s="52"/>
      <c r="N14" s="42">
        <v>1267</v>
      </c>
      <c r="O14" s="55">
        <f>N14*1.2448709*245.12/195.3</f>
        <v>1979.5999518440144</v>
      </c>
      <c r="P14" s="42" t="s">
        <v>27</v>
      </c>
      <c r="Q14" s="43">
        <v>6320</v>
      </c>
      <c r="R14" s="55">
        <f>Q14*1.2448709*245.12/195.3</f>
        <v>9874.5632957017915</v>
      </c>
      <c r="S14" s="42" t="s">
        <v>137</v>
      </c>
      <c r="T14" s="140" t="s">
        <v>390</v>
      </c>
      <c r="U14" s="141" t="s">
        <v>393</v>
      </c>
      <c r="V14" s="138"/>
      <c r="W14" s="164"/>
      <c r="X14" s="164"/>
      <c r="Y14" s="164"/>
      <c r="Z14" s="164" t="s">
        <v>392</v>
      </c>
    </row>
    <row r="15" spans="1:26" ht="15" customHeight="1" x14ac:dyDescent="0.25">
      <c r="A15" s="214" t="s">
        <v>138</v>
      </c>
      <c r="B15" s="214" t="s">
        <v>139</v>
      </c>
      <c r="C15" s="212" t="s">
        <v>44</v>
      </c>
      <c r="D15" s="212">
        <v>2006</v>
      </c>
      <c r="E15" s="212" t="s">
        <v>23</v>
      </c>
      <c r="F15" s="212" t="s">
        <v>140</v>
      </c>
      <c r="G15" s="235">
        <v>6</v>
      </c>
      <c r="H15" s="262">
        <v>2</v>
      </c>
      <c r="I15" s="265">
        <v>1</v>
      </c>
      <c r="J15" s="241" t="s">
        <v>141</v>
      </c>
      <c r="K15" s="214" t="s">
        <v>142</v>
      </c>
      <c r="L15" s="214" t="s">
        <v>143</v>
      </c>
      <c r="M15" s="26" t="s">
        <v>144</v>
      </c>
      <c r="N15" s="151" t="s">
        <v>50</v>
      </c>
      <c r="O15" s="151" t="s">
        <v>50</v>
      </c>
      <c r="P15" s="151" t="s">
        <v>19</v>
      </c>
      <c r="Q15" s="169">
        <v>20353</v>
      </c>
      <c r="R15" s="73">
        <f>Q15*1.2562928*245.12/201.6</f>
        <v>31089.055169102223</v>
      </c>
      <c r="S15" s="151" t="s">
        <v>27</v>
      </c>
      <c r="T15" s="134"/>
      <c r="U15" s="142" t="s">
        <v>390</v>
      </c>
      <c r="V15" s="155" t="s">
        <v>392</v>
      </c>
      <c r="W15" s="154"/>
      <c r="X15" s="154"/>
      <c r="Y15" s="154"/>
      <c r="Z15" s="154"/>
    </row>
    <row r="16" spans="1:26" x14ac:dyDescent="0.25">
      <c r="A16" s="213"/>
      <c r="B16" s="213"/>
      <c r="C16" s="213"/>
      <c r="D16" s="213"/>
      <c r="E16" s="213"/>
      <c r="F16" s="213"/>
      <c r="G16" s="236"/>
      <c r="H16" s="264"/>
      <c r="I16" s="267"/>
      <c r="J16" s="246"/>
      <c r="K16" s="213"/>
      <c r="L16" s="213"/>
      <c r="M16" s="26" t="s">
        <v>145</v>
      </c>
      <c r="N16" s="153">
        <v>37547</v>
      </c>
      <c r="O16" s="170">
        <f>N16*1.2562928*245.12/201.6</f>
        <v>57352.761481564448</v>
      </c>
      <c r="P16" s="90" t="s">
        <v>27</v>
      </c>
      <c r="Q16" s="169">
        <v>71037</v>
      </c>
      <c r="R16" s="73">
        <f>Q16*1.2562928*245.12/201.6</f>
        <v>108508.48582752001</v>
      </c>
      <c r="S16" s="151" t="s">
        <v>27</v>
      </c>
      <c r="T16" s="134"/>
      <c r="U16" s="135" t="s">
        <v>390</v>
      </c>
      <c r="V16" s="155"/>
      <c r="W16" s="156"/>
      <c r="X16" s="156" t="s">
        <v>392</v>
      </c>
      <c r="Y16" s="156"/>
      <c r="Z16" s="156"/>
    </row>
    <row r="17" spans="1:26" ht="15" customHeight="1" x14ac:dyDescent="0.25">
      <c r="A17" s="235" t="s">
        <v>160</v>
      </c>
      <c r="B17" s="212" t="s">
        <v>161</v>
      </c>
      <c r="C17" s="212" t="s">
        <v>22</v>
      </c>
      <c r="D17" s="212">
        <v>2007</v>
      </c>
      <c r="E17" s="212" t="s">
        <v>59</v>
      </c>
      <c r="F17" s="212" t="s">
        <v>32</v>
      </c>
      <c r="G17" s="235">
        <v>5</v>
      </c>
      <c r="H17" s="249">
        <v>3</v>
      </c>
      <c r="I17" s="235">
        <v>2</v>
      </c>
      <c r="J17" s="232" t="s">
        <v>162</v>
      </c>
      <c r="K17" s="212" t="s">
        <v>142</v>
      </c>
      <c r="L17" s="212" t="s">
        <v>163</v>
      </c>
      <c r="M17" s="28" t="s">
        <v>164</v>
      </c>
      <c r="N17" s="149" t="s">
        <v>50</v>
      </c>
      <c r="O17" s="149" t="s">
        <v>50</v>
      </c>
      <c r="P17" s="149" t="s">
        <v>19</v>
      </c>
      <c r="Q17" s="31" t="s">
        <v>50</v>
      </c>
      <c r="R17" s="149" t="s">
        <v>50</v>
      </c>
      <c r="S17" s="149" t="s">
        <v>19</v>
      </c>
      <c r="T17" s="132" t="s">
        <v>394</v>
      </c>
      <c r="U17" s="142" t="s">
        <v>393</v>
      </c>
      <c r="V17" s="154"/>
      <c r="W17" s="164"/>
      <c r="X17" s="164"/>
      <c r="Y17" s="164"/>
      <c r="Z17" s="164" t="s">
        <v>392</v>
      </c>
    </row>
    <row r="18" spans="1:26" x14ac:dyDescent="0.25">
      <c r="A18" s="237"/>
      <c r="B18" s="214"/>
      <c r="C18" s="214"/>
      <c r="D18" s="214"/>
      <c r="E18" s="214"/>
      <c r="F18" s="214"/>
      <c r="G18" s="237"/>
      <c r="H18" s="251"/>
      <c r="I18" s="237"/>
      <c r="J18" s="233"/>
      <c r="K18" s="214"/>
      <c r="L18" s="214"/>
      <c r="M18" s="6" t="s">
        <v>165</v>
      </c>
      <c r="N18" s="151" t="s">
        <v>50</v>
      </c>
      <c r="O18" s="151" t="s">
        <v>50</v>
      </c>
      <c r="P18" s="65" t="s">
        <v>19</v>
      </c>
      <c r="Q18" s="169" t="s">
        <v>50</v>
      </c>
      <c r="R18" s="151" t="s">
        <v>50</v>
      </c>
      <c r="S18" s="151" t="s">
        <v>19</v>
      </c>
      <c r="T18" s="134" t="s">
        <v>394</v>
      </c>
      <c r="U18" s="141" t="s">
        <v>393</v>
      </c>
      <c r="V18" s="155"/>
      <c r="W18" s="164"/>
      <c r="X18" s="164"/>
      <c r="Y18" s="164"/>
      <c r="Z18" s="164" t="s">
        <v>392</v>
      </c>
    </row>
    <row r="19" spans="1:26" x14ac:dyDescent="0.25">
      <c r="A19" s="237"/>
      <c r="B19" s="214"/>
      <c r="C19" s="213"/>
      <c r="D19" s="213"/>
      <c r="E19" s="213"/>
      <c r="F19" s="213"/>
      <c r="G19" s="236"/>
      <c r="H19" s="252"/>
      <c r="I19" s="236"/>
      <c r="J19" s="233"/>
      <c r="K19" s="214"/>
      <c r="L19" s="214"/>
      <c r="M19" s="34" t="s">
        <v>166</v>
      </c>
      <c r="N19" s="150" t="s">
        <v>50</v>
      </c>
      <c r="O19" s="150" t="s">
        <v>50</v>
      </c>
      <c r="P19" s="37" t="s">
        <v>19</v>
      </c>
      <c r="Q19" s="38" t="s">
        <v>50</v>
      </c>
      <c r="R19" s="150" t="s">
        <v>50</v>
      </c>
      <c r="S19" s="150" t="s">
        <v>19</v>
      </c>
      <c r="T19" s="143" t="s">
        <v>394</v>
      </c>
      <c r="U19" s="144" t="s">
        <v>393</v>
      </c>
      <c r="V19" s="156"/>
      <c r="W19" s="164"/>
      <c r="X19" s="164"/>
      <c r="Y19" s="164"/>
      <c r="Z19" s="164" t="s">
        <v>392</v>
      </c>
    </row>
    <row r="20" spans="1:26" ht="15" customHeight="1" x14ac:dyDescent="0.25">
      <c r="A20" s="242" t="s">
        <v>177</v>
      </c>
      <c r="B20" s="247" t="s">
        <v>178</v>
      </c>
      <c r="C20" s="247" t="s">
        <v>44</v>
      </c>
      <c r="D20" s="247" t="s">
        <v>175</v>
      </c>
      <c r="E20" s="247" t="s">
        <v>59</v>
      </c>
      <c r="F20" s="247" t="s">
        <v>16</v>
      </c>
      <c r="G20" s="242" t="s">
        <v>398</v>
      </c>
      <c r="H20" s="249" t="s">
        <v>399</v>
      </c>
      <c r="I20" s="242" t="s">
        <v>399</v>
      </c>
      <c r="J20" s="240" t="s">
        <v>162</v>
      </c>
      <c r="K20" s="16" t="s">
        <v>142</v>
      </c>
      <c r="L20" s="16" t="s">
        <v>163</v>
      </c>
      <c r="M20" s="16" t="s">
        <v>179</v>
      </c>
      <c r="N20" s="149" t="s">
        <v>50</v>
      </c>
      <c r="O20" s="149" t="s">
        <v>50</v>
      </c>
      <c r="P20" s="30" t="s">
        <v>19</v>
      </c>
      <c r="Q20" s="31" t="s">
        <v>50</v>
      </c>
      <c r="R20" s="149" t="s">
        <v>50</v>
      </c>
      <c r="S20" s="149" t="s">
        <v>19</v>
      </c>
      <c r="T20" s="132" t="s">
        <v>394</v>
      </c>
      <c r="U20" s="142" t="s">
        <v>393</v>
      </c>
      <c r="V20" s="154"/>
      <c r="W20" s="154"/>
      <c r="X20" s="154"/>
      <c r="Y20" s="154"/>
      <c r="Z20" s="154" t="s">
        <v>392</v>
      </c>
    </row>
    <row r="21" spans="1:26" x14ac:dyDescent="0.25">
      <c r="A21" s="244"/>
      <c r="B21" s="248"/>
      <c r="C21" s="248"/>
      <c r="D21" s="248"/>
      <c r="E21" s="248"/>
      <c r="F21" s="248"/>
      <c r="G21" s="244"/>
      <c r="H21" s="252"/>
      <c r="I21" s="244"/>
      <c r="J21" s="246"/>
      <c r="K21" s="34" t="s">
        <v>142</v>
      </c>
      <c r="L21" s="34" t="s">
        <v>66</v>
      </c>
      <c r="M21" s="34" t="s">
        <v>180</v>
      </c>
      <c r="N21" s="150" t="s">
        <v>50</v>
      </c>
      <c r="O21" s="150" t="s">
        <v>50</v>
      </c>
      <c r="P21" s="37" t="s">
        <v>19</v>
      </c>
      <c r="Q21" s="38" t="s">
        <v>50</v>
      </c>
      <c r="R21" s="150" t="s">
        <v>50</v>
      </c>
      <c r="S21" s="150" t="s">
        <v>19</v>
      </c>
      <c r="T21" s="143" t="s">
        <v>394</v>
      </c>
      <c r="U21" s="144" t="s">
        <v>393</v>
      </c>
      <c r="V21" s="156"/>
      <c r="W21" s="156"/>
      <c r="X21" s="156"/>
      <c r="Y21" s="156"/>
      <c r="Z21" s="156" t="s">
        <v>392</v>
      </c>
    </row>
    <row r="22" spans="1:26" s="84" customFormat="1" x14ac:dyDescent="0.25">
      <c r="A22" s="172" t="s">
        <v>181</v>
      </c>
      <c r="B22" s="172" t="s">
        <v>182</v>
      </c>
      <c r="C22" s="63" t="s">
        <v>183</v>
      </c>
      <c r="D22" s="63" t="s">
        <v>184</v>
      </c>
      <c r="E22" s="172" t="s">
        <v>59</v>
      </c>
      <c r="F22" s="63" t="s">
        <v>70</v>
      </c>
      <c r="G22" s="194" t="s">
        <v>400</v>
      </c>
      <c r="H22" s="173" t="s">
        <v>401</v>
      </c>
      <c r="I22" s="174" t="s">
        <v>401</v>
      </c>
      <c r="J22" s="16" t="s">
        <v>45</v>
      </c>
      <c r="K22" s="172" t="s">
        <v>185</v>
      </c>
      <c r="L22" s="172" t="s">
        <v>186</v>
      </c>
      <c r="M22" s="16"/>
      <c r="N22" s="196" t="s">
        <v>50</v>
      </c>
      <c r="O22" s="196" t="s">
        <v>50</v>
      </c>
      <c r="P22" s="63" t="s">
        <v>19</v>
      </c>
      <c r="Q22" s="31" t="s">
        <v>50</v>
      </c>
      <c r="R22" s="189" t="s">
        <v>50</v>
      </c>
      <c r="S22" s="196" t="s">
        <v>19</v>
      </c>
      <c r="T22" s="175" t="s">
        <v>394</v>
      </c>
      <c r="U22" s="142" t="s">
        <v>393</v>
      </c>
      <c r="V22" s="138"/>
      <c r="W22" s="164"/>
      <c r="X22" s="164"/>
      <c r="Y22" s="164"/>
      <c r="Z22" s="164" t="s">
        <v>392</v>
      </c>
    </row>
    <row r="23" spans="1:26" ht="15" customHeight="1" x14ac:dyDescent="0.25">
      <c r="A23" s="247" t="s">
        <v>193</v>
      </c>
      <c r="B23" s="247" t="s">
        <v>194</v>
      </c>
      <c r="C23" s="247" t="s">
        <v>54</v>
      </c>
      <c r="D23" s="247" t="s">
        <v>184</v>
      </c>
      <c r="E23" s="247" t="s">
        <v>59</v>
      </c>
      <c r="F23" s="247" t="s">
        <v>120</v>
      </c>
      <c r="G23" s="242" t="s">
        <v>398</v>
      </c>
      <c r="H23" s="249" t="s">
        <v>399</v>
      </c>
      <c r="I23" s="242" t="s">
        <v>399</v>
      </c>
      <c r="J23" s="240" t="s">
        <v>162</v>
      </c>
      <c r="K23" s="240" t="s">
        <v>195</v>
      </c>
      <c r="L23" s="247" t="s">
        <v>56</v>
      </c>
      <c r="M23" s="172" t="s">
        <v>196</v>
      </c>
      <c r="N23" s="149" t="s">
        <v>50</v>
      </c>
      <c r="O23" s="149" t="s">
        <v>50</v>
      </c>
      <c r="P23" s="30" t="s">
        <v>27</v>
      </c>
      <c r="Q23" s="31" t="s">
        <v>50</v>
      </c>
      <c r="R23" s="149" t="s">
        <v>50</v>
      </c>
      <c r="S23" s="149" t="s">
        <v>19</v>
      </c>
      <c r="T23" s="132" t="s">
        <v>394</v>
      </c>
      <c r="U23" s="142" t="s">
        <v>393</v>
      </c>
      <c r="V23" s="154"/>
      <c r="W23" s="154"/>
      <c r="X23" s="154"/>
      <c r="Y23" s="154"/>
      <c r="Z23" s="154" t="s">
        <v>392</v>
      </c>
    </row>
    <row r="24" spans="1:26" x14ac:dyDescent="0.25">
      <c r="A24" s="248"/>
      <c r="B24" s="248"/>
      <c r="C24" s="248"/>
      <c r="D24" s="248"/>
      <c r="E24" s="248"/>
      <c r="F24" s="248"/>
      <c r="G24" s="244"/>
      <c r="H24" s="252"/>
      <c r="I24" s="244"/>
      <c r="J24" s="246"/>
      <c r="K24" s="246"/>
      <c r="L24" s="248"/>
      <c r="M24" s="34" t="s">
        <v>197</v>
      </c>
      <c r="N24" s="150" t="s">
        <v>50</v>
      </c>
      <c r="O24" s="150" t="s">
        <v>50</v>
      </c>
      <c r="P24" s="37" t="s">
        <v>27</v>
      </c>
      <c r="Q24" s="38" t="s">
        <v>50</v>
      </c>
      <c r="R24" s="150" t="s">
        <v>50</v>
      </c>
      <c r="S24" s="150" t="s">
        <v>19</v>
      </c>
      <c r="T24" s="143" t="s">
        <v>394</v>
      </c>
      <c r="U24" s="144" t="s">
        <v>393</v>
      </c>
      <c r="V24" s="156"/>
      <c r="W24" s="156"/>
      <c r="X24" s="156"/>
      <c r="Y24" s="156"/>
      <c r="Z24" s="156" t="s">
        <v>392</v>
      </c>
    </row>
    <row r="25" spans="1:26" x14ac:dyDescent="0.25">
      <c r="A25" s="268" t="s">
        <v>205</v>
      </c>
      <c r="B25" s="269" t="s">
        <v>206</v>
      </c>
      <c r="C25" s="268" t="s">
        <v>22</v>
      </c>
      <c r="D25" s="268" t="s">
        <v>207</v>
      </c>
      <c r="E25" s="268" t="s">
        <v>23</v>
      </c>
      <c r="F25" s="268" t="s">
        <v>208</v>
      </c>
      <c r="G25" s="242" t="s">
        <v>398</v>
      </c>
      <c r="H25" s="251" t="s">
        <v>402</v>
      </c>
      <c r="I25" s="242" t="s">
        <v>401</v>
      </c>
      <c r="J25" s="214" t="s">
        <v>45</v>
      </c>
      <c r="K25" s="81" t="s">
        <v>209</v>
      </c>
      <c r="L25" s="81" t="s">
        <v>47</v>
      </c>
      <c r="M25" s="84"/>
      <c r="N25" s="153">
        <v>23500</v>
      </c>
      <c r="O25" s="170">
        <f>N25*1.543785699*245.12/218.056</f>
        <v>40781.724133542215</v>
      </c>
      <c r="P25" s="65" t="s">
        <v>27</v>
      </c>
      <c r="Q25" s="169">
        <v>23100</v>
      </c>
      <c r="R25" s="73">
        <f>Q25*1.543785699*245.12/218.056</f>
        <v>40087.567127013834</v>
      </c>
      <c r="S25" s="151" t="s">
        <v>27</v>
      </c>
      <c r="T25" s="134" t="s">
        <v>396</v>
      </c>
      <c r="U25" s="135" t="s">
        <v>393</v>
      </c>
      <c r="V25" s="155"/>
      <c r="W25" s="164"/>
      <c r="X25" s="164"/>
      <c r="Y25" s="164"/>
      <c r="Z25" s="164" t="s">
        <v>392</v>
      </c>
    </row>
    <row r="26" spans="1:26" x14ac:dyDescent="0.25">
      <c r="A26" s="269"/>
      <c r="B26" s="269"/>
      <c r="C26" s="268"/>
      <c r="D26" s="268"/>
      <c r="E26" s="269"/>
      <c r="F26" s="268"/>
      <c r="G26" s="243"/>
      <c r="H26" s="250"/>
      <c r="I26" s="243"/>
      <c r="J26" s="214"/>
      <c r="K26" s="81" t="s">
        <v>210</v>
      </c>
      <c r="L26" s="81" t="s">
        <v>47</v>
      </c>
      <c r="M26" s="84"/>
      <c r="N26" s="153" t="s">
        <v>50</v>
      </c>
      <c r="O26" s="153" t="s">
        <v>50</v>
      </c>
      <c r="P26" s="65" t="s">
        <v>19</v>
      </c>
      <c r="Q26" s="169">
        <v>8080</v>
      </c>
      <c r="R26" s="73">
        <f>Q26*1.543785699*245.12/218.056</f>
        <v>14021.971531873236</v>
      </c>
      <c r="S26" s="151" t="s">
        <v>27</v>
      </c>
      <c r="T26" s="134"/>
      <c r="U26" s="135" t="s">
        <v>390</v>
      </c>
      <c r="V26" s="155" t="s">
        <v>392</v>
      </c>
      <c r="W26" s="164"/>
      <c r="X26" s="164"/>
      <c r="Y26" s="164"/>
      <c r="Z26" s="164"/>
    </row>
    <row r="27" spans="1:26" x14ac:dyDescent="0.25">
      <c r="A27" s="248"/>
      <c r="B27" s="248"/>
      <c r="C27" s="248"/>
      <c r="D27" s="248"/>
      <c r="E27" s="248"/>
      <c r="F27" s="248"/>
      <c r="G27" s="244"/>
      <c r="H27" s="252"/>
      <c r="I27" s="244"/>
      <c r="J27" s="213"/>
      <c r="K27" s="81" t="s">
        <v>210</v>
      </c>
      <c r="L27" s="81" t="s">
        <v>209</v>
      </c>
      <c r="M27" s="84"/>
      <c r="N27" s="153" t="s">
        <v>50</v>
      </c>
      <c r="O27" s="153" t="s">
        <v>50</v>
      </c>
      <c r="P27" s="65" t="s">
        <v>19</v>
      </c>
      <c r="Q27" s="169" t="s">
        <v>50</v>
      </c>
      <c r="R27" s="151" t="s">
        <v>50</v>
      </c>
      <c r="S27" s="151" t="s">
        <v>27</v>
      </c>
      <c r="T27" s="134" t="s">
        <v>394</v>
      </c>
      <c r="U27" s="141" t="s">
        <v>393</v>
      </c>
      <c r="V27" s="155"/>
      <c r="W27" s="164"/>
      <c r="X27" s="164"/>
      <c r="Y27" s="164"/>
      <c r="Z27" s="164" t="s">
        <v>392</v>
      </c>
    </row>
    <row r="28" spans="1:26" s="84" customFormat="1" ht="45" x14ac:dyDescent="0.25">
      <c r="A28" s="89" t="s">
        <v>229</v>
      </c>
      <c r="B28" s="89" t="s">
        <v>230</v>
      </c>
      <c r="C28" s="89" t="s">
        <v>44</v>
      </c>
      <c r="D28" s="89" t="s">
        <v>175</v>
      </c>
      <c r="E28" s="89" t="s">
        <v>231</v>
      </c>
      <c r="F28" s="87" t="s">
        <v>232</v>
      </c>
      <c r="G28" s="146" t="s">
        <v>402</v>
      </c>
      <c r="H28" s="139" t="s">
        <v>401</v>
      </c>
      <c r="I28" s="146" t="s">
        <v>402</v>
      </c>
      <c r="J28" s="74" t="s">
        <v>233</v>
      </c>
      <c r="K28" s="40" t="s">
        <v>234</v>
      </c>
      <c r="L28" s="40" t="s">
        <v>55</v>
      </c>
      <c r="M28" s="52"/>
      <c r="N28" s="42" t="s">
        <v>235</v>
      </c>
      <c r="O28" s="42" t="s">
        <v>85</v>
      </c>
      <c r="P28" s="42" t="s">
        <v>86</v>
      </c>
      <c r="Q28" s="43" t="s">
        <v>236</v>
      </c>
      <c r="R28" s="55">
        <f>5629*1.4725599*245.12/215.303</f>
        <v>9436.9767520691857</v>
      </c>
      <c r="S28" s="42" t="s">
        <v>51</v>
      </c>
      <c r="T28" s="136"/>
      <c r="U28" s="148" t="s">
        <v>393</v>
      </c>
      <c r="V28" s="138"/>
      <c r="W28" s="138"/>
      <c r="X28" s="138"/>
      <c r="Y28" s="138"/>
      <c r="Z28" s="138" t="s">
        <v>392</v>
      </c>
    </row>
    <row r="29" spans="1:26" ht="16.5" customHeight="1" x14ac:dyDescent="0.25">
      <c r="A29" s="81" t="s">
        <v>244</v>
      </c>
      <c r="B29" s="81" t="s">
        <v>245</v>
      </c>
      <c r="C29" s="81" t="s">
        <v>44</v>
      </c>
      <c r="D29" s="81" t="s">
        <v>246</v>
      </c>
      <c r="E29" s="81" t="s">
        <v>59</v>
      </c>
      <c r="F29" s="82" t="s">
        <v>16</v>
      </c>
      <c r="G29" s="176" t="s">
        <v>403</v>
      </c>
      <c r="H29" s="177" t="s">
        <v>401</v>
      </c>
      <c r="I29" s="145" t="s">
        <v>401</v>
      </c>
      <c r="J29" s="6" t="s">
        <v>45</v>
      </c>
      <c r="K29" s="81" t="s">
        <v>247</v>
      </c>
      <c r="L29" s="81" t="s">
        <v>248</v>
      </c>
      <c r="M29" s="84"/>
      <c r="N29" s="153">
        <v>4769</v>
      </c>
      <c r="O29" s="170">
        <f>N29*1.3281394*245.12/232.957</f>
        <v>6664.5981158446921</v>
      </c>
      <c r="P29" s="90" t="s">
        <v>27</v>
      </c>
      <c r="Q29" s="169">
        <v>61250</v>
      </c>
      <c r="R29" s="73">
        <f>Q29*1.3281394*245.12/232.957</f>
        <v>85595.855440446103</v>
      </c>
      <c r="S29" s="151" t="s">
        <v>27</v>
      </c>
      <c r="T29" s="134"/>
      <c r="U29" s="135" t="s">
        <v>390</v>
      </c>
      <c r="V29" s="155"/>
      <c r="W29" s="164" t="s">
        <v>392</v>
      </c>
      <c r="X29" s="164"/>
      <c r="Y29" s="164"/>
      <c r="Z29" s="164"/>
    </row>
    <row r="30" spans="1:26" ht="30" x14ac:dyDescent="0.25">
      <c r="A30" s="89" t="s">
        <v>249</v>
      </c>
      <c r="B30" s="89" t="s">
        <v>250</v>
      </c>
      <c r="C30" s="89" t="s">
        <v>54</v>
      </c>
      <c r="D30" s="89" t="s">
        <v>246</v>
      </c>
      <c r="E30" s="89" t="s">
        <v>59</v>
      </c>
      <c r="F30" s="87" t="s">
        <v>232</v>
      </c>
      <c r="G30" s="146" t="s">
        <v>403</v>
      </c>
      <c r="H30" s="139" t="s">
        <v>401</v>
      </c>
      <c r="I30" s="146" t="s">
        <v>399</v>
      </c>
      <c r="J30" s="74" t="s">
        <v>162</v>
      </c>
      <c r="K30" s="178" t="s">
        <v>251</v>
      </c>
      <c r="L30" s="178" t="s">
        <v>252</v>
      </c>
      <c r="M30" s="52"/>
      <c r="N30" s="87" t="s">
        <v>50</v>
      </c>
      <c r="O30" s="87" t="s">
        <v>50</v>
      </c>
      <c r="P30" s="87" t="s">
        <v>253</v>
      </c>
      <c r="Q30" s="43" t="s">
        <v>50</v>
      </c>
      <c r="R30" s="42" t="s">
        <v>50</v>
      </c>
      <c r="S30" s="87" t="s">
        <v>27</v>
      </c>
      <c r="T30" s="147" t="s">
        <v>394</v>
      </c>
      <c r="U30" s="148" t="s">
        <v>393</v>
      </c>
      <c r="V30" s="138"/>
      <c r="W30" s="138"/>
      <c r="X30" s="138"/>
      <c r="Y30" s="138"/>
      <c r="Z30" s="138" t="s">
        <v>392</v>
      </c>
    </row>
    <row r="31" spans="1:26" s="84" customFormat="1" ht="15" customHeight="1" x14ac:dyDescent="0.25">
      <c r="A31" s="235" t="s">
        <v>319</v>
      </c>
      <c r="B31" s="212" t="s">
        <v>245</v>
      </c>
      <c r="C31" s="212" t="s">
        <v>44</v>
      </c>
      <c r="D31" s="212">
        <v>2016</v>
      </c>
      <c r="E31" s="212" t="s">
        <v>59</v>
      </c>
      <c r="F31" s="212" t="s">
        <v>16</v>
      </c>
      <c r="G31" s="235">
        <v>5</v>
      </c>
      <c r="H31" s="249">
        <v>2</v>
      </c>
      <c r="I31" s="235">
        <v>1</v>
      </c>
      <c r="J31" s="232" t="s">
        <v>45</v>
      </c>
      <c r="K31" s="84" t="s">
        <v>283</v>
      </c>
      <c r="L31" s="84" t="s">
        <v>284</v>
      </c>
      <c r="N31" s="191">
        <v>21888</v>
      </c>
      <c r="O31" s="73">
        <f>N31*1.0516*245.12/240.007</f>
        <v>23507.773467007213</v>
      </c>
      <c r="P31" s="65" t="s">
        <v>273</v>
      </c>
      <c r="Q31" s="169">
        <v>43286</v>
      </c>
      <c r="R31" s="73">
        <f>Q31*1.0516*245.12/240.007</f>
        <v>46489.285557971234</v>
      </c>
      <c r="S31" s="191" t="s">
        <v>285</v>
      </c>
      <c r="T31" s="134" t="s">
        <v>390</v>
      </c>
      <c r="U31" s="135" t="s">
        <v>393</v>
      </c>
      <c r="V31" s="193"/>
      <c r="W31" s="164"/>
      <c r="X31" s="164"/>
      <c r="Y31" s="164"/>
      <c r="Z31" s="164" t="s">
        <v>392</v>
      </c>
    </row>
    <row r="32" spans="1:26" s="84" customFormat="1" ht="17.25" x14ac:dyDescent="0.25">
      <c r="A32" s="236"/>
      <c r="B32" s="231"/>
      <c r="C32" s="213"/>
      <c r="D32" s="213"/>
      <c r="E32" s="213"/>
      <c r="F32" s="213"/>
      <c r="G32" s="236"/>
      <c r="H32" s="250"/>
      <c r="I32" s="236"/>
      <c r="J32" s="233"/>
      <c r="K32" s="84" t="s">
        <v>283</v>
      </c>
      <c r="L32" s="84" t="s">
        <v>286</v>
      </c>
      <c r="N32" s="191">
        <v>24084</v>
      </c>
      <c r="O32" s="73">
        <f>N32*1.0516*245.12/240.007</f>
        <v>25866.283633927342</v>
      </c>
      <c r="P32" s="65" t="s">
        <v>273</v>
      </c>
      <c r="Q32" s="169">
        <v>43000</v>
      </c>
      <c r="R32" s="73">
        <f>Q32*1.0516*245.12/240.007</f>
        <v>46182.120754811323</v>
      </c>
      <c r="S32" s="191" t="s">
        <v>285</v>
      </c>
      <c r="T32" s="134" t="s">
        <v>390</v>
      </c>
      <c r="U32" s="135" t="s">
        <v>393</v>
      </c>
      <c r="V32" s="193"/>
      <c r="W32" s="164"/>
      <c r="X32" s="164"/>
      <c r="Y32" s="164"/>
      <c r="Z32" s="164" t="s">
        <v>392</v>
      </c>
    </row>
    <row r="33" spans="1:26" ht="15" customHeight="1" x14ac:dyDescent="0.25">
      <c r="A33" s="212" t="s">
        <v>296</v>
      </c>
      <c r="B33" s="212" t="s">
        <v>297</v>
      </c>
      <c r="C33" s="212" t="s">
        <v>44</v>
      </c>
      <c r="D33" s="212">
        <v>2010</v>
      </c>
      <c r="E33" s="212" t="s">
        <v>23</v>
      </c>
      <c r="F33" s="212" t="s">
        <v>298</v>
      </c>
      <c r="G33" s="235">
        <v>5</v>
      </c>
      <c r="H33" s="249">
        <v>3</v>
      </c>
      <c r="I33" s="235">
        <v>3</v>
      </c>
      <c r="J33" s="240" t="s">
        <v>299</v>
      </c>
      <c r="K33" s="16" t="s">
        <v>300</v>
      </c>
      <c r="L33" s="16" t="s">
        <v>301</v>
      </c>
      <c r="M33" s="16"/>
      <c r="N33" s="149" t="s">
        <v>50</v>
      </c>
      <c r="O33" s="149" t="s">
        <v>50</v>
      </c>
      <c r="P33" s="30" t="s">
        <v>253</v>
      </c>
      <c r="Q33" s="31">
        <v>7203750</v>
      </c>
      <c r="R33" s="32">
        <f>Q33*1.323437024*245.12/218.056</f>
        <v>10716984.91780642</v>
      </c>
      <c r="S33" s="149" t="s">
        <v>302</v>
      </c>
      <c r="T33" s="132"/>
      <c r="U33" s="133" t="s">
        <v>390</v>
      </c>
      <c r="V33" s="154" t="s">
        <v>392</v>
      </c>
      <c r="W33" s="154" t="s">
        <v>392</v>
      </c>
      <c r="X33" s="154" t="s">
        <v>392</v>
      </c>
      <c r="Y33" s="154"/>
      <c r="Z33" s="154"/>
    </row>
    <row r="34" spans="1:26" ht="23.25" customHeight="1" x14ac:dyDescent="0.25">
      <c r="A34" s="231"/>
      <c r="B34" s="231"/>
      <c r="C34" s="214"/>
      <c r="D34" s="214"/>
      <c r="E34" s="214"/>
      <c r="F34" s="214"/>
      <c r="G34" s="237"/>
      <c r="H34" s="250"/>
      <c r="I34" s="237"/>
      <c r="J34" s="241"/>
      <c r="K34" s="6" t="s">
        <v>303</v>
      </c>
      <c r="L34" s="6" t="s">
        <v>301</v>
      </c>
      <c r="M34" s="6"/>
      <c r="N34" s="151">
        <v>686587</v>
      </c>
      <c r="O34" s="73">
        <f>N34*1.323437024*245.12/218.056</f>
        <v>1021432.2434512519</v>
      </c>
      <c r="P34" s="65" t="s">
        <v>302</v>
      </c>
      <c r="Q34" s="169">
        <v>2066200</v>
      </c>
      <c r="R34" s="73">
        <f>Q34*1.323437024*245.12/218.056</f>
        <v>3073876.0003014575</v>
      </c>
      <c r="S34" s="151" t="s">
        <v>302</v>
      </c>
      <c r="T34" s="134"/>
      <c r="U34" s="135" t="s">
        <v>390</v>
      </c>
      <c r="V34" s="155"/>
      <c r="W34" s="155"/>
      <c r="X34" s="155"/>
      <c r="Y34" s="155" t="s">
        <v>392</v>
      </c>
      <c r="Z34" s="155"/>
    </row>
    <row r="35" spans="1:26" ht="21" customHeight="1" x14ac:dyDescent="0.25">
      <c r="A35" s="231"/>
      <c r="B35" s="231"/>
      <c r="C35" s="214"/>
      <c r="D35" s="214"/>
      <c r="E35" s="214"/>
      <c r="F35" s="214"/>
      <c r="G35" s="236"/>
      <c r="H35" s="250"/>
      <c r="I35" s="237"/>
      <c r="J35" s="241"/>
      <c r="K35" s="6" t="s">
        <v>300</v>
      </c>
      <c r="L35" s="6" t="s">
        <v>303</v>
      </c>
      <c r="M35" s="6"/>
      <c r="N35" s="151" t="s">
        <v>50</v>
      </c>
      <c r="O35" s="151" t="s">
        <v>50</v>
      </c>
      <c r="P35" s="65" t="s">
        <v>253</v>
      </c>
      <c r="Q35" s="169" t="s">
        <v>50</v>
      </c>
      <c r="R35" s="151" t="s">
        <v>50</v>
      </c>
      <c r="S35" s="151" t="s">
        <v>253</v>
      </c>
      <c r="T35" s="134" t="s">
        <v>394</v>
      </c>
      <c r="U35" s="141" t="s">
        <v>393</v>
      </c>
      <c r="V35" s="155"/>
      <c r="W35" s="156"/>
      <c r="X35" s="156"/>
      <c r="Y35" s="156"/>
      <c r="Z35" s="156" t="s">
        <v>392</v>
      </c>
    </row>
    <row r="36" spans="1:26" x14ac:dyDescent="0.25">
      <c r="A36" s="6"/>
      <c r="B36" s="6"/>
      <c r="C36" s="6"/>
      <c r="D36" s="65"/>
      <c r="E36" s="6"/>
      <c r="F36" s="6"/>
      <c r="G36" s="6"/>
      <c r="H36" s="179"/>
      <c r="I36" s="155"/>
      <c r="J36" s="6"/>
      <c r="K36" s="6"/>
      <c r="L36" s="6"/>
      <c r="M36" s="6"/>
      <c r="N36" s="151"/>
      <c r="O36" s="151"/>
      <c r="P36" s="65"/>
      <c r="Q36" s="151"/>
      <c r="R36" s="151"/>
      <c r="S36" s="151"/>
      <c r="T36" s="151"/>
      <c r="U36" s="6"/>
      <c r="V36" s="6"/>
      <c r="W36" s="84"/>
      <c r="X36" s="84"/>
      <c r="Y36" s="84"/>
      <c r="Z36" s="84"/>
    </row>
    <row r="37" spans="1:26" ht="16.5" x14ac:dyDescent="0.35">
      <c r="A37" s="84"/>
      <c r="B37" s="84"/>
      <c r="C37" s="84"/>
      <c r="D37" s="84"/>
      <c r="E37" s="84"/>
      <c r="F37" s="84"/>
      <c r="G37" s="84"/>
      <c r="H37" s="188"/>
      <c r="I37" s="84"/>
      <c r="J37" s="6"/>
      <c r="K37" s="84"/>
      <c r="L37" s="84"/>
      <c r="M37" s="84"/>
      <c r="N37" s="153"/>
      <c r="O37" s="153"/>
      <c r="P37" s="90"/>
      <c r="Q37" s="153" t="s">
        <v>336</v>
      </c>
      <c r="R37" s="153"/>
      <c r="S37" s="153"/>
      <c r="T37" s="153"/>
      <c r="U37" s="84"/>
      <c r="V37" s="84"/>
      <c r="W37" s="84"/>
      <c r="X37" s="84"/>
      <c r="Y37" s="84"/>
      <c r="Z37" s="84"/>
    </row>
    <row r="38" spans="1:26" ht="16.5" x14ac:dyDescent="0.35">
      <c r="A38" s="84"/>
      <c r="B38" s="84"/>
      <c r="C38" s="84"/>
      <c r="D38" s="84"/>
      <c r="E38" s="84"/>
      <c r="F38" s="84"/>
      <c r="G38" s="84"/>
      <c r="H38" s="84"/>
      <c r="I38" s="84"/>
      <c r="J38" s="6"/>
      <c r="K38" s="84"/>
      <c r="L38" s="84"/>
      <c r="M38" s="84"/>
      <c r="N38" s="153"/>
      <c r="O38" s="153"/>
      <c r="P38" s="90"/>
      <c r="Q38" s="153" t="s">
        <v>338</v>
      </c>
      <c r="R38" s="153"/>
      <c r="S38" s="153"/>
      <c r="T38" s="153"/>
      <c r="U38" s="84"/>
      <c r="V38" s="84"/>
      <c r="W38" s="84"/>
      <c r="X38" s="84"/>
      <c r="Y38" s="84"/>
      <c r="Z38" s="84"/>
    </row>
    <row r="39" spans="1:26" ht="16.5" x14ac:dyDescent="0.35">
      <c r="A39" s="84"/>
      <c r="B39" s="84"/>
      <c r="C39" s="84"/>
      <c r="D39" s="84"/>
      <c r="E39" s="84"/>
      <c r="F39" s="84"/>
      <c r="G39" s="84"/>
      <c r="H39" s="84"/>
      <c r="I39" s="84"/>
      <c r="J39" s="6"/>
      <c r="K39" s="84"/>
      <c r="L39" s="84"/>
      <c r="M39" s="84"/>
      <c r="N39" s="153"/>
      <c r="O39" s="153"/>
      <c r="P39" s="90"/>
      <c r="Q39" s="153" t="s">
        <v>341</v>
      </c>
      <c r="R39" s="153"/>
      <c r="S39" s="153"/>
      <c r="T39" s="153"/>
      <c r="U39" s="84"/>
      <c r="V39" s="84"/>
      <c r="W39" s="84"/>
      <c r="X39" s="84"/>
      <c r="Y39" s="84"/>
      <c r="Z39" s="84"/>
    </row>
    <row r="40" spans="1:26" ht="16.5" x14ac:dyDescent="0.35">
      <c r="A40" s="84"/>
      <c r="B40" s="84"/>
      <c r="C40" s="84"/>
      <c r="D40" s="84"/>
      <c r="E40" s="84"/>
      <c r="F40" s="84"/>
      <c r="G40" s="84"/>
      <c r="H40" s="84"/>
      <c r="I40" s="84"/>
      <c r="J40" s="6"/>
      <c r="K40" s="84"/>
      <c r="L40" s="84"/>
      <c r="M40" s="84"/>
      <c r="N40" s="153"/>
      <c r="O40" s="153"/>
      <c r="P40" s="90"/>
      <c r="Q40" s="153" t="s">
        <v>342</v>
      </c>
      <c r="R40" s="153"/>
      <c r="S40" s="153"/>
      <c r="T40" s="153"/>
      <c r="U40" s="84"/>
      <c r="V40" s="84"/>
      <c r="W40" s="84"/>
      <c r="X40" s="84"/>
      <c r="Y40" s="84"/>
      <c r="Z40" s="84"/>
    </row>
    <row r="41" spans="1:26" ht="17.25" x14ac:dyDescent="0.25">
      <c r="A41" s="84"/>
      <c r="B41" s="84"/>
      <c r="C41" s="84"/>
      <c r="D41" s="84"/>
      <c r="E41" s="84"/>
      <c r="F41" s="84"/>
      <c r="G41" s="84"/>
      <c r="H41" s="84"/>
      <c r="I41" s="84"/>
      <c r="J41" s="6"/>
      <c r="K41" s="84"/>
      <c r="L41" s="84"/>
      <c r="M41" s="84"/>
      <c r="N41" s="153"/>
      <c r="O41" s="153"/>
      <c r="P41" s="90"/>
      <c r="Q41" s="153" t="s">
        <v>343</v>
      </c>
      <c r="R41" s="153"/>
      <c r="S41" s="153"/>
      <c r="T41" s="153"/>
      <c r="U41" s="84"/>
      <c r="V41" s="84"/>
      <c r="W41" s="84"/>
      <c r="X41" s="84"/>
      <c r="Y41" s="84"/>
      <c r="Z41" s="84"/>
    </row>
    <row r="42" spans="1:26" ht="17.25" x14ac:dyDescent="0.25">
      <c r="A42" s="84"/>
      <c r="B42" s="84"/>
      <c r="C42" s="84"/>
      <c r="D42" s="84"/>
      <c r="E42" s="84"/>
      <c r="F42" s="84"/>
      <c r="G42" s="84"/>
      <c r="H42" s="84"/>
      <c r="I42" s="84"/>
      <c r="J42" s="6"/>
      <c r="K42" s="84"/>
      <c r="L42" s="84"/>
      <c r="M42" s="84"/>
      <c r="N42" s="153"/>
      <c r="O42" s="153"/>
      <c r="P42" s="90"/>
      <c r="Q42" s="153" t="s">
        <v>344</v>
      </c>
      <c r="R42" s="153"/>
      <c r="S42" s="153"/>
      <c r="T42" s="153"/>
      <c r="U42" s="84"/>
      <c r="V42" s="84"/>
      <c r="W42" s="84"/>
      <c r="X42" s="84"/>
      <c r="Y42" s="84"/>
      <c r="Z42" s="84"/>
    </row>
    <row r="44" spans="1:26" x14ac:dyDescent="0.25">
      <c r="Y44" s="234" t="s">
        <v>396</v>
      </c>
      <c r="Z44" s="234"/>
    </row>
    <row r="45" spans="1:26" x14ac:dyDescent="0.25">
      <c r="U45" s="83" t="s">
        <v>396</v>
      </c>
      <c r="V45" s="83">
        <v>1</v>
      </c>
      <c r="Y45" s="83" t="s">
        <v>404</v>
      </c>
      <c r="Z45" s="83">
        <v>1</v>
      </c>
    </row>
    <row r="46" spans="1:26" x14ac:dyDescent="0.25">
      <c r="U46" s="83" t="s">
        <v>390</v>
      </c>
      <c r="V46" s="83">
        <v>11</v>
      </c>
    </row>
    <row r="47" spans="1:26" x14ac:dyDescent="0.25">
      <c r="U47" s="83" t="s">
        <v>389</v>
      </c>
      <c r="V47" s="83">
        <f>COUNTIF(U3:U35, "No change")</f>
        <v>21</v>
      </c>
      <c r="Y47" s="234" t="s">
        <v>390</v>
      </c>
      <c r="Z47" s="234"/>
    </row>
    <row r="48" spans="1:26" x14ac:dyDescent="0.25">
      <c r="V48" s="83">
        <f>SUM(V45:V47)</f>
        <v>33</v>
      </c>
      <c r="Y48" s="83" t="s">
        <v>385</v>
      </c>
      <c r="Z48" s="83">
        <v>7</v>
      </c>
    </row>
    <row r="49" spans="21:26" x14ac:dyDescent="0.25">
      <c r="Y49" s="83" t="s">
        <v>404</v>
      </c>
      <c r="Z49" s="83">
        <v>4</v>
      </c>
    </row>
    <row r="50" spans="21:26" x14ac:dyDescent="0.25">
      <c r="Y50" s="83" t="s">
        <v>405</v>
      </c>
      <c r="Z50" s="83">
        <v>2</v>
      </c>
    </row>
    <row r="51" spans="21:26" x14ac:dyDescent="0.25">
      <c r="U51" s="234" t="s">
        <v>406</v>
      </c>
      <c r="V51" s="234"/>
      <c r="Y51" s="83" t="s">
        <v>407</v>
      </c>
      <c r="Z51" s="83">
        <v>1</v>
      </c>
    </row>
    <row r="52" spans="21:26" x14ac:dyDescent="0.25">
      <c r="U52" s="83" t="s">
        <v>396</v>
      </c>
      <c r="V52" s="83">
        <v>1</v>
      </c>
    </row>
    <row r="53" spans="21:26" x14ac:dyDescent="0.25">
      <c r="U53" s="83" t="s">
        <v>390</v>
      </c>
      <c r="V53" s="83">
        <v>8</v>
      </c>
      <c r="Y53" s="234" t="s">
        <v>396</v>
      </c>
      <c r="Z53" s="234"/>
    </row>
    <row r="54" spans="21:26" x14ac:dyDescent="0.25">
      <c r="U54" s="83" t="s">
        <v>389</v>
      </c>
      <c r="V54" s="83">
        <v>18</v>
      </c>
      <c r="Y54" s="83" t="s">
        <v>404</v>
      </c>
      <c r="Z54" s="83">
        <v>1</v>
      </c>
    </row>
    <row r="55" spans="21:26" x14ac:dyDescent="0.25">
      <c r="Y55" s="234" t="s">
        <v>390</v>
      </c>
      <c r="Z55" s="234"/>
    </row>
    <row r="56" spans="21:26" x14ac:dyDescent="0.25">
      <c r="Y56" s="83" t="s">
        <v>385</v>
      </c>
      <c r="Z56" s="83">
        <v>5</v>
      </c>
    </row>
    <row r="57" spans="21:26" x14ac:dyDescent="0.25">
      <c r="Y57" s="83" t="s">
        <v>404</v>
      </c>
      <c r="Z57" s="83">
        <v>3</v>
      </c>
    </row>
    <row r="58" spans="21:26" x14ac:dyDescent="0.25">
      <c r="Y58" s="83" t="s">
        <v>405</v>
      </c>
      <c r="Z58" s="83">
        <v>2</v>
      </c>
    </row>
    <row r="59" spans="21:26" x14ac:dyDescent="0.25">
      <c r="Y59" s="83" t="s">
        <v>407</v>
      </c>
      <c r="Z59" s="83">
        <v>1</v>
      </c>
    </row>
  </sheetData>
  <autoFilter ref="A2:AA35"/>
  <mergeCells count="128">
    <mergeCell ref="A31:A32"/>
    <mergeCell ref="B31:B32"/>
    <mergeCell ref="C31:C32"/>
    <mergeCell ref="D31:D32"/>
    <mergeCell ref="A20:A21"/>
    <mergeCell ref="B20:B21"/>
    <mergeCell ref="C20:C21"/>
    <mergeCell ref="D20:D21"/>
    <mergeCell ref="F33:F35"/>
    <mergeCell ref="A25:A27"/>
    <mergeCell ref="B25:B27"/>
    <mergeCell ref="C25:C27"/>
    <mergeCell ref="D25:D27"/>
    <mergeCell ref="F31:F32"/>
    <mergeCell ref="A33:A35"/>
    <mergeCell ref="B33:B35"/>
    <mergeCell ref="C33:C35"/>
    <mergeCell ref="D33:D35"/>
    <mergeCell ref="E33:E35"/>
    <mergeCell ref="E25:E27"/>
    <mergeCell ref="F25:F27"/>
    <mergeCell ref="A23:A24"/>
    <mergeCell ref="B23:B24"/>
    <mergeCell ref="C23:C24"/>
    <mergeCell ref="D23:D24"/>
    <mergeCell ref="E23:E24"/>
    <mergeCell ref="F23:F24"/>
    <mergeCell ref="E20:E21"/>
    <mergeCell ref="F20:F21"/>
    <mergeCell ref="K23:K24"/>
    <mergeCell ref="H20:H21"/>
    <mergeCell ref="I20:I21"/>
    <mergeCell ref="J20:J21"/>
    <mergeCell ref="H23:H24"/>
    <mergeCell ref="I23:I24"/>
    <mergeCell ref="J23:J24"/>
    <mergeCell ref="A17:A19"/>
    <mergeCell ref="B17:B19"/>
    <mergeCell ref="C17:C19"/>
    <mergeCell ref="D17:D19"/>
    <mergeCell ref="E17:E19"/>
    <mergeCell ref="F17:F19"/>
    <mergeCell ref="H17:H19"/>
    <mergeCell ref="I17:I19"/>
    <mergeCell ref="J8:J10"/>
    <mergeCell ref="A15:A16"/>
    <mergeCell ref="B15:B16"/>
    <mergeCell ref="C15:C16"/>
    <mergeCell ref="D15:D16"/>
    <mergeCell ref="E15:E16"/>
    <mergeCell ref="F15:F16"/>
    <mergeCell ref="H15:H16"/>
    <mergeCell ref="I15:I16"/>
    <mergeCell ref="A5:A6"/>
    <mergeCell ref="B5:B6"/>
    <mergeCell ref="C5:C6"/>
    <mergeCell ref="D5:D6"/>
    <mergeCell ref="E5:E6"/>
    <mergeCell ref="F5:F6"/>
    <mergeCell ref="H5:H6"/>
    <mergeCell ref="I5:I6"/>
    <mergeCell ref="F8:F10"/>
    <mergeCell ref="H8:H10"/>
    <mergeCell ref="I8:I10"/>
    <mergeCell ref="G8:G10"/>
    <mergeCell ref="G5:G6"/>
    <mergeCell ref="A8:A10"/>
    <mergeCell ref="B8:B10"/>
    <mergeCell ref="C8:C10"/>
    <mergeCell ref="D8:D10"/>
    <mergeCell ref="E8:E10"/>
    <mergeCell ref="M1:M2"/>
    <mergeCell ref="N1:P1"/>
    <mergeCell ref="Q1:S1"/>
    <mergeCell ref="U1:U2"/>
    <mergeCell ref="V1:Z1"/>
    <mergeCell ref="A3:A4"/>
    <mergeCell ref="B3:B4"/>
    <mergeCell ref="C3:C4"/>
    <mergeCell ref="D3:D4"/>
    <mergeCell ref="E3:E4"/>
    <mergeCell ref="F3:F4"/>
    <mergeCell ref="L3:L4"/>
    <mergeCell ref="J3:J4"/>
    <mergeCell ref="K3:K4"/>
    <mergeCell ref="G3:G4"/>
    <mergeCell ref="H3:H4"/>
    <mergeCell ref="T1:T2"/>
    <mergeCell ref="A1:A2"/>
    <mergeCell ref="B1:B2"/>
    <mergeCell ref="E1:E2"/>
    <mergeCell ref="F1:F2"/>
    <mergeCell ref="H1:H2"/>
    <mergeCell ref="I1:I2"/>
    <mergeCell ref="J1:J2"/>
    <mergeCell ref="K1:K2"/>
    <mergeCell ref="L1:L2"/>
    <mergeCell ref="L17:L19"/>
    <mergeCell ref="I33:I35"/>
    <mergeCell ref="J33:J35"/>
    <mergeCell ref="I25:I27"/>
    <mergeCell ref="J25:J27"/>
    <mergeCell ref="I3:I4"/>
    <mergeCell ref="G15:G16"/>
    <mergeCell ref="G17:G19"/>
    <mergeCell ref="G20:G21"/>
    <mergeCell ref="G23:G24"/>
    <mergeCell ref="G25:G27"/>
    <mergeCell ref="J5:J6"/>
    <mergeCell ref="J15:J16"/>
    <mergeCell ref="K15:K16"/>
    <mergeCell ref="J17:J19"/>
    <mergeCell ref="K17:K19"/>
    <mergeCell ref="L15:L16"/>
    <mergeCell ref="L23:L24"/>
    <mergeCell ref="H33:H35"/>
    <mergeCell ref="H31:H32"/>
    <mergeCell ref="H25:H27"/>
    <mergeCell ref="E31:E32"/>
    <mergeCell ref="Y44:Z44"/>
    <mergeCell ref="Y47:Z47"/>
    <mergeCell ref="I31:I32"/>
    <mergeCell ref="J31:J32"/>
    <mergeCell ref="G31:G32"/>
    <mergeCell ref="G33:G35"/>
    <mergeCell ref="Y55:Z55"/>
    <mergeCell ref="Y53:Z53"/>
    <mergeCell ref="U51:V51"/>
  </mergeCells>
  <pageMargins left="0.7" right="0.7" top="0.75" bottom="0.75" header="0.3" footer="0.3"/>
  <pageSetup scale="5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Ratios (All)</vt:lpstr>
      <vt:lpstr>Ratios Recalculated Only</vt:lpstr>
    </vt:vector>
  </TitlesOfParts>
  <Company>Tufts Medical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D'Cruz</dc:creator>
  <cp:lastModifiedBy>Brittany D'Cruz</cp:lastModifiedBy>
  <dcterms:created xsi:type="dcterms:W3CDTF">2018-05-24T15:02:06Z</dcterms:created>
  <dcterms:modified xsi:type="dcterms:W3CDTF">2018-05-31T21:50:33Z</dcterms:modified>
</cp:coreProperties>
</file>