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A_Projects\DOE_Coal_2021\Paper - Ash\Intl Jour of Coal Sci Tech - Reedy Edits Dec 20 23\Paper\"/>
    </mc:Choice>
  </mc:AlternateContent>
  <xr:revisionPtr revIDLastSave="0" documentId="13_ncr:1_{026475F2-343B-4359-9E2B-4AF090174CDC}" xr6:coauthVersionLast="36" xr6:coauthVersionMax="47" xr10:uidLastSave="{00000000-0000-0000-0000-000000000000}"/>
  <bookViews>
    <workbookView xWindow="-120" yWindow="-120" windowWidth="29040" windowHeight="15840" tabRatio="824" xr2:uid="{62D69F4C-FCC5-484D-B696-04C618F205D6}"/>
  </bookViews>
  <sheets>
    <sheet name="Contents" sheetId="14" r:id="rId1"/>
    <sheet name="Table S1" sheetId="13" r:id="rId2"/>
    <sheet name="Table S2" sheetId="16" r:id="rId3"/>
    <sheet name="Table S3" sheetId="18" r:id="rId4"/>
    <sheet name="Table S4" sheetId="19" r:id="rId5"/>
    <sheet name="Table S5" sheetId="17" r:id="rId6"/>
    <sheet name="Table S6" sheetId="35" r:id="rId7"/>
    <sheet name="Table S7" sheetId="36" r:id="rId8"/>
    <sheet name="Table S8" sheetId="23" r:id="rId9"/>
    <sheet name="Table S9" sheetId="24" r:id="rId10"/>
    <sheet name="Table S10" sheetId="26" r:id="rId11"/>
    <sheet name="Table S11" sheetId="27" r:id="rId12"/>
    <sheet name="Table S12" sheetId="29" r:id="rId13"/>
    <sheet name="Table S13" sheetId="30" r:id="rId14"/>
    <sheet name="Table S14" sheetId="31" r:id="rId15"/>
    <sheet name="Table S15" sheetId="32" r:id="rId1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Net_Generation_by_State__Type_1" localSheetId="5">#REF!</definedName>
    <definedName name="Net_Generation_by_State__Type_1" localSheetId="9">#REF!</definedName>
    <definedName name="Net_Generation_by_State__Type_1">#REF!</definedName>
    <definedName name="State_Use_of_Coal_and_Ash_by_Source_State_and_Fuel_Type" localSheetId="5">#REF!</definedName>
    <definedName name="State_Use_of_Coal_and_Ash_by_Source_State_and_Fuel_Type" localSheetId="9">#REF!</definedName>
    <definedName name="State_Use_of_Coal_and_Ash_by_Source_State_and_Fuel_Typ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K6" i="32" l="1"/>
  <c r="BL13" i="32"/>
  <c r="BL12" i="32"/>
  <c r="BL11" i="32"/>
  <c r="BL10" i="32"/>
  <c r="BL9" i="32"/>
  <c r="BL8" i="32"/>
  <c r="BL7" i="32"/>
  <c r="BL6" i="32"/>
  <c r="BK8" i="32"/>
  <c r="BK7" i="32"/>
  <c r="C80" i="17" l="1"/>
  <c r="B12" i="27"/>
  <c r="E13" i="14"/>
  <c r="E14" i="14"/>
  <c r="L42" i="23"/>
  <c r="K42" i="23"/>
  <c r="H42" i="23"/>
  <c r="G42" i="23"/>
  <c r="F42" i="23"/>
  <c r="E42" i="23"/>
  <c r="D42" i="23"/>
  <c r="C42" i="23"/>
  <c r="M6" i="23"/>
  <c r="M7" i="23"/>
  <c r="M8" i="23"/>
  <c r="M9" i="23"/>
  <c r="M10" i="23"/>
  <c r="M11" i="23"/>
  <c r="M12" i="23"/>
  <c r="M13" i="23"/>
  <c r="M14" i="23"/>
  <c r="M15" i="23"/>
  <c r="M16" i="23"/>
  <c r="M17" i="23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5" i="23"/>
  <c r="I6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J27" i="23" s="1"/>
  <c r="D63" i="24" s="1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5" i="23"/>
  <c r="B6" i="23"/>
  <c r="B7" i="23"/>
  <c r="B8" i="23"/>
  <c r="B9" i="23"/>
  <c r="B10" i="23"/>
  <c r="B11" i="23"/>
  <c r="B12" i="23"/>
  <c r="B13" i="23"/>
  <c r="B14" i="23"/>
  <c r="B15" i="23"/>
  <c r="B16" i="23"/>
  <c r="B17" i="23"/>
  <c r="B18" i="23"/>
  <c r="B19" i="23"/>
  <c r="B20" i="23"/>
  <c r="B21" i="23"/>
  <c r="B22" i="23"/>
  <c r="B23" i="23"/>
  <c r="B24" i="23"/>
  <c r="B25" i="23"/>
  <c r="B26" i="23"/>
  <c r="B27" i="23"/>
  <c r="B28" i="23"/>
  <c r="B29" i="23"/>
  <c r="B30" i="23"/>
  <c r="B31" i="23"/>
  <c r="B32" i="23"/>
  <c r="B33" i="23"/>
  <c r="B34" i="23"/>
  <c r="B35" i="23"/>
  <c r="B36" i="23"/>
  <c r="B37" i="23"/>
  <c r="B38" i="23"/>
  <c r="B39" i="23"/>
  <c r="B40" i="23"/>
  <c r="B41" i="23"/>
  <c r="B5" i="23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6" i="24"/>
  <c r="C81" i="17"/>
  <c r="C7" i="32"/>
  <c r="C8" i="32"/>
  <c r="C9" i="32"/>
  <c r="C10" i="32"/>
  <c r="C11" i="32"/>
  <c r="C12" i="32"/>
  <c r="C13" i="32"/>
  <c r="C14" i="32"/>
  <c r="C15" i="32"/>
  <c r="C16" i="32"/>
  <c r="C17" i="32"/>
  <c r="C18" i="32"/>
  <c r="C19" i="32"/>
  <c r="C20" i="32"/>
  <c r="C21" i="32"/>
  <c r="C22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C35" i="32"/>
  <c r="C36" i="32"/>
  <c r="C37" i="32"/>
  <c r="C38" i="32"/>
  <c r="C39" i="32"/>
  <c r="C40" i="32"/>
  <c r="C41" i="32"/>
  <c r="C42" i="32"/>
  <c r="C43" i="32"/>
  <c r="C44" i="32"/>
  <c r="C45" i="32"/>
  <c r="C46" i="32"/>
  <c r="C47" i="32"/>
  <c r="C48" i="32"/>
  <c r="C49" i="32"/>
  <c r="C50" i="32"/>
  <c r="C51" i="32"/>
  <c r="C52" i="32"/>
  <c r="C53" i="32"/>
  <c r="C54" i="32"/>
  <c r="C55" i="32"/>
  <c r="C6" i="32"/>
  <c r="G11" i="31"/>
  <c r="G10" i="31"/>
  <c r="F7" i="31"/>
  <c r="G7" i="31" s="1"/>
  <c r="F8" i="31"/>
  <c r="G8" i="31" s="1"/>
  <c r="F9" i="31"/>
  <c r="G9" i="31" s="1"/>
  <c r="F10" i="31"/>
  <c r="F11" i="31"/>
  <c r="F12" i="31"/>
  <c r="G12" i="31" s="1"/>
  <c r="F13" i="31"/>
  <c r="F14" i="31"/>
  <c r="F15" i="31"/>
  <c r="F16" i="31"/>
  <c r="F17" i="31"/>
  <c r="F18" i="31"/>
  <c r="F19" i="31"/>
  <c r="F20" i="31"/>
  <c r="F21" i="31"/>
  <c r="F6" i="31"/>
  <c r="G6" i="31" s="1"/>
  <c r="AE6" i="30"/>
  <c r="E6" i="27"/>
  <c r="D6" i="27"/>
  <c r="C53" i="26"/>
  <c r="E5" i="26"/>
  <c r="F5" i="26" s="1"/>
  <c r="J6" i="24"/>
  <c r="J7" i="24"/>
  <c r="J8" i="24"/>
  <c r="J9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51" i="24"/>
  <c r="O52" i="24"/>
  <c r="N52" i="24"/>
  <c r="M51" i="24"/>
  <c r="L52" i="24"/>
  <c r="K52" i="24"/>
  <c r="F44" i="36"/>
  <c r="F45" i="36"/>
  <c r="F46" i="36"/>
  <c r="F47" i="36"/>
  <c r="F48" i="36"/>
  <c r="F49" i="36"/>
  <c r="F50" i="36"/>
  <c r="F51" i="36"/>
  <c r="F52" i="36"/>
  <c r="F53" i="36"/>
  <c r="F54" i="36"/>
  <c r="F55" i="36"/>
  <c r="F56" i="36"/>
  <c r="F57" i="36"/>
  <c r="F58" i="36"/>
  <c r="F59" i="36"/>
  <c r="F60" i="36"/>
  <c r="F61" i="36"/>
  <c r="F62" i="36"/>
  <c r="F63" i="36"/>
  <c r="F64" i="36"/>
  <c r="F65" i="36"/>
  <c r="F66" i="36"/>
  <c r="F67" i="36"/>
  <c r="F68" i="36"/>
  <c r="F69" i="36"/>
  <c r="F43" i="36"/>
  <c r="B37" i="36"/>
  <c r="Y6" i="35"/>
  <c r="G205" i="13"/>
  <c r="H6" i="31" l="1"/>
  <c r="B42" i="23"/>
  <c r="C43" i="23" s="1"/>
  <c r="J19" i="23"/>
  <c r="D55" i="24" s="1"/>
  <c r="J36" i="23"/>
  <c r="D72" i="24" s="1"/>
  <c r="J28" i="23"/>
  <c r="D64" i="24" s="1"/>
  <c r="J20" i="23"/>
  <c r="D56" i="24" s="1"/>
  <c r="J12" i="23"/>
  <c r="D48" i="24" s="1"/>
  <c r="J35" i="23"/>
  <c r="D71" i="24" s="1"/>
  <c r="J11" i="23"/>
  <c r="D47" i="24" s="1"/>
  <c r="B78" i="24"/>
  <c r="J5" i="23"/>
  <c r="D41" i="24" s="1"/>
  <c r="J34" i="23"/>
  <c r="D70" i="24" s="1"/>
  <c r="J26" i="23"/>
  <c r="D62" i="24" s="1"/>
  <c r="J18" i="23"/>
  <c r="D54" i="24" s="1"/>
  <c r="J10" i="23"/>
  <c r="D46" i="24" s="1"/>
  <c r="I42" i="23"/>
  <c r="I43" i="23" s="1"/>
  <c r="M42" i="23"/>
  <c r="M43" i="23" s="1"/>
  <c r="J40" i="23"/>
  <c r="D76" i="24" s="1"/>
  <c r="J32" i="23"/>
  <c r="D68" i="24" s="1"/>
  <c r="J24" i="23"/>
  <c r="D60" i="24" s="1"/>
  <c r="J16" i="23"/>
  <c r="D52" i="24" s="1"/>
  <c r="J8" i="23"/>
  <c r="D44" i="24" s="1"/>
  <c r="L43" i="23"/>
  <c r="J39" i="23"/>
  <c r="D75" i="24" s="1"/>
  <c r="J31" i="23"/>
  <c r="D67" i="24" s="1"/>
  <c r="J23" i="23"/>
  <c r="D59" i="24" s="1"/>
  <c r="J15" i="23"/>
  <c r="D51" i="24" s="1"/>
  <c r="J7" i="23"/>
  <c r="D43" i="24" s="1"/>
  <c r="J41" i="23"/>
  <c r="D77" i="24" s="1"/>
  <c r="J33" i="23"/>
  <c r="D69" i="24" s="1"/>
  <c r="J25" i="23"/>
  <c r="D61" i="24" s="1"/>
  <c r="J17" i="23"/>
  <c r="D53" i="24" s="1"/>
  <c r="J9" i="23"/>
  <c r="D45" i="24" s="1"/>
  <c r="J38" i="23"/>
  <c r="D74" i="24" s="1"/>
  <c r="J30" i="23"/>
  <c r="D66" i="24" s="1"/>
  <c r="J22" i="23"/>
  <c r="D58" i="24" s="1"/>
  <c r="J14" i="23"/>
  <c r="D50" i="24" s="1"/>
  <c r="J6" i="23"/>
  <c r="D42" i="24" s="1"/>
  <c r="J37" i="23"/>
  <c r="D73" i="24" s="1"/>
  <c r="J29" i="23"/>
  <c r="D65" i="24" s="1"/>
  <c r="J21" i="23"/>
  <c r="D57" i="24" s="1"/>
  <c r="J13" i="23"/>
  <c r="D49" i="24" s="1"/>
  <c r="J52" i="24"/>
  <c r="C79" i="18"/>
  <c r="D79" i="18"/>
  <c r="E79" i="18"/>
  <c r="F79" i="18"/>
  <c r="B79" i="18"/>
  <c r="C78" i="18"/>
  <c r="D78" i="18"/>
  <c r="E78" i="18"/>
  <c r="F78" i="18"/>
  <c r="B78" i="18"/>
  <c r="C56" i="32"/>
  <c r="E43" i="23" l="1"/>
  <c r="D43" i="23"/>
  <c r="F43" i="23"/>
  <c r="B43" i="23"/>
  <c r="J43" i="23" s="1"/>
  <c r="K43" i="23"/>
  <c r="H43" i="23"/>
  <c r="G43" i="23"/>
  <c r="J42" i="23"/>
  <c r="D230" i="13"/>
  <c r="E230" i="13"/>
  <c r="F230" i="13"/>
  <c r="C230" i="13"/>
  <c r="F229" i="13"/>
  <c r="E229" i="13"/>
  <c r="D229" i="13"/>
  <c r="C229" i="13"/>
  <c r="D228" i="13"/>
  <c r="E228" i="13"/>
  <c r="F228" i="13"/>
  <c r="C228" i="13"/>
  <c r="B78" i="30" l="1"/>
  <c r="E6" i="14"/>
  <c r="AF54" i="19"/>
  <c r="AL54" i="19" s="1"/>
  <c r="AZ54" i="19"/>
  <c r="AS54" i="19"/>
  <c r="AZ25" i="19"/>
  <c r="AZ13" i="19"/>
  <c r="AZ21" i="19"/>
  <c r="AZ7" i="19"/>
  <c r="AZ43" i="19"/>
  <c r="AZ14" i="19"/>
  <c r="AZ28" i="19"/>
  <c r="AZ6" i="19"/>
  <c r="AZ35" i="19"/>
  <c r="AZ46" i="19"/>
  <c r="AZ45" i="19"/>
  <c r="AZ30" i="19"/>
  <c r="AZ39" i="19"/>
  <c r="AZ8" i="19"/>
  <c r="AZ27" i="19"/>
  <c r="AZ48" i="19"/>
  <c r="AZ19" i="19"/>
  <c r="AZ20" i="19"/>
  <c r="AZ10" i="19"/>
  <c r="AZ23" i="19"/>
  <c r="AZ52" i="19"/>
  <c r="AZ12" i="19"/>
  <c r="AZ17" i="19"/>
  <c r="AZ38" i="19"/>
  <c r="AZ9" i="19"/>
  <c r="AZ47" i="19"/>
  <c r="AZ36" i="19"/>
  <c r="AZ18" i="19"/>
  <c r="AZ34" i="19"/>
  <c r="AZ42" i="19"/>
  <c r="AZ11" i="19"/>
  <c r="AZ41" i="19"/>
  <c r="AZ37" i="19"/>
  <c r="AZ32" i="19"/>
  <c r="AZ22" i="19"/>
  <c r="AZ15" i="19"/>
  <c r="AZ33" i="19"/>
  <c r="AZ40" i="19"/>
  <c r="AZ26" i="19"/>
  <c r="AZ49" i="19"/>
  <c r="AZ16" i="19"/>
  <c r="AZ51" i="19"/>
  <c r="AZ53" i="19"/>
  <c r="AZ44" i="19"/>
  <c r="AZ31" i="19"/>
  <c r="AZ24" i="19"/>
  <c r="AZ29" i="19"/>
  <c r="AZ50" i="19"/>
  <c r="AS25" i="19"/>
  <c r="AS13" i="19"/>
  <c r="AS21" i="19"/>
  <c r="AS7" i="19"/>
  <c r="AS43" i="19"/>
  <c r="AS14" i="19"/>
  <c r="AS28" i="19"/>
  <c r="AS6" i="19"/>
  <c r="AS35" i="19"/>
  <c r="AS46" i="19"/>
  <c r="AS45" i="19"/>
  <c r="AS30" i="19"/>
  <c r="AS39" i="19"/>
  <c r="AS8" i="19"/>
  <c r="AS27" i="19"/>
  <c r="AS48" i="19"/>
  <c r="AS19" i="19"/>
  <c r="AS20" i="19"/>
  <c r="AS10" i="19"/>
  <c r="AS23" i="19"/>
  <c r="AS52" i="19"/>
  <c r="AS12" i="19"/>
  <c r="AS17" i="19"/>
  <c r="AS38" i="19"/>
  <c r="AS9" i="19"/>
  <c r="AS47" i="19"/>
  <c r="AS36" i="19"/>
  <c r="AS18" i="19"/>
  <c r="AS34" i="19"/>
  <c r="AS42" i="19"/>
  <c r="AS11" i="19"/>
  <c r="AS41" i="19"/>
  <c r="AS37" i="19"/>
  <c r="AS32" i="19"/>
  <c r="AS22" i="19"/>
  <c r="AS15" i="19"/>
  <c r="AS33" i="19"/>
  <c r="AS40" i="19"/>
  <c r="AS26" i="19"/>
  <c r="AS49" i="19"/>
  <c r="AS16" i="19"/>
  <c r="AS51" i="19"/>
  <c r="AS53" i="19"/>
  <c r="AS44" i="19"/>
  <c r="AS31" i="19"/>
  <c r="AS24" i="19"/>
  <c r="AS29" i="19"/>
  <c r="AS50" i="19"/>
  <c r="AL29" i="19"/>
  <c r="AL24" i="19"/>
  <c r="AL31" i="19"/>
  <c r="AL44" i="19"/>
  <c r="AL53" i="19"/>
  <c r="AL51" i="19"/>
  <c r="AL16" i="19"/>
  <c r="AL49" i="19"/>
  <c r="AL26" i="19"/>
  <c r="AL40" i="19"/>
  <c r="AL33" i="19"/>
  <c r="AL15" i="19"/>
  <c r="AL22" i="19"/>
  <c r="AL32" i="19"/>
  <c r="AL37" i="19"/>
  <c r="AL41" i="19"/>
  <c r="AL11" i="19"/>
  <c r="AL42" i="19"/>
  <c r="AL34" i="19"/>
  <c r="AL18" i="19"/>
  <c r="AL36" i="19"/>
  <c r="AL47" i="19"/>
  <c r="AL9" i="19"/>
  <c r="AL38" i="19"/>
  <c r="AL17" i="19"/>
  <c r="AL12" i="19"/>
  <c r="AL52" i="19"/>
  <c r="AL23" i="19"/>
  <c r="AL10" i="19"/>
  <c r="AL20" i="19"/>
  <c r="AL19" i="19"/>
  <c r="AL48" i="19"/>
  <c r="AL27" i="19"/>
  <c r="AL8" i="19"/>
  <c r="AL39" i="19"/>
  <c r="AL30" i="19"/>
  <c r="AL45" i="19"/>
  <c r="AL46" i="19"/>
  <c r="AL35" i="19"/>
  <c r="AL6" i="19"/>
  <c r="AL28" i="19"/>
  <c r="AL14" i="19"/>
  <c r="AL43" i="19"/>
  <c r="AL7" i="19"/>
  <c r="AL21" i="19"/>
  <c r="AL13" i="19"/>
  <c r="AL25" i="19"/>
  <c r="AL50" i="19"/>
  <c r="E12" i="14" l="1"/>
  <c r="E31" i="14"/>
  <c r="E30" i="14"/>
  <c r="E29" i="14"/>
  <c r="E28" i="14"/>
  <c r="CU50" i="32"/>
  <c r="CT50" i="32"/>
  <c r="CS50" i="32"/>
  <c r="CR50" i="32"/>
  <c r="CQ50" i="32"/>
  <c r="CP50" i="32"/>
  <c r="CO50" i="32"/>
  <c r="CN50" i="32"/>
  <c r="CU49" i="32"/>
  <c r="CT49" i="32"/>
  <c r="CS49" i="32"/>
  <c r="CR49" i="32"/>
  <c r="CQ49" i="32"/>
  <c r="CP49" i="32"/>
  <c r="CO49" i="32"/>
  <c r="CN49" i="32"/>
  <c r="CU48" i="32"/>
  <c r="CT48" i="32"/>
  <c r="CS48" i="32"/>
  <c r="CR48" i="32"/>
  <c r="CQ48" i="32"/>
  <c r="CP48" i="32"/>
  <c r="CO48" i="32"/>
  <c r="CN48" i="32"/>
  <c r="CU47" i="32"/>
  <c r="CT47" i="32"/>
  <c r="CS47" i="32"/>
  <c r="CR47" i="32"/>
  <c r="CQ47" i="32"/>
  <c r="CP47" i="32"/>
  <c r="CO47" i="32"/>
  <c r="CN47" i="32"/>
  <c r="CU46" i="32"/>
  <c r="CT46" i="32"/>
  <c r="CS46" i="32"/>
  <c r="CR46" i="32"/>
  <c r="CQ46" i="32"/>
  <c r="CP46" i="32"/>
  <c r="CO46" i="32"/>
  <c r="CN46" i="32"/>
  <c r="CU45" i="32"/>
  <c r="CT45" i="32"/>
  <c r="CS45" i="32"/>
  <c r="CR45" i="32"/>
  <c r="CQ45" i="32"/>
  <c r="CP45" i="32"/>
  <c r="CO45" i="32"/>
  <c r="CN45" i="32"/>
  <c r="CU44" i="32"/>
  <c r="CT44" i="32"/>
  <c r="CS44" i="32"/>
  <c r="CR44" i="32"/>
  <c r="CQ44" i="32"/>
  <c r="CP44" i="32"/>
  <c r="CO44" i="32"/>
  <c r="CN44" i="32"/>
  <c r="CU43" i="32"/>
  <c r="CT43" i="32"/>
  <c r="CS43" i="32"/>
  <c r="CR43" i="32"/>
  <c r="CQ43" i="32"/>
  <c r="CP43" i="32"/>
  <c r="CO43" i="32"/>
  <c r="CN43" i="32"/>
  <c r="CU42" i="32"/>
  <c r="CT42" i="32"/>
  <c r="CS42" i="32"/>
  <c r="CR42" i="32"/>
  <c r="CQ42" i="32"/>
  <c r="CP42" i="32"/>
  <c r="CO42" i="32"/>
  <c r="CN42" i="32"/>
  <c r="CU41" i="32"/>
  <c r="CT41" i="32"/>
  <c r="CS41" i="32"/>
  <c r="CR41" i="32"/>
  <c r="CQ41" i="32"/>
  <c r="CP41" i="32"/>
  <c r="CO41" i="32"/>
  <c r="CN41" i="32"/>
  <c r="CU40" i="32"/>
  <c r="CT40" i="32"/>
  <c r="CS40" i="32"/>
  <c r="CR40" i="32"/>
  <c r="CQ40" i="32"/>
  <c r="CP40" i="32"/>
  <c r="CO40" i="32"/>
  <c r="CN40" i="32"/>
  <c r="CU39" i="32"/>
  <c r="CT39" i="32"/>
  <c r="CS39" i="32"/>
  <c r="CR39" i="32"/>
  <c r="CQ39" i="32"/>
  <c r="CP39" i="32"/>
  <c r="CO39" i="32"/>
  <c r="CN39" i="32"/>
  <c r="CU38" i="32"/>
  <c r="CT38" i="32"/>
  <c r="CS38" i="32"/>
  <c r="CR38" i="32"/>
  <c r="CQ38" i="32"/>
  <c r="CP38" i="32"/>
  <c r="CO38" i="32"/>
  <c r="CN38" i="32"/>
  <c r="CU37" i="32"/>
  <c r="CT37" i="32"/>
  <c r="CS37" i="32"/>
  <c r="CR37" i="32"/>
  <c r="CQ37" i="32"/>
  <c r="CP37" i="32"/>
  <c r="CO37" i="32"/>
  <c r="CN37" i="32"/>
  <c r="CU36" i="32"/>
  <c r="CT36" i="32"/>
  <c r="CS36" i="32"/>
  <c r="CR36" i="32"/>
  <c r="CQ36" i="32"/>
  <c r="CP36" i="32"/>
  <c r="CO36" i="32"/>
  <c r="CN36" i="32"/>
  <c r="CU35" i="32"/>
  <c r="CT35" i="32"/>
  <c r="CS35" i="32"/>
  <c r="CR35" i="32"/>
  <c r="CQ35" i="32"/>
  <c r="CP35" i="32"/>
  <c r="CO35" i="32"/>
  <c r="CN35" i="32"/>
  <c r="CU34" i="32"/>
  <c r="CT34" i="32"/>
  <c r="CS34" i="32"/>
  <c r="CR34" i="32"/>
  <c r="CQ34" i="32"/>
  <c r="CP34" i="32"/>
  <c r="CO34" i="32"/>
  <c r="CN34" i="32"/>
  <c r="CU33" i="32"/>
  <c r="CT33" i="32"/>
  <c r="CS33" i="32"/>
  <c r="CR33" i="32"/>
  <c r="CQ33" i="32"/>
  <c r="CP33" i="32"/>
  <c r="CO33" i="32"/>
  <c r="CN33" i="32"/>
  <c r="CU32" i="32"/>
  <c r="CT32" i="32"/>
  <c r="CS32" i="32"/>
  <c r="CR32" i="32"/>
  <c r="CQ32" i="32"/>
  <c r="CP32" i="32"/>
  <c r="CO32" i="32"/>
  <c r="CN32" i="32"/>
  <c r="CU31" i="32"/>
  <c r="CT31" i="32"/>
  <c r="CS31" i="32"/>
  <c r="CR31" i="32"/>
  <c r="CQ31" i="32"/>
  <c r="CP31" i="32"/>
  <c r="CO31" i="32"/>
  <c r="CN31" i="32"/>
  <c r="CU30" i="32"/>
  <c r="CT30" i="32"/>
  <c r="CS30" i="32"/>
  <c r="CR30" i="32"/>
  <c r="CQ30" i="32"/>
  <c r="CP30" i="32"/>
  <c r="CO30" i="32"/>
  <c r="CN30" i="32"/>
  <c r="CU29" i="32"/>
  <c r="CT29" i="32"/>
  <c r="CS29" i="32"/>
  <c r="CR29" i="32"/>
  <c r="CQ29" i="32"/>
  <c r="CP29" i="32"/>
  <c r="CO29" i="32"/>
  <c r="CN29" i="32"/>
  <c r="CU28" i="32"/>
  <c r="CT28" i="32"/>
  <c r="CS28" i="32"/>
  <c r="CR28" i="32"/>
  <c r="CQ28" i="32"/>
  <c r="CP28" i="32"/>
  <c r="CO28" i="32"/>
  <c r="CN28" i="32"/>
  <c r="CU27" i="32"/>
  <c r="CT27" i="32"/>
  <c r="CS27" i="32"/>
  <c r="CR27" i="32"/>
  <c r="CQ27" i="32"/>
  <c r="CP27" i="32"/>
  <c r="CO27" i="32"/>
  <c r="CN27" i="32"/>
  <c r="CU26" i="32"/>
  <c r="CT26" i="32"/>
  <c r="CS26" i="32"/>
  <c r="CR26" i="32"/>
  <c r="CQ26" i="32"/>
  <c r="CP26" i="32"/>
  <c r="CO26" i="32"/>
  <c r="CN26" i="32"/>
  <c r="CU25" i="32"/>
  <c r="CT25" i="32"/>
  <c r="CS25" i="32"/>
  <c r="CR25" i="32"/>
  <c r="CQ25" i="32"/>
  <c r="CP25" i="32"/>
  <c r="CO25" i="32"/>
  <c r="CN25" i="32"/>
  <c r="CU24" i="32"/>
  <c r="CT24" i="32"/>
  <c r="CS24" i="32"/>
  <c r="CR24" i="32"/>
  <c r="CQ24" i="32"/>
  <c r="CP24" i="32"/>
  <c r="CO24" i="32"/>
  <c r="CN24" i="32"/>
  <c r="CU23" i="32"/>
  <c r="CT23" i="32"/>
  <c r="CS23" i="32"/>
  <c r="CR23" i="32"/>
  <c r="CQ23" i="32"/>
  <c r="CP23" i="32"/>
  <c r="CO23" i="32"/>
  <c r="CN23" i="32"/>
  <c r="CU22" i="32"/>
  <c r="CT22" i="32"/>
  <c r="CS22" i="32"/>
  <c r="CR22" i="32"/>
  <c r="CQ22" i="32"/>
  <c r="CP22" i="32"/>
  <c r="CO22" i="32"/>
  <c r="CN22" i="32"/>
  <c r="CU21" i="32"/>
  <c r="CT21" i="32"/>
  <c r="CS21" i="32"/>
  <c r="CR21" i="32"/>
  <c r="CQ21" i="32"/>
  <c r="CP21" i="32"/>
  <c r="CO21" i="32"/>
  <c r="CN21" i="32"/>
  <c r="CU20" i="32"/>
  <c r="CT20" i="32"/>
  <c r="CS20" i="32"/>
  <c r="CR20" i="32"/>
  <c r="CQ20" i="32"/>
  <c r="CP20" i="32"/>
  <c r="CO20" i="32"/>
  <c r="CN20" i="32"/>
  <c r="CU19" i="32"/>
  <c r="CT19" i="32"/>
  <c r="CS19" i="32"/>
  <c r="CR19" i="32"/>
  <c r="CQ19" i="32"/>
  <c r="CP19" i="32"/>
  <c r="CO19" i="32"/>
  <c r="CN19" i="32"/>
  <c r="CU18" i="32"/>
  <c r="CT18" i="32"/>
  <c r="CS18" i="32"/>
  <c r="CR18" i="32"/>
  <c r="CQ18" i="32"/>
  <c r="CP18" i="32"/>
  <c r="CO18" i="32"/>
  <c r="CN18" i="32"/>
  <c r="CU17" i="32"/>
  <c r="CT17" i="32"/>
  <c r="CS17" i="32"/>
  <c r="CR17" i="32"/>
  <c r="CQ17" i="32"/>
  <c r="CP17" i="32"/>
  <c r="CO17" i="32"/>
  <c r="CN17" i="32"/>
  <c r="CU16" i="32"/>
  <c r="CT16" i="32"/>
  <c r="CS16" i="32"/>
  <c r="CR16" i="32"/>
  <c r="CQ16" i="32"/>
  <c r="CP16" i="32"/>
  <c r="CO16" i="32"/>
  <c r="CN16" i="32"/>
  <c r="CU15" i="32"/>
  <c r="CT15" i="32"/>
  <c r="CS15" i="32"/>
  <c r="CR15" i="32"/>
  <c r="CQ15" i="32"/>
  <c r="CP15" i="32"/>
  <c r="CO15" i="32"/>
  <c r="CN15" i="32"/>
  <c r="CU14" i="32"/>
  <c r="CT14" i="32"/>
  <c r="CS14" i="32"/>
  <c r="CR14" i="32"/>
  <c r="CQ14" i="32"/>
  <c r="CP14" i="32"/>
  <c r="CO14" i="32"/>
  <c r="CN14" i="32"/>
  <c r="CU13" i="32"/>
  <c r="CT13" i="32"/>
  <c r="CS13" i="32"/>
  <c r="CR13" i="32"/>
  <c r="CQ13" i="32"/>
  <c r="CP13" i="32"/>
  <c r="CO13" i="32"/>
  <c r="CN13" i="32"/>
  <c r="CU12" i="32"/>
  <c r="CT12" i="32"/>
  <c r="CS12" i="32"/>
  <c r="CR12" i="32"/>
  <c r="CQ12" i="32"/>
  <c r="CP12" i="32"/>
  <c r="CO12" i="32"/>
  <c r="CN12" i="32"/>
  <c r="CU11" i="32"/>
  <c r="CT11" i="32"/>
  <c r="CS11" i="32"/>
  <c r="CR11" i="32"/>
  <c r="CQ11" i="32"/>
  <c r="CP11" i="32"/>
  <c r="CO11" i="32"/>
  <c r="CN11" i="32"/>
  <c r="CU10" i="32"/>
  <c r="CT10" i="32"/>
  <c r="CS10" i="32"/>
  <c r="CR10" i="32"/>
  <c r="CQ10" i="32"/>
  <c r="CP10" i="32"/>
  <c r="CO10" i="32"/>
  <c r="CN10" i="32"/>
  <c r="CU9" i="32"/>
  <c r="CT9" i="32"/>
  <c r="CS9" i="32"/>
  <c r="CR9" i="32"/>
  <c r="CQ9" i="32"/>
  <c r="CP9" i="32"/>
  <c r="CO9" i="32"/>
  <c r="CN9" i="32"/>
  <c r="CU8" i="32"/>
  <c r="CT8" i="32"/>
  <c r="CS8" i="32"/>
  <c r="CR8" i="32"/>
  <c r="CQ8" i="32"/>
  <c r="CP8" i="32"/>
  <c r="CO8" i="32"/>
  <c r="CN8" i="32"/>
  <c r="CU7" i="32"/>
  <c r="CT7" i="32"/>
  <c r="CS7" i="32"/>
  <c r="CR7" i="32"/>
  <c r="CQ7" i="32"/>
  <c r="CP7" i="32"/>
  <c r="CO7" i="32"/>
  <c r="CN7" i="32"/>
  <c r="CU6" i="32"/>
  <c r="CT6" i="32"/>
  <c r="CS6" i="32"/>
  <c r="CR6" i="32"/>
  <c r="CQ6" i="32"/>
  <c r="CP6" i="32"/>
  <c r="CO6" i="32"/>
  <c r="CN6" i="32"/>
  <c r="BK11" i="32"/>
  <c r="BK12" i="32"/>
  <c r="BK10" i="32"/>
  <c r="BK9" i="32"/>
  <c r="BK13" i="32" l="1"/>
  <c r="M6" i="24" l="1"/>
  <c r="AZ12" i="32" l="1"/>
  <c r="BT51" i="32"/>
  <c r="BS51" i="32"/>
  <c r="BR51" i="32"/>
  <c r="BQ51" i="32"/>
  <c r="BX51" i="32"/>
  <c r="BX52" i="32"/>
  <c r="BW51" i="32"/>
  <c r="Y56" i="32"/>
  <c r="Z56" i="32"/>
  <c r="AA56" i="32"/>
  <c r="AB56" i="32"/>
  <c r="AC56" i="32"/>
  <c r="AD56" i="32"/>
  <c r="AE56" i="32"/>
  <c r="AF56" i="32"/>
  <c r="AG56" i="32"/>
  <c r="AH56" i="32"/>
  <c r="AI56" i="32"/>
  <c r="AJ56" i="32"/>
  <c r="AK56" i="32"/>
  <c r="AL56" i="32"/>
  <c r="AM56" i="32"/>
  <c r="AN56" i="32"/>
  <c r="AO56" i="32"/>
  <c r="AP56" i="32"/>
  <c r="AQ56" i="32"/>
  <c r="AR56" i="32"/>
  <c r="AS56" i="32"/>
  <c r="AT56" i="32"/>
  <c r="AU56" i="32"/>
  <c r="AV56" i="32"/>
  <c r="D56" i="32"/>
  <c r="E56" i="32"/>
  <c r="F56" i="32"/>
  <c r="G56" i="32"/>
  <c r="H56" i="32"/>
  <c r="I56" i="32"/>
  <c r="J56" i="32"/>
  <c r="K56" i="32"/>
  <c r="L56" i="32"/>
  <c r="M56" i="32"/>
  <c r="N56" i="32"/>
  <c r="O56" i="32"/>
  <c r="P56" i="32"/>
  <c r="Q56" i="32"/>
  <c r="R56" i="32"/>
  <c r="S56" i="32"/>
  <c r="T56" i="32"/>
  <c r="U56" i="32"/>
  <c r="V56" i="32"/>
  <c r="W56" i="32"/>
  <c r="X56" i="32"/>
  <c r="B56" i="32"/>
  <c r="AZ10" i="32" l="1"/>
  <c r="AZ6" i="32"/>
  <c r="AZ9" i="32"/>
  <c r="BB9" i="32" s="1"/>
  <c r="AZ7" i="32"/>
  <c r="BB7" i="32" s="1"/>
  <c r="AZ11" i="32"/>
  <c r="BB11" i="32" s="1"/>
  <c r="AZ8" i="32"/>
  <c r="BB8" i="32" s="1"/>
  <c r="CK8" i="32"/>
  <c r="CK16" i="32"/>
  <c r="CK24" i="32"/>
  <c r="CK32" i="32"/>
  <c r="CK40" i="32"/>
  <c r="CK48" i="32"/>
  <c r="CK30" i="32"/>
  <c r="CK9" i="32"/>
  <c r="CK17" i="32"/>
  <c r="CK25" i="32"/>
  <c r="CK33" i="32"/>
  <c r="CK41" i="32"/>
  <c r="CK49" i="32"/>
  <c r="CK21" i="32"/>
  <c r="CK22" i="32"/>
  <c r="CK10" i="32"/>
  <c r="CK18" i="32"/>
  <c r="CK26" i="32"/>
  <c r="CK34" i="32"/>
  <c r="CK42" i="32"/>
  <c r="CK50" i="32"/>
  <c r="CK29" i="32"/>
  <c r="CK46" i="32"/>
  <c r="CK11" i="32"/>
  <c r="CK19" i="32"/>
  <c r="CK27" i="32"/>
  <c r="CK35" i="32"/>
  <c r="CK43" i="32"/>
  <c r="CK6" i="32"/>
  <c r="CK37" i="32"/>
  <c r="CK12" i="32"/>
  <c r="CK20" i="32"/>
  <c r="CK28" i="32"/>
  <c r="CK36" i="32"/>
  <c r="CK44" i="32"/>
  <c r="CK45" i="32"/>
  <c r="CK38" i="32"/>
  <c r="CK7" i="32"/>
  <c r="CK15" i="32"/>
  <c r="CK23" i="32"/>
  <c r="CK31" i="32"/>
  <c r="CK39" i="32"/>
  <c r="CK47" i="32"/>
  <c r="CK13" i="32"/>
  <c r="CK14" i="32"/>
  <c r="BB12" i="32"/>
  <c r="BB10" i="32"/>
  <c r="AZ17" i="32"/>
  <c r="BP6" i="32"/>
  <c r="AH77" i="30"/>
  <c r="AK77" i="30"/>
  <c r="AJ77" i="30"/>
  <c r="AG77" i="30"/>
  <c r="AF77" i="30"/>
  <c r="AE77" i="30"/>
  <c r="AE76" i="30"/>
  <c r="AI77" i="30"/>
  <c r="H78" i="30"/>
  <c r="G78" i="30"/>
  <c r="F78" i="30"/>
  <c r="E78" i="30"/>
  <c r="D78" i="30"/>
  <c r="C78" i="30"/>
  <c r="R77" i="30"/>
  <c r="I77" i="30"/>
  <c r="BB6" i="32" l="1"/>
  <c r="AZ13" i="32"/>
  <c r="BA7" i="32" s="1"/>
  <c r="CK51" i="32" a="1"/>
  <c r="CK51" i="32" s="1"/>
  <c r="O77" i="30"/>
  <c r="N77" i="30"/>
  <c r="Q77" i="30"/>
  <c r="P77" i="30"/>
  <c r="M77" i="30"/>
  <c r="L77" i="30"/>
  <c r="AL77" i="30"/>
  <c r="AM77" i="30"/>
  <c r="D11" i="27"/>
  <c r="C12" i="27"/>
  <c r="E7" i="27"/>
  <c r="F7" i="27" s="1"/>
  <c r="E8" i="27"/>
  <c r="F8" i="27" s="1"/>
  <c r="E9" i="27"/>
  <c r="F9" i="27" s="1"/>
  <c r="E10" i="27"/>
  <c r="F10" i="27" s="1"/>
  <c r="E11" i="27"/>
  <c r="F11" i="27" s="1"/>
  <c r="F6" i="27"/>
  <c r="D10" i="27"/>
  <c r="D9" i="27"/>
  <c r="D8" i="27"/>
  <c r="D7" i="27"/>
  <c r="B52" i="26"/>
  <c r="B23" i="26"/>
  <c r="B24" i="26"/>
  <c r="B25" i="26"/>
  <c r="B26" i="26"/>
  <c r="B27" i="26"/>
  <c r="B28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1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5" i="26"/>
  <c r="B53" i="26" l="1"/>
  <c r="D12" i="27"/>
  <c r="E12" i="27"/>
  <c r="F12" i="27" s="1"/>
  <c r="B54" i="26"/>
  <c r="BA8" i="32"/>
  <c r="BA9" i="32"/>
  <c r="BA10" i="32"/>
  <c r="BA12" i="32"/>
  <c r="BA11" i="32"/>
  <c r="BA6" i="32"/>
  <c r="E52" i="26"/>
  <c r="F52" i="26" s="1"/>
  <c r="S77" i="30"/>
  <c r="BA13" i="32" l="1"/>
  <c r="C79" i="17" l="1"/>
  <c r="G78" i="19"/>
  <c r="E77" i="16"/>
  <c r="D77" i="16"/>
  <c r="C77" i="16"/>
  <c r="M77" i="17" l="1"/>
  <c r="L77" i="17"/>
  <c r="N77" i="17" s="1"/>
  <c r="G45" i="19" l="1"/>
  <c r="G49" i="19"/>
  <c r="M78" i="19"/>
  <c r="S78" i="19" s="1"/>
  <c r="G77" i="18"/>
  <c r="L77" i="18" s="1"/>
  <c r="B77" i="16"/>
  <c r="G226" i="13"/>
  <c r="X78" i="19" l="1"/>
  <c r="Q78" i="19"/>
  <c r="U78" i="19"/>
  <c r="T78" i="19"/>
  <c r="W78" i="19"/>
  <c r="P78" i="19"/>
  <c r="O78" i="19"/>
  <c r="V78" i="19"/>
  <c r="N78" i="19"/>
  <c r="R78" i="19"/>
  <c r="J77" i="18"/>
  <c r="K77" i="18"/>
  <c r="H77" i="18"/>
  <c r="I77" i="18"/>
  <c r="X77" i="31" l="1"/>
  <c r="I77" i="17"/>
  <c r="J77" i="17" s="1"/>
  <c r="E11" i="14"/>
  <c r="E10" i="14"/>
  <c r="E9" i="14"/>
  <c r="E8" i="14"/>
  <c r="BO33" i="36"/>
  <c r="AA55" i="35"/>
  <c r="AC55" i="35"/>
  <c r="AD55" i="35"/>
  <c r="AE23" i="35"/>
  <c r="AB23" i="35"/>
  <c r="AD22" i="35"/>
  <c r="AC22" i="35"/>
  <c r="AF21" i="35"/>
  <c r="Y21" i="35"/>
  <c r="AC20" i="35"/>
  <c r="AE19" i="35"/>
  <c r="AD18" i="35"/>
  <c r="AF17" i="35"/>
  <c r="AB17" i="35"/>
  <c r="AD16" i="35"/>
  <c r="AC16" i="35"/>
  <c r="AB15" i="35"/>
  <c r="AD14" i="35"/>
  <c r="AC14" i="35"/>
  <c r="AA14" i="35"/>
  <c r="Y13" i="35"/>
  <c r="AE11" i="35"/>
  <c r="AB11" i="35"/>
  <c r="AC10" i="35"/>
  <c r="AA10" i="35"/>
  <c r="AF9" i="35"/>
  <c r="AB9" i="35"/>
  <c r="AE7" i="35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K77" i="17" l="1"/>
  <c r="C77" i="24" s="1"/>
  <c r="E77" i="24" s="1"/>
  <c r="D77" i="17"/>
  <c r="AF19" i="35"/>
  <c r="AA22" i="35"/>
  <c r="AC8" i="35"/>
  <c r="BZ19" i="36"/>
  <c r="BK22" i="36"/>
  <c r="BW30" i="36"/>
  <c r="CG17" i="36"/>
  <c r="AA37" i="36"/>
  <c r="BK14" i="36"/>
  <c r="BK16" i="36"/>
  <c r="CE18" i="36"/>
  <c r="AG37" i="36"/>
  <c r="BK42" i="36" s="1"/>
  <c r="BW25" i="36"/>
  <c r="AV37" i="36"/>
  <c r="BZ42" i="36" s="1"/>
  <c r="BQ18" i="36"/>
  <c r="K37" i="36"/>
  <c r="AO37" i="36"/>
  <c r="BS42" i="36" s="1"/>
  <c r="H37" i="36"/>
  <c r="P37" i="36"/>
  <c r="AX37" i="36"/>
  <c r="CE12" i="36"/>
  <c r="CG14" i="36"/>
  <c r="BN18" i="36"/>
  <c r="Q56" i="35"/>
  <c r="G64" i="35" s="1"/>
  <c r="AH37" i="36"/>
  <c r="AP37" i="36"/>
  <c r="AW37" i="36"/>
  <c r="BE8" i="36"/>
  <c r="BE9" i="36"/>
  <c r="CE14" i="36"/>
  <c r="BE24" i="36"/>
  <c r="BE26" i="36"/>
  <c r="BL31" i="36"/>
  <c r="BE34" i="36"/>
  <c r="BE14" i="36"/>
  <c r="J37" i="36"/>
  <c r="BN16" i="36"/>
  <c r="BV16" i="36"/>
  <c r="BM32" i="36"/>
  <c r="Z37" i="36"/>
  <c r="CB13" i="36"/>
  <c r="BT27" i="36"/>
  <c r="BE33" i="36"/>
  <c r="C37" i="36"/>
  <c r="T37" i="36"/>
  <c r="BM25" i="36"/>
  <c r="CD29" i="36"/>
  <c r="BO30" i="36"/>
  <c r="BE29" i="36"/>
  <c r="BE36" i="36"/>
  <c r="AI37" i="36"/>
  <c r="BE7" i="36"/>
  <c r="B56" i="35"/>
  <c r="B62" i="35" s="1"/>
  <c r="D37" i="36"/>
  <c r="AK37" i="36"/>
  <c r="M37" i="36"/>
  <c r="AL37" i="36"/>
  <c r="BE6" i="36"/>
  <c r="F37" i="36"/>
  <c r="N37" i="36"/>
  <c r="V37" i="36"/>
  <c r="AE37" i="36"/>
  <c r="BI42" i="36" s="1"/>
  <c r="AM37" i="36"/>
  <c r="AC15" i="36"/>
  <c r="BR16" i="36"/>
  <c r="BE20" i="36"/>
  <c r="BS22" i="36"/>
  <c r="BO25" i="36"/>
  <c r="BP30" i="36"/>
  <c r="X37" i="36"/>
  <c r="AQ37" i="36"/>
  <c r="BU42" i="36" s="1"/>
  <c r="S37" i="36"/>
  <c r="L37" i="36"/>
  <c r="AY37" i="36"/>
  <c r="CC42" i="36" s="1"/>
  <c r="E37" i="36"/>
  <c r="AS37" i="36"/>
  <c r="G37" i="36"/>
  <c r="O37" i="36"/>
  <c r="W37" i="36"/>
  <c r="AF37" i="36"/>
  <c r="BJ42" i="36" s="1"/>
  <c r="AN37" i="36"/>
  <c r="BE13" i="36"/>
  <c r="CD15" i="36"/>
  <c r="BH22" i="36"/>
  <c r="BX27" i="36"/>
  <c r="BE35" i="36"/>
  <c r="I37" i="36"/>
  <c r="Q37" i="36"/>
  <c r="Y37" i="36"/>
  <c r="BD37" i="36"/>
  <c r="BE15" i="36"/>
  <c r="R37" i="36"/>
  <c r="BY18" i="36"/>
  <c r="AJ37" i="36"/>
  <c r="BN42" i="36" s="1"/>
  <c r="BY14" i="36"/>
  <c r="AB37" i="36"/>
  <c r="AR37" i="36"/>
  <c r="BV42" i="36" s="1"/>
  <c r="BE17" i="36"/>
  <c r="BE18" i="36"/>
  <c r="BE19" i="36"/>
  <c r="BE30" i="36"/>
  <c r="U37" i="36"/>
  <c r="BE5" i="36"/>
  <c r="AZ37" i="36"/>
  <c r="BE31" i="36"/>
  <c r="BE32" i="36"/>
  <c r="AT37" i="36"/>
  <c r="BX42" i="36" s="1"/>
  <c r="BA37" i="36"/>
  <c r="CE42" i="36" s="1"/>
  <c r="BE11" i="36"/>
  <c r="AU37" i="36"/>
  <c r="BB37" i="36"/>
  <c r="BE10" i="36"/>
  <c r="BE12" i="36"/>
  <c r="BE23" i="36"/>
  <c r="BE25" i="36"/>
  <c r="BE27" i="36"/>
  <c r="BE28" i="36"/>
  <c r="BK8" i="36"/>
  <c r="BS8" i="36"/>
  <c r="CA8" i="36"/>
  <c r="BH9" i="36"/>
  <c r="BQ12" i="36"/>
  <c r="CB20" i="36"/>
  <c r="BK21" i="36"/>
  <c r="BO22" i="36"/>
  <c r="AC26" i="36"/>
  <c r="BJ28" i="36"/>
  <c r="BN35" i="36"/>
  <c r="BV35" i="36"/>
  <c r="AC36" i="36"/>
  <c r="CG5" i="36"/>
  <c r="AC7" i="36"/>
  <c r="BS14" i="36"/>
  <c r="BO18" i="36"/>
  <c r="BP22" i="36"/>
  <c r="CF34" i="36"/>
  <c r="BO5" i="36"/>
  <c r="CA7" i="36"/>
  <c r="AC8" i="36"/>
  <c r="CC23" i="36"/>
  <c r="AC27" i="36"/>
  <c r="AC29" i="36"/>
  <c r="AC30" i="36"/>
  <c r="AC31" i="36"/>
  <c r="AC6" i="36"/>
  <c r="CC9" i="36"/>
  <c r="AC17" i="36"/>
  <c r="BJ20" i="36"/>
  <c r="BU21" i="36"/>
  <c r="CE25" i="36"/>
  <c r="BY26" i="36"/>
  <c r="BY27" i="36"/>
  <c r="BU29" i="36"/>
  <c r="CE30" i="36"/>
  <c r="BR34" i="36"/>
  <c r="AD37" i="36"/>
  <c r="BH42" i="36" s="1"/>
  <c r="BH16" i="36"/>
  <c r="CG18" i="36"/>
  <c r="AC20" i="36"/>
  <c r="BH21" i="36"/>
  <c r="AC22" i="36"/>
  <c r="AC25" i="36"/>
  <c r="BX30" i="36"/>
  <c r="BQ33" i="36"/>
  <c r="BS34" i="36"/>
  <c r="BE16" i="36"/>
  <c r="CG10" i="36"/>
  <c r="AC11" i="36"/>
  <c r="BO12" i="36"/>
  <c r="AC13" i="36"/>
  <c r="BP21" i="36"/>
  <c r="AC23" i="36"/>
  <c r="CF30" i="36"/>
  <c r="AC34" i="36"/>
  <c r="BE22" i="36"/>
  <c r="BC37" i="36"/>
  <c r="CG42" i="36" s="1"/>
  <c r="BW16" i="36"/>
  <c r="AC19" i="36"/>
  <c r="BQ21" i="36"/>
  <c r="AC28" i="36"/>
  <c r="BX28" i="36"/>
  <c r="CA30" i="36"/>
  <c r="BT30" i="36"/>
  <c r="BE21" i="36"/>
  <c r="AC5" i="36"/>
  <c r="BW12" i="36"/>
  <c r="AC10" i="36"/>
  <c r="AC18" i="36"/>
  <c r="AC24" i="36"/>
  <c r="BW5" i="36"/>
  <c r="AC14" i="36"/>
  <c r="AC32" i="36"/>
  <c r="AC35" i="36"/>
  <c r="AC12" i="36"/>
  <c r="AC16" i="36"/>
  <c r="AC21" i="36"/>
  <c r="AC33" i="36"/>
  <c r="BQ14" i="36"/>
  <c r="BU14" i="36"/>
  <c r="CC14" i="36"/>
  <c r="BS17" i="36"/>
  <c r="BX22" i="36"/>
  <c r="BU26" i="36"/>
  <c r="CC26" i="36"/>
  <c r="BI33" i="36"/>
  <c r="BY33" i="36"/>
  <c r="CG33" i="36"/>
  <c r="CD35" i="36"/>
  <c r="BN7" i="36"/>
  <c r="BV7" i="36"/>
  <c r="CD7" i="36"/>
  <c r="BN9" i="36"/>
  <c r="BW10" i="36"/>
  <c r="CB18" i="36"/>
  <c r="CD20" i="36"/>
  <c r="BQ24" i="36"/>
  <c r="CG24" i="36"/>
  <c r="BI26" i="36"/>
  <c r="BN26" i="36"/>
  <c r="BV26" i="36"/>
  <c r="CD26" i="36"/>
  <c r="BH27" i="36"/>
  <c r="CC28" i="36"/>
  <c r="CE29" i="36"/>
  <c r="CA31" i="36"/>
  <c r="CG32" i="36"/>
  <c r="BZ34" i="36"/>
  <c r="BW35" i="36"/>
  <c r="CE35" i="36"/>
  <c r="BW7" i="36"/>
  <c r="BO9" i="36"/>
  <c r="BW9" i="36"/>
  <c r="CE10" i="36"/>
  <c r="CH11" i="36"/>
  <c r="BM12" i="36"/>
  <c r="BY12" i="36"/>
  <c r="BP16" i="36"/>
  <c r="CC16" i="36"/>
  <c r="BR19" i="36"/>
  <c r="BR20" i="36"/>
  <c r="BJ21" i="36"/>
  <c r="BJ22" i="36"/>
  <c r="BZ22" i="36"/>
  <c r="BM23" i="36"/>
  <c r="BZ24" i="36"/>
  <c r="BP27" i="36"/>
  <c r="CD28" i="36"/>
  <c r="CH29" i="36"/>
  <c r="BL30" i="36"/>
  <c r="BU32" i="36"/>
  <c r="CA32" i="36"/>
  <c r="BS33" i="36"/>
  <c r="CA33" i="36"/>
  <c r="BH35" i="36"/>
  <c r="BP35" i="36"/>
  <c r="CF35" i="36"/>
  <c r="BH7" i="36"/>
  <c r="BQ10" i="36"/>
  <c r="BY10" i="36"/>
  <c r="CD16" i="36"/>
  <c r="BN17" i="36"/>
  <c r="BV17" i="36"/>
  <c r="BS20" i="36"/>
  <c r="CD21" i="36"/>
  <c r="BU23" i="36"/>
  <c r="BQ26" i="36"/>
  <c r="BJ27" i="36"/>
  <c r="BO28" i="36"/>
  <c r="BW28" i="36"/>
  <c r="CE28" i="36"/>
  <c r="CA29" i="36"/>
  <c r="BO29" i="36"/>
  <c r="BS30" i="36"/>
  <c r="BV31" i="36"/>
  <c r="BH32" i="36"/>
  <c r="BO32" i="36"/>
  <c r="CG34" i="36"/>
  <c r="BI35" i="36"/>
  <c r="BQ35" i="36"/>
  <c r="CG35" i="36"/>
  <c r="AC9" i="36"/>
  <c r="BH12" i="36"/>
  <c r="BO14" i="36"/>
  <c r="BW14" i="36"/>
  <c r="BW17" i="36"/>
  <c r="BT19" i="36"/>
  <c r="CE19" i="36"/>
  <c r="CF20" i="36"/>
  <c r="BT24" i="36"/>
  <c r="BP28" i="36"/>
  <c r="BP31" i="36"/>
  <c r="BM33" i="36"/>
  <c r="BJ35" i="36"/>
  <c r="BI5" i="36"/>
  <c r="CF6" i="36"/>
  <c r="BJ7" i="36"/>
  <c r="BR7" i="36"/>
  <c r="BZ7" i="36"/>
  <c r="BK10" i="36"/>
  <c r="BS10" i="36"/>
  <c r="CA10" i="36"/>
  <c r="BI12" i="36"/>
  <c r="BR21" i="36"/>
  <c r="BN21" i="36"/>
  <c r="CF21" i="36"/>
  <c r="BU22" i="36"/>
  <c r="CC22" i="36"/>
  <c r="BI23" i="36"/>
  <c r="CB23" i="36"/>
  <c r="BM24" i="36"/>
  <c r="BU24" i="36"/>
  <c r="CC24" i="36"/>
  <c r="BR26" i="36"/>
  <c r="BZ26" i="36"/>
  <c r="BX31" i="36"/>
  <c r="BS7" i="36"/>
  <c r="CG12" i="36"/>
  <c r="CF14" i="36"/>
  <c r="CA20" i="36"/>
  <c r="BS21" i="36"/>
  <c r="BN24" i="36"/>
  <c r="BV24" i="36"/>
  <c r="CD24" i="36"/>
  <c r="BL27" i="36"/>
  <c r="CF27" i="36"/>
  <c r="BK28" i="36"/>
  <c r="BR28" i="36"/>
  <c r="BZ28" i="36"/>
  <c r="BP34" i="36"/>
  <c r="BL35" i="36"/>
  <c r="BT35" i="36"/>
  <c r="CB35" i="36"/>
  <c r="BL7" i="36"/>
  <c r="BT7" i="36"/>
  <c r="CB7" i="36"/>
  <c r="BM10" i="36"/>
  <c r="BU10" i="36"/>
  <c r="CB11" i="36"/>
  <c r="CA14" i="36"/>
  <c r="BO19" i="36"/>
  <c r="CB19" i="36"/>
  <c r="BW22" i="36"/>
  <c r="BQ23" i="36"/>
  <c r="BW24" i="36"/>
  <c r="CB25" i="36"/>
  <c r="BZ27" i="36"/>
  <c r="BS28" i="36"/>
  <c r="BR32" i="36"/>
  <c r="BJ34" i="36"/>
  <c r="BX34" i="36"/>
  <c r="BM35" i="36"/>
  <c r="BU35" i="36"/>
  <c r="CC35" i="36"/>
  <c r="BY5" i="36"/>
  <c r="BU9" i="36"/>
  <c r="CC10" i="36"/>
  <c r="BR12" i="36"/>
  <c r="CC12" i="36"/>
  <c r="CA17" i="36"/>
  <c r="BO7" i="36"/>
  <c r="CE7" i="36"/>
  <c r="BP7" i="36"/>
  <c r="BX7" i="36"/>
  <c r="CF7" i="36"/>
  <c r="BN12" i="36"/>
  <c r="BU12" i="36"/>
  <c r="CF16" i="36"/>
  <c r="BO17" i="36"/>
  <c r="BI18" i="36"/>
  <c r="BS5" i="36"/>
  <c r="BY7" i="36"/>
  <c r="BO8" i="36"/>
  <c r="BW8" i="36"/>
  <c r="CE8" i="36"/>
  <c r="CF9" i="36"/>
  <c r="BR9" i="36"/>
  <c r="BX9" i="36"/>
  <c r="CA11" i="36"/>
  <c r="BH11" i="36"/>
  <c r="BP11" i="36"/>
  <c r="BX11" i="36"/>
  <c r="BV12" i="36"/>
  <c r="BZ12" i="36"/>
  <c r="CD12" i="36"/>
  <c r="BJ17" i="36"/>
  <c r="CE17" i="36"/>
  <c r="BM9" i="36"/>
  <c r="BS9" i="36"/>
  <c r="BY9" i="36"/>
  <c r="CE9" i="36"/>
  <c r="BI11" i="36"/>
  <c r="BQ11" i="36"/>
  <c r="BY11" i="36"/>
  <c r="BL13" i="36"/>
  <c r="BT13" i="36"/>
  <c r="CE15" i="36"/>
  <c r="BL15" i="36"/>
  <c r="BT15" i="36"/>
  <c r="BX16" i="36"/>
  <c r="BS16" i="36"/>
  <c r="BQ17" i="36"/>
  <c r="BS19" i="36"/>
  <c r="CH19" i="36"/>
  <c r="BN20" i="36"/>
  <c r="BQ7" i="36"/>
  <c r="BT9" i="36"/>
  <c r="BH14" i="36"/>
  <c r="BL14" i="36"/>
  <c r="BP14" i="36"/>
  <c r="BT14" i="36"/>
  <c r="BX14" i="36"/>
  <c r="CB14" i="36"/>
  <c r="BI16" i="36"/>
  <c r="BT16" i="36"/>
  <c r="BK17" i="36"/>
  <c r="BX19" i="36"/>
  <c r="BH20" i="36"/>
  <c r="BS23" i="36"/>
  <c r="CA9" i="36"/>
  <c r="CG9" i="36"/>
  <c r="BN13" i="36"/>
  <c r="BV13" i="36"/>
  <c r="BO16" i="36"/>
  <c r="BU16" i="36"/>
  <c r="CE16" i="36"/>
  <c r="BN19" i="36"/>
  <c r="BU20" i="36"/>
  <c r="BZ20" i="36"/>
  <c r="CE20" i="36"/>
  <c r="CC21" i="36"/>
  <c r="CE26" i="36"/>
  <c r="BV28" i="36"/>
  <c r="BK33" i="36"/>
  <c r="BX35" i="36"/>
  <c r="CB9" i="36"/>
  <c r="BL11" i="36"/>
  <c r="BT11" i="36"/>
  <c r="BO13" i="36"/>
  <c r="BW13" i="36"/>
  <c r="CD13" i="36"/>
  <c r="BI14" i="36"/>
  <c r="BM14" i="36"/>
  <c r="BP18" i="36"/>
  <c r="CA22" i="36"/>
  <c r="BY35" i="36"/>
  <c r="BM6" i="36"/>
  <c r="BU6" i="36"/>
  <c r="CC6" i="36"/>
  <c r="BI7" i="36"/>
  <c r="BL8" i="36"/>
  <c r="BT8" i="36"/>
  <c r="CB8" i="36"/>
  <c r="BI9" i="36"/>
  <c r="BL10" i="36"/>
  <c r="BM11" i="36"/>
  <c r="BU11" i="36"/>
  <c r="BK12" i="36"/>
  <c r="BS12" i="36"/>
  <c r="CA12" i="36"/>
  <c r="CA13" i="36"/>
  <c r="CA15" i="36"/>
  <c r="BH15" i="36"/>
  <c r="BP15" i="36"/>
  <c r="BX15" i="36"/>
  <c r="CA16" i="36"/>
  <c r="CF18" i="36"/>
  <c r="BK19" i="36"/>
  <c r="BP19" i="36"/>
  <c r="BV20" i="36"/>
  <c r="BM21" i="36"/>
  <c r="BY21" i="36"/>
  <c r="BT22" i="36"/>
  <c r="CA23" i="36"/>
  <c r="BU33" i="36"/>
  <c r="CC33" i="36"/>
  <c r="BR35" i="36"/>
  <c r="BZ35" i="36"/>
  <c r="CG7" i="36"/>
  <c r="BM8" i="36"/>
  <c r="BU8" i="36"/>
  <c r="CC8" i="36"/>
  <c r="BP9" i="36"/>
  <c r="BH10" i="36"/>
  <c r="BN11" i="36"/>
  <c r="BV11" i="36"/>
  <c r="CC11" i="36"/>
  <c r="BJ14" i="36"/>
  <c r="BN14" i="36"/>
  <c r="BR14" i="36"/>
  <c r="BV14" i="36"/>
  <c r="BZ14" i="36"/>
  <c r="CD14" i="36"/>
  <c r="CH14" i="36"/>
  <c r="BL16" i="36"/>
  <c r="BY17" i="36"/>
  <c r="CD17" i="36"/>
  <c r="CA19" i="36"/>
  <c r="CF19" i="36"/>
  <c r="CE31" i="36"/>
  <c r="BO6" i="36"/>
  <c r="BW6" i="36"/>
  <c r="CE6" i="36"/>
  <c r="BN8" i="36"/>
  <c r="BV8" i="36"/>
  <c r="CD8" i="36"/>
  <c r="BK9" i="36"/>
  <c r="BQ9" i="36"/>
  <c r="BI10" i="36"/>
  <c r="CD11" i="36"/>
  <c r="BJ13" i="36"/>
  <c r="BR13" i="36"/>
  <c r="BZ13" i="36"/>
  <c r="CF13" i="36"/>
  <c r="BI17" i="36"/>
  <c r="BM18" i="36"/>
  <c r="BL19" i="36"/>
  <c r="BL20" i="36"/>
  <c r="BW26" i="36"/>
  <c r="BY28" i="36"/>
  <c r="BP29" i="36"/>
  <c r="CE33" i="36"/>
  <c r="BK35" i="36"/>
  <c r="BQ19" i="36"/>
  <c r="CG19" i="36"/>
  <c r="BT20" i="36"/>
  <c r="BN22" i="36"/>
  <c r="BI25" i="36"/>
  <c r="BQ25" i="36"/>
  <c r="BY25" i="36"/>
  <c r="CG25" i="36"/>
  <c r="BK26" i="36"/>
  <c r="BM26" i="36"/>
  <c r="BV29" i="36"/>
  <c r="BM31" i="36"/>
  <c r="CB32" i="36"/>
  <c r="BT34" i="36"/>
  <c r="BL23" i="36"/>
  <c r="CF25" i="36"/>
  <c r="BO27" i="36"/>
  <c r="BZ29" i="36"/>
  <c r="BL29" i="36"/>
  <c r="CG30" i="36"/>
  <c r="BP32" i="36"/>
  <c r="BW33" i="36"/>
  <c r="CA35" i="36"/>
  <c r="BZ21" i="36"/>
  <c r="CB21" i="36"/>
  <c r="BH25" i="36"/>
  <c r="BS26" i="36"/>
  <c r="CG28" i="36"/>
  <c r="CF28" i="36"/>
  <c r="BK29" i="36"/>
  <c r="BS29" i="36"/>
  <c r="CC31" i="36"/>
  <c r="CD32" i="36"/>
  <c r="BJ36" i="36"/>
  <c r="BR36" i="36"/>
  <c r="BZ36" i="36"/>
  <c r="CA21" i="36"/>
  <c r="BX21" i="36"/>
  <c r="CG21" i="36"/>
  <c r="CE22" i="36"/>
  <c r="BN25" i="36"/>
  <c r="BX25" i="36"/>
  <c r="BJ26" i="36"/>
  <c r="BK27" i="36"/>
  <c r="BI28" i="36"/>
  <c r="BW31" i="36"/>
  <c r="BL32" i="36"/>
  <c r="BX32" i="36"/>
  <c r="BS35" i="36"/>
  <c r="BK36" i="36"/>
  <c r="BS36" i="36"/>
  <c r="CA36" i="36"/>
  <c r="BW18" i="36"/>
  <c r="BI19" i="36"/>
  <c r="BY19" i="36"/>
  <c r="BW19" i="36"/>
  <c r="CG20" i="36"/>
  <c r="BT21" i="36"/>
  <c r="BV22" i="36"/>
  <c r="CG23" i="36"/>
  <c r="BH24" i="36"/>
  <c r="CA26" i="36"/>
  <c r="BL36" i="36"/>
  <c r="BT36" i="36"/>
  <c r="CB36" i="36"/>
  <c r="BO26" i="36"/>
  <c r="CG26" i="36"/>
  <c r="CG27" i="36"/>
  <c r="BQ28" i="36"/>
  <c r="BK30" i="36"/>
  <c r="BS32" i="36"/>
  <c r="CF32" i="36"/>
  <c r="CH21" i="36"/>
  <c r="BL21" i="36"/>
  <c r="BY23" i="36"/>
  <c r="BN28" i="36"/>
  <c r="BQ31" i="36"/>
  <c r="BN32" i="36"/>
  <c r="BT32" i="36"/>
  <c r="BZ32" i="36"/>
  <c r="BL34" i="36"/>
  <c r="CH12" i="36"/>
  <c r="CH20" i="36"/>
  <c r="CH24" i="36"/>
  <c r="CH28" i="36"/>
  <c r="CH33" i="36"/>
  <c r="CH7" i="36"/>
  <c r="CH9" i="36"/>
  <c r="CH22" i="36"/>
  <c r="CH36" i="36"/>
  <c r="CH27" i="36"/>
  <c r="CH26" i="36"/>
  <c r="CH35" i="36"/>
  <c r="CH32" i="36"/>
  <c r="BH5" i="36"/>
  <c r="BL5" i="36"/>
  <c r="BP5" i="36"/>
  <c r="BT5" i="36"/>
  <c r="BX5" i="36"/>
  <c r="CB5" i="36"/>
  <c r="CF5" i="36"/>
  <c r="BQ5" i="36"/>
  <c r="BN6" i="36"/>
  <c r="BV6" i="36"/>
  <c r="CD6" i="36"/>
  <c r="BV9" i="36"/>
  <c r="BH6" i="36"/>
  <c r="BP6" i="36"/>
  <c r="BX6" i="36"/>
  <c r="BK7" i="36"/>
  <c r="BJ9" i="36"/>
  <c r="BI6" i="36"/>
  <c r="BQ6" i="36"/>
  <c r="BY6" i="36"/>
  <c r="CG6" i="36"/>
  <c r="BJ5" i="36"/>
  <c r="BN5" i="36"/>
  <c r="BR5" i="36"/>
  <c r="BV5" i="36"/>
  <c r="BZ5" i="36"/>
  <c r="CD5" i="36"/>
  <c r="CH5" i="36"/>
  <c r="CA5" i="36"/>
  <c r="BJ6" i="36"/>
  <c r="BR6" i="36"/>
  <c r="BZ6" i="36"/>
  <c r="CH6" i="36"/>
  <c r="BH8" i="36"/>
  <c r="BP8" i="36"/>
  <c r="BX8" i="36"/>
  <c r="CF8" i="36"/>
  <c r="BL9" i="36"/>
  <c r="CD9" i="36"/>
  <c r="BK6" i="36"/>
  <c r="BS6" i="36"/>
  <c r="CA6" i="36"/>
  <c r="BI8" i="36"/>
  <c r="BQ8" i="36"/>
  <c r="BY8" i="36"/>
  <c r="CG8" i="36"/>
  <c r="BK5" i="36"/>
  <c r="BL6" i="36"/>
  <c r="BT6" i="36"/>
  <c r="CB6" i="36"/>
  <c r="BM7" i="36"/>
  <c r="BU7" i="36"/>
  <c r="CC7" i="36"/>
  <c r="BJ8" i="36"/>
  <c r="BR8" i="36"/>
  <c r="BZ8" i="36"/>
  <c r="CH8" i="36"/>
  <c r="BZ9" i="36"/>
  <c r="CE5" i="36"/>
  <c r="BO10" i="36"/>
  <c r="BP10" i="36"/>
  <c r="BT10" i="36"/>
  <c r="BX10" i="36"/>
  <c r="CB10" i="36"/>
  <c r="CF10" i="36"/>
  <c r="BK11" i="36"/>
  <c r="BS11" i="36"/>
  <c r="CG11" i="36"/>
  <c r="BJ12" i="36"/>
  <c r="BI13" i="36"/>
  <c r="BQ13" i="36"/>
  <c r="BY13" i="36"/>
  <c r="CE13" i="36"/>
  <c r="BN15" i="36"/>
  <c r="BV15" i="36"/>
  <c r="BO15" i="36"/>
  <c r="BW15" i="36"/>
  <c r="CB15" i="36"/>
  <c r="CG15" i="36"/>
  <c r="BK13" i="36"/>
  <c r="BS13" i="36"/>
  <c r="CC15" i="36"/>
  <c r="CG13" i="36"/>
  <c r="BI15" i="36"/>
  <c r="BQ15" i="36"/>
  <c r="BY15" i="36"/>
  <c r="CH15" i="36"/>
  <c r="BM5" i="36"/>
  <c r="BU5" i="36"/>
  <c r="CC5" i="36"/>
  <c r="BJ10" i="36"/>
  <c r="BN10" i="36"/>
  <c r="BR10" i="36"/>
  <c r="BV10" i="36"/>
  <c r="BZ10" i="36"/>
  <c r="CD10" i="36"/>
  <c r="CH10" i="36"/>
  <c r="BO11" i="36"/>
  <c r="BW11" i="36"/>
  <c r="BL12" i="36"/>
  <c r="BP12" i="36"/>
  <c r="BT12" i="36"/>
  <c r="BX12" i="36"/>
  <c r="CB12" i="36"/>
  <c r="CF12" i="36"/>
  <c r="BM13" i="36"/>
  <c r="BU13" i="36"/>
  <c r="CH13" i="36"/>
  <c r="BJ15" i="36"/>
  <c r="BR15" i="36"/>
  <c r="CC13" i="36"/>
  <c r="BK15" i="36"/>
  <c r="BS15" i="36"/>
  <c r="BZ15" i="36"/>
  <c r="BM16" i="36"/>
  <c r="CE11" i="36"/>
  <c r="BJ11" i="36"/>
  <c r="BR11" i="36"/>
  <c r="BZ11" i="36"/>
  <c r="CF11" i="36"/>
  <c r="BH13" i="36"/>
  <c r="BP13" i="36"/>
  <c r="BX13" i="36"/>
  <c r="BM15" i="36"/>
  <c r="BU15" i="36"/>
  <c r="BH17" i="36"/>
  <c r="BM17" i="36"/>
  <c r="BU17" i="36"/>
  <c r="CC17" i="36"/>
  <c r="BV18" i="36"/>
  <c r="BI21" i="36"/>
  <c r="BQ16" i="36"/>
  <c r="BZ16" i="36"/>
  <c r="BR18" i="36"/>
  <c r="CA18" i="36"/>
  <c r="BH19" i="36"/>
  <c r="BM19" i="36"/>
  <c r="BV19" i="36"/>
  <c r="BM20" i="36"/>
  <c r="BW21" i="36"/>
  <c r="BI22" i="36"/>
  <c r="BY22" i="36"/>
  <c r="CD22" i="36"/>
  <c r="BR17" i="36"/>
  <c r="BZ17" i="36"/>
  <c r="CH17" i="36"/>
  <c r="BW20" i="36"/>
  <c r="BJ18" i="36"/>
  <c r="BS18" i="36"/>
  <c r="BX18" i="36"/>
  <c r="BI20" i="36"/>
  <c r="BO21" i="36"/>
  <c r="CB16" i="36"/>
  <c r="BT18" i="36"/>
  <c r="CC18" i="36"/>
  <c r="BJ19" i="36"/>
  <c r="BX20" i="36"/>
  <c r="CC20" i="36"/>
  <c r="CF15" i="36"/>
  <c r="BJ16" i="36"/>
  <c r="CG16" i="36"/>
  <c r="BK18" i="36"/>
  <c r="CH18" i="36"/>
  <c r="CC19" i="36"/>
  <c r="BO20" i="36"/>
  <c r="BY20" i="36"/>
  <c r="BQ22" i="36"/>
  <c r="CF22" i="36"/>
  <c r="BO23" i="36"/>
  <c r="BP17" i="36"/>
  <c r="BT17" i="36"/>
  <c r="BX17" i="36"/>
  <c r="CB17" i="36"/>
  <c r="CF17" i="36"/>
  <c r="BL18" i="36"/>
  <c r="BU18" i="36"/>
  <c r="CD18" i="36"/>
  <c r="BP20" i="36"/>
  <c r="BL22" i="36"/>
  <c r="BR22" i="36"/>
  <c r="CB22" i="36"/>
  <c r="BT23" i="36"/>
  <c r="BY16" i="36"/>
  <c r="CH16" i="36"/>
  <c r="BL17" i="36"/>
  <c r="BH18" i="36"/>
  <c r="BZ18" i="36"/>
  <c r="BU19" i="36"/>
  <c r="CD19" i="36"/>
  <c r="BK20" i="36"/>
  <c r="BQ20" i="36"/>
  <c r="BV21" i="36"/>
  <c r="CE21" i="36"/>
  <c r="BM22" i="36"/>
  <c r="CG22" i="36"/>
  <c r="BK23" i="36"/>
  <c r="BW23" i="36"/>
  <c r="CE23" i="36"/>
  <c r="BL25" i="36"/>
  <c r="CA25" i="36"/>
  <c r="BH26" i="36"/>
  <c r="BI27" i="36"/>
  <c r="BN27" i="36"/>
  <c r="CC27" i="36"/>
  <c r="BJ29" i="36"/>
  <c r="BK31" i="36"/>
  <c r="BZ31" i="36"/>
  <c r="BY24" i="36"/>
  <c r="BR25" i="36"/>
  <c r="CA28" i="36"/>
  <c r="BP23" i="36"/>
  <c r="BX23" i="36"/>
  <c r="CF23" i="36"/>
  <c r="BU27" i="36"/>
  <c r="CD27" i="36"/>
  <c r="CB30" i="36"/>
  <c r="BH23" i="36"/>
  <c r="BI24" i="36"/>
  <c r="BR24" i="36"/>
  <c r="BS25" i="36"/>
  <c r="CE27" i="36"/>
  <c r="BT28" i="36"/>
  <c r="CB28" i="36"/>
  <c r="BQ29" i="36"/>
  <c r="CF29" i="36"/>
  <c r="BR31" i="36"/>
  <c r="CF31" i="36"/>
  <c r="BJ24" i="36"/>
  <c r="BT25" i="36"/>
  <c r="CC25" i="36"/>
  <c r="CH25" i="36"/>
  <c r="BQ27" i="36"/>
  <c r="BV27" i="36"/>
  <c r="CA27" i="36"/>
  <c r="BL28" i="36"/>
  <c r="BR29" i="36"/>
  <c r="BW29" i="36"/>
  <c r="CB29" i="36"/>
  <c r="BH30" i="36"/>
  <c r="BM30" i="36"/>
  <c r="BQ30" i="36"/>
  <c r="BU30" i="36"/>
  <c r="BY30" i="36"/>
  <c r="CC30" i="36"/>
  <c r="BH31" i="36"/>
  <c r="BS31" i="36"/>
  <c r="CB31" i="36"/>
  <c r="CG31" i="36"/>
  <c r="BO24" i="36"/>
  <c r="BS24" i="36"/>
  <c r="CA24" i="36"/>
  <c r="CE24" i="36"/>
  <c r="BJ25" i="36"/>
  <c r="CD25" i="36"/>
  <c r="BW27" i="36"/>
  <c r="BH28" i="36"/>
  <c r="BU28" i="36"/>
  <c r="BH29" i="36"/>
  <c r="BM29" i="36"/>
  <c r="BX29" i="36"/>
  <c r="CG29" i="36"/>
  <c r="BI30" i="36"/>
  <c r="BI31" i="36"/>
  <c r="BN31" i="36"/>
  <c r="BJ32" i="36"/>
  <c r="BV32" i="36"/>
  <c r="CC32" i="36"/>
  <c r="BJ23" i="36"/>
  <c r="BN23" i="36"/>
  <c r="BR23" i="36"/>
  <c r="BV23" i="36"/>
  <c r="BZ23" i="36"/>
  <c r="CD23" i="36"/>
  <c r="CH23" i="36"/>
  <c r="BK24" i="36"/>
  <c r="BP25" i="36"/>
  <c r="BU25" i="36"/>
  <c r="BZ25" i="36"/>
  <c r="BP26" i="36"/>
  <c r="BT26" i="36"/>
  <c r="BX26" i="36"/>
  <c r="CB26" i="36"/>
  <c r="CF26" i="36"/>
  <c r="BM27" i="36"/>
  <c r="BR27" i="36"/>
  <c r="CB27" i="36"/>
  <c r="BM28" i="36"/>
  <c r="BN29" i="36"/>
  <c r="CC29" i="36"/>
  <c r="BN30" i="36"/>
  <c r="BR30" i="36"/>
  <c r="BV30" i="36"/>
  <c r="BZ30" i="36"/>
  <c r="CD30" i="36"/>
  <c r="CH30" i="36"/>
  <c r="BO31" i="36"/>
  <c r="BT31" i="36"/>
  <c r="BY31" i="36"/>
  <c r="CH31" i="36"/>
  <c r="BK32" i="36"/>
  <c r="BQ32" i="36"/>
  <c r="BW32" i="36"/>
  <c r="BL24" i="36"/>
  <c r="BP24" i="36"/>
  <c r="BX24" i="36"/>
  <c r="CB24" i="36"/>
  <c r="CF24" i="36"/>
  <c r="BK25" i="36"/>
  <c r="BV25" i="36"/>
  <c r="BL26" i="36"/>
  <c r="BS27" i="36"/>
  <c r="BI29" i="36"/>
  <c r="BT29" i="36"/>
  <c r="BY29" i="36"/>
  <c r="BJ30" i="36"/>
  <c r="BJ31" i="36"/>
  <c r="BU31" i="36"/>
  <c r="CD31" i="36"/>
  <c r="CE32" i="36"/>
  <c r="CC34" i="36"/>
  <c r="BH33" i="36"/>
  <c r="BL33" i="36"/>
  <c r="BP33" i="36"/>
  <c r="BT33" i="36"/>
  <c r="BX33" i="36"/>
  <c r="CB33" i="36"/>
  <c r="CF33" i="36"/>
  <c r="BQ34" i="36"/>
  <c r="BW34" i="36"/>
  <c r="CD34" i="36"/>
  <c r="BY32" i="36"/>
  <c r="BK34" i="36"/>
  <c r="BY34" i="36"/>
  <c r="CE34" i="36"/>
  <c r="BM36" i="36"/>
  <c r="BU36" i="36"/>
  <c r="CC36" i="36"/>
  <c r="BM34" i="36"/>
  <c r="BO35" i="36"/>
  <c r="BN36" i="36"/>
  <c r="BV36" i="36"/>
  <c r="CD36" i="36"/>
  <c r="BJ33" i="36"/>
  <c r="BN33" i="36"/>
  <c r="BR33" i="36"/>
  <c r="BV33" i="36"/>
  <c r="BZ33" i="36"/>
  <c r="CD33" i="36"/>
  <c r="BN34" i="36"/>
  <c r="BO36" i="36"/>
  <c r="BW36" i="36"/>
  <c r="CE36" i="36"/>
  <c r="BI32" i="36"/>
  <c r="BH34" i="36"/>
  <c r="BU34" i="36"/>
  <c r="CA34" i="36"/>
  <c r="BH36" i="36"/>
  <c r="BP36" i="36"/>
  <c r="BX36" i="36"/>
  <c r="CF36" i="36"/>
  <c r="BI34" i="36"/>
  <c r="BO34" i="36"/>
  <c r="BV34" i="36"/>
  <c r="CB34" i="36"/>
  <c r="CH34" i="36"/>
  <c r="BI36" i="36"/>
  <c r="BQ36" i="36"/>
  <c r="BY36" i="36"/>
  <c r="CG36" i="36"/>
  <c r="AE21" i="35"/>
  <c r="AA8" i="35"/>
  <c r="AA20" i="35"/>
  <c r="AA18" i="35"/>
  <c r="AF51" i="35"/>
  <c r="AB52" i="35"/>
  <c r="AA53" i="35"/>
  <c r="AG12" i="35"/>
  <c r="AA12" i="35"/>
  <c r="AG16" i="35"/>
  <c r="O56" i="35"/>
  <c r="E64" i="35" s="1"/>
  <c r="C56" i="35"/>
  <c r="C62" i="35" s="1"/>
  <c r="AE26" i="35"/>
  <c r="AF27" i="35"/>
  <c r="AB28" i="35"/>
  <c r="AE30" i="35"/>
  <c r="AA33" i="35"/>
  <c r="AB36" i="35"/>
  <c r="AA37" i="35"/>
  <c r="AF39" i="35"/>
  <c r="AF43" i="35"/>
  <c r="AA45" i="35"/>
  <c r="T56" i="35"/>
  <c r="J64" i="35" s="1"/>
  <c r="L56" i="35"/>
  <c r="B64" i="35" s="1"/>
  <c r="AA51" i="35"/>
  <c r="D56" i="35"/>
  <c r="D62" i="35" s="1"/>
  <c r="AG55" i="35"/>
  <c r="E56" i="35"/>
  <c r="E62" i="35" s="1"/>
  <c r="AG25" i="35"/>
  <c r="AG41" i="35"/>
  <c r="P56" i="35"/>
  <c r="F64" i="35" s="1"/>
  <c r="M56" i="35"/>
  <c r="C64" i="35" s="1"/>
  <c r="I56" i="35"/>
  <c r="I62" i="35" s="1"/>
  <c r="S56" i="35"/>
  <c r="I64" i="35" s="1"/>
  <c r="G56" i="35"/>
  <c r="G62" i="35" s="1"/>
  <c r="H56" i="35"/>
  <c r="H62" i="35" s="1"/>
  <c r="R56" i="35"/>
  <c r="H64" i="35" s="1"/>
  <c r="J56" i="35"/>
  <c r="J62" i="35" s="1"/>
  <c r="Y27" i="35"/>
  <c r="F56" i="35"/>
  <c r="F62" i="35" s="1"/>
  <c r="N56" i="35"/>
  <c r="D64" i="35" s="1"/>
  <c r="AC54" i="35"/>
  <c r="AG29" i="35"/>
  <c r="AF34" i="35"/>
  <c r="AG45" i="35"/>
  <c r="Z45" i="35"/>
  <c r="K55" i="35"/>
  <c r="AE13" i="35"/>
  <c r="AF48" i="35"/>
  <c r="U55" i="35"/>
  <c r="AB26" i="35"/>
  <c r="AA27" i="35"/>
  <c r="AG27" i="35"/>
  <c r="AD28" i="35"/>
  <c r="AF29" i="35"/>
  <c r="AB30" i="35"/>
  <c r="AB34" i="35"/>
  <c r="AA35" i="35"/>
  <c r="AB38" i="35"/>
  <c r="AE40" i="35"/>
  <c r="AB42" i="35"/>
  <c r="AF49" i="35"/>
  <c r="AD52" i="35"/>
  <c r="AC12" i="35"/>
  <c r="AD42" i="35"/>
  <c r="AC43" i="35"/>
  <c r="AC50" i="35"/>
  <c r="Y52" i="35"/>
  <c r="AF47" i="35"/>
  <c r="Y49" i="35"/>
  <c r="AG49" i="35"/>
  <c r="AB55" i="35"/>
  <c r="AE9" i="35"/>
  <c r="AE50" i="35"/>
  <c r="AG14" i="35"/>
  <c r="AG22" i="35"/>
  <c r="Z38" i="35"/>
  <c r="AB49" i="35"/>
  <c r="AD51" i="35"/>
  <c r="AA6" i="35"/>
  <c r="AA9" i="35"/>
  <c r="AF41" i="35"/>
  <c r="AF45" i="35"/>
  <c r="AC42" i="35"/>
  <c r="Z43" i="35"/>
  <c r="AB53" i="35"/>
  <c r="Y19" i="35"/>
  <c r="AE28" i="35"/>
  <c r="AE32" i="35"/>
  <c r="AF33" i="35"/>
  <c r="AF37" i="35"/>
  <c r="AA39" i="35"/>
  <c r="Z42" i="35"/>
  <c r="AE46" i="35"/>
  <c r="AB48" i="35"/>
  <c r="AF50" i="35"/>
  <c r="Z51" i="35"/>
  <c r="AG52" i="35"/>
  <c r="AG18" i="35"/>
  <c r="AB13" i="35"/>
  <c r="AA16" i="35"/>
  <c r="Z35" i="35"/>
  <c r="AA43" i="35"/>
  <c r="AE44" i="35"/>
  <c r="AD44" i="35"/>
  <c r="Z49" i="35"/>
  <c r="AC51" i="35"/>
  <c r="AA52" i="35"/>
  <c r="AF53" i="35"/>
  <c r="AB18" i="35"/>
  <c r="AB19" i="35"/>
  <c r="AB21" i="35"/>
  <c r="AD8" i="35"/>
  <c r="AF11" i="35"/>
  <c r="AF12" i="35"/>
  <c r="AF13" i="35"/>
  <c r="AC17" i="35"/>
  <c r="AC18" i="35"/>
  <c r="AD26" i="35"/>
  <c r="Y33" i="35"/>
  <c r="AG33" i="35"/>
  <c r="AB46" i="35"/>
  <c r="Z46" i="35"/>
  <c r="AD48" i="35"/>
  <c r="AE53" i="35"/>
  <c r="AE6" i="35"/>
  <c r="AD10" i="35"/>
  <c r="AD12" i="35"/>
  <c r="AF15" i="35"/>
  <c r="AF23" i="35"/>
  <c r="AA29" i="35"/>
  <c r="AF31" i="35"/>
  <c r="AE34" i="35"/>
  <c r="AF35" i="35"/>
  <c r="AE38" i="35"/>
  <c r="AB40" i="35"/>
  <c r="U47" i="35"/>
  <c r="AG20" i="35"/>
  <c r="AG8" i="35"/>
  <c r="AD20" i="35"/>
  <c r="Y30" i="35"/>
  <c r="AG30" i="35"/>
  <c r="AD31" i="35"/>
  <c r="AC40" i="35"/>
  <c r="AE42" i="35"/>
  <c r="Y45" i="35"/>
  <c r="Z50" i="35"/>
  <c r="AF52" i="35"/>
  <c r="AE54" i="35"/>
  <c r="Y9" i="35"/>
  <c r="AE15" i="35"/>
  <c r="AE17" i="35"/>
  <c r="AE20" i="35"/>
  <c r="AD24" i="35"/>
  <c r="AB29" i="35"/>
  <c r="Z30" i="35"/>
  <c r="AB33" i="35"/>
  <c r="AE39" i="35"/>
  <c r="Y42" i="35"/>
  <c r="AB44" i="35"/>
  <c r="AF46" i="35"/>
  <c r="AC47" i="35"/>
  <c r="AE52" i="35"/>
  <c r="Z53" i="35"/>
  <c r="AF7" i="35"/>
  <c r="AF8" i="35"/>
  <c r="Y10" i="35"/>
  <c r="AG11" i="35"/>
  <c r="AC13" i="35"/>
  <c r="Y14" i="35"/>
  <c r="AG15" i="35"/>
  <c r="AA19" i="35"/>
  <c r="AD21" i="35"/>
  <c r="AF22" i="35"/>
  <c r="AC23" i="35"/>
  <c r="Y24" i="35"/>
  <c r="AG24" i="35"/>
  <c r="AD25" i="35"/>
  <c r="AC29" i="35"/>
  <c r="AA30" i="35"/>
  <c r="AE31" i="35"/>
  <c r="AC32" i="35"/>
  <c r="AD34" i="35"/>
  <c r="AB35" i="35"/>
  <c r="Y36" i="35"/>
  <c r="AG36" i="35"/>
  <c r="AD37" i="35"/>
  <c r="K39" i="35"/>
  <c r="Y39" i="35"/>
  <c r="AG39" i="35"/>
  <c r="AF40" i="35"/>
  <c r="Z41" i="35"/>
  <c r="AB43" i="35"/>
  <c r="AB45" i="35"/>
  <c r="AD46" i="35"/>
  <c r="Z47" i="35"/>
  <c r="AE48" i="35"/>
  <c r="AE51" i="35"/>
  <c r="Z52" i="35"/>
  <c r="AC53" i="35"/>
  <c r="Y54" i="35"/>
  <c r="AG54" i="35"/>
  <c r="AC7" i="35"/>
  <c r="AA47" i="35"/>
  <c r="U6" i="35"/>
  <c r="AD7" i="35"/>
  <c r="AC9" i="35"/>
  <c r="K11" i="35"/>
  <c r="U11" i="35"/>
  <c r="Y11" i="35"/>
  <c r="AE12" i="35"/>
  <c r="K15" i="35"/>
  <c r="AE16" i="35"/>
  <c r="AD17" i="35"/>
  <c r="AF18" i="35"/>
  <c r="Y20" i="35"/>
  <c r="AA24" i="35"/>
  <c r="AE25" i="35"/>
  <c r="AC26" i="35"/>
  <c r="Z27" i="35"/>
  <c r="Y28" i="35"/>
  <c r="AG28" i="35"/>
  <c r="K31" i="35"/>
  <c r="Y31" i="35"/>
  <c r="AG31" i="35"/>
  <c r="AF32" i="35"/>
  <c r="Z33" i="35"/>
  <c r="AC35" i="35"/>
  <c r="AA36" i="35"/>
  <c r="AE37" i="35"/>
  <c r="AC38" i="35"/>
  <c r="AD40" i="35"/>
  <c r="AB41" i="35"/>
  <c r="AG42" i="35"/>
  <c r="K44" i="35"/>
  <c r="Y44" i="35"/>
  <c r="AG44" i="35"/>
  <c r="AC45" i="35"/>
  <c r="AB47" i="35"/>
  <c r="K51" i="35"/>
  <c r="Y51" i="35"/>
  <c r="AG51" i="35"/>
  <c r="AA54" i="35"/>
  <c r="AE55" i="35"/>
  <c r="AE8" i="35"/>
  <c r="AB10" i="35"/>
  <c r="AA11" i="35"/>
  <c r="AD13" i="35"/>
  <c r="AB14" i="35"/>
  <c r="AA15" i="35"/>
  <c r="AC19" i="35"/>
  <c r="AG21" i="35"/>
  <c r="AE22" i="35"/>
  <c r="AD23" i="35"/>
  <c r="K25" i="35"/>
  <c r="Y25" i="35"/>
  <c r="AF26" i="35"/>
  <c r="AB27" i="35"/>
  <c r="AA28" i="35"/>
  <c r="AD29" i="35"/>
  <c r="U31" i="35"/>
  <c r="AD32" i="35"/>
  <c r="K34" i="35"/>
  <c r="Y34" i="35"/>
  <c r="AG34" i="35"/>
  <c r="Z36" i="35"/>
  <c r="Y37" i="35"/>
  <c r="AG37" i="35"/>
  <c r="AF38" i="35"/>
  <c r="Z39" i="35"/>
  <c r="AC41" i="35"/>
  <c r="AA42" i="35"/>
  <c r="AA44" i="35"/>
  <c r="K46" i="35"/>
  <c r="Y46" i="35"/>
  <c r="AG46" i="35"/>
  <c r="Y48" i="35"/>
  <c r="AG48" i="35"/>
  <c r="AC49" i="35"/>
  <c r="AD50" i="35"/>
  <c r="AC52" i="35"/>
  <c r="AD53" i="35"/>
  <c r="AB54" i="35"/>
  <c r="Z54" i="35"/>
  <c r="AG7" i="35"/>
  <c r="AD9" i="35"/>
  <c r="Y12" i="35"/>
  <c r="U16" i="35"/>
  <c r="AG17" i="35"/>
  <c r="AE18" i="35"/>
  <c r="AB20" i="35"/>
  <c r="AB24" i="35"/>
  <c r="U25" i="35"/>
  <c r="AA25" i="35"/>
  <c r="AC27" i="35"/>
  <c r="Z28" i="35"/>
  <c r="AE29" i="35"/>
  <c r="AC30" i="35"/>
  <c r="Z31" i="35"/>
  <c r="AC33" i="35"/>
  <c r="AA34" i="35"/>
  <c r="AD35" i="35"/>
  <c r="AD38" i="35"/>
  <c r="AB39" i="35"/>
  <c r="Y40" i="35"/>
  <c r="AG40" i="35"/>
  <c r="AD43" i="35"/>
  <c r="Z44" i="35"/>
  <c r="AD45" i="35"/>
  <c r="AA46" i="35"/>
  <c r="AA48" i="35"/>
  <c r="Y55" i="35"/>
  <c r="K7" i="35"/>
  <c r="U7" i="35"/>
  <c r="Y8" i="35"/>
  <c r="AF10" i="35"/>
  <c r="AC11" i="35"/>
  <c r="K13" i="35"/>
  <c r="AG13" i="35"/>
  <c r="AF14" i="35"/>
  <c r="AC15" i="35"/>
  <c r="K17" i="35"/>
  <c r="AD19" i="35"/>
  <c r="AA21" i="35"/>
  <c r="Y22" i="35"/>
  <c r="AG23" i="35"/>
  <c r="AC24" i="35"/>
  <c r="Z25" i="35"/>
  <c r="K29" i="35"/>
  <c r="Y29" i="35"/>
  <c r="AF30" i="35"/>
  <c r="AB31" i="35"/>
  <c r="K32" i="35"/>
  <c r="Y32" i="35"/>
  <c r="AG32" i="35"/>
  <c r="Z34" i="35"/>
  <c r="AE35" i="35"/>
  <c r="AC36" i="35"/>
  <c r="Z37" i="35"/>
  <c r="AC39" i="35"/>
  <c r="AA40" i="35"/>
  <c r="AD41" i="35"/>
  <c r="AE43" i="35"/>
  <c r="AE45" i="35"/>
  <c r="AD47" i="35"/>
  <c r="Z48" i="35"/>
  <c r="AD49" i="35"/>
  <c r="Y50" i="35"/>
  <c r="AG50" i="35"/>
  <c r="AB51" i="35"/>
  <c r="Y53" i="35"/>
  <c r="AG53" i="35"/>
  <c r="AF16" i="35"/>
  <c r="AG9" i="35"/>
  <c r="AB12" i="35"/>
  <c r="AB16" i="35"/>
  <c r="AA17" i="35"/>
  <c r="K18" i="35"/>
  <c r="Y18" i="35"/>
  <c r="AF20" i="35"/>
  <c r="K23" i="35"/>
  <c r="U23" i="35"/>
  <c r="Y23" i="35"/>
  <c r="AB25" i="35"/>
  <c r="Y26" i="35"/>
  <c r="AG26" i="35"/>
  <c r="AD27" i="35"/>
  <c r="AC28" i="35"/>
  <c r="AD30" i="35"/>
  <c r="AC31" i="35"/>
  <c r="AA32" i="35"/>
  <c r="AD33" i="35"/>
  <c r="Y35" i="35"/>
  <c r="AG35" i="35"/>
  <c r="AF36" i="35"/>
  <c r="AB37" i="35"/>
  <c r="Y38" i="35"/>
  <c r="AG38" i="35"/>
  <c r="Z40" i="35"/>
  <c r="AE41" i="35"/>
  <c r="K43" i="35"/>
  <c r="Y43" i="35"/>
  <c r="AG43" i="35"/>
  <c r="AC44" i="35"/>
  <c r="AE47" i="35"/>
  <c r="AE49" i="35"/>
  <c r="AA50" i="35"/>
  <c r="U53" i="35"/>
  <c r="AF54" i="35"/>
  <c r="Z55" i="35"/>
  <c r="AG10" i="35"/>
  <c r="AB7" i="35"/>
  <c r="AB8" i="35"/>
  <c r="K9" i="35"/>
  <c r="AE10" i="35"/>
  <c r="AD11" i="35"/>
  <c r="AA13" i="35"/>
  <c r="AE14" i="35"/>
  <c r="AD15" i="35"/>
  <c r="AG19" i="35"/>
  <c r="AC21" i="35"/>
  <c r="AB22" i="35"/>
  <c r="AA23" i="35"/>
  <c r="AE24" i="35"/>
  <c r="AF25" i="35"/>
  <c r="AC25" i="35"/>
  <c r="Z26" i="35"/>
  <c r="AA26" i="35"/>
  <c r="AE27" i="35"/>
  <c r="AF28" i="35"/>
  <c r="Z29" i="35"/>
  <c r="AB32" i="35"/>
  <c r="Z32" i="35"/>
  <c r="AE33" i="35"/>
  <c r="AC34" i="35"/>
  <c r="AE36" i="35"/>
  <c r="AD36" i="35"/>
  <c r="AC37" i="35"/>
  <c r="AA38" i="35"/>
  <c r="AD39" i="35"/>
  <c r="AA41" i="35"/>
  <c r="Y41" i="35"/>
  <c r="AF42" i="35"/>
  <c r="AF44" i="35"/>
  <c r="U45" i="35"/>
  <c r="AC46" i="35"/>
  <c r="Y47" i="35"/>
  <c r="AG47" i="35"/>
  <c r="AC48" i="35"/>
  <c r="AA49" i="35"/>
  <c r="AB50" i="35"/>
  <c r="K52" i="35"/>
  <c r="AD54" i="35"/>
  <c r="U24" i="35"/>
  <c r="AB6" i="35"/>
  <c r="AA7" i="35"/>
  <c r="Y7" i="35"/>
  <c r="U13" i="35"/>
  <c r="U15" i="35"/>
  <c r="Y15" i="35"/>
  <c r="U17" i="35"/>
  <c r="Y17" i="35"/>
  <c r="K19" i="35"/>
  <c r="U19" i="35"/>
  <c r="K21" i="35"/>
  <c r="K27" i="35"/>
  <c r="AA31" i="35"/>
  <c r="U34" i="35"/>
  <c r="U39" i="35"/>
  <c r="U41" i="35"/>
  <c r="U43" i="35"/>
  <c r="K45" i="35"/>
  <c r="K48" i="35"/>
  <c r="U28" i="35"/>
  <c r="K37" i="35"/>
  <c r="AC6" i="35"/>
  <c r="K10" i="35"/>
  <c r="U10" i="35"/>
  <c r="U21" i="35"/>
  <c r="K30" i="35"/>
  <c r="K33" i="35"/>
  <c r="U37" i="35"/>
  <c r="AF6" i="35"/>
  <c r="U27" i="35"/>
  <c r="U30" i="35"/>
  <c r="K36" i="35"/>
  <c r="K42" i="35"/>
  <c r="U51" i="35"/>
  <c r="K54" i="35"/>
  <c r="AD6" i="35"/>
  <c r="K12" i="35"/>
  <c r="U12" i="35"/>
  <c r="K14" i="35"/>
  <c r="U14" i="35"/>
  <c r="AF24" i="35"/>
  <c r="K26" i="35"/>
  <c r="U33" i="35"/>
  <c r="U36" i="35"/>
  <c r="K38" i="35"/>
  <c r="K40" i="35"/>
  <c r="U42" i="35"/>
  <c r="K47" i="35"/>
  <c r="K50" i="35"/>
  <c r="U54" i="35"/>
  <c r="U46" i="35"/>
  <c r="K6" i="35"/>
  <c r="U9" i="35"/>
  <c r="K16" i="35"/>
  <c r="U18" i="35"/>
  <c r="K20" i="35"/>
  <c r="U20" i="35"/>
  <c r="K22" i="35"/>
  <c r="U22" i="35"/>
  <c r="U26" i="35"/>
  <c r="K35" i="35"/>
  <c r="U38" i="35"/>
  <c r="K49" i="35"/>
  <c r="U50" i="35"/>
  <c r="U29" i="35"/>
  <c r="U32" i="35"/>
  <c r="K53" i="35"/>
  <c r="K8" i="35"/>
  <c r="U8" i="35"/>
  <c r="K24" i="35"/>
  <c r="K28" i="35"/>
  <c r="U35" i="35"/>
  <c r="K41" i="35"/>
  <c r="U49" i="35"/>
  <c r="Y16" i="35"/>
  <c r="U40" i="35"/>
  <c r="U44" i="35"/>
  <c r="U48" i="35"/>
  <c r="U52" i="35"/>
  <c r="Z24" i="35"/>
  <c r="BR42" i="36" l="1"/>
  <c r="BP42" i="36"/>
  <c r="CD42" i="36"/>
  <c r="CB42" i="36"/>
  <c r="BO42" i="36"/>
  <c r="Y62" i="35" a="1"/>
  <c r="Y62" i="35" s="1"/>
  <c r="CH42" i="36"/>
  <c r="BW42" i="36"/>
  <c r="CF42" i="36"/>
  <c r="BQ42" i="36"/>
  <c r="BM42" i="36"/>
  <c r="CA42" i="36"/>
  <c r="BY42" i="36"/>
  <c r="BT42" i="36"/>
  <c r="BL42" i="36"/>
  <c r="AB62" i="35" a="1"/>
  <c r="AB62" i="35" s="1"/>
  <c r="B63" i="35"/>
  <c r="AC62" i="35" a="1"/>
  <c r="AC62" i="35" s="1"/>
  <c r="BJ43" i="36" a="1"/>
  <c r="BJ43" i="36" s="1"/>
  <c r="CB43" i="36" a="1"/>
  <c r="CB43" i="36" s="1"/>
  <c r="BI43" i="36" a="1"/>
  <c r="BI43" i="36" s="1"/>
  <c r="BW43" i="36" a="1"/>
  <c r="BW43" i="36" s="1"/>
  <c r="CA43" i="36" a="1"/>
  <c r="CA43" i="36" s="1"/>
  <c r="BX43" i="36" a="1"/>
  <c r="BX43" i="36" s="1"/>
  <c r="CH43" i="36" a="1"/>
  <c r="CH43" i="36" s="1"/>
  <c r="BT43" i="36" a="1"/>
  <c r="BT43" i="36" s="1"/>
  <c r="CE43" i="36" a="1"/>
  <c r="CE43" i="36" s="1"/>
  <c r="CD43" i="36" a="1"/>
  <c r="CD43" i="36" s="1"/>
  <c r="BP43" i="36" a="1"/>
  <c r="BP43" i="36" s="1"/>
  <c r="CG43" i="36" a="1"/>
  <c r="CG43" i="36" s="1"/>
  <c r="CC43" i="36" a="1"/>
  <c r="CC43" i="36" s="1"/>
  <c r="BZ43" i="36" a="1"/>
  <c r="BZ43" i="36" s="1"/>
  <c r="BL43" i="36" a="1"/>
  <c r="BL43" i="36" s="1"/>
  <c r="BS43" i="36" a="1"/>
  <c r="BS43" i="36" s="1"/>
  <c r="BY43" i="36" a="1"/>
  <c r="BY43" i="36" s="1"/>
  <c r="BU43" i="36" a="1"/>
  <c r="BU43" i="36" s="1"/>
  <c r="BV43" i="36" a="1"/>
  <c r="BV43" i="36" s="1"/>
  <c r="BH43" i="36" a="1"/>
  <c r="BH43" i="36" s="1"/>
  <c r="AC37" i="36"/>
  <c r="BO43" i="36" a="1"/>
  <c r="BO43" i="36" s="1"/>
  <c r="BM43" i="36" a="1"/>
  <c r="BM43" i="36" s="1"/>
  <c r="BR43" i="36" a="1"/>
  <c r="BR43" i="36" s="1"/>
  <c r="BQ43" i="36" a="1"/>
  <c r="BQ43" i="36" s="1"/>
  <c r="BK43" i="36" a="1"/>
  <c r="BK43" i="36" s="1"/>
  <c r="BN43" i="36" a="1"/>
  <c r="BN43" i="36" s="1"/>
  <c r="CF43" i="36" a="1"/>
  <c r="CF43" i="36" s="1"/>
  <c r="BE37" i="36"/>
  <c r="C63" i="35"/>
  <c r="AA62" i="35" a="1"/>
  <c r="AA62" i="35" s="1"/>
  <c r="AH55" i="35"/>
  <c r="AH17" i="35"/>
  <c r="I63" i="35"/>
  <c r="AH52" i="35"/>
  <c r="AH38" i="35"/>
  <c r="AH15" i="35"/>
  <c r="AH49" i="35"/>
  <c r="AH29" i="35"/>
  <c r="AH16" i="35"/>
  <c r="AH11" i="35"/>
  <c r="AH25" i="35"/>
  <c r="AH31" i="35"/>
  <c r="AH10" i="35"/>
  <c r="AH54" i="35"/>
  <c r="AH6" i="35"/>
  <c r="K56" i="35"/>
  <c r="U56" i="35"/>
  <c r="F63" i="35"/>
  <c r="AH53" i="35"/>
  <c r="AH9" i="35"/>
  <c r="AH32" i="35"/>
  <c r="AH35" i="35"/>
  <c r="AH12" i="35"/>
  <c r="AH8" i="35"/>
  <c r="AH30" i="35"/>
  <c r="AH21" i="35"/>
  <c r="AH45" i="35"/>
  <c r="AH23" i="35"/>
  <c r="AH7" i="35"/>
  <c r="AH50" i="35"/>
  <c r="AH46" i="35"/>
  <c r="AH36" i="35"/>
  <c r="AH27" i="35"/>
  <c r="AH40" i="35"/>
  <c r="AH18" i="35"/>
  <c r="E63" i="35"/>
  <c r="AH34" i="35"/>
  <c r="AG62" i="35" a="1"/>
  <c r="AG62" i="35" s="1"/>
  <c r="AE63" i="35" a="1"/>
  <c r="AE63" i="35" s="1"/>
  <c r="AH26" i="35"/>
  <c r="AH47" i="35"/>
  <c r="AH51" i="35"/>
  <c r="AC63" i="35" a="1"/>
  <c r="AC63" i="35" s="1"/>
  <c r="AH43" i="35"/>
  <c r="AH44" i="35"/>
  <c r="AH22" i="35"/>
  <c r="AE62" i="35" a="1"/>
  <c r="AE62" i="35" s="1"/>
  <c r="G63" i="35"/>
  <c r="AH39" i="35"/>
  <c r="AH14" i="35"/>
  <c r="AA63" i="35" a="1"/>
  <c r="AA63" i="35" s="1"/>
  <c r="AG63" i="35" a="1"/>
  <c r="AG63" i="35" s="1"/>
  <c r="Y63" i="35" a="1"/>
  <c r="Y63" i="35" s="1"/>
  <c r="AH13" i="35"/>
  <c r="AF62" i="35" a="1"/>
  <c r="AF62" i="35" s="1"/>
  <c r="AF63" i="35" a="1"/>
  <c r="AF63" i="35" s="1"/>
  <c r="AH20" i="35"/>
  <c r="J63" i="35"/>
  <c r="AH42" i="35"/>
  <c r="AH41" i="35"/>
  <c r="AH19" i="35"/>
  <c r="Z62" i="35" a="1"/>
  <c r="Z62" i="35" s="1"/>
  <c r="Z63" i="35" a="1"/>
  <c r="Z63" i="35" s="1"/>
  <c r="D63" i="35"/>
  <c r="AB63" i="35" a="1"/>
  <c r="AB63" i="35" s="1"/>
  <c r="AH37" i="35"/>
  <c r="AD62" i="35" a="1"/>
  <c r="AD62" i="35" s="1"/>
  <c r="AD63" i="35" a="1"/>
  <c r="AD63" i="35" s="1"/>
  <c r="AH24" i="35"/>
  <c r="AH48" i="35"/>
  <c r="AH33" i="35"/>
  <c r="H63" i="35"/>
  <c r="AH28" i="35"/>
  <c r="E7" i="14"/>
  <c r="M6" i="17"/>
  <c r="D53" i="26" l="1"/>
  <c r="D54" i="26" l="1"/>
  <c r="C54" i="26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L7" i="17"/>
  <c r="N7" i="17" s="1"/>
  <c r="L8" i="17"/>
  <c r="N8" i="17" s="1"/>
  <c r="L9" i="17"/>
  <c r="N9" i="17" s="1"/>
  <c r="L10" i="17"/>
  <c r="N10" i="17" s="1"/>
  <c r="L11" i="17"/>
  <c r="N11" i="17" s="1"/>
  <c r="L12" i="17"/>
  <c r="N12" i="17" s="1"/>
  <c r="L13" i="17"/>
  <c r="N13" i="17" s="1"/>
  <c r="L14" i="17"/>
  <c r="N14" i="17" s="1"/>
  <c r="L15" i="17"/>
  <c r="N15" i="17" s="1"/>
  <c r="L16" i="17"/>
  <c r="N16" i="17" s="1"/>
  <c r="L17" i="17"/>
  <c r="N17" i="17" s="1"/>
  <c r="L18" i="17"/>
  <c r="N18" i="17" s="1"/>
  <c r="L19" i="17"/>
  <c r="N19" i="17" s="1"/>
  <c r="L20" i="17"/>
  <c r="N20" i="17" s="1"/>
  <c r="L21" i="17"/>
  <c r="N21" i="17" s="1"/>
  <c r="L22" i="17"/>
  <c r="N22" i="17" s="1"/>
  <c r="L23" i="17"/>
  <c r="N23" i="17" s="1"/>
  <c r="L24" i="17"/>
  <c r="N24" i="17" s="1"/>
  <c r="L25" i="17"/>
  <c r="N25" i="17" s="1"/>
  <c r="L26" i="17"/>
  <c r="N26" i="17" s="1"/>
  <c r="L27" i="17"/>
  <c r="N27" i="17" s="1"/>
  <c r="L28" i="17"/>
  <c r="L29" i="17"/>
  <c r="N29" i="17" s="1"/>
  <c r="L30" i="17"/>
  <c r="L31" i="17"/>
  <c r="N31" i="17" s="1"/>
  <c r="L32" i="17"/>
  <c r="N32" i="17" s="1"/>
  <c r="L33" i="17"/>
  <c r="N33" i="17" s="1"/>
  <c r="L34" i="17"/>
  <c r="N34" i="17" s="1"/>
  <c r="L35" i="17"/>
  <c r="N35" i="17" s="1"/>
  <c r="L36" i="17"/>
  <c r="N36" i="17" s="1"/>
  <c r="L37" i="17"/>
  <c r="N37" i="17" s="1"/>
  <c r="L38" i="17"/>
  <c r="N38" i="17" s="1"/>
  <c r="L39" i="17"/>
  <c r="N39" i="17" s="1"/>
  <c r="L40" i="17"/>
  <c r="N40" i="17" s="1"/>
  <c r="L41" i="17"/>
  <c r="L42" i="17"/>
  <c r="N42" i="17" s="1"/>
  <c r="L43" i="17"/>
  <c r="N43" i="17" s="1"/>
  <c r="L44" i="17"/>
  <c r="N44" i="17" s="1"/>
  <c r="L45" i="17"/>
  <c r="N45" i="17" s="1"/>
  <c r="L46" i="17"/>
  <c r="N46" i="17" s="1"/>
  <c r="L47" i="17"/>
  <c r="N47" i="17" s="1"/>
  <c r="L48" i="17"/>
  <c r="N48" i="17" s="1"/>
  <c r="L49" i="17"/>
  <c r="N49" i="17" s="1"/>
  <c r="L50" i="17"/>
  <c r="N50" i="17" s="1"/>
  <c r="L51" i="17"/>
  <c r="N51" i="17" s="1"/>
  <c r="L52" i="17"/>
  <c r="N52" i="17" s="1"/>
  <c r="L53" i="17"/>
  <c r="N53" i="17" s="1"/>
  <c r="L54" i="17"/>
  <c r="N54" i="17" s="1"/>
  <c r="L55" i="17"/>
  <c r="N55" i="17" s="1"/>
  <c r="L56" i="17"/>
  <c r="N56" i="17" s="1"/>
  <c r="L57" i="17"/>
  <c r="N57" i="17" s="1"/>
  <c r="L58" i="17"/>
  <c r="N58" i="17" s="1"/>
  <c r="L59" i="17"/>
  <c r="N59" i="17" s="1"/>
  <c r="L60" i="17"/>
  <c r="N60" i="17" s="1"/>
  <c r="L61" i="17"/>
  <c r="N61" i="17" s="1"/>
  <c r="L62" i="17"/>
  <c r="N62" i="17" s="1"/>
  <c r="L63" i="17"/>
  <c r="N63" i="17" s="1"/>
  <c r="L64" i="17"/>
  <c r="N64" i="17" s="1"/>
  <c r="L65" i="17"/>
  <c r="N65" i="17" s="1"/>
  <c r="L66" i="17"/>
  <c r="N66" i="17" s="1"/>
  <c r="L67" i="17"/>
  <c r="N67" i="17" s="1"/>
  <c r="L68" i="17"/>
  <c r="N68" i="17" s="1"/>
  <c r="L69" i="17"/>
  <c r="N69" i="17" s="1"/>
  <c r="L70" i="17"/>
  <c r="N70" i="17" s="1"/>
  <c r="L71" i="17"/>
  <c r="N71" i="17" s="1"/>
  <c r="L72" i="17"/>
  <c r="N72" i="17" s="1"/>
  <c r="L73" i="17"/>
  <c r="N73" i="17" s="1"/>
  <c r="L74" i="17"/>
  <c r="N74" i="17" s="1"/>
  <c r="L75" i="17"/>
  <c r="N75" i="17" s="1"/>
  <c r="L76" i="17"/>
  <c r="N76" i="17" s="1"/>
  <c r="L6" i="17"/>
  <c r="N6" i="17" s="1"/>
  <c r="N30" i="17" l="1"/>
  <c r="L80" i="17"/>
  <c r="M80" i="17"/>
  <c r="M81" i="17"/>
  <c r="L81" i="17"/>
  <c r="N41" i="17"/>
  <c r="N81" i="17" s="1"/>
  <c r="M79" i="17"/>
  <c r="N28" i="17"/>
  <c r="L79" i="17"/>
  <c r="M78" i="17"/>
  <c r="L78" i="17"/>
  <c r="N79" i="17" l="1"/>
  <c r="N80" i="17"/>
  <c r="N78" i="17"/>
  <c r="M36" i="24"/>
  <c r="M18" i="24"/>
  <c r="M50" i="24"/>
  <c r="M26" i="24"/>
  <c r="M44" i="24"/>
  <c r="M45" i="24"/>
  <c r="M23" i="24"/>
  <c r="M16" i="24"/>
  <c r="M30" i="24"/>
  <c r="M14" i="24"/>
  <c r="M10" i="24"/>
  <c r="M34" i="24"/>
  <c r="M8" i="24"/>
  <c r="M27" i="24"/>
  <c r="M33" i="24"/>
  <c r="M29" i="24"/>
  <c r="M43" i="24"/>
  <c r="M19" i="24"/>
  <c r="M28" i="24"/>
  <c r="M25" i="24"/>
  <c r="M38" i="24"/>
  <c r="M41" i="24"/>
  <c r="M15" i="24"/>
  <c r="M17" i="24"/>
  <c r="M40" i="24"/>
  <c r="M48" i="24"/>
  <c r="M46" i="24"/>
  <c r="M12" i="24"/>
  <c r="M35" i="24"/>
  <c r="M31" i="24"/>
  <c r="M7" i="24"/>
  <c r="M37" i="24"/>
  <c r="M49" i="24"/>
  <c r="M9" i="24"/>
  <c r="M32" i="24"/>
  <c r="M47" i="24"/>
  <c r="M20" i="24"/>
  <c r="M24" i="24"/>
  <c r="M22" i="24"/>
  <c r="M42" i="24"/>
  <c r="M39" i="24"/>
  <c r="M11" i="24"/>
  <c r="M21" i="24"/>
  <c r="M13" i="24"/>
  <c r="M52" i="24" l="1"/>
  <c r="E27" i="14" l="1"/>
  <c r="E26" i="14"/>
  <c r="AZ25" i="32"/>
  <c r="AZ18" i="32"/>
  <c r="AZ19" i="32"/>
  <c r="AZ20" i="32"/>
  <c r="AZ26" i="32"/>
  <c r="BW52" i="32"/>
  <c r="BV52" i="32"/>
  <c r="BU52" i="32"/>
  <c r="BT52" i="32"/>
  <c r="BS52" i="32"/>
  <c r="BR52" i="32"/>
  <c r="BQ52" i="32"/>
  <c r="CD6" i="32" s="1"/>
  <c r="BV51" i="32"/>
  <c r="BU51" i="32"/>
  <c r="BO51" i="32" s="1"/>
  <c r="CF39" i="32" l="1"/>
  <c r="CF47" i="32"/>
  <c r="CF20" i="32"/>
  <c r="CF28" i="32"/>
  <c r="CF11" i="32"/>
  <c r="CF32" i="32"/>
  <c r="CF40" i="32"/>
  <c r="CF48" i="32"/>
  <c r="CF21" i="32"/>
  <c r="CF29" i="32"/>
  <c r="CF12" i="32"/>
  <c r="CF18" i="32"/>
  <c r="CF33" i="32"/>
  <c r="CF41" i="32"/>
  <c r="CF49" i="32"/>
  <c r="CF22" i="32"/>
  <c r="CF30" i="32"/>
  <c r="CF13" i="32"/>
  <c r="CF45" i="32"/>
  <c r="CF34" i="32"/>
  <c r="CF42" i="32"/>
  <c r="CF50" i="32"/>
  <c r="CF23" i="32"/>
  <c r="CF31" i="32"/>
  <c r="CF14" i="32"/>
  <c r="CF9" i="32"/>
  <c r="CF35" i="32"/>
  <c r="CF43" i="32"/>
  <c r="CF16" i="32"/>
  <c r="CF24" i="32"/>
  <c r="CF7" i="32"/>
  <c r="CF15" i="32"/>
  <c r="CF37" i="32"/>
  <c r="CF36" i="32"/>
  <c r="CF44" i="32"/>
  <c r="CF17" i="32"/>
  <c r="CF25" i="32"/>
  <c r="CF8" i="32"/>
  <c r="CF6" i="32"/>
  <c r="CF26" i="32"/>
  <c r="CF38" i="32"/>
  <c r="CF46" i="32"/>
  <c r="CF19" i="32"/>
  <c r="CF27" i="32"/>
  <c r="CF10" i="32"/>
  <c r="CG22" i="32"/>
  <c r="CG30" i="32"/>
  <c r="CG38" i="32"/>
  <c r="CG46" i="32"/>
  <c r="CG10" i="32"/>
  <c r="CG6" i="32"/>
  <c r="CG23" i="32"/>
  <c r="CG31" i="32"/>
  <c r="CG39" i="32"/>
  <c r="CG47" i="32"/>
  <c r="CG11" i="32"/>
  <c r="CG24" i="32"/>
  <c r="CG32" i="32"/>
  <c r="CG40" i="32"/>
  <c r="CG48" i="32"/>
  <c r="CG12" i="32"/>
  <c r="CG25" i="32"/>
  <c r="CG33" i="32"/>
  <c r="CG41" i="32"/>
  <c r="CG49" i="32"/>
  <c r="CG13" i="32"/>
  <c r="CG18" i="32"/>
  <c r="CG26" i="32"/>
  <c r="CG34" i="32"/>
  <c r="CG42" i="32"/>
  <c r="CG50" i="32"/>
  <c r="CG14" i="32"/>
  <c r="CG19" i="32"/>
  <c r="CG27" i="32"/>
  <c r="CG35" i="32"/>
  <c r="CG43" i="32"/>
  <c r="CG7" i="32"/>
  <c r="CG15" i="32"/>
  <c r="CG16" i="32"/>
  <c r="CG20" i="32"/>
  <c r="CG28" i="32"/>
  <c r="CG36" i="32"/>
  <c r="CG44" i="32"/>
  <c r="CG8" i="32"/>
  <c r="CG21" i="32"/>
  <c r="CG29" i="32"/>
  <c r="CG37" i="32"/>
  <c r="CG45" i="32"/>
  <c r="CG9" i="32"/>
  <c r="CG17" i="32"/>
  <c r="CH8" i="32"/>
  <c r="CH16" i="32"/>
  <c r="CH24" i="32"/>
  <c r="CH32" i="32"/>
  <c r="CH40" i="32"/>
  <c r="CH48" i="32"/>
  <c r="CH9" i="32"/>
  <c r="CH17" i="32"/>
  <c r="CH25" i="32"/>
  <c r="CH33" i="32"/>
  <c r="CH41" i="32"/>
  <c r="CH49" i="32"/>
  <c r="CH10" i="32"/>
  <c r="CH18" i="32"/>
  <c r="CH26" i="32"/>
  <c r="CH34" i="32"/>
  <c r="CH42" i="32"/>
  <c r="CH50" i="32"/>
  <c r="CH11" i="32"/>
  <c r="CH19" i="32"/>
  <c r="CH27" i="32"/>
  <c r="CH35" i="32"/>
  <c r="CH43" i="32"/>
  <c r="CH6" i="32"/>
  <c r="CH12" i="32"/>
  <c r="CH20" i="32"/>
  <c r="CH28" i="32"/>
  <c r="CH36" i="32"/>
  <c r="CH44" i="32"/>
  <c r="CH13" i="32"/>
  <c r="CH21" i="32"/>
  <c r="CH29" i="32"/>
  <c r="CH37" i="32"/>
  <c r="CH45" i="32"/>
  <c r="CH14" i="32"/>
  <c r="CH22" i="32"/>
  <c r="CH30" i="32"/>
  <c r="CH38" i="32"/>
  <c r="CH46" i="32"/>
  <c r="CH7" i="32"/>
  <c r="CH15" i="32"/>
  <c r="CH23" i="32"/>
  <c r="CH31" i="32"/>
  <c r="CH39" i="32"/>
  <c r="CH47" i="32"/>
  <c r="CI13" i="32"/>
  <c r="CI21" i="32"/>
  <c r="CI29" i="32"/>
  <c r="CI37" i="32"/>
  <c r="CI45" i="32"/>
  <c r="CI14" i="32"/>
  <c r="CI22" i="32"/>
  <c r="CI30" i="32"/>
  <c r="CI38" i="32"/>
  <c r="CI46" i="32"/>
  <c r="CI7" i="32"/>
  <c r="CI15" i="32"/>
  <c r="CI23" i="32"/>
  <c r="CI31" i="32"/>
  <c r="CI39" i="32"/>
  <c r="CI47" i="32"/>
  <c r="CI8" i="32"/>
  <c r="CI16" i="32"/>
  <c r="CI24" i="32"/>
  <c r="CI32" i="32"/>
  <c r="CI40" i="32"/>
  <c r="CI48" i="32"/>
  <c r="CI9" i="32"/>
  <c r="CI17" i="32"/>
  <c r="CI25" i="32"/>
  <c r="CI33" i="32"/>
  <c r="CI41" i="32"/>
  <c r="CI49" i="32"/>
  <c r="CI10" i="32"/>
  <c r="CI18" i="32"/>
  <c r="CI26" i="32"/>
  <c r="CI34" i="32"/>
  <c r="CI42" i="32"/>
  <c r="CI50" i="32"/>
  <c r="CI11" i="32"/>
  <c r="CI19" i="32"/>
  <c r="CI27" i="32"/>
  <c r="CI35" i="32"/>
  <c r="CI43" i="32"/>
  <c r="CI6" i="32"/>
  <c r="CI12" i="32"/>
  <c r="CI20" i="32"/>
  <c r="CI28" i="32"/>
  <c r="CI36" i="32"/>
  <c r="CI44" i="32"/>
  <c r="CJ23" i="32"/>
  <c r="CJ31" i="32"/>
  <c r="CJ39" i="32"/>
  <c r="CJ47" i="32"/>
  <c r="CJ11" i="32"/>
  <c r="CJ19" i="32"/>
  <c r="CJ24" i="32"/>
  <c r="CJ32" i="32"/>
  <c r="CJ40" i="32"/>
  <c r="CJ48" i="32"/>
  <c r="CJ12" i="32"/>
  <c r="CJ6" i="32"/>
  <c r="CJ25" i="32"/>
  <c r="CJ33" i="32"/>
  <c r="CJ41" i="32"/>
  <c r="CJ49" i="32"/>
  <c r="CJ13" i="32"/>
  <c r="CJ26" i="32"/>
  <c r="CJ34" i="32"/>
  <c r="CJ42" i="32"/>
  <c r="CJ50" i="32"/>
  <c r="CJ14" i="32"/>
  <c r="CJ27" i="32"/>
  <c r="CJ35" i="32"/>
  <c r="CJ43" i="32"/>
  <c r="CJ7" i="32"/>
  <c r="CJ15" i="32"/>
  <c r="CJ20" i="32"/>
  <c r="CJ28" i="32"/>
  <c r="CJ36" i="32"/>
  <c r="CJ44" i="32"/>
  <c r="CJ8" i="32"/>
  <c r="CJ16" i="32"/>
  <c r="CJ21" i="32"/>
  <c r="CJ29" i="32"/>
  <c r="CJ37" i="32"/>
  <c r="CJ45" i="32"/>
  <c r="CJ9" i="32"/>
  <c r="CJ17" i="32"/>
  <c r="CJ22" i="32"/>
  <c r="CJ30" i="32"/>
  <c r="CJ38" i="32"/>
  <c r="CJ46" i="32"/>
  <c r="CJ10" i="32"/>
  <c r="CJ18" i="32"/>
  <c r="CE19" i="32"/>
  <c r="CE27" i="32"/>
  <c r="CE35" i="32"/>
  <c r="CE43" i="32"/>
  <c r="CE7" i="32"/>
  <c r="CE15" i="32"/>
  <c r="CE17" i="32"/>
  <c r="CE49" i="32"/>
  <c r="CE14" i="32"/>
  <c r="CE20" i="32"/>
  <c r="CE28" i="32"/>
  <c r="CE36" i="32"/>
  <c r="CE44" i="32"/>
  <c r="CE8" i="32"/>
  <c r="CE16" i="32"/>
  <c r="CE21" i="32"/>
  <c r="CE29" i="32"/>
  <c r="CE37" i="32"/>
  <c r="CE45" i="32"/>
  <c r="CE9" i="32"/>
  <c r="CE6" i="32"/>
  <c r="CE42" i="32"/>
  <c r="CE22" i="32"/>
  <c r="CE30" i="32"/>
  <c r="CE38" i="32"/>
  <c r="CE46" i="32"/>
  <c r="CE10" i="32"/>
  <c r="CE41" i="32"/>
  <c r="CE50" i="32"/>
  <c r="CE23" i="32"/>
  <c r="CE31" i="32"/>
  <c r="CE39" i="32"/>
  <c r="CE47" i="32"/>
  <c r="CE11" i="32"/>
  <c r="CE33" i="32"/>
  <c r="CE24" i="32"/>
  <c r="CE32" i="32"/>
  <c r="CE40" i="32"/>
  <c r="CE48" i="32"/>
  <c r="CE12" i="32"/>
  <c r="CE25" i="32"/>
  <c r="CE13" i="32"/>
  <c r="CE18" i="32"/>
  <c r="CE26" i="32"/>
  <c r="CE34" i="32"/>
  <c r="CD12" i="32"/>
  <c r="CD20" i="32"/>
  <c r="CD28" i="32"/>
  <c r="CD36" i="32"/>
  <c r="CD44" i="32"/>
  <c r="CD42" i="32"/>
  <c r="CD13" i="32"/>
  <c r="CD21" i="32"/>
  <c r="CD29" i="32"/>
  <c r="CD37" i="32"/>
  <c r="CD45" i="32"/>
  <c r="CD10" i="32"/>
  <c r="CD35" i="32"/>
  <c r="CD14" i="32"/>
  <c r="CD22" i="32"/>
  <c r="CD30" i="32"/>
  <c r="CD38" i="32"/>
  <c r="CD46" i="32"/>
  <c r="CD18" i="32"/>
  <c r="CD7" i="32"/>
  <c r="CD15" i="32"/>
  <c r="CD23" i="32"/>
  <c r="CD31" i="32"/>
  <c r="CD39" i="32"/>
  <c r="CD47" i="32"/>
  <c r="CD26" i="32"/>
  <c r="CD8" i="32"/>
  <c r="CD16" i="32"/>
  <c r="CD24" i="32"/>
  <c r="CD32" i="32"/>
  <c r="CD40" i="32"/>
  <c r="CD48" i="32"/>
  <c r="CD50" i="32"/>
  <c r="CD11" i="32"/>
  <c r="CD9" i="32"/>
  <c r="CD17" i="32"/>
  <c r="CD25" i="32"/>
  <c r="CD33" i="32"/>
  <c r="CD41" i="32"/>
  <c r="CD49" i="32"/>
  <c r="CD34" i="32"/>
  <c r="CD27" i="32"/>
  <c r="CD43" i="32"/>
  <c r="CD19" i="32"/>
  <c r="BO52" i="32"/>
  <c r="BA20" i="32" s="1"/>
  <c r="BP12" i="32"/>
  <c r="BP15" i="32"/>
  <c r="BP14" i="32"/>
  <c r="BP25" i="32"/>
  <c r="BP29" i="32"/>
  <c r="BP42" i="32"/>
  <c r="BP21" i="32"/>
  <c r="BP13" i="32"/>
  <c r="BP50" i="32"/>
  <c r="BP26" i="32"/>
  <c r="BP22" i="32"/>
  <c r="BP49" i="32"/>
  <c r="BP34" i="32"/>
  <c r="BP39" i="32"/>
  <c r="BP48" i="32"/>
  <c r="BP33" i="32"/>
  <c r="BP38" i="32"/>
  <c r="BP47" i="32"/>
  <c r="BP17" i="32"/>
  <c r="BP9" i="32"/>
  <c r="BP32" i="32"/>
  <c r="BP37" i="32"/>
  <c r="BP46" i="32"/>
  <c r="BP18" i="32"/>
  <c r="BP27" i="32"/>
  <c r="BP16" i="32"/>
  <c r="BP8" i="32"/>
  <c r="BP31" i="32"/>
  <c r="BP40" i="32"/>
  <c r="BP45" i="32"/>
  <c r="BP30" i="32"/>
  <c r="BP41" i="32"/>
  <c r="BP44" i="32"/>
  <c r="BP28" i="32"/>
  <c r="AZ24" i="32"/>
  <c r="BP7" i="32"/>
  <c r="BP23" i="32"/>
  <c r="AZ23" i="32"/>
  <c r="BP20" i="32"/>
  <c r="BP24" i="32"/>
  <c r="AZ22" i="32"/>
  <c r="BP35" i="32"/>
  <c r="AZ21" i="32"/>
  <c r="BP19" i="32"/>
  <c r="BP10" i="32"/>
  <c r="BP11" i="32"/>
  <c r="BP43" i="32"/>
  <c r="BP36" i="32"/>
  <c r="CF51" i="32" l="1" a="1"/>
  <c r="CF51" i="32" s="1"/>
  <c r="AZ27" i="32"/>
  <c r="BA27" i="32" s="1"/>
  <c r="CE51" i="32" a="1"/>
  <c r="CE51" i="32" s="1"/>
  <c r="CI51" i="32" a="1"/>
  <c r="CI51" i="32" s="1"/>
  <c r="CG51" i="32" a="1"/>
  <c r="CG51" i="32" s="1"/>
  <c r="CH51" i="32" a="1"/>
  <c r="CH51" i="32" s="1"/>
  <c r="CJ51" i="32" a="1"/>
  <c r="CJ51" i="32" s="1"/>
  <c r="CD51" i="32" a="1"/>
  <c r="CD51" i="32" s="1"/>
  <c r="BA17" i="32"/>
  <c r="BA23" i="32"/>
  <c r="BA18" i="32"/>
  <c r="BA24" i="32"/>
  <c r="BA22" i="32"/>
  <c r="BA21" i="32"/>
  <c r="BA25" i="32"/>
  <c r="BA26" i="32"/>
  <c r="BA19" i="32"/>
  <c r="E25" i="14"/>
  <c r="E24" i="14"/>
  <c r="E23" i="14"/>
  <c r="E22" i="14"/>
  <c r="E21" i="14"/>
  <c r="E20" i="14"/>
  <c r="I7" i="30"/>
  <c r="P7" i="30" s="1"/>
  <c r="I8" i="30"/>
  <c r="N8" i="30" s="1"/>
  <c r="I9" i="30"/>
  <c r="N9" i="30" s="1"/>
  <c r="I10" i="30"/>
  <c r="R10" i="30" s="1"/>
  <c r="I11" i="30"/>
  <c r="R11" i="30" s="1"/>
  <c r="I12" i="30"/>
  <c r="R12" i="30" s="1"/>
  <c r="I13" i="30"/>
  <c r="L13" i="30" s="1"/>
  <c r="I14" i="30"/>
  <c r="L14" i="30" s="1"/>
  <c r="I15" i="30"/>
  <c r="M15" i="30" s="1"/>
  <c r="I16" i="30"/>
  <c r="I17" i="30"/>
  <c r="I18" i="30"/>
  <c r="I19" i="30"/>
  <c r="I20" i="30"/>
  <c r="R20" i="30" s="1"/>
  <c r="I21" i="30"/>
  <c r="P21" i="30" s="1"/>
  <c r="I22" i="30"/>
  <c r="P22" i="30" s="1"/>
  <c r="I23" i="30"/>
  <c r="Q23" i="30" s="1"/>
  <c r="I24" i="30"/>
  <c r="L24" i="30" s="1"/>
  <c r="I25" i="30"/>
  <c r="L25" i="30" s="1"/>
  <c r="I26" i="30"/>
  <c r="O26" i="30" s="1"/>
  <c r="I27" i="30"/>
  <c r="R27" i="30" s="1"/>
  <c r="I28" i="30"/>
  <c r="R28" i="30" s="1"/>
  <c r="I29" i="30"/>
  <c r="M29" i="30" s="1"/>
  <c r="I30" i="30"/>
  <c r="N30" i="30" s="1"/>
  <c r="I31" i="30"/>
  <c r="R31" i="30" s="1"/>
  <c r="I32" i="30"/>
  <c r="R32" i="30" s="1"/>
  <c r="I33" i="30"/>
  <c r="N33" i="30" s="1"/>
  <c r="I34" i="30"/>
  <c r="L34" i="30" s="1"/>
  <c r="I35" i="30"/>
  <c r="R35" i="30" s="1"/>
  <c r="I36" i="30"/>
  <c r="R36" i="30" s="1"/>
  <c r="I37" i="30"/>
  <c r="L37" i="30" s="1"/>
  <c r="I38" i="30"/>
  <c r="L38" i="30" s="1"/>
  <c r="I39" i="30"/>
  <c r="L39" i="30" s="1"/>
  <c r="I40" i="30"/>
  <c r="I41" i="30"/>
  <c r="I42" i="30"/>
  <c r="I43" i="30"/>
  <c r="R43" i="30" s="1"/>
  <c r="I44" i="30"/>
  <c r="R44" i="30" s="1"/>
  <c r="I45" i="30"/>
  <c r="P45" i="30" s="1"/>
  <c r="I46" i="30"/>
  <c r="Q46" i="30" s="1"/>
  <c r="I47" i="30"/>
  <c r="Q47" i="30" s="1"/>
  <c r="I48" i="30"/>
  <c r="N48" i="30" s="1"/>
  <c r="I49" i="30"/>
  <c r="N49" i="30" s="1"/>
  <c r="I50" i="30"/>
  <c r="M50" i="30" s="1"/>
  <c r="I51" i="30"/>
  <c r="R51" i="30" s="1"/>
  <c r="I52" i="30"/>
  <c r="R52" i="30" s="1"/>
  <c r="I53" i="30"/>
  <c r="M53" i="30" s="1"/>
  <c r="I54" i="30"/>
  <c r="O54" i="30" s="1"/>
  <c r="I55" i="30"/>
  <c r="N55" i="30" s="1"/>
  <c r="I56" i="30"/>
  <c r="I57" i="30"/>
  <c r="P57" i="30" s="1"/>
  <c r="I58" i="30"/>
  <c r="M58" i="30" s="1"/>
  <c r="I59" i="30"/>
  <c r="R59" i="30" s="1"/>
  <c r="I60" i="30"/>
  <c r="R60" i="30" s="1"/>
  <c r="I61" i="30"/>
  <c r="L61" i="30" s="1"/>
  <c r="I62" i="30"/>
  <c r="L62" i="30" s="1"/>
  <c r="I63" i="30"/>
  <c r="R63" i="30" s="1"/>
  <c r="I64" i="30"/>
  <c r="R64" i="30" s="1"/>
  <c r="I65" i="30"/>
  <c r="I66" i="30"/>
  <c r="I67" i="30"/>
  <c r="I68" i="30"/>
  <c r="R68" i="30" s="1"/>
  <c r="I69" i="30"/>
  <c r="O69" i="30" s="1"/>
  <c r="I70" i="30"/>
  <c r="Q70" i="30" s="1"/>
  <c r="I71" i="30"/>
  <c r="P71" i="30" s="1"/>
  <c r="I72" i="30"/>
  <c r="R72" i="30" s="1"/>
  <c r="I73" i="30"/>
  <c r="N73" i="30" s="1"/>
  <c r="I74" i="30"/>
  <c r="M74" i="30" s="1"/>
  <c r="I75" i="30"/>
  <c r="R75" i="30" s="1"/>
  <c r="I76" i="30"/>
  <c r="R76" i="30" s="1"/>
  <c r="I6" i="30"/>
  <c r="R16" i="30"/>
  <c r="R17" i="30"/>
  <c r="R18" i="30"/>
  <c r="R19" i="30"/>
  <c r="R24" i="30"/>
  <c r="R25" i="30"/>
  <c r="R26" i="30"/>
  <c r="R40" i="30"/>
  <c r="R41" i="30"/>
  <c r="R42" i="30"/>
  <c r="R48" i="30"/>
  <c r="R50" i="30"/>
  <c r="R56" i="30"/>
  <c r="R65" i="30"/>
  <c r="R66" i="30"/>
  <c r="R67" i="30"/>
  <c r="M7" i="30"/>
  <c r="L8" i="30"/>
  <c r="M8" i="30"/>
  <c r="Q8" i="30"/>
  <c r="L9" i="30"/>
  <c r="M9" i="30"/>
  <c r="P9" i="30"/>
  <c r="Q9" i="30"/>
  <c r="L10" i="30"/>
  <c r="L11" i="30"/>
  <c r="M11" i="30"/>
  <c r="N11" i="30"/>
  <c r="O11" i="30"/>
  <c r="P11" i="30"/>
  <c r="Q11" i="30"/>
  <c r="L12" i="30"/>
  <c r="N12" i="30"/>
  <c r="L16" i="30"/>
  <c r="M16" i="30"/>
  <c r="N16" i="30"/>
  <c r="O16" i="30"/>
  <c r="P16" i="30"/>
  <c r="Q16" i="30"/>
  <c r="L17" i="30"/>
  <c r="M17" i="30"/>
  <c r="N17" i="30"/>
  <c r="O17" i="30"/>
  <c r="P17" i="30"/>
  <c r="Q17" i="30"/>
  <c r="L18" i="30"/>
  <c r="M18" i="30"/>
  <c r="N18" i="30"/>
  <c r="O18" i="30"/>
  <c r="P18" i="30"/>
  <c r="Q18" i="30"/>
  <c r="L19" i="30"/>
  <c r="M19" i="30"/>
  <c r="N19" i="30"/>
  <c r="O19" i="30"/>
  <c r="P19" i="30"/>
  <c r="Q19" i="30"/>
  <c r="L20" i="30"/>
  <c r="M20" i="30"/>
  <c r="N20" i="30"/>
  <c r="O20" i="30"/>
  <c r="P20" i="30"/>
  <c r="Q20" i="30"/>
  <c r="N23" i="30"/>
  <c r="P23" i="30"/>
  <c r="O24" i="30"/>
  <c r="P24" i="30"/>
  <c r="Q24" i="30"/>
  <c r="N25" i="30"/>
  <c r="O25" i="30"/>
  <c r="P25" i="30"/>
  <c r="P27" i="30"/>
  <c r="L28" i="30"/>
  <c r="M28" i="30"/>
  <c r="N28" i="30"/>
  <c r="O28" i="30"/>
  <c r="P28" i="30"/>
  <c r="Q28" i="30"/>
  <c r="M31" i="30"/>
  <c r="L32" i="30"/>
  <c r="M32" i="30"/>
  <c r="N32" i="30"/>
  <c r="O32" i="30"/>
  <c r="P32" i="30"/>
  <c r="Q32" i="30"/>
  <c r="P33" i="30"/>
  <c r="M34" i="30"/>
  <c r="N34" i="30"/>
  <c r="O34" i="30"/>
  <c r="L35" i="30"/>
  <c r="M35" i="30"/>
  <c r="N35" i="30"/>
  <c r="O35" i="30"/>
  <c r="P35" i="30"/>
  <c r="Q35" i="30"/>
  <c r="L36" i="30"/>
  <c r="M36" i="30"/>
  <c r="N36" i="30"/>
  <c r="O36" i="30"/>
  <c r="P36" i="30"/>
  <c r="L40" i="30"/>
  <c r="M40" i="30"/>
  <c r="N40" i="30"/>
  <c r="O40" i="30"/>
  <c r="P40" i="30"/>
  <c r="Q40" i="30"/>
  <c r="L41" i="30"/>
  <c r="M41" i="30"/>
  <c r="N41" i="30"/>
  <c r="O41" i="30"/>
  <c r="P41" i="30"/>
  <c r="Q41" i="30"/>
  <c r="L42" i="30"/>
  <c r="M42" i="30"/>
  <c r="N42" i="30"/>
  <c r="O42" i="30"/>
  <c r="P42" i="30"/>
  <c r="Q42" i="30"/>
  <c r="L43" i="30"/>
  <c r="M43" i="30"/>
  <c r="N43" i="30"/>
  <c r="O43" i="30"/>
  <c r="P43" i="30"/>
  <c r="Q43" i="30"/>
  <c r="L44" i="30"/>
  <c r="M44" i="30"/>
  <c r="N44" i="30"/>
  <c r="O44" i="30"/>
  <c r="P44" i="30"/>
  <c r="Q44" i="30"/>
  <c r="N47" i="30"/>
  <c r="P47" i="30"/>
  <c r="L48" i="30"/>
  <c r="M48" i="30"/>
  <c r="Q48" i="30"/>
  <c r="P49" i="30"/>
  <c r="Q49" i="30"/>
  <c r="L50" i="30"/>
  <c r="L52" i="30"/>
  <c r="M52" i="30"/>
  <c r="N52" i="30"/>
  <c r="O52" i="30"/>
  <c r="P52" i="30"/>
  <c r="Q52" i="30"/>
  <c r="M55" i="30"/>
  <c r="L56" i="30"/>
  <c r="M56" i="30"/>
  <c r="N56" i="30"/>
  <c r="O56" i="30"/>
  <c r="P56" i="30"/>
  <c r="Q56" i="30"/>
  <c r="Q57" i="30"/>
  <c r="L58" i="30"/>
  <c r="O58" i="30"/>
  <c r="P58" i="30"/>
  <c r="Q58" i="30"/>
  <c r="L59" i="30"/>
  <c r="M59" i="30"/>
  <c r="N59" i="30"/>
  <c r="O59" i="30"/>
  <c r="P59" i="30"/>
  <c r="Q59" i="30"/>
  <c r="L60" i="30"/>
  <c r="M60" i="30"/>
  <c r="N60" i="30"/>
  <c r="O60" i="30"/>
  <c r="P60" i="30"/>
  <c r="Q60" i="30"/>
  <c r="L64" i="30"/>
  <c r="M64" i="30"/>
  <c r="N64" i="30"/>
  <c r="O64" i="30"/>
  <c r="P64" i="30"/>
  <c r="Q64" i="30"/>
  <c r="L65" i="30"/>
  <c r="M65" i="30"/>
  <c r="N65" i="30"/>
  <c r="O65" i="30"/>
  <c r="P65" i="30"/>
  <c r="Q65" i="30"/>
  <c r="L66" i="30"/>
  <c r="M66" i="30"/>
  <c r="N66" i="30"/>
  <c r="O66" i="30"/>
  <c r="P66" i="30"/>
  <c r="Q66" i="30"/>
  <c r="L67" i="30"/>
  <c r="M67" i="30"/>
  <c r="N67" i="30"/>
  <c r="O67" i="30"/>
  <c r="P67" i="30"/>
  <c r="Q67" i="30"/>
  <c r="L68" i="30"/>
  <c r="M68" i="30"/>
  <c r="N68" i="30"/>
  <c r="O68" i="30"/>
  <c r="P68" i="30"/>
  <c r="Q68" i="30"/>
  <c r="L69" i="30"/>
  <c r="M71" i="30"/>
  <c r="O71" i="30"/>
  <c r="L72" i="30"/>
  <c r="M72" i="30"/>
  <c r="N72" i="30"/>
  <c r="O72" i="30"/>
  <c r="P72" i="30"/>
  <c r="Q72" i="30"/>
  <c r="P73" i="30"/>
  <c r="Q73" i="30"/>
  <c r="L74" i="30"/>
  <c r="L76" i="30"/>
  <c r="M76" i="30"/>
  <c r="N76" i="30"/>
  <c r="O76" i="30"/>
  <c r="P76" i="30"/>
  <c r="Q76" i="30"/>
  <c r="R49" i="30" l="1"/>
  <c r="L73" i="30"/>
  <c r="Q74" i="30"/>
  <c r="P74" i="30"/>
  <c r="O57" i="30"/>
  <c r="P50" i="30"/>
  <c r="P48" i="30"/>
  <c r="M33" i="30"/>
  <c r="S33" i="30" s="1"/>
  <c r="N26" i="30"/>
  <c r="N24" i="30"/>
  <c r="Q12" i="30"/>
  <c r="P10" i="30"/>
  <c r="P8" i="30"/>
  <c r="R9" i="30"/>
  <c r="R74" i="30"/>
  <c r="M73" i="30"/>
  <c r="O33" i="30"/>
  <c r="P26" i="30"/>
  <c r="Q50" i="30"/>
  <c r="O74" i="30"/>
  <c r="N57" i="30"/>
  <c r="O50" i="30"/>
  <c r="O48" i="30"/>
  <c r="Q39" i="30"/>
  <c r="L33" i="30"/>
  <c r="M26" i="30"/>
  <c r="M24" i="30"/>
  <c r="S24" i="30" s="1"/>
  <c r="P12" i="30"/>
  <c r="O10" i="30"/>
  <c r="O8" i="30"/>
  <c r="R34" i="30"/>
  <c r="R8" i="30"/>
  <c r="N74" i="30"/>
  <c r="P63" i="30"/>
  <c r="M57" i="30"/>
  <c r="N50" i="30"/>
  <c r="Q36" i="30"/>
  <c r="Q34" i="30"/>
  <c r="L26" i="30"/>
  <c r="O12" i="30"/>
  <c r="N10" i="30"/>
  <c r="R58" i="30"/>
  <c r="R33" i="30"/>
  <c r="Q75" i="30"/>
  <c r="M49" i="30"/>
  <c r="L49" i="30"/>
  <c r="Q61" i="30"/>
  <c r="L57" i="30"/>
  <c r="P34" i="30"/>
  <c r="Q27" i="30"/>
  <c r="Q25" i="30"/>
  <c r="M10" i="30"/>
  <c r="S10" i="30" s="1"/>
  <c r="R57" i="30"/>
  <c r="Q51" i="30"/>
  <c r="P51" i="30"/>
  <c r="O73" i="30"/>
  <c r="N58" i="30"/>
  <c r="O51" i="30"/>
  <c r="O49" i="30"/>
  <c r="M27" i="30"/>
  <c r="M25" i="30"/>
  <c r="O9" i="30"/>
  <c r="R73" i="30"/>
  <c r="O75" i="30"/>
  <c r="N75" i="30"/>
  <c r="N51" i="30"/>
  <c r="S51" i="30" s="1"/>
  <c r="Q33" i="30"/>
  <c r="L27" i="30"/>
  <c r="O27" i="30"/>
  <c r="P75" i="30"/>
  <c r="N27" i="30"/>
  <c r="M75" i="30"/>
  <c r="M51" i="30"/>
  <c r="Q26" i="30"/>
  <c r="L75" i="30"/>
  <c r="S75" i="30" s="1"/>
  <c r="L51" i="30"/>
  <c r="L15" i="30"/>
  <c r="Q10" i="30"/>
  <c r="R37" i="30"/>
  <c r="M12" i="30"/>
  <c r="S12" i="30" s="1"/>
  <c r="S43" i="30"/>
  <c r="S68" i="30"/>
  <c r="I78" i="30"/>
  <c r="R78" i="30" s="1"/>
  <c r="O7" i="30"/>
  <c r="N69" i="30"/>
  <c r="R69" i="30"/>
  <c r="S19" i="30"/>
  <c r="L29" i="30"/>
  <c r="O61" i="30"/>
  <c r="N54" i="30"/>
  <c r="S35" i="30"/>
  <c r="O21" i="30"/>
  <c r="L53" i="30"/>
  <c r="S49" i="30"/>
  <c r="M21" i="30"/>
  <c r="Q14" i="30"/>
  <c r="O22" i="30"/>
  <c r="P46" i="30"/>
  <c r="Q13" i="30"/>
  <c r="O45" i="30"/>
  <c r="R61" i="30"/>
  <c r="R29" i="30"/>
  <c r="M45" i="30"/>
  <c r="Q37" i="30"/>
  <c r="P70" i="30"/>
  <c r="O37" i="30"/>
  <c r="M30" i="30"/>
  <c r="N71" i="30"/>
  <c r="M69" i="30"/>
  <c r="S69" i="30" s="1"/>
  <c r="Q63" i="30"/>
  <c r="P61" i="30"/>
  <c r="L55" i="30"/>
  <c r="S55" i="30" s="1"/>
  <c r="O47" i="30"/>
  <c r="N45" i="30"/>
  <c r="S44" i="30"/>
  <c r="P37" i="30"/>
  <c r="S36" i="30"/>
  <c r="L31" i="30"/>
  <c r="O23" i="30"/>
  <c r="N21" i="30"/>
  <c r="N7" i="30"/>
  <c r="R71" i="30"/>
  <c r="R39" i="30"/>
  <c r="R7" i="30"/>
  <c r="O63" i="30"/>
  <c r="N61" i="30"/>
  <c r="Q53" i="30"/>
  <c r="M47" i="30"/>
  <c r="L45" i="30"/>
  <c r="P39" i="30"/>
  <c r="N37" i="30"/>
  <c r="Q29" i="30"/>
  <c r="M23" i="30"/>
  <c r="L21" i="30"/>
  <c r="Q15" i="30"/>
  <c r="P13" i="30"/>
  <c r="L7" i="30"/>
  <c r="S7" i="30" s="1"/>
  <c r="R47" i="30"/>
  <c r="R15" i="30"/>
  <c r="L71" i="30"/>
  <c r="S71" i="30" s="1"/>
  <c r="M61" i="30"/>
  <c r="Q55" i="30"/>
  <c r="P53" i="30"/>
  <c r="L47" i="30"/>
  <c r="O39" i="30"/>
  <c r="M37" i="30"/>
  <c r="Q31" i="30"/>
  <c r="P29" i="30"/>
  <c r="L23" i="30"/>
  <c r="S23" i="30" s="1"/>
  <c r="P15" i="30"/>
  <c r="O13" i="30"/>
  <c r="R6" i="30"/>
  <c r="R45" i="30"/>
  <c r="R13" i="30"/>
  <c r="N6" i="30"/>
  <c r="S76" i="30"/>
  <c r="S72" i="30"/>
  <c r="Q69" i="30"/>
  <c r="M63" i="30"/>
  <c r="S57" i="30"/>
  <c r="P55" i="30"/>
  <c r="O53" i="30"/>
  <c r="N39" i="30"/>
  <c r="P31" i="30"/>
  <c r="O29" i="30"/>
  <c r="O15" i="30"/>
  <c r="N13" i="30"/>
  <c r="R55" i="30"/>
  <c r="R23" i="30"/>
  <c r="L6" i="30"/>
  <c r="N63" i="30"/>
  <c r="O6" i="30"/>
  <c r="Q71" i="30"/>
  <c r="P69" i="30"/>
  <c r="L63" i="30"/>
  <c r="O55" i="30"/>
  <c r="N53" i="30"/>
  <c r="S52" i="30"/>
  <c r="Q45" i="30"/>
  <c r="M39" i="30"/>
  <c r="O31" i="30"/>
  <c r="N29" i="30"/>
  <c r="Q21" i="30"/>
  <c r="N15" i="30"/>
  <c r="S15" i="30" s="1"/>
  <c r="M13" i="30"/>
  <c r="S13" i="30" s="1"/>
  <c r="Q7" i="30"/>
  <c r="R53" i="30"/>
  <c r="R21" i="30"/>
  <c r="M6" i="30"/>
  <c r="Q6" i="30"/>
  <c r="S74" i="30"/>
  <c r="S59" i="30"/>
  <c r="S34" i="30"/>
  <c r="N31" i="30"/>
  <c r="O70" i="30"/>
  <c r="M54" i="30"/>
  <c r="S50" i="30"/>
  <c r="O46" i="30"/>
  <c r="S40" i="30"/>
  <c r="L30" i="30"/>
  <c r="S30" i="30" s="1"/>
  <c r="S26" i="30"/>
  <c r="N22" i="30"/>
  <c r="S17" i="30"/>
  <c r="P14" i="30"/>
  <c r="S8" i="30"/>
  <c r="R70" i="30"/>
  <c r="R62" i="30"/>
  <c r="R54" i="30"/>
  <c r="R46" i="30"/>
  <c r="R38" i="30"/>
  <c r="R30" i="30"/>
  <c r="R22" i="30"/>
  <c r="R14" i="30"/>
  <c r="N70" i="30"/>
  <c r="S64" i="30"/>
  <c r="Q62" i="30"/>
  <c r="L54" i="30"/>
  <c r="N46" i="30"/>
  <c r="Q38" i="30"/>
  <c r="S27" i="30"/>
  <c r="M22" i="30"/>
  <c r="O14" i="30"/>
  <c r="M70" i="30"/>
  <c r="P62" i="30"/>
  <c r="M46" i="30"/>
  <c r="S41" i="30"/>
  <c r="P38" i="30"/>
  <c r="S32" i="30"/>
  <c r="S28" i="30"/>
  <c r="L22" i="30"/>
  <c r="S18" i="30"/>
  <c r="N14" i="30"/>
  <c r="S9" i="30"/>
  <c r="L70" i="30"/>
  <c r="S65" i="30"/>
  <c r="O62" i="30"/>
  <c r="S60" i="30"/>
  <c r="S56" i="30"/>
  <c r="L46" i="30"/>
  <c r="O38" i="30"/>
  <c r="Q30" i="30"/>
  <c r="M14" i="30"/>
  <c r="N62" i="30"/>
  <c r="Q54" i="30"/>
  <c r="S42" i="30"/>
  <c r="N38" i="30"/>
  <c r="P30" i="30"/>
  <c r="S67" i="30"/>
  <c r="M62" i="30"/>
  <c r="P54" i="30"/>
  <c r="S48" i="30"/>
  <c r="M38" i="30"/>
  <c r="O30" i="30"/>
  <c r="Q22" i="30"/>
  <c r="S73" i="30"/>
  <c r="S58" i="30"/>
  <c r="S25" i="30"/>
  <c r="S20" i="30"/>
  <c r="S16" i="30"/>
  <c r="S11" i="30"/>
  <c r="S66" i="30"/>
  <c r="S62" i="30" l="1"/>
  <c r="S53" i="30"/>
  <c r="S47" i="30"/>
  <c r="S21" i="30"/>
  <c r="S29" i="30"/>
  <c r="S38" i="30"/>
  <c r="L78" i="30"/>
  <c r="Q78" i="30"/>
  <c r="M78" i="30"/>
  <c r="N78" i="30"/>
  <c r="P78" i="30"/>
  <c r="O78" i="30"/>
  <c r="S39" i="30"/>
  <c r="S37" i="30"/>
  <c r="S22" i="30"/>
  <c r="S31" i="30"/>
  <c r="S14" i="30"/>
  <c r="S70" i="30"/>
  <c r="S54" i="30"/>
  <c r="S61" i="30"/>
  <c r="S45" i="30"/>
  <c r="S63" i="30"/>
  <c r="S6" i="30"/>
  <c r="S46" i="30"/>
  <c r="AF7" i="30"/>
  <c r="AI7" i="30"/>
  <c r="AF8" i="30"/>
  <c r="AI8" i="30"/>
  <c r="AF9" i="30"/>
  <c r="AI9" i="30"/>
  <c r="AF10" i="30"/>
  <c r="AI10" i="30"/>
  <c r="AF11" i="30"/>
  <c r="AI11" i="30"/>
  <c r="AF12" i="30"/>
  <c r="AI12" i="30"/>
  <c r="AF13" i="30"/>
  <c r="AI13" i="30"/>
  <c r="AF14" i="30"/>
  <c r="AI14" i="30"/>
  <c r="AF15" i="30"/>
  <c r="AI15" i="30"/>
  <c r="AF16" i="30"/>
  <c r="AI16" i="30"/>
  <c r="AF17" i="30"/>
  <c r="AI17" i="30"/>
  <c r="AF18" i="30"/>
  <c r="AI18" i="30"/>
  <c r="AF19" i="30"/>
  <c r="AI19" i="30"/>
  <c r="AF20" i="30"/>
  <c r="AI20" i="30"/>
  <c r="AF21" i="30"/>
  <c r="AI21" i="30"/>
  <c r="AF22" i="30"/>
  <c r="AI22" i="30"/>
  <c r="AF23" i="30"/>
  <c r="AI23" i="30"/>
  <c r="AF24" i="30"/>
  <c r="AI24" i="30"/>
  <c r="AF25" i="30"/>
  <c r="AI25" i="30"/>
  <c r="AI26" i="30"/>
  <c r="AI27" i="30"/>
  <c r="AE28" i="30"/>
  <c r="AF28" i="30"/>
  <c r="AG28" i="30"/>
  <c r="AH28" i="30"/>
  <c r="AI28" i="30"/>
  <c r="AJ28" i="30"/>
  <c r="AK28" i="30"/>
  <c r="AE29" i="30"/>
  <c r="AF29" i="30"/>
  <c r="AG29" i="30"/>
  <c r="AH29" i="30"/>
  <c r="AI29" i="30"/>
  <c r="AJ29" i="30"/>
  <c r="AK29" i="30"/>
  <c r="AE30" i="30"/>
  <c r="AF30" i="30"/>
  <c r="AG30" i="30"/>
  <c r="AH30" i="30"/>
  <c r="AI30" i="30"/>
  <c r="AJ30" i="30"/>
  <c r="AK30" i="30"/>
  <c r="AE31" i="30"/>
  <c r="AF31" i="30"/>
  <c r="AG31" i="30"/>
  <c r="AH31" i="30"/>
  <c r="AI31" i="30"/>
  <c r="AJ31" i="30"/>
  <c r="AK31" i="30"/>
  <c r="AE32" i="30"/>
  <c r="AF32" i="30"/>
  <c r="AG32" i="30"/>
  <c r="AH32" i="30"/>
  <c r="AI32" i="30"/>
  <c r="AJ32" i="30"/>
  <c r="AK32" i="30"/>
  <c r="AE33" i="30"/>
  <c r="AF33" i="30"/>
  <c r="AG33" i="30"/>
  <c r="AH33" i="30"/>
  <c r="AI33" i="30"/>
  <c r="AJ33" i="30"/>
  <c r="AK33" i="30"/>
  <c r="AE34" i="30"/>
  <c r="AF34" i="30"/>
  <c r="AG34" i="30"/>
  <c r="AH34" i="30"/>
  <c r="AI34" i="30"/>
  <c r="AJ34" i="30"/>
  <c r="AK34" i="30"/>
  <c r="AE35" i="30"/>
  <c r="AF35" i="30"/>
  <c r="AG35" i="30"/>
  <c r="AH35" i="30"/>
  <c r="AI35" i="30"/>
  <c r="AJ35" i="30"/>
  <c r="AK35" i="30"/>
  <c r="AE36" i="30"/>
  <c r="AF36" i="30"/>
  <c r="AG36" i="30"/>
  <c r="AH36" i="30"/>
  <c r="AI36" i="30"/>
  <c r="AJ36" i="30"/>
  <c r="AK36" i="30"/>
  <c r="AE37" i="30"/>
  <c r="AF37" i="30"/>
  <c r="AG37" i="30"/>
  <c r="AH37" i="30"/>
  <c r="AI37" i="30"/>
  <c r="AJ37" i="30"/>
  <c r="AK37" i="30"/>
  <c r="AE38" i="30"/>
  <c r="AF38" i="30"/>
  <c r="AG38" i="30"/>
  <c r="AH38" i="30"/>
  <c r="AI38" i="30"/>
  <c r="AJ38" i="30"/>
  <c r="AK38" i="30"/>
  <c r="AE39" i="30"/>
  <c r="AF39" i="30"/>
  <c r="AG39" i="30"/>
  <c r="AH39" i="30"/>
  <c r="AI39" i="30"/>
  <c r="AJ39" i="30"/>
  <c r="AK39" i="30"/>
  <c r="AE40" i="30"/>
  <c r="AF40" i="30"/>
  <c r="AG40" i="30"/>
  <c r="AH40" i="30"/>
  <c r="AI40" i="30"/>
  <c r="AJ40" i="30"/>
  <c r="AK40" i="30"/>
  <c r="AE41" i="30"/>
  <c r="AF41" i="30"/>
  <c r="AG41" i="30"/>
  <c r="AH41" i="30"/>
  <c r="AI41" i="30"/>
  <c r="AJ41" i="30"/>
  <c r="AK41" i="30"/>
  <c r="AE42" i="30"/>
  <c r="AF42" i="30"/>
  <c r="AG42" i="30"/>
  <c r="AH42" i="30"/>
  <c r="AI42" i="30"/>
  <c r="AJ42" i="30"/>
  <c r="AK42" i="30"/>
  <c r="AE43" i="30"/>
  <c r="AF43" i="30"/>
  <c r="AG43" i="30"/>
  <c r="AH43" i="30"/>
  <c r="AI43" i="30"/>
  <c r="AJ43" i="30"/>
  <c r="AK43" i="30"/>
  <c r="AE44" i="30"/>
  <c r="AF44" i="30"/>
  <c r="AG44" i="30"/>
  <c r="AH44" i="30"/>
  <c r="AI44" i="30"/>
  <c r="AJ44" i="30"/>
  <c r="AK44" i="30"/>
  <c r="AE45" i="30"/>
  <c r="AF45" i="30"/>
  <c r="AG45" i="30"/>
  <c r="AH45" i="30"/>
  <c r="AI45" i="30"/>
  <c r="AJ45" i="30"/>
  <c r="AK45" i="30"/>
  <c r="AE46" i="30"/>
  <c r="AF46" i="30"/>
  <c r="AG46" i="30"/>
  <c r="AH46" i="30"/>
  <c r="AI46" i="30"/>
  <c r="AJ46" i="30"/>
  <c r="AK46" i="30"/>
  <c r="AE47" i="30"/>
  <c r="AF47" i="30"/>
  <c r="AG47" i="30"/>
  <c r="AH47" i="30"/>
  <c r="AI47" i="30"/>
  <c r="AJ47" i="30"/>
  <c r="AK47" i="30"/>
  <c r="AE48" i="30"/>
  <c r="AF48" i="30"/>
  <c r="AG48" i="30"/>
  <c r="AH48" i="30"/>
  <c r="AI48" i="30"/>
  <c r="AJ48" i="30"/>
  <c r="AK48" i="30"/>
  <c r="AE49" i="30"/>
  <c r="AF49" i="30"/>
  <c r="AG49" i="30"/>
  <c r="AH49" i="30"/>
  <c r="AI49" i="30"/>
  <c r="AJ49" i="30"/>
  <c r="AK49" i="30"/>
  <c r="AE50" i="30"/>
  <c r="AF50" i="30"/>
  <c r="AG50" i="30"/>
  <c r="AH50" i="30"/>
  <c r="AI50" i="30"/>
  <c r="AJ50" i="30"/>
  <c r="AK50" i="30"/>
  <c r="AE51" i="30"/>
  <c r="AF51" i="30"/>
  <c r="AG51" i="30"/>
  <c r="AH51" i="30"/>
  <c r="AI51" i="30"/>
  <c r="AJ51" i="30"/>
  <c r="AK51" i="30"/>
  <c r="AE52" i="30"/>
  <c r="AF52" i="30"/>
  <c r="AG52" i="30"/>
  <c r="AH52" i="30"/>
  <c r="AI52" i="30"/>
  <c r="AJ52" i="30"/>
  <c r="AK52" i="30"/>
  <c r="AE53" i="30"/>
  <c r="AF53" i="30"/>
  <c r="AG53" i="30"/>
  <c r="AH53" i="30"/>
  <c r="AI53" i="30"/>
  <c r="AJ53" i="30"/>
  <c r="AK53" i="30"/>
  <c r="AE54" i="30"/>
  <c r="AF54" i="30"/>
  <c r="AG54" i="30"/>
  <c r="AH54" i="30"/>
  <c r="AI54" i="30"/>
  <c r="AJ54" i="30"/>
  <c r="AK54" i="30"/>
  <c r="AE55" i="30"/>
  <c r="AF55" i="30"/>
  <c r="AG55" i="30"/>
  <c r="AH55" i="30"/>
  <c r="AI55" i="30"/>
  <c r="AJ55" i="30"/>
  <c r="AK55" i="30"/>
  <c r="AE56" i="30"/>
  <c r="AF56" i="30"/>
  <c r="AG56" i="30"/>
  <c r="AH56" i="30"/>
  <c r="AI56" i="30"/>
  <c r="AJ56" i="30"/>
  <c r="AK56" i="30"/>
  <c r="AE57" i="30"/>
  <c r="AF57" i="30"/>
  <c r="AG57" i="30"/>
  <c r="AH57" i="30"/>
  <c r="AI57" i="30"/>
  <c r="AJ57" i="30"/>
  <c r="AK57" i="30"/>
  <c r="AE58" i="30"/>
  <c r="AF58" i="30"/>
  <c r="AG58" i="30"/>
  <c r="AH58" i="30"/>
  <c r="AI58" i="30"/>
  <c r="AJ58" i="30"/>
  <c r="AK58" i="30"/>
  <c r="AE59" i="30"/>
  <c r="AF59" i="30"/>
  <c r="AG59" i="30"/>
  <c r="AH59" i="30"/>
  <c r="AI59" i="30"/>
  <c r="AJ59" i="30"/>
  <c r="AK59" i="30"/>
  <c r="AE60" i="30"/>
  <c r="AF60" i="30"/>
  <c r="AG60" i="30"/>
  <c r="AH60" i="30"/>
  <c r="AI60" i="30"/>
  <c r="AJ60" i="30"/>
  <c r="AK60" i="30"/>
  <c r="AE61" i="30"/>
  <c r="AF61" i="30"/>
  <c r="AG61" i="30"/>
  <c r="AH61" i="30"/>
  <c r="AI61" i="30"/>
  <c r="AJ61" i="30"/>
  <c r="AK61" i="30"/>
  <c r="AE62" i="30"/>
  <c r="AF62" i="30"/>
  <c r="AG62" i="30"/>
  <c r="AH62" i="30"/>
  <c r="AI62" i="30"/>
  <c r="AJ62" i="30"/>
  <c r="AK62" i="30"/>
  <c r="AE63" i="30"/>
  <c r="AF63" i="30"/>
  <c r="AG63" i="30"/>
  <c r="AH63" i="30"/>
  <c r="AI63" i="30"/>
  <c r="AJ63" i="30"/>
  <c r="AK63" i="30"/>
  <c r="AE64" i="30"/>
  <c r="AF64" i="30"/>
  <c r="AG64" i="30"/>
  <c r="AH64" i="30"/>
  <c r="AI64" i="30"/>
  <c r="AJ64" i="30"/>
  <c r="AK64" i="30"/>
  <c r="AE65" i="30"/>
  <c r="AF65" i="30"/>
  <c r="AG65" i="30"/>
  <c r="AH65" i="30"/>
  <c r="AI65" i="30"/>
  <c r="AJ65" i="30"/>
  <c r="AK65" i="30"/>
  <c r="AE66" i="30"/>
  <c r="AF66" i="30"/>
  <c r="AG66" i="30"/>
  <c r="AH66" i="30"/>
  <c r="AI66" i="30"/>
  <c r="AJ66" i="30"/>
  <c r="AK66" i="30"/>
  <c r="AE67" i="30"/>
  <c r="AF67" i="30"/>
  <c r="AG67" i="30"/>
  <c r="AH67" i="30"/>
  <c r="AI67" i="30"/>
  <c r="AJ67" i="30"/>
  <c r="AK67" i="30"/>
  <c r="AE68" i="30"/>
  <c r="AF68" i="30"/>
  <c r="AG68" i="30"/>
  <c r="AH68" i="30"/>
  <c r="AI68" i="30"/>
  <c r="AJ68" i="30"/>
  <c r="AK68" i="30"/>
  <c r="AE69" i="30"/>
  <c r="AF69" i="30"/>
  <c r="AG69" i="30"/>
  <c r="AH69" i="30"/>
  <c r="AI69" i="30"/>
  <c r="AJ69" i="30"/>
  <c r="AK69" i="30"/>
  <c r="AE70" i="30"/>
  <c r="AF70" i="30"/>
  <c r="AG70" i="30"/>
  <c r="AH70" i="30"/>
  <c r="AI70" i="30"/>
  <c r="AJ70" i="30"/>
  <c r="AK70" i="30"/>
  <c r="AE71" i="30"/>
  <c r="AF71" i="30"/>
  <c r="AG71" i="30"/>
  <c r="AH71" i="30"/>
  <c r="AI71" i="30"/>
  <c r="AJ71" i="30"/>
  <c r="AK71" i="30"/>
  <c r="AE72" i="30"/>
  <c r="AF72" i="30"/>
  <c r="AG72" i="30"/>
  <c r="AH72" i="30"/>
  <c r="AI72" i="30"/>
  <c r="AJ72" i="30"/>
  <c r="AK72" i="30"/>
  <c r="AE73" i="30"/>
  <c r="AF73" i="30"/>
  <c r="AG73" i="30"/>
  <c r="AH73" i="30"/>
  <c r="AI73" i="30"/>
  <c r="AJ73" i="30"/>
  <c r="AK73" i="30"/>
  <c r="AE74" i="30"/>
  <c r="AF74" i="30"/>
  <c r="AG74" i="30"/>
  <c r="AH74" i="30"/>
  <c r="AI74" i="30"/>
  <c r="AJ74" i="30"/>
  <c r="AK74" i="30"/>
  <c r="AE75" i="30"/>
  <c r="AF75" i="30"/>
  <c r="AG75" i="30"/>
  <c r="AH75" i="30"/>
  <c r="AI75" i="30"/>
  <c r="AJ75" i="30"/>
  <c r="AK75" i="30"/>
  <c r="AF76" i="30"/>
  <c r="AG76" i="30"/>
  <c r="AH76" i="30"/>
  <c r="AI76" i="30"/>
  <c r="AJ76" i="30"/>
  <c r="AK76" i="30"/>
  <c r="AF6" i="30"/>
  <c r="AI6" i="30"/>
  <c r="G21" i="31"/>
  <c r="I20" i="31"/>
  <c r="G19" i="31"/>
  <c r="G18" i="31"/>
  <c r="G17" i="31"/>
  <c r="G16" i="31"/>
  <c r="H15" i="31"/>
  <c r="G14" i="31"/>
  <c r="G13" i="31"/>
  <c r="I12" i="31"/>
  <c r="H7" i="31"/>
  <c r="AK6" i="30"/>
  <c r="AH6" i="30"/>
  <c r="AG6" i="30"/>
  <c r="AF26" i="30"/>
  <c r="S78" i="30" l="1"/>
  <c r="AL29" i="30"/>
  <c r="AJ6" i="30"/>
  <c r="AM6" i="30" s="1"/>
  <c r="AJ9" i="30"/>
  <c r="AM34" i="30"/>
  <c r="AM55" i="30"/>
  <c r="AL36" i="30"/>
  <c r="AL44" i="30"/>
  <c r="AL68" i="30"/>
  <c r="AL60" i="30"/>
  <c r="AL67" i="30"/>
  <c r="AL51" i="30"/>
  <c r="AL75" i="30"/>
  <c r="AM75" i="30"/>
  <c r="AL46" i="30"/>
  <c r="AK9" i="30"/>
  <c r="AG7" i="30"/>
  <c r="AL71" i="30"/>
  <c r="AE27" i="30"/>
  <c r="AH24" i="30"/>
  <c r="AJ16" i="30"/>
  <c r="AH14" i="30"/>
  <c r="AK11" i="30"/>
  <c r="AJ26" i="30"/>
  <c r="AG21" i="30"/>
  <c r="AE19" i="30"/>
  <c r="AJ18" i="30"/>
  <c r="AH16" i="30"/>
  <c r="AK25" i="30"/>
  <c r="AG23" i="30"/>
  <c r="AE21" i="30"/>
  <c r="AG13" i="30"/>
  <c r="AE11" i="30"/>
  <c r="AM76" i="30"/>
  <c r="AL69" i="30"/>
  <c r="AM52" i="30"/>
  <c r="AM47" i="30"/>
  <c r="AL28" i="30"/>
  <c r="AJ10" i="30"/>
  <c r="AH8" i="30"/>
  <c r="AK17" i="30"/>
  <c r="AG15" i="30"/>
  <c r="AE13" i="30"/>
  <c r="AM64" i="30"/>
  <c r="AL55" i="30"/>
  <c r="AL53" i="30"/>
  <c r="AL47" i="30"/>
  <c r="AL45" i="30"/>
  <c r="AM41" i="30"/>
  <c r="AL39" i="30"/>
  <c r="AL37" i="30"/>
  <c r="AM31" i="30"/>
  <c r="AK27" i="30"/>
  <c r="AJ24" i="30"/>
  <c r="AH22" i="30"/>
  <c r="AK19" i="30"/>
  <c r="AL6" i="30"/>
  <c r="AK26" i="30"/>
  <c r="AJ25" i="30"/>
  <c r="AH23" i="30"/>
  <c r="AG22" i="30"/>
  <c r="AE20" i="30"/>
  <c r="AK18" i="30"/>
  <c r="AJ17" i="30"/>
  <c r="AH15" i="30"/>
  <c r="AG14" i="30"/>
  <c r="AE12" i="30"/>
  <c r="AK10" i="30"/>
  <c r="AH7" i="30"/>
  <c r="AL61" i="30"/>
  <c r="AL63" i="30"/>
  <c r="AM62" i="30"/>
  <c r="AJ27" i="30"/>
  <c r="AH25" i="30"/>
  <c r="AG24" i="30"/>
  <c r="AE22" i="30"/>
  <c r="AK20" i="30"/>
  <c r="AJ19" i="30"/>
  <c r="AH17" i="30"/>
  <c r="AG16" i="30"/>
  <c r="AE14" i="30"/>
  <c r="AK12" i="30"/>
  <c r="AJ11" i="30"/>
  <c r="AH9" i="30"/>
  <c r="AG8" i="30"/>
  <c r="AH26" i="30"/>
  <c r="AG25" i="30"/>
  <c r="AE23" i="30"/>
  <c r="AK21" i="30"/>
  <c r="AJ20" i="30"/>
  <c r="AH18" i="30"/>
  <c r="AG17" i="30"/>
  <c r="AE15" i="30"/>
  <c r="AK13" i="30"/>
  <c r="AJ12" i="30"/>
  <c r="AH10" i="30"/>
  <c r="AG9" i="30"/>
  <c r="AE7" i="30"/>
  <c r="AM39" i="30"/>
  <c r="AM74" i="30"/>
  <c r="AL72" i="30"/>
  <c r="AM68" i="30"/>
  <c r="AM67" i="30"/>
  <c r="AM66" i="30"/>
  <c r="AL65" i="30"/>
  <c r="AL64" i="30"/>
  <c r="AM54" i="30"/>
  <c r="AM53" i="30"/>
  <c r="AM51" i="30"/>
  <c r="AM50" i="30"/>
  <c r="AM49" i="30"/>
  <c r="AL48" i="30"/>
  <c r="AM46" i="30"/>
  <c r="AM44" i="30"/>
  <c r="AM43" i="30"/>
  <c r="AM42" i="30"/>
  <c r="AL41" i="30"/>
  <c r="AM40" i="30"/>
  <c r="AM38" i="30"/>
  <c r="AM36" i="30"/>
  <c r="AM35" i="30"/>
  <c r="AM33" i="30"/>
  <c r="AM32" i="30"/>
  <c r="AM30" i="30"/>
  <c r="AM28" i="30"/>
  <c r="AH27" i="30"/>
  <c r="AG26" i="30"/>
  <c r="AE24" i="30"/>
  <c r="AK22" i="30"/>
  <c r="AJ21" i="30"/>
  <c r="AH19" i="30"/>
  <c r="AG18" i="30"/>
  <c r="AE16" i="30"/>
  <c r="AK14" i="30"/>
  <c r="AJ13" i="30"/>
  <c r="AH11" i="30"/>
  <c r="AG10" i="30"/>
  <c r="AE8" i="30"/>
  <c r="AL52" i="30"/>
  <c r="AM70" i="30"/>
  <c r="AG27" i="30"/>
  <c r="AE25" i="30"/>
  <c r="AK23" i="30"/>
  <c r="AJ22" i="30"/>
  <c r="AH20" i="30"/>
  <c r="AG19" i="30"/>
  <c r="AE17" i="30"/>
  <c r="AK15" i="30"/>
  <c r="AJ14" i="30"/>
  <c r="AH12" i="30"/>
  <c r="AG11" i="30"/>
  <c r="AE9" i="30"/>
  <c r="AK7" i="30"/>
  <c r="AM57" i="30"/>
  <c r="AL73" i="30"/>
  <c r="AM71" i="30"/>
  <c r="AI78" i="30"/>
  <c r="AF27" i="30"/>
  <c r="AF78" i="30" s="1"/>
  <c r="AE26" i="30"/>
  <c r="AK24" i="30"/>
  <c r="AJ23" i="30"/>
  <c r="AH21" i="30"/>
  <c r="AG20" i="30"/>
  <c r="AE18" i="30"/>
  <c r="AK16" i="30"/>
  <c r="AJ15" i="30"/>
  <c r="AH13" i="30"/>
  <c r="AG12" i="30"/>
  <c r="AE10" i="30"/>
  <c r="AK8" i="30"/>
  <c r="AJ7" i="30"/>
  <c r="I17" i="31"/>
  <c r="AM60" i="30"/>
  <c r="AM59" i="30"/>
  <c r="AM58" i="30"/>
  <c r="AL56" i="30"/>
  <c r="AM63" i="30"/>
  <c r="H20" i="31"/>
  <c r="G15" i="31"/>
  <c r="G23" i="31" s="1"/>
  <c r="H12" i="31"/>
  <c r="I9" i="31"/>
  <c r="G20" i="31"/>
  <c r="H17" i="31"/>
  <c r="I14" i="31"/>
  <c r="H9" i="31"/>
  <c r="I6" i="31"/>
  <c r="I19" i="31"/>
  <c r="H14" i="31"/>
  <c r="I11" i="31"/>
  <c r="H19" i="31"/>
  <c r="I16" i="31"/>
  <c r="H11" i="31"/>
  <c r="I8" i="31"/>
  <c r="I21" i="31"/>
  <c r="H16" i="31"/>
  <c r="I13" i="31"/>
  <c r="H8" i="31"/>
  <c r="H21" i="31"/>
  <c r="I18" i="31"/>
  <c r="H13" i="31"/>
  <c r="I10" i="31"/>
  <c r="H18" i="31"/>
  <c r="I15" i="31"/>
  <c r="H10" i="31"/>
  <c r="I7" i="31"/>
  <c r="AM48" i="30"/>
  <c r="AM65" i="30"/>
  <c r="AM72" i="30"/>
  <c r="AM73" i="30"/>
  <c r="AM56" i="30"/>
  <c r="AL70" i="30"/>
  <c r="AL30" i="30"/>
  <c r="AL54" i="30"/>
  <c r="AL38" i="30"/>
  <c r="AL62" i="30"/>
  <c r="AM45" i="30"/>
  <c r="AL31" i="30"/>
  <c r="AM61" i="30"/>
  <c r="AL32" i="30"/>
  <c r="AL40" i="30"/>
  <c r="AL33" i="30"/>
  <c r="AL49" i="30"/>
  <c r="AL57" i="30"/>
  <c r="AL34" i="30"/>
  <c r="AL42" i="30"/>
  <c r="AL50" i="30"/>
  <c r="AL58" i="30"/>
  <c r="AL66" i="30"/>
  <c r="AL74" i="30"/>
  <c r="AM37" i="30"/>
  <c r="AM69" i="30"/>
  <c r="AL35" i="30"/>
  <c r="AL43" i="30"/>
  <c r="AL59" i="30"/>
  <c r="AM29" i="30"/>
  <c r="AL76" i="30"/>
  <c r="AE78" i="30" l="1"/>
  <c r="J6" i="31" s="1"/>
  <c r="H22" i="31"/>
  <c r="Q6" i="31" s="1"/>
  <c r="G22" i="31"/>
  <c r="P31" i="31" s="1"/>
  <c r="T17" i="31"/>
  <c r="AJ8" i="30"/>
  <c r="AL23" i="30"/>
  <c r="K7" i="31"/>
  <c r="K15" i="31"/>
  <c r="K8" i="31"/>
  <c r="K17" i="31"/>
  <c r="K18" i="31"/>
  <c r="K19" i="31"/>
  <c r="K12" i="31"/>
  <c r="K13" i="31"/>
  <c r="K16" i="31"/>
  <c r="K10" i="31"/>
  <c r="K11" i="31"/>
  <c r="K20" i="31"/>
  <c r="K21" i="31"/>
  <c r="K9" i="31"/>
  <c r="K6" i="31"/>
  <c r="K14" i="31"/>
  <c r="Q28" i="31"/>
  <c r="Q39" i="31"/>
  <c r="Q47" i="31"/>
  <c r="Q56" i="31"/>
  <c r="Q64" i="31"/>
  <c r="Q17" i="31"/>
  <c r="Q33" i="31"/>
  <c r="Q52" i="31"/>
  <c r="Q34" i="31"/>
  <c r="Q42" i="31"/>
  <c r="Q67" i="31"/>
  <c r="Q44" i="31"/>
  <c r="Q21" i="31"/>
  <c r="Q61" i="31"/>
  <c r="Q19" i="31"/>
  <c r="Q76" i="31"/>
  <c r="P40" i="31"/>
  <c r="P11" i="31"/>
  <c r="I22" i="31"/>
  <c r="R6" i="31" s="1"/>
  <c r="AL14" i="30"/>
  <c r="AL11" i="30"/>
  <c r="AL24" i="30"/>
  <c r="AL22" i="30"/>
  <c r="AL17" i="30"/>
  <c r="AL25" i="30"/>
  <c r="AL8" i="30"/>
  <c r="AL7" i="30"/>
  <c r="AL13" i="30"/>
  <c r="AM11" i="30"/>
  <c r="AM22" i="30"/>
  <c r="AL12" i="30"/>
  <c r="AM10" i="30"/>
  <c r="AM19" i="30"/>
  <c r="AM18" i="30"/>
  <c r="AL27" i="30"/>
  <c r="AL16" i="30"/>
  <c r="AL15" i="30"/>
  <c r="AM24" i="30"/>
  <c r="AJ78" i="30"/>
  <c r="AM8" i="30"/>
  <c r="AM21" i="30"/>
  <c r="AL19" i="30"/>
  <c r="AK78" i="30"/>
  <c r="AG78" i="30"/>
  <c r="AM16" i="30"/>
  <c r="AM9" i="30"/>
  <c r="AM23" i="30"/>
  <c r="AM17" i="30"/>
  <c r="AM20" i="30"/>
  <c r="AH78" i="30"/>
  <c r="AM13" i="30"/>
  <c r="AL21" i="30"/>
  <c r="AM25" i="30"/>
  <c r="AM26" i="30"/>
  <c r="AL9" i="30"/>
  <c r="AM15" i="30"/>
  <c r="AL20" i="30"/>
  <c r="AL18" i="30"/>
  <c r="AL26" i="30"/>
  <c r="AL10" i="30"/>
  <c r="AM27" i="30"/>
  <c r="AM14" i="30"/>
  <c r="AM7" i="30"/>
  <c r="AM12" i="30"/>
  <c r="P6" i="30"/>
  <c r="Q20" i="31" l="1"/>
  <c r="Q59" i="31"/>
  <c r="Q70" i="31"/>
  <c r="Q25" i="31"/>
  <c r="P19" i="31"/>
  <c r="P10" i="31"/>
  <c r="Q58" i="31"/>
  <c r="Q48" i="31"/>
  <c r="P54" i="31"/>
  <c r="Q50" i="31"/>
  <c r="Q13" i="31"/>
  <c r="P65" i="31"/>
  <c r="Q29" i="31"/>
  <c r="Q26" i="31"/>
  <c r="Q31" i="31"/>
  <c r="T19" i="31"/>
  <c r="P15" i="31"/>
  <c r="Q35" i="31"/>
  <c r="Q77" i="31"/>
  <c r="Q62" i="31"/>
  <c r="T24" i="31"/>
  <c r="P22" i="31"/>
  <c r="Q65" i="31"/>
  <c r="Q45" i="31"/>
  <c r="T23" i="31"/>
  <c r="T9" i="31"/>
  <c r="P62" i="31"/>
  <c r="P27" i="31"/>
  <c r="P51" i="31"/>
  <c r="P18" i="31"/>
  <c r="P17" i="31"/>
  <c r="P48" i="31"/>
  <c r="P36" i="31"/>
  <c r="P23" i="31"/>
  <c r="P46" i="31"/>
  <c r="P61" i="31"/>
  <c r="P58" i="31"/>
  <c r="P20" i="31"/>
  <c r="P28" i="31"/>
  <c r="P24" i="31"/>
  <c r="P71" i="31"/>
  <c r="Q73" i="31"/>
  <c r="Q9" i="31"/>
  <c r="Q40" i="31"/>
  <c r="Q36" i="31"/>
  <c r="Q23" i="31"/>
  <c r="Q54" i="31"/>
  <c r="T22" i="31"/>
  <c r="T20" i="31"/>
  <c r="T10" i="31"/>
  <c r="P37" i="31"/>
  <c r="P29" i="31"/>
  <c r="P13" i="31"/>
  <c r="P73" i="31"/>
  <c r="P67" i="31"/>
  <c r="P63" i="31"/>
  <c r="Q37" i="31"/>
  <c r="Q32" i="31"/>
  <c r="Q11" i="31"/>
  <c r="Q15" i="31"/>
  <c r="Q38" i="31"/>
  <c r="T18" i="31"/>
  <c r="T25" i="31"/>
  <c r="T27" i="31"/>
  <c r="P45" i="31"/>
  <c r="P68" i="31"/>
  <c r="P52" i="31"/>
  <c r="P50" i="31"/>
  <c r="P16" i="31"/>
  <c r="P53" i="31"/>
  <c r="P59" i="31"/>
  <c r="P60" i="31"/>
  <c r="P42" i="31"/>
  <c r="P49" i="31"/>
  <c r="P57" i="31"/>
  <c r="P8" i="31"/>
  <c r="P55" i="31"/>
  <c r="Q75" i="31"/>
  <c r="Q27" i="31"/>
  <c r="Q18" i="31"/>
  <c r="Q57" i="31"/>
  <c r="Q68" i="31"/>
  <c r="Q24" i="31"/>
  <c r="Q71" i="31"/>
  <c r="Q7" i="31"/>
  <c r="Q30" i="31"/>
  <c r="T7" i="31"/>
  <c r="T8" i="31"/>
  <c r="T13" i="31"/>
  <c r="P32" i="31"/>
  <c r="P43" i="31"/>
  <c r="P34" i="31"/>
  <c r="P33" i="31"/>
  <c r="P72" i="31"/>
  <c r="P38" i="31"/>
  <c r="P39" i="31"/>
  <c r="Q51" i="31"/>
  <c r="Q74" i="31"/>
  <c r="Q10" i="31"/>
  <c r="Q49" i="31"/>
  <c r="Q12" i="31"/>
  <c r="Q16" i="31"/>
  <c r="Q63" i="31"/>
  <c r="Q53" i="31"/>
  <c r="Q22" i="31"/>
  <c r="T15" i="31"/>
  <c r="T21" i="31"/>
  <c r="T12" i="31"/>
  <c r="P74" i="31"/>
  <c r="P41" i="31"/>
  <c r="P70" i="31"/>
  <c r="P14" i="31"/>
  <c r="P76" i="31"/>
  <c r="P12" i="31"/>
  <c r="P44" i="31"/>
  <c r="P35" i="31"/>
  <c r="P75" i="31"/>
  <c r="P26" i="31"/>
  <c r="P25" i="31"/>
  <c r="P64" i="31"/>
  <c r="P21" i="31"/>
  <c r="Q43" i="31"/>
  <c r="Q66" i="31"/>
  <c r="Q69" i="31"/>
  <c r="Q41" i="31"/>
  <c r="Q72" i="31"/>
  <c r="Q8" i="31"/>
  <c r="Q55" i="31"/>
  <c r="Q60" i="31"/>
  <c r="Q14" i="31"/>
  <c r="T16" i="31"/>
  <c r="T26" i="31"/>
  <c r="CA8" i="32"/>
  <c r="CA16" i="32"/>
  <c r="CA24" i="32"/>
  <c r="CA32" i="32"/>
  <c r="CA40" i="32"/>
  <c r="CA48" i="32"/>
  <c r="CA18" i="32"/>
  <c r="CA11" i="32"/>
  <c r="CA19" i="32"/>
  <c r="CA27" i="32"/>
  <c r="CA35" i="32"/>
  <c r="CA43" i="32"/>
  <c r="CA10" i="32"/>
  <c r="CA26" i="32"/>
  <c r="CA6" i="32"/>
  <c r="CA14" i="32"/>
  <c r="CA22" i="32"/>
  <c r="CA30" i="32"/>
  <c r="CA38" i="32"/>
  <c r="CA46" i="32"/>
  <c r="CA15" i="32"/>
  <c r="CA31" i="32"/>
  <c r="CA50" i="32"/>
  <c r="CA9" i="32"/>
  <c r="CA17" i="32"/>
  <c r="CA25" i="32"/>
  <c r="CA33" i="32"/>
  <c r="CA41" i="32"/>
  <c r="CA49" i="32"/>
  <c r="CA7" i="32"/>
  <c r="CA47" i="32"/>
  <c r="CA34" i="32"/>
  <c r="CA12" i="32"/>
  <c r="CA20" i="32"/>
  <c r="CA28" i="32"/>
  <c r="CA36" i="32"/>
  <c r="CA44" i="32"/>
  <c r="CA23" i="32"/>
  <c r="CA42" i="32"/>
  <c r="CA13" i="32"/>
  <c r="CA21" i="32"/>
  <c r="CA29" i="32"/>
  <c r="CA37" i="32"/>
  <c r="CA45" i="32"/>
  <c r="CA39" i="32"/>
  <c r="CA51" i="32"/>
  <c r="P77" i="31"/>
  <c r="CA52" i="32"/>
  <c r="P6" i="31"/>
  <c r="P7" i="31"/>
  <c r="P66" i="31"/>
  <c r="P30" i="31"/>
  <c r="P9" i="31"/>
  <c r="P56" i="31"/>
  <c r="P69" i="31"/>
  <c r="P47" i="31"/>
  <c r="Q46" i="31"/>
  <c r="T76" i="31"/>
  <c r="T77" i="31"/>
  <c r="T58" i="31"/>
  <c r="T68" i="31"/>
  <c r="T50" i="31"/>
  <c r="T62" i="31"/>
  <c r="T55" i="31"/>
  <c r="T56" i="31"/>
  <c r="T65" i="31"/>
  <c r="T69" i="31"/>
  <c r="T57" i="31"/>
  <c r="T43" i="31"/>
  <c r="T44" i="31"/>
  <c r="T61" i="31"/>
  <c r="T34" i="31"/>
  <c r="T38" i="31"/>
  <c r="T31" i="31"/>
  <c r="T32" i="31"/>
  <c r="T39" i="31"/>
  <c r="T33" i="31"/>
  <c r="T42" i="31"/>
  <c r="T37" i="31"/>
  <c r="T71" i="31"/>
  <c r="T72" i="31"/>
  <c r="T6" i="31"/>
  <c r="T46" i="31"/>
  <c r="T73" i="31"/>
  <c r="T59" i="31"/>
  <c r="T60" i="31"/>
  <c r="T54" i="31"/>
  <c r="T47" i="31"/>
  <c r="T48" i="31"/>
  <c r="T75" i="31"/>
  <c r="T49" i="31"/>
  <c r="T35" i="31"/>
  <c r="T36" i="31"/>
  <c r="T53" i="31"/>
  <c r="T30" i="31"/>
  <c r="T51" i="31"/>
  <c r="T74" i="31"/>
  <c r="T29" i="31"/>
  <c r="T70" i="31"/>
  <c r="T63" i="31"/>
  <c r="T64" i="31"/>
  <c r="T41" i="31"/>
  <c r="T66" i="31"/>
  <c r="T28" i="31"/>
  <c r="T45" i="31"/>
  <c r="T67" i="31"/>
  <c r="T52" i="31"/>
  <c r="T40" i="31"/>
  <c r="T14" i="31"/>
  <c r="T11" i="31"/>
  <c r="L7" i="31"/>
  <c r="L15" i="31"/>
  <c r="L16" i="31"/>
  <c r="L9" i="31"/>
  <c r="L18" i="31"/>
  <c r="L19" i="31"/>
  <c r="L20" i="31"/>
  <c r="L13" i="31"/>
  <c r="L6" i="31"/>
  <c r="M6" i="31" s="1"/>
  <c r="L8" i="31"/>
  <c r="L17" i="31"/>
  <c r="L10" i="31"/>
  <c r="L11" i="31"/>
  <c r="L12" i="31"/>
  <c r="L21" i="31"/>
  <c r="L14" i="31"/>
  <c r="J7" i="31"/>
  <c r="J15" i="31"/>
  <c r="J8" i="31"/>
  <c r="J16" i="31"/>
  <c r="M16" i="31" s="1"/>
  <c r="J17" i="31"/>
  <c r="J18" i="31"/>
  <c r="J12" i="31"/>
  <c r="J21" i="31"/>
  <c r="J9" i="31"/>
  <c r="J10" i="31"/>
  <c r="J11" i="31"/>
  <c r="J19" i="31"/>
  <c r="J20" i="31"/>
  <c r="J14" i="31"/>
  <c r="J13" i="31"/>
  <c r="R7" i="31"/>
  <c r="R15" i="31"/>
  <c r="R23" i="31"/>
  <c r="R31" i="31"/>
  <c r="R39" i="31"/>
  <c r="R47" i="31"/>
  <c r="R55" i="31"/>
  <c r="R63" i="31"/>
  <c r="R71" i="31"/>
  <c r="R68" i="31"/>
  <c r="R53" i="31"/>
  <c r="R69" i="31"/>
  <c r="R22" i="31"/>
  <c r="R70" i="31"/>
  <c r="R8" i="31"/>
  <c r="R16" i="31"/>
  <c r="R24" i="31"/>
  <c r="R32" i="31"/>
  <c r="R40" i="31"/>
  <c r="R48" i="31"/>
  <c r="R56" i="31"/>
  <c r="R64" i="31"/>
  <c r="R72" i="31"/>
  <c r="R29" i="31"/>
  <c r="R54" i="31"/>
  <c r="R9" i="31"/>
  <c r="R17" i="31"/>
  <c r="R25" i="31"/>
  <c r="R33" i="31"/>
  <c r="R41" i="31"/>
  <c r="R49" i="31"/>
  <c r="R57" i="31"/>
  <c r="R65" i="31"/>
  <c r="R73" i="31"/>
  <c r="R76" i="31"/>
  <c r="R45" i="31"/>
  <c r="R30" i="31"/>
  <c r="R10" i="31"/>
  <c r="R18" i="31"/>
  <c r="R26" i="31"/>
  <c r="R34" i="31"/>
  <c r="R42" i="31"/>
  <c r="R50" i="31"/>
  <c r="R58" i="31"/>
  <c r="R66" i="31"/>
  <c r="R74" i="31"/>
  <c r="R13" i="31"/>
  <c r="R61" i="31"/>
  <c r="R77" i="31"/>
  <c r="R14" i="31"/>
  <c r="R11" i="31"/>
  <c r="R19" i="31"/>
  <c r="R27" i="31"/>
  <c r="R35" i="31"/>
  <c r="R43" i="31"/>
  <c r="R51" i="31"/>
  <c r="R59" i="31"/>
  <c r="R67" i="31"/>
  <c r="R75" i="31"/>
  <c r="R21" i="31"/>
  <c r="R46" i="31"/>
  <c r="R62" i="31"/>
  <c r="R12" i="31"/>
  <c r="R20" i="31"/>
  <c r="R28" i="31"/>
  <c r="R36" i="31"/>
  <c r="R44" i="31"/>
  <c r="R52" i="31"/>
  <c r="R60" i="31"/>
  <c r="R37" i="31"/>
  <c r="R38" i="31"/>
  <c r="AL78" i="30"/>
  <c r="AM78" i="30"/>
  <c r="AC77" i="31" l="1"/>
  <c r="M9" i="31"/>
  <c r="M17" i="31"/>
  <c r="M7" i="31"/>
  <c r="P78" i="31"/>
  <c r="M14" i="31"/>
  <c r="M20" i="31"/>
  <c r="M8" i="31"/>
  <c r="M18" i="31"/>
  <c r="M11" i="31"/>
  <c r="T78" i="31"/>
  <c r="M10" i="31"/>
  <c r="M15" i="31"/>
  <c r="S6" i="31"/>
  <c r="M19" i="31"/>
  <c r="M21" i="31"/>
  <c r="M13" i="31"/>
  <c r="M12" i="31"/>
  <c r="W21" i="29"/>
  <c r="Y21" i="29"/>
  <c r="X21" i="29"/>
  <c r="Z7" i="29" l="1"/>
  <c r="AA7" i="29"/>
  <c r="AB7" i="29"/>
  <c r="AC7" i="29"/>
  <c r="AD7" i="29"/>
  <c r="AE7" i="29"/>
  <c r="AF7" i="29"/>
  <c r="AG7" i="29"/>
  <c r="AH7" i="29"/>
  <c r="AI7" i="29"/>
  <c r="AJ7" i="29"/>
  <c r="AK7" i="29"/>
  <c r="AL7" i="29"/>
  <c r="AM7" i="29"/>
  <c r="AN7" i="29"/>
  <c r="AO7" i="29"/>
  <c r="Z8" i="29"/>
  <c r="AA8" i="29"/>
  <c r="AB8" i="29"/>
  <c r="AC8" i="29"/>
  <c r="AD8" i="29"/>
  <c r="AE8" i="29"/>
  <c r="AF8" i="29"/>
  <c r="AG8" i="29"/>
  <c r="AH8" i="29"/>
  <c r="AI8" i="29"/>
  <c r="AJ8" i="29"/>
  <c r="AK8" i="29"/>
  <c r="AL8" i="29"/>
  <c r="AM8" i="29"/>
  <c r="AN8" i="29"/>
  <c r="AO8" i="29"/>
  <c r="Z9" i="29"/>
  <c r="AA9" i="29"/>
  <c r="AB9" i="29"/>
  <c r="AC9" i="29"/>
  <c r="AD9" i="29"/>
  <c r="AE9" i="29"/>
  <c r="AF9" i="29"/>
  <c r="AG9" i="29"/>
  <c r="AH9" i="29"/>
  <c r="AI9" i="29"/>
  <c r="AJ9" i="29"/>
  <c r="AK9" i="29"/>
  <c r="AL9" i="29"/>
  <c r="AM9" i="29"/>
  <c r="AN9" i="29"/>
  <c r="AO9" i="29"/>
  <c r="Z10" i="29"/>
  <c r="AA10" i="29"/>
  <c r="AB10" i="29"/>
  <c r="AC10" i="29"/>
  <c r="AD10" i="29"/>
  <c r="AE10" i="29"/>
  <c r="AF10" i="29"/>
  <c r="AG10" i="29"/>
  <c r="AH10" i="29"/>
  <c r="AI10" i="29"/>
  <c r="AJ10" i="29"/>
  <c r="AK10" i="29"/>
  <c r="AL10" i="29"/>
  <c r="AM10" i="29"/>
  <c r="AN10" i="29"/>
  <c r="AO10" i="29"/>
  <c r="Z11" i="29"/>
  <c r="AA11" i="29"/>
  <c r="AB11" i="29"/>
  <c r="AC11" i="29"/>
  <c r="AD11" i="29"/>
  <c r="AE11" i="29"/>
  <c r="AF11" i="29"/>
  <c r="AG11" i="29"/>
  <c r="AH11" i="29"/>
  <c r="AI11" i="29"/>
  <c r="AJ11" i="29"/>
  <c r="AK11" i="29"/>
  <c r="AL11" i="29"/>
  <c r="AM11" i="29"/>
  <c r="AN11" i="29"/>
  <c r="AO11" i="29"/>
  <c r="Z12" i="29"/>
  <c r="AA12" i="29"/>
  <c r="AB12" i="29"/>
  <c r="AC12" i="29"/>
  <c r="AD12" i="29"/>
  <c r="AE12" i="29"/>
  <c r="AF12" i="29"/>
  <c r="AG12" i="29"/>
  <c r="AH12" i="29"/>
  <c r="AI12" i="29"/>
  <c r="AJ12" i="29"/>
  <c r="AK12" i="29"/>
  <c r="AL12" i="29"/>
  <c r="AM12" i="29"/>
  <c r="AN12" i="29"/>
  <c r="AO12" i="29"/>
  <c r="Z13" i="29"/>
  <c r="AA13" i="29"/>
  <c r="AB13" i="29"/>
  <c r="AC13" i="29"/>
  <c r="AD13" i="29"/>
  <c r="AE13" i="29"/>
  <c r="AF13" i="29"/>
  <c r="AG13" i="29"/>
  <c r="AH13" i="29"/>
  <c r="AI13" i="29"/>
  <c r="AJ13" i="29"/>
  <c r="AK13" i="29"/>
  <c r="AL13" i="29"/>
  <c r="AM13" i="29"/>
  <c r="AN13" i="29"/>
  <c r="AO13" i="29"/>
  <c r="Z14" i="29"/>
  <c r="AA14" i="29"/>
  <c r="AB14" i="29"/>
  <c r="AC14" i="29"/>
  <c r="AD14" i="29"/>
  <c r="AE14" i="29"/>
  <c r="AF14" i="29"/>
  <c r="AG14" i="29"/>
  <c r="AH14" i="29"/>
  <c r="AI14" i="29"/>
  <c r="AJ14" i="29"/>
  <c r="AK14" i="29"/>
  <c r="AL14" i="29"/>
  <c r="AM14" i="29"/>
  <c r="AN14" i="29"/>
  <c r="AO14" i="29"/>
  <c r="Z15" i="29"/>
  <c r="AA15" i="29"/>
  <c r="AB15" i="29"/>
  <c r="AC15" i="29"/>
  <c r="AD15" i="29"/>
  <c r="AE15" i="29"/>
  <c r="AF15" i="29"/>
  <c r="AG15" i="29"/>
  <c r="AH15" i="29"/>
  <c r="AI15" i="29"/>
  <c r="AJ15" i="29"/>
  <c r="AK15" i="29"/>
  <c r="AL15" i="29"/>
  <c r="AM15" i="29"/>
  <c r="AN15" i="29"/>
  <c r="AO15" i="29"/>
  <c r="Z16" i="29"/>
  <c r="AA16" i="29"/>
  <c r="AB16" i="29"/>
  <c r="AC16" i="29"/>
  <c r="AD16" i="29"/>
  <c r="AE16" i="29"/>
  <c r="AF16" i="29"/>
  <c r="AG16" i="29"/>
  <c r="AH16" i="29"/>
  <c r="AI16" i="29"/>
  <c r="AJ16" i="29"/>
  <c r="AK16" i="29"/>
  <c r="AL16" i="29"/>
  <c r="AM16" i="29"/>
  <c r="AN16" i="29"/>
  <c r="AO16" i="29"/>
  <c r="Z17" i="29"/>
  <c r="AA17" i="29"/>
  <c r="AB17" i="29"/>
  <c r="AC17" i="29"/>
  <c r="AD17" i="29"/>
  <c r="AE17" i="29"/>
  <c r="AF17" i="29"/>
  <c r="AG17" i="29"/>
  <c r="AH17" i="29"/>
  <c r="AI17" i="29"/>
  <c r="AJ17" i="29"/>
  <c r="AK17" i="29"/>
  <c r="AL17" i="29"/>
  <c r="AM17" i="29"/>
  <c r="AN17" i="29"/>
  <c r="AO17" i="29"/>
  <c r="Z18" i="29"/>
  <c r="AA18" i="29"/>
  <c r="AB18" i="29"/>
  <c r="AC18" i="29"/>
  <c r="AD18" i="29"/>
  <c r="AE18" i="29"/>
  <c r="AF18" i="29"/>
  <c r="AG18" i="29"/>
  <c r="AH18" i="29"/>
  <c r="AI18" i="29"/>
  <c r="AJ18" i="29"/>
  <c r="AK18" i="29"/>
  <c r="AL18" i="29"/>
  <c r="AM18" i="29"/>
  <c r="AN18" i="29"/>
  <c r="AO18" i="29"/>
  <c r="Z19" i="29"/>
  <c r="AA19" i="29"/>
  <c r="AB19" i="29"/>
  <c r="AC19" i="29"/>
  <c r="AD19" i="29"/>
  <c r="AE19" i="29"/>
  <c r="AF19" i="29"/>
  <c r="AG19" i="29"/>
  <c r="AH19" i="29"/>
  <c r="AI19" i="29"/>
  <c r="AJ19" i="29"/>
  <c r="AK19" i="29"/>
  <c r="AL19" i="29"/>
  <c r="AM19" i="29"/>
  <c r="AN19" i="29"/>
  <c r="AO19" i="29"/>
  <c r="Z20" i="29"/>
  <c r="AA20" i="29"/>
  <c r="AB20" i="29"/>
  <c r="AC20" i="29"/>
  <c r="AD20" i="29"/>
  <c r="AE20" i="29"/>
  <c r="AF20" i="29"/>
  <c r="AG20" i="29"/>
  <c r="AH20" i="29"/>
  <c r="AI20" i="29"/>
  <c r="AJ20" i="29"/>
  <c r="AK20" i="29"/>
  <c r="AL20" i="29"/>
  <c r="AM20" i="29"/>
  <c r="AN20" i="29"/>
  <c r="AO20" i="29"/>
  <c r="Z21" i="29"/>
  <c r="AA21" i="29"/>
  <c r="AB21" i="29"/>
  <c r="AC21" i="29"/>
  <c r="AD21" i="29"/>
  <c r="AE21" i="29"/>
  <c r="AF21" i="29"/>
  <c r="AG21" i="29"/>
  <c r="AH21" i="29"/>
  <c r="AI21" i="29"/>
  <c r="AJ21" i="29"/>
  <c r="AK21" i="29"/>
  <c r="AL21" i="29"/>
  <c r="AM21" i="29"/>
  <c r="AN21" i="29"/>
  <c r="AO21" i="29"/>
  <c r="Z22" i="29"/>
  <c r="AA22" i="29"/>
  <c r="AB22" i="29"/>
  <c r="AC22" i="29"/>
  <c r="AD22" i="29"/>
  <c r="AE22" i="29"/>
  <c r="AF22" i="29"/>
  <c r="AG22" i="29"/>
  <c r="AH22" i="29"/>
  <c r="AI22" i="29"/>
  <c r="AJ22" i="29"/>
  <c r="AK22" i="29"/>
  <c r="AL22" i="29"/>
  <c r="AM22" i="29"/>
  <c r="AN22" i="29"/>
  <c r="AO22" i="29"/>
  <c r="Z23" i="29"/>
  <c r="AA23" i="29"/>
  <c r="AB23" i="29"/>
  <c r="AC23" i="29"/>
  <c r="AD23" i="29"/>
  <c r="AE23" i="29"/>
  <c r="AF23" i="29"/>
  <c r="AG23" i="29"/>
  <c r="AH23" i="29"/>
  <c r="AI23" i="29"/>
  <c r="AJ23" i="29"/>
  <c r="AK23" i="29"/>
  <c r="AL23" i="29"/>
  <c r="AM23" i="29"/>
  <c r="AN23" i="29"/>
  <c r="AO23" i="29"/>
  <c r="Z24" i="29"/>
  <c r="AA24" i="29"/>
  <c r="AB24" i="29"/>
  <c r="AC24" i="29"/>
  <c r="AD24" i="29"/>
  <c r="AE24" i="29"/>
  <c r="AF24" i="29"/>
  <c r="AG24" i="29"/>
  <c r="AH24" i="29"/>
  <c r="AI24" i="29"/>
  <c r="AJ24" i="29"/>
  <c r="AK24" i="29"/>
  <c r="AL24" i="29"/>
  <c r="AM24" i="29"/>
  <c r="AN24" i="29"/>
  <c r="AO24" i="29"/>
  <c r="Z25" i="29"/>
  <c r="AA25" i="29"/>
  <c r="AB25" i="29"/>
  <c r="AC25" i="29"/>
  <c r="AD25" i="29"/>
  <c r="AE25" i="29"/>
  <c r="AF25" i="29"/>
  <c r="AG25" i="29"/>
  <c r="AH25" i="29"/>
  <c r="AI25" i="29"/>
  <c r="AJ25" i="29"/>
  <c r="AK25" i="29"/>
  <c r="AL25" i="29"/>
  <c r="AM25" i="29"/>
  <c r="AN25" i="29"/>
  <c r="AO25" i="29"/>
  <c r="Z26" i="29"/>
  <c r="AA26" i="29"/>
  <c r="AB26" i="29"/>
  <c r="AC26" i="29"/>
  <c r="AD26" i="29"/>
  <c r="AE26" i="29"/>
  <c r="AF26" i="29"/>
  <c r="AG26" i="29"/>
  <c r="AH26" i="29"/>
  <c r="AI26" i="29"/>
  <c r="AJ26" i="29"/>
  <c r="AK26" i="29"/>
  <c r="AL26" i="29"/>
  <c r="AM26" i="29"/>
  <c r="AN26" i="29"/>
  <c r="AO26" i="29"/>
  <c r="Z27" i="29"/>
  <c r="AA27" i="29"/>
  <c r="AB27" i="29"/>
  <c r="AC27" i="29"/>
  <c r="AD27" i="29"/>
  <c r="AE27" i="29"/>
  <c r="AF27" i="29"/>
  <c r="AG27" i="29"/>
  <c r="AH27" i="29"/>
  <c r="AI27" i="29"/>
  <c r="AJ27" i="29"/>
  <c r="AK27" i="29"/>
  <c r="AL27" i="29"/>
  <c r="AM27" i="29"/>
  <c r="AN27" i="29"/>
  <c r="AO27" i="29"/>
  <c r="Z28" i="29"/>
  <c r="AA28" i="29"/>
  <c r="AB28" i="29"/>
  <c r="AC28" i="29"/>
  <c r="AD28" i="29"/>
  <c r="AE28" i="29"/>
  <c r="AF28" i="29"/>
  <c r="AG28" i="29"/>
  <c r="AH28" i="29"/>
  <c r="AI28" i="29"/>
  <c r="AJ28" i="29"/>
  <c r="AK28" i="29"/>
  <c r="AL28" i="29"/>
  <c r="AM28" i="29"/>
  <c r="AN28" i="29"/>
  <c r="AO28" i="29"/>
  <c r="Z29" i="29"/>
  <c r="AA29" i="29"/>
  <c r="AB29" i="29"/>
  <c r="AC29" i="29"/>
  <c r="AD29" i="29"/>
  <c r="AE29" i="29"/>
  <c r="AF29" i="29"/>
  <c r="AG29" i="29"/>
  <c r="AH29" i="29"/>
  <c r="AI29" i="29"/>
  <c r="AJ29" i="29"/>
  <c r="AK29" i="29"/>
  <c r="AL29" i="29"/>
  <c r="AM29" i="29"/>
  <c r="AN29" i="29"/>
  <c r="AO29" i="29"/>
  <c r="Z30" i="29"/>
  <c r="AA30" i="29"/>
  <c r="AB30" i="29"/>
  <c r="AC30" i="29"/>
  <c r="AD30" i="29"/>
  <c r="AE30" i="29"/>
  <c r="AF30" i="29"/>
  <c r="AG30" i="29"/>
  <c r="AH30" i="29"/>
  <c r="AI30" i="29"/>
  <c r="AJ30" i="29"/>
  <c r="AK30" i="29"/>
  <c r="AL30" i="29"/>
  <c r="AM30" i="29"/>
  <c r="AN30" i="29"/>
  <c r="AO30" i="29"/>
  <c r="Z31" i="29"/>
  <c r="AA31" i="29"/>
  <c r="AB31" i="29"/>
  <c r="AC31" i="29"/>
  <c r="AD31" i="29"/>
  <c r="AE31" i="29"/>
  <c r="AF31" i="29"/>
  <c r="AG31" i="29"/>
  <c r="AH31" i="29"/>
  <c r="AI31" i="29"/>
  <c r="AJ31" i="29"/>
  <c r="AK31" i="29"/>
  <c r="AL31" i="29"/>
  <c r="AM31" i="29"/>
  <c r="AN31" i="29"/>
  <c r="AO31" i="29"/>
  <c r="Z32" i="29"/>
  <c r="AA32" i="29"/>
  <c r="AB32" i="29"/>
  <c r="AC32" i="29"/>
  <c r="AD32" i="29"/>
  <c r="AE32" i="29"/>
  <c r="AF32" i="29"/>
  <c r="AG32" i="29"/>
  <c r="AH32" i="29"/>
  <c r="AI32" i="29"/>
  <c r="AJ32" i="29"/>
  <c r="AK32" i="29"/>
  <c r="AL32" i="29"/>
  <c r="AM32" i="29"/>
  <c r="AN32" i="29"/>
  <c r="AO32" i="29"/>
  <c r="Z33" i="29"/>
  <c r="AA33" i="29"/>
  <c r="AB33" i="29"/>
  <c r="AC33" i="29"/>
  <c r="AD33" i="29"/>
  <c r="AE33" i="29"/>
  <c r="AF33" i="29"/>
  <c r="AG33" i="29"/>
  <c r="AH33" i="29"/>
  <c r="AI33" i="29"/>
  <c r="AJ33" i="29"/>
  <c r="AK33" i="29"/>
  <c r="AL33" i="29"/>
  <c r="AM33" i="29"/>
  <c r="AN33" i="29"/>
  <c r="AO33" i="29"/>
  <c r="Z34" i="29"/>
  <c r="AA34" i="29"/>
  <c r="AB34" i="29"/>
  <c r="AC34" i="29"/>
  <c r="AD34" i="29"/>
  <c r="AE34" i="29"/>
  <c r="AF34" i="29"/>
  <c r="AG34" i="29"/>
  <c r="AH34" i="29"/>
  <c r="AI34" i="29"/>
  <c r="AJ34" i="29"/>
  <c r="AK34" i="29"/>
  <c r="AL34" i="29"/>
  <c r="AM34" i="29"/>
  <c r="AN34" i="29"/>
  <c r="AO34" i="29"/>
  <c r="Z35" i="29"/>
  <c r="AA35" i="29"/>
  <c r="AB35" i="29"/>
  <c r="AC35" i="29"/>
  <c r="AD35" i="29"/>
  <c r="AE35" i="29"/>
  <c r="AF35" i="29"/>
  <c r="AG35" i="29"/>
  <c r="AH35" i="29"/>
  <c r="AI35" i="29"/>
  <c r="AJ35" i="29"/>
  <c r="AK35" i="29"/>
  <c r="AL35" i="29"/>
  <c r="AM35" i="29"/>
  <c r="AN35" i="29"/>
  <c r="AO35" i="29"/>
  <c r="Z36" i="29"/>
  <c r="AA36" i="29"/>
  <c r="AB36" i="29"/>
  <c r="AC36" i="29"/>
  <c r="AD36" i="29"/>
  <c r="AE36" i="29"/>
  <c r="AF36" i="29"/>
  <c r="AG36" i="29"/>
  <c r="AH36" i="29"/>
  <c r="AI36" i="29"/>
  <c r="AJ36" i="29"/>
  <c r="AK36" i="29"/>
  <c r="AL36" i="29"/>
  <c r="AM36" i="29"/>
  <c r="AN36" i="29"/>
  <c r="AO36" i="29"/>
  <c r="Z37" i="29"/>
  <c r="AA37" i="29"/>
  <c r="AB37" i="29"/>
  <c r="AC37" i="29"/>
  <c r="AD37" i="29"/>
  <c r="AE37" i="29"/>
  <c r="AF37" i="29"/>
  <c r="AG37" i="29"/>
  <c r="AH37" i="29"/>
  <c r="AI37" i="29"/>
  <c r="AJ37" i="29"/>
  <c r="AK37" i="29"/>
  <c r="AL37" i="29"/>
  <c r="AM37" i="29"/>
  <c r="AN37" i="29"/>
  <c r="AO37" i="29"/>
  <c r="Z38" i="29"/>
  <c r="AA38" i="29"/>
  <c r="AB38" i="29"/>
  <c r="AC38" i="29"/>
  <c r="AD38" i="29"/>
  <c r="AE38" i="29"/>
  <c r="AF38" i="29"/>
  <c r="AG38" i="29"/>
  <c r="AH38" i="29"/>
  <c r="AI38" i="29"/>
  <c r="AJ38" i="29"/>
  <c r="AK38" i="29"/>
  <c r="AL38" i="29"/>
  <c r="AM38" i="29"/>
  <c r="AN38" i="29"/>
  <c r="AO38" i="29"/>
  <c r="Z39" i="29"/>
  <c r="AA39" i="29"/>
  <c r="AB39" i="29"/>
  <c r="AC39" i="29"/>
  <c r="AD39" i="29"/>
  <c r="AE39" i="29"/>
  <c r="AF39" i="29"/>
  <c r="AG39" i="29"/>
  <c r="AH39" i="29"/>
  <c r="AI39" i="29"/>
  <c r="AJ39" i="29"/>
  <c r="AK39" i="29"/>
  <c r="AL39" i="29"/>
  <c r="AM39" i="29"/>
  <c r="AN39" i="29"/>
  <c r="AO39" i="29"/>
  <c r="Z40" i="29"/>
  <c r="AA40" i="29"/>
  <c r="AB40" i="29"/>
  <c r="AC40" i="29"/>
  <c r="AD40" i="29"/>
  <c r="AE40" i="29"/>
  <c r="AF40" i="29"/>
  <c r="AG40" i="29"/>
  <c r="AH40" i="29"/>
  <c r="AI40" i="29"/>
  <c r="AJ40" i="29"/>
  <c r="AK40" i="29"/>
  <c r="AL40" i="29"/>
  <c r="AM40" i="29"/>
  <c r="AN40" i="29"/>
  <c r="AO40" i="29"/>
  <c r="Z41" i="29"/>
  <c r="AA41" i="29"/>
  <c r="AB41" i="29"/>
  <c r="AC41" i="29"/>
  <c r="AD41" i="29"/>
  <c r="AE41" i="29"/>
  <c r="AF41" i="29"/>
  <c r="AG41" i="29"/>
  <c r="AH41" i="29"/>
  <c r="AI41" i="29"/>
  <c r="AJ41" i="29"/>
  <c r="AK41" i="29"/>
  <c r="AL41" i="29"/>
  <c r="AM41" i="29"/>
  <c r="AN41" i="29"/>
  <c r="AO41" i="29"/>
  <c r="Z42" i="29"/>
  <c r="AA42" i="29"/>
  <c r="AB42" i="29"/>
  <c r="AC42" i="29"/>
  <c r="AD42" i="29"/>
  <c r="AE42" i="29"/>
  <c r="AF42" i="29"/>
  <c r="AG42" i="29"/>
  <c r="AH42" i="29"/>
  <c r="AI42" i="29"/>
  <c r="AJ42" i="29"/>
  <c r="AK42" i="29"/>
  <c r="AL42" i="29"/>
  <c r="AM42" i="29"/>
  <c r="AN42" i="29"/>
  <c r="AO42" i="29"/>
  <c r="Z43" i="29"/>
  <c r="AA43" i="29"/>
  <c r="AB43" i="29"/>
  <c r="AC43" i="29"/>
  <c r="AD43" i="29"/>
  <c r="AE43" i="29"/>
  <c r="AF43" i="29"/>
  <c r="AG43" i="29"/>
  <c r="AH43" i="29"/>
  <c r="AI43" i="29"/>
  <c r="AJ43" i="29"/>
  <c r="AK43" i="29"/>
  <c r="AL43" i="29"/>
  <c r="AM43" i="29"/>
  <c r="AN43" i="29"/>
  <c r="AO43" i="29"/>
  <c r="Z44" i="29"/>
  <c r="AA44" i="29"/>
  <c r="AB44" i="29"/>
  <c r="AC44" i="29"/>
  <c r="AD44" i="29"/>
  <c r="AE44" i="29"/>
  <c r="AF44" i="29"/>
  <c r="AG44" i="29"/>
  <c r="AH44" i="29"/>
  <c r="AI44" i="29"/>
  <c r="AJ44" i="29"/>
  <c r="AK44" i="29"/>
  <c r="AL44" i="29"/>
  <c r="AM44" i="29"/>
  <c r="AN44" i="29"/>
  <c r="AO44" i="29"/>
  <c r="Z45" i="29"/>
  <c r="AA45" i="29"/>
  <c r="AB45" i="29"/>
  <c r="AC45" i="29"/>
  <c r="AD45" i="29"/>
  <c r="AE45" i="29"/>
  <c r="AF45" i="29"/>
  <c r="AG45" i="29"/>
  <c r="AH45" i="29"/>
  <c r="AI45" i="29"/>
  <c r="AJ45" i="29"/>
  <c r="AK45" i="29"/>
  <c r="AL45" i="29"/>
  <c r="AM45" i="29"/>
  <c r="AN45" i="29"/>
  <c r="AO45" i="29"/>
  <c r="Z46" i="29"/>
  <c r="AA46" i="29"/>
  <c r="AB46" i="29"/>
  <c r="AC46" i="29"/>
  <c r="AD46" i="29"/>
  <c r="AE46" i="29"/>
  <c r="AF46" i="29"/>
  <c r="AG46" i="29"/>
  <c r="AH46" i="29"/>
  <c r="AI46" i="29"/>
  <c r="AJ46" i="29"/>
  <c r="AK46" i="29"/>
  <c r="AL46" i="29"/>
  <c r="AM46" i="29"/>
  <c r="AN46" i="29"/>
  <c r="AO46" i="29"/>
  <c r="Z47" i="29"/>
  <c r="AA47" i="29"/>
  <c r="AB47" i="29"/>
  <c r="AC47" i="29"/>
  <c r="AD47" i="29"/>
  <c r="AE47" i="29"/>
  <c r="AF47" i="29"/>
  <c r="AG47" i="29"/>
  <c r="AH47" i="29"/>
  <c r="AI47" i="29"/>
  <c r="AJ47" i="29"/>
  <c r="AK47" i="29"/>
  <c r="AL47" i="29"/>
  <c r="AM47" i="29"/>
  <c r="AN47" i="29"/>
  <c r="AO47" i="29"/>
  <c r="Z48" i="29"/>
  <c r="AA48" i="29"/>
  <c r="AB48" i="29"/>
  <c r="AC48" i="29"/>
  <c r="AD48" i="29"/>
  <c r="AE48" i="29"/>
  <c r="AF48" i="29"/>
  <c r="AG48" i="29"/>
  <c r="AH48" i="29"/>
  <c r="AI48" i="29"/>
  <c r="AJ48" i="29"/>
  <c r="AK48" i="29"/>
  <c r="AL48" i="29"/>
  <c r="AM48" i="29"/>
  <c r="AN48" i="29"/>
  <c r="AO48" i="29"/>
  <c r="Z49" i="29"/>
  <c r="AA49" i="29"/>
  <c r="AB49" i="29"/>
  <c r="AC49" i="29"/>
  <c r="AD49" i="29"/>
  <c r="AE49" i="29"/>
  <c r="AF49" i="29"/>
  <c r="AG49" i="29"/>
  <c r="AH49" i="29"/>
  <c r="AI49" i="29"/>
  <c r="AJ49" i="29"/>
  <c r="AK49" i="29"/>
  <c r="AL49" i="29"/>
  <c r="AM49" i="29"/>
  <c r="AN49" i="29"/>
  <c r="AO49" i="29"/>
  <c r="Z50" i="29"/>
  <c r="AA50" i="29"/>
  <c r="AB50" i="29"/>
  <c r="AC50" i="29"/>
  <c r="AD50" i="29"/>
  <c r="AE50" i="29"/>
  <c r="AF50" i="29"/>
  <c r="AG50" i="29"/>
  <c r="AH50" i="29"/>
  <c r="AI50" i="29"/>
  <c r="AJ50" i="29"/>
  <c r="AK50" i="29"/>
  <c r="AL50" i="29"/>
  <c r="AM50" i="29"/>
  <c r="AN50" i="29"/>
  <c r="AO50" i="29"/>
  <c r="Z51" i="29"/>
  <c r="AA51" i="29"/>
  <c r="AB51" i="29"/>
  <c r="AC51" i="29"/>
  <c r="AD51" i="29"/>
  <c r="AE51" i="29"/>
  <c r="AF51" i="29"/>
  <c r="AG51" i="29"/>
  <c r="AH51" i="29"/>
  <c r="AI51" i="29"/>
  <c r="AJ51" i="29"/>
  <c r="AK51" i="29"/>
  <c r="AL51" i="29"/>
  <c r="AM51" i="29"/>
  <c r="AN51" i="29"/>
  <c r="AO51" i="29"/>
  <c r="Z52" i="29"/>
  <c r="AA52" i="29"/>
  <c r="AB52" i="29"/>
  <c r="AC52" i="29"/>
  <c r="AD52" i="29"/>
  <c r="AE52" i="29"/>
  <c r="AF52" i="29"/>
  <c r="AG52" i="29"/>
  <c r="AH52" i="29"/>
  <c r="AI52" i="29"/>
  <c r="AJ52" i="29"/>
  <c r="AK52" i="29"/>
  <c r="AL52" i="29"/>
  <c r="AM52" i="29"/>
  <c r="AN52" i="29"/>
  <c r="AO52" i="29"/>
  <c r="Z53" i="29"/>
  <c r="AA53" i="29"/>
  <c r="AB53" i="29"/>
  <c r="AC53" i="29"/>
  <c r="AD53" i="29"/>
  <c r="AE53" i="29"/>
  <c r="AF53" i="29"/>
  <c r="AG53" i="29"/>
  <c r="AH53" i="29"/>
  <c r="AI53" i="29"/>
  <c r="AJ53" i="29"/>
  <c r="AK53" i="29"/>
  <c r="AL53" i="29"/>
  <c r="AM53" i="29"/>
  <c r="AN53" i="29"/>
  <c r="AO53" i="29"/>
  <c r="Z54" i="29"/>
  <c r="AA54" i="29"/>
  <c r="AB54" i="29"/>
  <c r="AC54" i="29"/>
  <c r="AD54" i="29"/>
  <c r="AE54" i="29"/>
  <c r="AF54" i="29"/>
  <c r="AG54" i="29"/>
  <c r="AH54" i="29"/>
  <c r="AI54" i="29"/>
  <c r="AJ54" i="29"/>
  <c r="AK54" i="29"/>
  <c r="AL54" i="29"/>
  <c r="AM54" i="29"/>
  <c r="AN54" i="29"/>
  <c r="AO54" i="29"/>
  <c r="Z55" i="29"/>
  <c r="AA55" i="29"/>
  <c r="AB55" i="29"/>
  <c r="AC55" i="29"/>
  <c r="AD55" i="29"/>
  <c r="AE55" i="29"/>
  <c r="AF55" i="29"/>
  <c r="AG55" i="29"/>
  <c r="AH55" i="29"/>
  <c r="AI55" i="29"/>
  <c r="AJ55" i="29"/>
  <c r="AK55" i="29"/>
  <c r="AL55" i="29"/>
  <c r="AM55" i="29"/>
  <c r="AN55" i="29"/>
  <c r="AO55" i="29"/>
  <c r="Z56" i="29"/>
  <c r="AA56" i="29"/>
  <c r="AB56" i="29"/>
  <c r="AC56" i="29"/>
  <c r="AD56" i="29"/>
  <c r="AE56" i="29"/>
  <c r="AF56" i="29"/>
  <c r="AG56" i="29"/>
  <c r="AH56" i="29"/>
  <c r="AI56" i="29"/>
  <c r="AJ56" i="29"/>
  <c r="AK56" i="29"/>
  <c r="AL56" i="29"/>
  <c r="AM56" i="29"/>
  <c r="AN56" i="29"/>
  <c r="AO56" i="29"/>
  <c r="Z57" i="29"/>
  <c r="AA57" i="29"/>
  <c r="AB57" i="29"/>
  <c r="AC57" i="29"/>
  <c r="AD57" i="29"/>
  <c r="AE57" i="29"/>
  <c r="AF57" i="29"/>
  <c r="AG57" i="29"/>
  <c r="AH57" i="29"/>
  <c r="AI57" i="29"/>
  <c r="AJ57" i="29"/>
  <c r="AK57" i="29"/>
  <c r="AL57" i="29"/>
  <c r="AM57" i="29"/>
  <c r="AN57" i="29"/>
  <c r="AO57" i="29"/>
  <c r="Z58" i="29"/>
  <c r="AA58" i="29"/>
  <c r="AB58" i="29"/>
  <c r="AC58" i="29"/>
  <c r="AD58" i="29"/>
  <c r="AE58" i="29"/>
  <c r="AF58" i="29"/>
  <c r="AG58" i="29"/>
  <c r="AH58" i="29"/>
  <c r="AI58" i="29"/>
  <c r="AJ58" i="29"/>
  <c r="AK58" i="29"/>
  <c r="AL58" i="29"/>
  <c r="AM58" i="29"/>
  <c r="AN58" i="29"/>
  <c r="AO58" i="29"/>
  <c r="Z59" i="29"/>
  <c r="AA59" i="29"/>
  <c r="AB59" i="29"/>
  <c r="AC59" i="29"/>
  <c r="AD59" i="29"/>
  <c r="AE59" i="29"/>
  <c r="AF59" i="29"/>
  <c r="AG59" i="29"/>
  <c r="AH59" i="29"/>
  <c r="AI59" i="29"/>
  <c r="AJ59" i="29"/>
  <c r="AK59" i="29"/>
  <c r="AL59" i="29"/>
  <c r="AM59" i="29"/>
  <c r="AN59" i="29"/>
  <c r="AO59" i="29"/>
  <c r="Z60" i="29"/>
  <c r="AA60" i="29"/>
  <c r="AB60" i="29"/>
  <c r="AC60" i="29"/>
  <c r="AD60" i="29"/>
  <c r="AE60" i="29"/>
  <c r="AF60" i="29"/>
  <c r="AG60" i="29"/>
  <c r="AH60" i="29"/>
  <c r="AI60" i="29"/>
  <c r="AJ60" i="29"/>
  <c r="AK60" i="29"/>
  <c r="AL60" i="29"/>
  <c r="AM60" i="29"/>
  <c r="AN60" i="29"/>
  <c r="AO60" i="29"/>
  <c r="Z61" i="29"/>
  <c r="AA61" i="29"/>
  <c r="AB61" i="29"/>
  <c r="AC61" i="29"/>
  <c r="AD61" i="29"/>
  <c r="AE61" i="29"/>
  <c r="AF61" i="29"/>
  <c r="AG61" i="29"/>
  <c r="AH61" i="29"/>
  <c r="AI61" i="29"/>
  <c r="AJ61" i="29"/>
  <c r="AK61" i="29"/>
  <c r="AL61" i="29"/>
  <c r="AM61" i="29"/>
  <c r="AN61" i="29"/>
  <c r="AO61" i="29"/>
  <c r="Z62" i="29"/>
  <c r="AA62" i="29"/>
  <c r="AB62" i="29"/>
  <c r="AC62" i="29"/>
  <c r="AD62" i="29"/>
  <c r="AE62" i="29"/>
  <c r="AF62" i="29"/>
  <c r="AG62" i="29"/>
  <c r="AH62" i="29"/>
  <c r="AI62" i="29"/>
  <c r="AJ62" i="29"/>
  <c r="AK62" i="29"/>
  <c r="AL62" i="29"/>
  <c r="AM62" i="29"/>
  <c r="AN62" i="29"/>
  <c r="AO62" i="29"/>
  <c r="Z63" i="29"/>
  <c r="AA63" i="29"/>
  <c r="AB63" i="29"/>
  <c r="AC63" i="29"/>
  <c r="AD63" i="29"/>
  <c r="AE63" i="29"/>
  <c r="AF63" i="29"/>
  <c r="AG63" i="29"/>
  <c r="AH63" i="29"/>
  <c r="AI63" i="29"/>
  <c r="AJ63" i="29"/>
  <c r="AK63" i="29"/>
  <c r="AL63" i="29"/>
  <c r="AM63" i="29"/>
  <c r="AN63" i="29"/>
  <c r="AO63" i="29"/>
  <c r="Z64" i="29"/>
  <c r="AA64" i="29"/>
  <c r="AB64" i="29"/>
  <c r="AC64" i="29"/>
  <c r="AD64" i="29"/>
  <c r="AE64" i="29"/>
  <c r="AF64" i="29"/>
  <c r="AG64" i="29"/>
  <c r="AH64" i="29"/>
  <c r="AI64" i="29"/>
  <c r="AJ64" i="29"/>
  <c r="AK64" i="29"/>
  <c r="AL64" i="29"/>
  <c r="AM64" i="29"/>
  <c r="AN64" i="29"/>
  <c r="AO64" i="29"/>
  <c r="Z65" i="29"/>
  <c r="AA65" i="29"/>
  <c r="AB65" i="29"/>
  <c r="AC65" i="29"/>
  <c r="AD65" i="29"/>
  <c r="AE65" i="29"/>
  <c r="AF65" i="29"/>
  <c r="AG65" i="29"/>
  <c r="AH65" i="29"/>
  <c r="AI65" i="29"/>
  <c r="AJ65" i="29"/>
  <c r="AK65" i="29"/>
  <c r="AL65" i="29"/>
  <c r="AM65" i="29"/>
  <c r="AN65" i="29"/>
  <c r="AO65" i="29"/>
  <c r="Z66" i="29"/>
  <c r="AA66" i="29"/>
  <c r="AB66" i="29"/>
  <c r="AC66" i="29"/>
  <c r="AD66" i="29"/>
  <c r="AE66" i="29"/>
  <c r="AF66" i="29"/>
  <c r="AG66" i="29"/>
  <c r="AH66" i="29"/>
  <c r="AI66" i="29"/>
  <c r="AJ66" i="29"/>
  <c r="AK66" i="29"/>
  <c r="AL66" i="29"/>
  <c r="AM66" i="29"/>
  <c r="AN66" i="29"/>
  <c r="AO66" i="29"/>
  <c r="Z67" i="29"/>
  <c r="AA67" i="29"/>
  <c r="AB67" i="29"/>
  <c r="AC67" i="29"/>
  <c r="AD67" i="29"/>
  <c r="AE67" i="29"/>
  <c r="AF67" i="29"/>
  <c r="AG67" i="29"/>
  <c r="AH67" i="29"/>
  <c r="AI67" i="29"/>
  <c r="AJ67" i="29"/>
  <c r="AK67" i="29"/>
  <c r="AL67" i="29"/>
  <c r="AM67" i="29"/>
  <c r="AN67" i="29"/>
  <c r="AO67" i="29"/>
  <c r="Z68" i="29"/>
  <c r="AA68" i="29"/>
  <c r="AB68" i="29"/>
  <c r="AC68" i="29"/>
  <c r="AD68" i="29"/>
  <c r="AE68" i="29"/>
  <c r="AF68" i="29"/>
  <c r="AG68" i="29"/>
  <c r="AH68" i="29"/>
  <c r="AI68" i="29"/>
  <c r="AJ68" i="29"/>
  <c r="AK68" i="29"/>
  <c r="AL68" i="29"/>
  <c r="AM68" i="29"/>
  <c r="AN68" i="29"/>
  <c r="AO68" i="29"/>
  <c r="Z69" i="29"/>
  <c r="AA69" i="29"/>
  <c r="AB69" i="29"/>
  <c r="AC69" i="29"/>
  <c r="AD69" i="29"/>
  <c r="AE69" i="29"/>
  <c r="AF69" i="29"/>
  <c r="AG69" i="29"/>
  <c r="AH69" i="29"/>
  <c r="AI69" i="29"/>
  <c r="AJ69" i="29"/>
  <c r="AK69" i="29"/>
  <c r="AL69" i="29"/>
  <c r="AM69" i="29"/>
  <c r="AN69" i="29"/>
  <c r="AO69" i="29"/>
  <c r="Z70" i="29"/>
  <c r="AA70" i="29"/>
  <c r="AB70" i="29"/>
  <c r="AC70" i="29"/>
  <c r="AD70" i="29"/>
  <c r="AE70" i="29"/>
  <c r="AF70" i="29"/>
  <c r="AG70" i="29"/>
  <c r="AH70" i="29"/>
  <c r="AI70" i="29"/>
  <c r="AJ70" i="29"/>
  <c r="AK70" i="29"/>
  <c r="AL70" i="29"/>
  <c r="AM70" i="29"/>
  <c r="AN70" i="29"/>
  <c r="AO70" i="29"/>
  <c r="Z71" i="29"/>
  <c r="AA71" i="29"/>
  <c r="AB71" i="29"/>
  <c r="AC71" i="29"/>
  <c r="AD71" i="29"/>
  <c r="AE71" i="29"/>
  <c r="AF71" i="29"/>
  <c r="AG71" i="29"/>
  <c r="AH71" i="29"/>
  <c r="AI71" i="29"/>
  <c r="AJ71" i="29"/>
  <c r="AK71" i="29"/>
  <c r="AL71" i="29"/>
  <c r="AM71" i="29"/>
  <c r="AN71" i="29"/>
  <c r="AO71" i="29"/>
  <c r="Z72" i="29"/>
  <c r="AA72" i="29"/>
  <c r="AB72" i="29"/>
  <c r="AC72" i="29"/>
  <c r="AD72" i="29"/>
  <c r="AE72" i="29"/>
  <c r="AF72" i="29"/>
  <c r="AG72" i="29"/>
  <c r="AH72" i="29"/>
  <c r="AI72" i="29"/>
  <c r="AJ72" i="29"/>
  <c r="AK72" i="29"/>
  <c r="AL72" i="29"/>
  <c r="AM72" i="29"/>
  <c r="AN72" i="29"/>
  <c r="AO72" i="29"/>
  <c r="Z73" i="29"/>
  <c r="AA73" i="29"/>
  <c r="AB73" i="29"/>
  <c r="AC73" i="29"/>
  <c r="AD73" i="29"/>
  <c r="AE73" i="29"/>
  <c r="AF73" i="29"/>
  <c r="AG73" i="29"/>
  <c r="AH73" i="29"/>
  <c r="AI73" i="29"/>
  <c r="AJ73" i="29"/>
  <c r="AK73" i="29"/>
  <c r="AL73" i="29"/>
  <c r="AM73" i="29"/>
  <c r="AN73" i="29"/>
  <c r="AO73" i="29"/>
  <c r="Z74" i="29"/>
  <c r="AA74" i="29"/>
  <c r="AB74" i="29"/>
  <c r="AC74" i="29"/>
  <c r="AD74" i="29"/>
  <c r="AE74" i="29"/>
  <c r="AF74" i="29"/>
  <c r="AG74" i="29"/>
  <c r="AH74" i="29"/>
  <c r="AI74" i="29"/>
  <c r="AJ74" i="29"/>
  <c r="AK74" i="29"/>
  <c r="AL74" i="29"/>
  <c r="AM74" i="29"/>
  <c r="AN74" i="29"/>
  <c r="AO74" i="29"/>
  <c r="Z75" i="29"/>
  <c r="AA75" i="29"/>
  <c r="AB75" i="29"/>
  <c r="AC75" i="29"/>
  <c r="AD75" i="29"/>
  <c r="AE75" i="29"/>
  <c r="AF75" i="29"/>
  <c r="AG75" i="29"/>
  <c r="AH75" i="29"/>
  <c r="AI75" i="29"/>
  <c r="AJ75" i="29"/>
  <c r="AK75" i="29"/>
  <c r="AL75" i="29"/>
  <c r="AM75" i="29"/>
  <c r="AN75" i="29"/>
  <c r="AO75" i="29"/>
  <c r="Z76" i="29"/>
  <c r="AA76" i="29"/>
  <c r="AB76" i="29"/>
  <c r="AC76" i="29"/>
  <c r="AD76" i="29"/>
  <c r="AE76" i="29"/>
  <c r="AF76" i="29"/>
  <c r="AG76" i="29"/>
  <c r="AH76" i="29"/>
  <c r="AI76" i="29"/>
  <c r="AJ76" i="29"/>
  <c r="AK76" i="29"/>
  <c r="AL76" i="29"/>
  <c r="AM76" i="29"/>
  <c r="AN76" i="29"/>
  <c r="AO76" i="29"/>
  <c r="Z77" i="29"/>
  <c r="AA77" i="29"/>
  <c r="AB77" i="29"/>
  <c r="AC77" i="29"/>
  <c r="AD77" i="29"/>
  <c r="AE77" i="29"/>
  <c r="AF77" i="29"/>
  <c r="AG77" i="29"/>
  <c r="AH77" i="29"/>
  <c r="AI77" i="29"/>
  <c r="AJ77" i="29"/>
  <c r="AK77" i="29"/>
  <c r="AL77" i="29"/>
  <c r="AM77" i="29"/>
  <c r="AN77" i="29"/>
  <c r="AO77" i="29"/>
  <c r="Z78" i="29"/>
  <c r="AA78" i="29"/>
  <c r="AB78" i="29"/>
  <c r="AC78" i="29"/>
  <c r="AD78" i="29"/>
  <c r="AE78" i="29"/>
  <c r="AF78" i="29"/>
  <c r="AG78" i="29"/>
  <c r="AH78" i="29"/>
  <c r="AI78" i="29"/>
  <c r="AJ78" i="29"/>
  <c r="AK78" i="29"/>
  <c r="AL78" i="29"/>
  <c r="AM78" i="29"/>
  <c r="AN78" i="29"/>
  <c r="AO78" i="29"/>
  <c r="Z79" i="29"/>
  <c r="AA79" i="29"/>
  <c r="AB79" i="29"/>
  <c r="AC79" i="29"/>
  <c r="AD79" i="29"/>
  <c r="AE79" i="29"/>
  <c r="AF79" i="29"/>
  <c r="AG79" i="29"/>
  <c r="AH79" i="29"/>
  <c r="AI79" i="29"/>
  <c r="AJ79" i="29"/>
  <c r="AK79" i="29"/>
  <c r="AL79" i="29"/>
  <c r="AM79" i="29"/>
  <c r="AN79" i="29"/>
  <c r="AO79" i="29"/>
  <c r="Z80" i="29"/>
  <c r="AA80" i="29"/>
  <c r="AB80" i="29"/>
  <c r="AC80" i="29"/>
  <c r="AD80" i="29"/>
  <c r="AE80" i="29"/>
  <c r="AF80" i="29"/>
  <c r="AG80" i="29"/>
  <c r="AH80" i="29"/>
  <c r="AI80" i="29"/>
  <c r="AJ80" i="29"/>
  <c r="AK80" i="29"/>
  <c r="AL80" i="29"/>
  <c r="AM80" i="29"/>
  <c r="AN80" i="29"/>
  <c r="AO80" i="29"/>
  <c r="Z81" i="29"/>
  <c r="AA81" i="29"/>
  <c r="AB81" i="29"/>
  <c r="AC81" i="29"/>
  <c r="AD81" i="29"/>
  <c r="AE81" i="29"/>
  <c r="AF81" i="29"/>
  <c r="AG81" i="29"/>
  <c r="AH81" i="29"/>
  <c r="AI81" i="29"/>
  <c r="AJ81" i="29"/>
  <c r="AK81" i="29"/>
  <c r="AL81" i="29"/>
  <c r="AM81" i="29"/>
  <c r="AN81" i="29"/>
  <c r="AO81" i="29"/>
  <c r="Z82" i="29"/>
  <c r="AA82" i="29"/>
  <c r="AB82" i="29"/>
  <c r="AC82" i="29"/>
  <c r="AD82" i="29"/>
  <c r="AE82" i="29"/>
  <c r="AF82" i="29"/>
  <c r="AG82" i="29"/>
  <c r="AH82" i="29"/>
  <c r="AI82" i="29"/>
  <c r="AJ82" i="29"/>
  <c r="AK82" i="29"/>
  <c r="AL82" i="29"/>
  <c r="AM82" i="29"/>
  <c r="AN82" i="29"/>
  <c r="AO82" i="29"/>
  <c r="Z83" i="29"/>
  <c r="AA83" i="29"/>
  <c r="AB83" i="29"/>
  <c r="AC83" i="29"/>
  <c r="AD83" i="29"/>
  <c r="AE83" i="29"/>
  <c r="AF83" i="29"/>
  <c r="AG83" i="29"/>
  <c r="AH83" i="29"/>
  <c r="AI83" i="29"/>
  <c r="AJ83" i="29"/>
  <c r="AK83" i="29"/>
  <c r="AL83" i="29"/>
  <c r="AM83" i="29"/>
  <c r="AN83" i="29"/>
  <c r="AO83" i="29"/>
  <c r="Z84" i="29"/>
  <c r="AA84" i="29"/>
  <c r="AB84" i="29"/>
  <c r="AC84" i="29"/>
  <c r="AD84" i="29"/>
  <c r="AE84" i="29"/>
  <c r="AF84" i="29"/>
  <c r="AG84" i="29"/>
  <c r="AH84" i="29"/>
  <c r="AI84" i="29"/>
  <c r="AJ84" i="29"/>
  <c r="AK84" i="29"/>
  <c r="AL84" i="29"/>
  <c r="AM84" i="29"/>
  <c r="AN84" i="29"/>
  <c r="AO84" i="29"/>
  <c r="Z85" i="29"/>
  <c r="AA85" i="29"/>
  <c r="AB85" i="29"/>
  <c r="AC85" i="29"/>
  <c r="AD85" i="29"/>
  <c r="AE85" i="29"/>
  <c r="AF85" i="29"/>
  <c r="AG85" i="29"/>
  <c r="AH85" i="29"/>
  <c r="AI85" i="29"/>
  <c r="AJ85" i="29"/>
  <c r="AK85" i="29"/>
  <c r="AL85" i="29"/>
  <c r="AM85" i="29"/>
  <c r="AN85" i="29"/>
  <c r="AO85" i="29"/>
  <c r="Z86" i="29"/>
  <c r="AA86" i="29"/>
  <c r="AB86" i="29"/>
  <c r="AC86" i="29"/>
  <c r="AD86" i="29"/>
  <c r="AE86" i="29"/>
  <c r="AF86" i="29"/>
  <c r="AG86" i="29"/>
  <c r="AH86" i="29"/>
  <c r="AI86" i="29"/>
  <c r="AJ86" i="29"/>
  <c r="AK86" i="29"/>
  <c r="AL86" i="29"/>
  <c r="AM86" i="29"/>
  <c r="AN86" i="29"/>
  <c r="AO86" i="29"/>
  <c r="Z87" i="29"/>
  <c r="AA87" i="29"/>
  <c r="AB87" i="29"/>
  <c r="AC87" i="29"/>
  <c r="AD87" i="29"/>
  <c r="AE87" i="29"/>
  <c r="AF87" i="29"/>
  <c r="AG87" i="29"/>
  <c r="AH87" i="29"/>
  <c r="AI87" i="29"/>
  <c r="AJ87" i="29"/>
  <c r="AK87" i="29"/>
  <c r="AL87" i="29"/>
  <c r="AM87" i="29"/>
  <c r="AN87" i="29"/>
  <c r="AO87" i="29"/>
  <c r="Z88" i="29"/>
  <c r="AA88" i="29"/>
  <c r="AB88" i="29"/>
  <c r="AC88" i="29"/>
  <c r="AD88" i="29"/>
  <c r="AE88" i="29"/>
  <c r="AF88" i="29"/>
  <c r="AG88" i="29"/>
  <c r="AH88" i="29"/>
  <c r="AI88" i="29"/>
  <c r="AJ88" i="29"/>
  <c r="AK88" i="29"/>
  <c r="AL88" i="29"/>
  <c r="AM88" i="29"/>
  <c r="AN88" i="29"/>
  <c r="AO88" i="29"/>
  <c r="Z89" i="29"/>
  <c r="AA89" i="29"/>
  <c r="AB89" i="29"/>
  <c r="AC89" i="29"/>
  <c r="AD89" i="29"/>
  <c r="AE89" i="29"/>
  <c r="AF89" i="29"/>
  <c r="AG89" i="29"/>
  <c r="AH89" i="29"/>
  <c r="AI89" i="29"/>
  <c r="AJ89" i="29"/>
  <c r="AK89" i="29"/>
  <c r="AL89" i="29"/>
  <c r="AM89" i="29"/>
  <c r="AN89" i="29"/>
  <c r="AO89" i="29"/>
  <c r="Z90" i="29"/>
  <c r="AA90" i="29"/>
  <c r="AB90" i="29"/>
  <c r="AC90" i="29"/>
  <c r="AD90" i="29"/>
  <c r="AE90" i="29"/>
  <c r="AF90" i="29"/>
  <c r="AG90" i="29"/>
  <c r="AH90" i="29"/>
  <c r="AI90" i="29"/>
  <c r="AJ90" i="29"/>
  <c r="AK90" i="29"/>
  <c r="AL90" i="29"/>
  <c r="AM90" i="29"/>
  <c r="AN90" i="29"/>
  <c r="AO90" i="29"/>
  <c r="Z91" i="29"/>
  <c r="AA91" i="29"/>
  <c r="AB91" i="29"/>
  <c r="AC91" i="29"/>
  <c r="AD91" i="29"/>
  <c r="AE91" i="29"/>
  <c r="AF91" i="29"/>
  <c r="AG91" i="29"/>
  <c r="AH91" i="29"/>
  <c r="AI91" i="29"/>
  <c r="AJ91" i="29"/>
  <c r="AK91" i="29"/>
  <c r="AL91" i="29"/>
  <c r="AM91" i="29"/>
  <c r="AN91" i="29"/>
  <c r="AO91" i="29"/>
  <c r="Z92" i="29"/>
  <c r="AA92" i="29"/>
  <c r="AB92" i="29"/>
  <c r="AC92" i="29"/>
  <c r="AD92" i="29"/>
  <c r="AE92" i="29"/>
  <c r="AF92" i="29"/>
  <c r="AG92" i="29"/>
  <c r="AH92" i="29"/>
  <c r="AI92" i="29"/>
  <c r="AJ92" i="29"/>
  <c r="AK92" i="29"/>
  <c r="AL92" i="29"/>
  <c r="AM92" i="29"/>
  <c r="AN92" i="29"/>
  <c r="AO92" i="29"/>
  <c r="Z93" i="29"/>
  <c r="AA93" i="29"/>
  <c r="AB93" i="29"/>
  <c r="AC93" i="29"/>
  <c r="AD93" i="29"/>
  <c r="AE93" i="29"/>
  <c r="AF93" i="29"/>
  <c r="AG93" i="29"/>
  <c r="AH93" i="29"/>
  <c r="AI93" i="29"/>
  <c r="AJ93" i="29"/>
  <c r="AK93" i="29"/>
  <c r="AL93" i="29"/>
  <c r="AM93" i="29"/>
  <c r="AN93" i="29"/>
  <c r="AO93" i="29"/>
  <c r="Z94" i="29"/>
  <c r="AA94" i="29"/>
  <c r="AB94" i="29"/>
  <c r="AC94" i="29"/>
  <c r="AD94" i="29"/>
  <c r="AE94" i="29"/>
  <c r="AF94" i="29"/>
  <c r="AG94" i="29"/>
  <c r="AH94" i="29"/>
  <c r="AI94" i="29"/>
  <c r="AJ94" i="29"/>
  <c r="AK94" i="29"/>
  <c r="AL94" i="29"/>
  <c r="AM94" i="29"/>
  <c r="AN94" i="29"/>
  <c r="AO94" i="29"/>
  <c r="Z95" i="29"/>
  <c r="AA95" i="29"/>
  <c r="AB95" i="29"/>
  <c r="AC95" i="29"/>
  <c r="AD95" i="29"/>
  <c r="AE95" i="29"/>
  <c r="AF95" i="29"/>
  <c r="AG95" i="29"/>
  <c r="AH95" i="29"/>
  <c r="AI95" i="29"/>
  <c r="AJ95" i="29"/>
  <c r="AK95" i="29"/>
  <c r="AL95" i="29"/>
  <c r="AM95" i="29"/>
  <c r="AN95" i="29"/>
  <c r="AO95" i="29"/>
  <c r="Z96" i="29"/>
  <c r="AA96" i="29"/>
  <c r="AB96" i="29"/>
  <c r="AC96" i="29"/>
  <c r="AD96" i="29"/>
  <c r="AE96" i="29"/>
  <c r="AF96" i="29"/>
  <c r="AG96" i="29"/>
  <c r="AH96" i="29"/>
  <c r="AI96" i="29"/>
  <c r="AJ96" i="29"/>
  <c r="AK96" i="29"/>
  <c r="AL96" i="29"/>
  <c r="AM96" i="29"/>
  <c r="AN96" i="29"/>
  <c r="AO96" i="29"/>
  <c r="Z97" i="29"/>
  <c r="AA97" i="29"/>
  <c r="AB97" i="29"/>
  <c r="AC97" i="29"/>
  <c r="AD97" i="29"/>
  <c r="AE97" i="29"/>
  <c r="AF97" i="29"/>
  <c r="AG97" i="29"/>
  <c r="AH97" i="29"/>
  <c r="AI97" i="29"/>
  <c r="AJ97" i="29"/>
  <c r="AK97" i="29"/>
  <c r="AL97" i="29"/>
  <c r="AM97" i="29"/>
  <c r="AN97" i="29"/>
  <c r="AO97" i="29"/>
  <c r="Z98" i="29"/>
  <c r="AA98" i="29"/>
  <c r="AB98" i="29"/>
  <c r="AC98" i="29"/>
  <c r="AD98" i="29"/>
  <c r="AE98" i="29"/>
  <c r="AF98" i="29"/>
  <c r="AG98" i="29"/>
  <c r="AH98" i="29"/>
  <c r="AI98" i="29"/>
  <c r="AJ98" i="29"/>
  <c r="AK98" i="29"/>
  <c r="AL98" i="29"/>
  <c r="AM98" i="29"/>
  <c r="AN98" i="29"/>
  <c r="AO98" i="29"/>
  <c r="Z99" i="29"/>
  <c r="AA99" i="29"/>
  <c r="AB99" i="29"/>
  <c r="AC99" i="29"/>
  <c r="AD99" i="29"/>
  <c r="AE99" i="29"/>
  <c r="AF99" i="29"/>
  <c r="AG99" i="29"/>
  <c r="AH99" i="29"/>
  <c r="AI99" i="29"/>
  <c r="AJ99" i="29"/>
  <c r="AK99" i="29"/>
  <c r="AL99" i="29"/>
  <c r="AM99" i="29"/>
  <c r="AN99" i="29"/>
  <c r="AO99" i="29"/>
  <c r="Z100" i="29"/>
  <c r="AA100" i="29"/>
  <c r="AB100" i="29"/>
  <c r="AC100" i="29"/>
  <c r="AD100" i="29"/>
  <c r="AE100" i="29"/>
  <c r="AF100" i="29"/>
  <c r="AG100" i="29"/>
  <c r="AH100" i="29"/>
  <c r="AI100" i="29"/>
  <c r="AJ100" i="29"/>
  <c r="AK100" i="29"/>
  <c r="AL100" i="29"/>
  <c r="AM100" i="29"/>
  <c r="AN100" i="29"/>
  <c r="AO100" i="29"/>
  <c r="Z101" i="29"/>
  <c r="AA101" i="29"/>
  <c r="AB101" i="29"/>
  <c r="AC101" i="29"/>
  <c r="AD101" i="29"/>
  <c r="AE101" i="29"/>
  <c r="AF101" i="29"/>
  <c r="AG101" i="29"/>
  <c r="AH101" i="29"/>
  <c r="AI101" i="29"/>
  <c r="AJ101" i="29"/>
  <c r="AK101" i="29"/>
  <c r="AL101" i="29"/>
  <c r="AM101" i="29"/>
  <c r="AN101" i="29"/>
  <c r="AO101" i="29"/>
  <c r="Z102" i="29"/>
  <c r="AA102" i="29"/>
  <c r="AB102" i="29"/>
  <c r="AC102" i="29"/>
  <c r="AD102" i="29"/>
  <c r="AE102" i="29"/>
  <c r="AF102" i="29"/>
  <c r="AG102" i="29"/>
  <c r="AH102" i="29"/>
  <c r="AI102" i="29"/>
  <c r="AJ102" i="29"/>
  <c r="AK102" i="29"/>
  <c r="AL102" i="29"/>
  <c r="AM102" i="29"/>
  <c r="AN102" i="29"/>
  <c r="AO102" i="29"/>
  <c r="Z103" i="29"/>
  <c r="AA103" i="29"/>
  <c r="AB103" i="29"/>
  <c r="AC103" i="29"/>
  <c r="AD103" i="29"/>
  <c r="AE103" i="29"/>
  <c r="AF103" i="29"/>
  <c r="AG103" i="29"/>
  <c r="AH103" i="29"/>
  <c r="AI103" i="29"/>
  <c r="AJ103" i="29"/>
  <c r="AK103" i="29"/>
  <c r="AL103" i="29"/>
  <c r="AM103" i="29"/>
  <c r="AN103" i="29"/>
  <c r="AO103" i="29"/>
  <c r="Z104" i="29"/>
  <c r="AA104" i="29"/>
  <c r="AB104" i="29"/>
  <c r="AC104" i="29"/>
  <c r="AD104" i="29"/>
  <c r="AE104" i="29"/>
  <c r="AF104" i="29"/>
  <c r="AG104" i="29"/>
  <c r="AH104" i="29"/>
  <c r="AI104" i="29"/>
  <c r="AJ104" i="29"/>
  <c r="AK104" i="29"/>
  <c r="AL104" i="29"/>
  <c r="AM104" i="29"/>
  <c r="AN104" i="29"/>
  <c r="AO104" i="29"/>
  <c r="Z105" i="29"/>
  <c r="AA105" i="29"/>
  <c r="AB105" i="29"/>
  <c r="AC105" i="29"/>
  <c r="AD105" i="29"/>
  <c r="AE105" i="29"/>
  <c r="AF105" i="29"/>
  <c r="AG105" i="29"/>
  <c r="AH105" i="29"/>
  <c r="AI105" i="29"/>
  <c r="AJ105" i="29"/>
  <c r="AK105" i="29"/>
  <c r="AL105" i="29"/>
  <c r="AM105" i="29"/>
  <c r="AN105" i="29"/>
  <c r="AO105" i="29"/>
  <c r="Z106" i="29"/>
  <c r="AA106" i="29"/>
  <c r="AB106" i="29"/>
  <c r="AC106" i="29"/>
  <c r="AD106" i="29"/>
  <c r="AE106" i="29"/>
  <c r="AF106" i="29"/>
  <c r="AG106" i="29"/>
  <c r="AH106" i="29"/>
  <c r="AI106" i="29"/>
  <c r="AJ106" i="29"/>
  <c r="AK106" i="29"/>
  <c r="AL106" i="29"/>
  <c r="AM106" i="29"/>
  <c r="AN106" i="29"/>
  <c r="AO106" i="29"/>
  <c r="Z107" i="29"/>
  <c r="AA107" i="29"/>
  <c r="AB107" i="29"/>
  <c r="AC107" i="29"/>
  <c r="AD107" i="29"/>
  <c r="AE107" i="29"/>
  <c r="AF107" i="29"/>
  <c r="AG107" i="29"/>
  <c r="AH107" i="29"/>
  <c r="AI107" i="29"/>
  <c r="AJ107" i="29"/>
  <c r="AK107" i="29"/>
  <c r="AL107" i="29"/>
  <c r="AM107" i="29"/>
  <c r="AN107" i="29"/>
  <c r="AO107" i="29"/>
  <c r="Z108" i="29"/>
  <c r="AA108" i="29"/>
  <c r="AB108" i="29"/>
  <c r="AC108" i="29"/>
  <c r="AD108" i="29"/>
  <c r="AE108" i="29"/>
  <c r="AF108" i="29"/>
  <c r="AG108" i="29"/>
  <c r="AH108" i="29"/>
  <c r="AI108" i="29"/>
  <c r="AJ108" i="29"/>
  <c r="AK108" i="29"/>
  <c r="AL108" i="29"/>
  <c r="AM108" i="29"/>
  <c r="AN108" i="29"/>
  <c r="AO108" i="29"/>
  <c r="Z109" i="29"/>
  <c r="AA109" i="29"/>
  <c r="AB109" i="29"/>
  <c r="AC109" i="29"/>
  <c r="AD109" i="29"/>
  <c r="AE109" i="29"/>
  <c r="AF109" i="29"/>
  <c r="AG109" i="29"/>
  <c r="AH109" i="29"/>
  <c r="AI109" i="29"/>
  <c r="AJ109" i="29"/>
  <c r="AK109" i="29"/>
  <c r="AL109" i="29"/>
  <c r="AM109" i="29"/>
  <c r="AN109" i="29"/>
  <c r="AO109" i="29"/>
  <c r="Z110" i="29"/>
  <c r="AA110" i="29"/>
  <c r="AB110" i="29"/>
  <c r="AC110" i="29"/>
  <c r="AD110" i="29"/>
  <c r="AE110" i="29"/>
  <c r="AF110" i="29"/>
  <c r="AG110" i="29"/>
  <c r="AH110" i="29"/>
  <c r="AI110" i="29"/>
  <c r="AJ110" i="29"/>
  <c r="AK110" i="29"/>
  <c r="AL110" i="29"/>
  <c r="AM110" i="29"/>
  <c r="AN110" i="29"/>
  <c r="AO110" i="29"/>
  <c r="Z111" i="29"/>
  <c r="AA111" i="29"/>
  <c r="AB111" i="29"/>
  <c r="AC111" i="29"/>
  <c r="AD111" i="29"/>
  <c r="AE111" i="29"/>
  <c r="AF111" i="29"/>
  <c r="AG111" i="29"/>
  <c r="AH111" i="29"/>
  <c r="AI111" i="29"/>
  <c r="AJ111" i="29"/>
  <c r="AK111" i="29"/>
  <c r="AL111" i="29"/>
  <c r="AM111" i="29"/>
  <c r="AN111" i="29"/>
  <c r="AO111" i="29"/>
  <c r="Z112" i="29"/>
  <c r="AA112" i="29"/>
  <c r="AB112" i="29"/>
  <c r="AC112" i="29"/>
  <c r="AD112" i="29"/>
  <c r="AE112" i="29"/>
  <c r="AF112" i="29"/>
  <c r="AG112" i="29"/>
  <c r="AH112" i="29"/>
  <c r="AI112" i="29"/>
  <c r="AJ112" i="29"/>
  <c r="AK112" i="29"/>
  <c r="AL112" i="29"/>
  <c r="AM112" i="29"/>
  <c r="AN112" i="29"/>
  <c r="AO112" i="29"/>
  <c r="Z113" i="29"/>
  <c r="AA113" i="29"/>
  <c r="AB113" i="29"/>
  <c r="AC113" i="29"/>
  <c r="AD113" i="29"/>
  <c r="AE113" i="29"/>
  <c r="AF113" i="29"/>
  <c r="AG113" i="29"/>
  <c r="AH113" i="29"/>
  <c r="AI113" i="29"/>
  <c r="AJ113" i="29"/>
  <c r="AK113" i="29"/>
  <c r="AL113" i="29"/>
  <c r="AM113" i="29"/>
  <c r="AN113" i="29"/>
  <c r="AO113" i="29"/>
  <c r="Z114" i="29"/>
  <c r="AA114" i="29"/>
  <c r="AB114" i="29"/>
  <c r="AC114" i="29"/>
  <c r="AD114" i="29"/>
  <c r="AE114" i="29"/>
  <c r="AF114" i="29"/>
  <c r="AG114" i="29"/>
  <c r="AH114" i="29"/>
  <c r="AI114" i="29"/>
  <c r="AJ114" i="29"/>
  <c r="AK114" i="29"/>
  <c r="AL114" i="29"/>
  <c r="AM114" i="29"/>
  <c r="AN114" i="29"/>
  <c r="AO114" i="29"/>
  <c r="Z115" i="29"/>
  <c r="AA115" i="29"/>
  <c r="AB115" i="29"/>
  <c r="AC115" i="29"/>
  <c r="AD115" i="29"/>
  <c r="AE115" i="29"/>
  <c r="AF115" i="29"/>
  <c r="AG115" i="29"/>
  <c r="AH115" i="29"/>
  <c r="AI115" i="29"/>
  <c r="AJ115" i="29"/>
  <c r="AK115" i="29"/>
  <c r="AL115" i="29"/>
  <c r="AM115" i="29"/>
  <c r="AN115" i="29"/>
  <c r="AO115" i="29"/>
  <c r="Z116" i="29"/>
  <c r="AA116" i="29"/>
  <c r="AB116" i="29"/>
  <c r="AC116" i="29"/>
  <c r="AD116" i="29"/>
  <c r="AE116" i="29"/>
  <c r="AF116" i="29"/>
  <c r="AG116" i="29"/>
  <c r="AH116" i="29"/>
  <c r="AI116" i="29"/>
  <c r="AJ116" i="29"/>
  <c r="AK116" i="29"/>
  <c r="AL116" i="29"/>
  <c r="AM116" i="29"/>
  <c r="AN116" i="29"/>
  <c r="AO116" i="29"/>
  <c r="Z117" i="29"/>
  <c r="AA117" i="29"/>
  <c r="AB117" i="29"/>
  <c r="AC117" i="29"/>
  <c r="AD117" i="29"/>
  <c r="AE117" i="29"/>
  <c r="AF117" i="29"/>
  <c r="AG117" i="29"/>
  <c r="AH117" i="29"/>
  <c r="AI117" i="29"/>
  <c r="AJ117" i="29"/>
  <c r="AK117" i="29"/>
  <c r="AL117" i="29"/>
  <c r="AM117" i="29"/>
  <c r="AN117" i="29"/>
  <c r="AO117" i="29"/>
  <c r="Z118" i="29"/>
  <c r="AA118" i="29"/>
  <c r="AB118" i="29"/>
  <c r="AC118" i="29"/>
  <c r="AD118" i="29"/>
  <c r="AE118" i="29"/>
  <c r="AF118" i="29"/>
  <c r="AG118" i="29"/>
  <c r="AH118" i="29"/>
  <c r="AI118" i="29"/>
  <c r="AJ118" i="29"/>
  <c r="AK118" i="29"/>
  <c r="AL118" i="29"/>
  <c r="AM118" i="29"/>
  <c r="AN118" i="29"/>
  <c r="AO118" i="29"/>
  <c r="Z119" i="29"/>
  <c r="AA119" i="29"/>
  <c r="AB119" i="29"/>
  <c r="AC119" i="29"/>
  <c r="AD119" i="29"/>
  <c r="AE119" i="29"/>
  <c r="AF119" i="29"/>
  <c r="AG119" i="29"/>
  <c r="AH119" i="29"/>
  <c r="AI119" i="29"/>
  <c r="AJ119" i="29"/>
  <c r="AK119" i="29"/>
  <c r="AL119" i="29"/>
  <c r="AM119" i="29"/>
  <c r="AN119" i="29"/>
  <c r="AO119" i="29"/>
  <c r="Z120" i="29"/>
  <c r="AA120" i="29"/>
  <c r="AB120" i="29"/>
  <c r="AC120" i="29"/>
  <c r="AD120" i="29"/>
  <c r="AE120" i="29"/>
  <c r="AF120" i="29"/>
  <c r="AG120" i="29"/>
  <c r="AH120" i="29"/>
  <c r="AI120" i="29"/>
  <c r="AJ120" i="29"/>
  <c r="AK120" i="29"/>
  <c r="AL120" i="29"/>
  <c r="AM120" i="29"/>
  <c r="AN120" i="29"/>
  <c r="AO120" i="29"/>
  <c r="Z121" i="29"/>
  <c r="AA121" i="29"/>
  <c r="AB121" i="29"/>
  <c r="AC121" i="29"/>
  <c r="AD121" i="29"/>
  <c r="AE121" i="29"/>
  <c r="AF121" i="29"/>
  <c r="AG121" i="29"/>
  <c r="AH121" i="29"/>
  <c r="AI121" i="29"/>
  <c r="AJ121" i="29"/>
  <c r="AK121" i="29"/>
  <c r="AL121" i="29"/>
  <c r="AM121" i="29"/>
  <c r="AN121" i="29"/>
  <c r="AO121" i="29"/>
  <c r="Z122" i="29"/>
  <c r="AA122" i="29"/>
  <c r="AB122" i="29"/>
  <c r="AC122" i="29"/>
  <c r="AD122" i="29"/>
  <c r="AE122" i="29"/>
  <c r="AF122" i="29"/>
  <c r="AG122" i="29"/>
  <c r="AH122" i="29"/>
  <c r="AI122" i="29"/>
  <c r="AJ122" i="29"/>
  <c r="AK122" i="29"/>
  <c r="AL122" i="29"/>
  <c r="AM122" i="29"/>
  <c r="AN122" i="29"/>
  <c r="AO122" i="29"/>
  <c r="Z123" i="29"/>
  <c r="AA123" i="29"/>
  <c r="AB123" i="29"/>
  <c r="AC123" i="29"/>
  <c r="AD123" i="29"/>
  <c r="AE123" i="29"/>
  <c r="AF123" i="29"/>
  <c r="AG123" i="29"/>
  <c r="AH123" i="29"/>
  <c r="AI123" i="29"/>
  <c r="AJ123" i="29"/>
  <c r="AK123" i="29"/>
  <c r="AL123" i="29"/>
  <c r="AM123" i="29"/>
  <c r="AN123" i="29"/>
  <c r="AO123" i="29"/>
  <c r="Z124" i="29"/>
  <c r="AA124" i="29"/>
  <c r="AB124" i="29"/>
  <c r="AC124" i="29"/>
  <c r="AD124" i="29"/>
  <c r="AE124" i="29"/>
  <c r="AF124" i="29"/>
  <c r="AG124" i="29"/>
  <c r="AH124" i="29"/>
  <c r="AI124" i="29"/>
  <c r="AJ124" i="29"/>
  <c r="AK124" i="29"/>
  <c r="AL124" i="29"/>
  <c r="AM124" i="29"/>
  <c r="AN124" i="29"/>
  <c r="AO124" i="29"/>
  <c r="Z125" i="29"/>
  <c r="AA125" i="29"/>
  <c r="AB125" i="29"/>
  <c r="AC125" i="29"/>
  <c r="AD125" i="29"/>
  <c r="AE125" i="29"/>
  <c r="AF125" i="29"/>
  <c r="AG125" i="29"/>
  <c r="AH125" i="29"/>
  <c r="AI125" i="29"/>
  <c r="AJ125" i="29"/>
  <c r="AK125" i="29"/>
  <c r="AL125" i="29"/>
  <c r="AM125" i="29"/>
  <c r="AN125" i="29"/>
  <c r="AO125" i="29"/>
  <c r="Z126" i="29"/>
  <c r="AA126" i="29"/>
  <c r="AB126" i="29"/>
  <c r="AC126" i="29"/>
  <c r="AD126" i="29"/>
  <c r="AE126" i="29"/>
  <c r="AF126" i="29"/>
  <c r="AG126" i="29"/>
  <c r="AH126" i="29"/>
  <c r="AI126" i="29"/>
  <c r="AJ126" i="29"/>
  <c r="AK126" i="29"/>
  <c r="AL126" i="29"/>
  <c r="AM126" i="29"/>
  <c r="AN126" i="29"/>
  <c r="AO126" i="29"/>
  <c r="Z127" i="29"/>
  <c r="AA127" i="29"/>
  <c r="AB127" i="29"/>
  <c r="AC127" i="29"/>
  <c r="AD127" i="29"/>
  <c r="AE127" i="29"/>
  <c r="AF127" i="29"/>
  <c r="AG127" i="29"/>
  <c r="AH127" i="29"/>
  <c r="AI127" i="29"/>
  <c r="AJ127" i="29"/>
  <c r="AK127" i="29"/>
  <c r="AL127" i="29"/>
  <c r="AM127" i="29"/>
  <c r="AN127" i="29"/>
  <c r="AO127" i="29"/>
  <c r="Z128" i="29"/>
  <c r="AA128" i="29"/>
  <c r="AB128" i="29"/>
  <c r="AC128" i="29"/>
  <c r="AD128" i="29"/>
  <c r="AE128" i="29"/>
  <c r="AF128" i="29"/>
  <c r="AG128" i="29"/>
  <c r="AH128" i="29"/>
  <c r="AI128" i="29"/>
  <c r="AJ128" i="29"/>
  <c r="AK128" i="29"/>
  <c r="AL128" i="29"/>
  <c r="AM128" i="29"/>
  <c r="AN128" i="29"/>
  <c r="AO128" i="29"/>
  <c r="Z129" i="29"/>
  <c r="AA129" i="29"/>
  <c r="AB129" i="29"/>
  <c r="AC129" i="29"/>
  <c r="AD129" i="29"/>
  <c r="AE129" i="29"/>
  <c r="AF129" i="29"/>
  <c r="AG129" i="29"/>
  <c r="AH129" i="29"/>
  <c r="AI129" i="29"/>
  <c r="AJ129" i="29"/>
  <c r="AK129" i="29"/>
  <c r="AL129" i="29"/>
  <c r="AM129" i="29"/>
  <c r="AN129" i="29"/>
  <c r="AO129" i="29"/>
  <c r="Z130" i="29"/>
  <c r="AA130" i="29"/>
  <c r="AB130" i="29"/>
  <c r="AC130" i="29"/>
  <c r="AD130" i="29"/>
  <c r="AE130" i="29"/>
  <c r="AF130" i="29"/>
  <c r="AG130" i="29"/>
  <c r="AH130" i="29"/>
  <c r="AI130" i="29"/>
  <c r="AJ130" i="29"/>
  <c r="AK130" i="29"/>
  <c r="AL130" i="29"/>
  <c r="AM130" i="29"/>
  <c r="AN130" i="29"/>
  <c r="AO130" i="29"/>
  <c r="Z131" i="29"/>
  <c r="AA131" i="29"/>
  <c r="AB131" i="29"/>
  <c r="AC131" i="29"/>
  <c r="AD131" i="29"/>
  <c r="AE131" i="29"/>
  <c r="AF131" i="29"/>
  <c r="AG131" i="29"/>
  <c r="AH131" i="29"/>
  <c r="AI131" i="29"/>
  <c r="AJ131" i="29"/>
  <c r="AK131" i="29"/>
  <c r="AL131" i="29"/>
  <c r="AM131" i="29"/>
  <c r="AN131" i="29"/>
  <c r="AO131" i="29"/>
  <c r="Z132" i="29"/>
  <c r="AA132" i="29"/>
  <c r="AB132" i="29"/>
  <c r="AC132" i="29"/>
  <c r="AD132" i="29"/>
  <c r="AE132" i="29"/>
  <c r="AF132" i="29"/>
  <c r="AG132" i="29"/>
  <c r="AH132" i="29"/>
  <c r="AI132" i="29"/>
  <c r="AJ132" i="29"/>
  <c r="AK132" i="29"/>
  <c r="AL132" i="29"/>
  <c r="AM132" i="29"/>
  <c r="AN132" i="29"/>
  <c r="AO132" i="29"/>
  <c r="Z133" i="29"/>
  <c r="AA133" i="29"/>
  <c r="AB133" i="29"/>
  <c r="AC133" i="29"/>
  <c r="AD133" i="29"/>
  <c r="AE133" i="29"/>
  <c r="AF133" i="29"/>
  <c r="AG133" i="29"/>
  <c r="AH133" i="29"/>
  <c r="AI133" i="29"/>
  <c r="AJ133" i="29"/>
  <c r="AK133" i="29"/>
  <c r="AL133" i="29"/>
  <c r="AM133" i="29"/>
  <c r="AN133" i="29"/>
  <c r="AO133" i="29"/>
  <c r="Z134" i="29"/>
  <c r="AA134" i="29"/>
  <c r="AB134" i="29"/>
  <c r="AC134" i="29"/>
  <c r="AD134" i="29"/>
  <c r="AE134" i="29"/>
  <c r="AF134" i="29"/>
  <c r="AG134" i="29"/>
  <c r="AH134" i="29"/>
  <c r="AI134" i="29"/>
  <c r="AJ134" i="29"/>
  <c r="AK134" i="29"/>
  <c r="AL134" i="29"/>
  <c r="AM134" i="29"/>
  <c r="AN134" i="29"/>
  <c r="AO134" i="29"/>
  <c r="Z135" i="29"/>
  <c r="AA135" i="29"/>
  <c r="AB135" i="29"/>
  <c r="AC135" i="29"/>
  <c r="AD135" i="29"/>
  <c r="AE135" i="29"/>
  <c r="AF135" i="29"/>
  <c r="AG135" i="29"/>
  <c r="AH135" i="29"/>
  <c r="AI135" i="29"/>
  <c r="AJ135" i="29"/>
  <c r="AK135" i="29"/>
  <c r="AL135" i="29"/>
  <c r="AM135" i="29"/>
  <c r="AN135" i="29"/>
  <c r="AO135" i="29"/>
  <c r="Z136" i="29"/>
  <c r="AA136" i="29"/>
  <c r="AB136" i="29"/>
  <c r="AC136" i="29"/>
  <c r="AD136" i="29"/>
  <c r="AE136" i="29"/>
  <c r="AF136" i="29"/>
  <c r="AG136" i="29"/>
  <c r="AH136" i="29"/>
  <c r="AI136" i="29"/>
  <c r="AJ136" i="29"/>
  <c r="AK136" i="29"/>
  <c r="AL136" i="29"/>
  <c r="AM136" i="29"/>
  <c r="AN136" i="29"/>
  <c r="AO136" i="29"/>
  <c r="Z137" i="29"/>
  <c r="AA137" i="29"/>
  <c r="AB137" i="29"/>
  <c r="AC137" i="29"/>
  <c r="AD137" i="29"/>
  <c r="AE137" i="29"/>
  <c r="AF137" i="29"/>
  <c r="AG137" i="29"/>
  <c r="AH137" i="29"/>
  <c r="AI137" i="29"/>
  <c r="AJ137" i="29"/>
  <c r="AK137" i="29"/>
  <c r="AL137" i="29"/>
  <c r="AM137" i="29"/>
  <c r="AN137" i="29"/>
  <c r="AO137" i="29"/>
  <c r="Z138" i="29"/>
  <c r="AA138" i="29"/>
  <c r="AB138" i="29"/>
  <c r="AC138" i="29"/>
  <c r="AD138" i="29"/>
  <c r="AE138" i="29"/>
  <c r="AF138" i="29"/>
  <c r="AG138" i="29"/>
  <c r="AH138" i="29"/>
  <c r="AI138" i="29"/>
  <c r="AJ138" i="29"/>
  <c r="AK138" i="29"/>
  <c r="AL138" i="29"/>
  <c r="AM138" i="29"/>
  <c r="AN138" i="29"/>
  <c r="AO138" i="29"/>
  <c r="Z139" i="29"/>
  <c r="AA139" i="29"/>
  <c r="AB139" i="29"/>
  <c r="AC139" i="29"/>
  <c r="AD139" i="29"/>
  <c r="AE139" i="29"/>
  <c r="AF139" i="29"/>
  <c r="AG139" i="29"/>
  <c r="AH139" i="29"/>
  <c r="AI139" i="29"/>
  <c r="AJ139" i="29"/>
  <c r="AK139" i="29"/>
  <c r="AL139" i="29"/>
  <c r="AM139" i="29"/>
  <c r="AN139" i="29"/>
  <c r="AO139" i="29"/>
  <c r="Z140" i="29"/>
  <c r="AA140" i="29"/>
  <c r="AB140" i="29"/>
  <c r="AC140" i="29"/>
  <c r="AD140" i="29"/>
  <c r="AE140" i="29"/>
  <c r="AF140" i="29"/>
  <c r="AG140" i="29"/>
  <c r="AH140" i="29"/>
  <c r="AI140" i="29"/>
  <c r="AJ140" i="29"/>
  <c r="AK140" i="29"/>
  <c r="AL140" i="29"/>
  <c r="AM140" i="29"/>
  <c r="AN140" i="29"/>
  <c r="AO140" i="29"/>
  <c r="Z141" i="29"/>
  <c r="AA141" i="29"/>
  <c r="AB141" i="29"/>
  <c r="AC141" i="29"/>
  <c r="AD141" i="29"/>
  <c r="AE141" i="29"/>
  <c r="AF141" i="29"/>
  <c r="AG141" i="29"/>
  <c r="AH141" i="29"/>
  <c r="AI141" i="29"/>
  <c r="AJ141" i="29"/>
  <c r="AK141" i="29"/>
  <c r="AL141" i="29"/>
  <c r="AM141" i="29"/>
  <c r="AN141" i="29"/>
  <c r="AO141" i="29"/>
  <c r="Z142" i="29"/>
  <c r="AA142" i="29"/>
  <c r="AB142" i="29"/>
  <c r="AC142" i="29"/>
  <c r="AD142" i="29"/>
  <c r="AE142" i="29"/>
  <c r="AF142" i="29"/>
  <c r="AG142" i="29"/>
  <c r="AH142" i="29"/>
  <c r="AI142" i="29"/>
  <c r="AJ142" i="29"/>
  <c r="AK142" i="29"/>
  <c r="AL142" i="29"/>
  <c r="AM142" i="29"/>
  <c r="AN142" i="29"/>
  <c r="AO142" i="29"/>
  <c r="Z143" i="29"/>
  <c r="AA143" i="29"/>
  <c r="AB143" i="29"/>
  <c r="AC143" i="29"/>
  <c r="AD143" i="29"/>
  <c r="AE143" i="29"/>
  <c r="AF143" i="29"/>
  <c r="AG143" i="29"/>
  <c r="AH143" i="29"/>
  <c r="AI143" i="29"/>
  <c r="AJ143" i="29"/>
  <c r="AK143" i="29"/>
  <c r="AL143" i="29"/>
  <c r="AM143" i="29"/>
  <c r="AN143" i="29"/>
  <c r="AO143" i="29"/>
  <c r="Z144" i="29"/>
  <c r="AA144" i="29"/>
  <c r="AB144" i="29"/>
  <c r="AC144" i="29"/>
  <c r="AD144" i="29"/>
  <c r="AE144" i="29"/>
  <c r="AF144" i="29"/>
  <c r="AG144" i="29"/>
  <c r="AH144" i="29"/>
  <c r="AI144" i="29"/>
  <c r="AJ144" i="29"/>
  <c r="AK144" i="29"/>
  <c r="AL144" i="29"/>
  <c r="AM144" i="29"/>
  <c r="AN144" i="29"/>
  <c r="AO144" i="29"/>
  <c r="Z145" i="29"/>
  <c r="AA145" i="29"/>
  <c r="AB145" i="29"/>
  <c r="AC145" i="29"/>
  <c r="AD145" i="29"/>
  <c r="AE145" i="29"/>
  <c r="AF145" i="29"/>
  <c r="AG145" i="29"/>
  <c r="AH145" i="29"/>
  <c r="AI145" i="29"/>
  <c r="AJ145" i="29"/>
  <c r="AK145" i="29"/>
  <c r="AL145" i="29"/>
  <c r="AM145" i="29"/>
  <c r="AN145" i="29"/>
  <c r="AO145" i="29"/>
  <c r="Z146" i="29"/>
  <c r="AA146" i="29"/>
  <c r="AB146" i="29"/>
  <c r="AC146" i="29"/>
  <c r="AD146" i="29"/>
  <c r="AE146" i="29"/>
  <c r="AF146" i="29"/>
  <c r="AG146" i="29"/>
  <c r="AH146" i="29"/>
  <c r="AI146" i="29"/>
  <c r="AJ146" i="29"/>
  <c r="AK146" i="29"/>
  <c r="AL146" i="29"/>
  <c r="AM146" i="29"/>
  <c r="AN146" i="29"/>
  <c r="AO146" i="29"/>
  <c r="Z147" i="29"/>
  <c r="AA147" i="29"/>
  <c r="AB147" i="29"/>
  <c r="AC147" i="29"/>
  <c r="AD147" i="29"/>
  <c r="AE147" i="29"/>
  <c r="AF147" i="29"/>
  <c r="AG147" i="29"/>
  <c r="AH147" i="29"/>
  <c r="AI147" i="29"/>
  <c r="AJ147" i="29"/>
  <c r="AK147" i="29"/>
  <c r="AL147" i="29"/>
  <c r="AM147" i="29"/>
  <c r="AN147" i="29"/>
  <c r="AO147" i="29"/>
  <c r="Z148" i="29"/>
  <c r="AA148" i="29"/>
  <c r="AB148" i="29"/>
  <c r="AC148" i="29"/>
  <c r="AD148" i="29"/>
  <c r="AE148" i="29"/>
  <c r="AF148" i="29"/>
  <c r="AG148" i="29"/>
  <c r="AH148" i="29"/>
  <c r="AI148" i="29"/>
  <c r="AJ148" i="29"/>
  <c r="AK148" i="29"/>
  <c r="AL148" i="29"/>
  <c r="AM148" i="29"/>
  <c r="AN148" i="29"/>
  <c r="AO148" i="29"/>
  <c r="Z149" i="29"/>
  <c r="AA149" i="29"/>
  <c r="AB149" i="29"/>
  <c r="AC149" i="29"/>
  <c r="AD149" i="29"/>
  <c r="AE149" i="29"/>
  <c r="AF149" i="29"/>
  <c r="AG149" i="29"/>
  <c r="AH149" i="29"/>
  <c r="AI149" i="29"/>
  <c r="AJ149" i="29"/>
  <c r="AK149" i="29"/>
  <c r="AL149" i="29"/>
  <c r="AM149" i="29"/>
  <c r="AN149" i="29"/>
  <c r="AO149" i="29"/>
  <c r="Z150" i="29"/>
  <c r="AA150" i="29"/>
  <c r="AB150" i="29"/>
  <c r="AC150" i="29"/>
  <c r="AD150" i="29"/>
  <c r="AE150" i="29"/>
  <c r="AF150" i="29"/>
  <c r="AG150" i="29"/>
  <c r="AH150" i="29"/>
  <c r="AI150" i="29"/>
  <c r="AJ150" i="29"/>
  <c r="AK150" i="29"/>
  <c r="AL150" i="29"/>
  <c r="AM150" i="29"/>
  <c r="AN150" i="29"/>
  <c r="AO150" i="29"/>
  <c r="Z151" i="29"/>
  <c r="AA151" i="29"/>
  <c r="AB151" i="29"/>
  <c r="AC151" i="29"/>
  <c r="AD151" i="29"/>
  <c r="AE151" i="29"/>
  <c r="AF151" i="29"/>
  <c r="AG151" i="29"/>
  <c r="AH151" i="29"/>
  <c r="AI151" i="29"/>
  <c r="AJ151" i="29"/>
  <c r="AK151" i="29"/>
  <c r="AL151" i="29"/>
  <c r="AM151" i="29"/>
  <c r="AN151" i="29"/>
  <c r="AO151" i="29"/>
  <c r="Z152" i="29"/>
  <c r="AA152" i="29"/>
  <c r="AB152" i="29"/>
  <c r="AC152" i="29"/>
  <c r="AD152" i="29"/>
  <c r="AE152" i="29"/>
  <c r="AF152" i="29"/>
  <c r="AG152" i="29"/>
  <c r="AH152" i="29"/>
  <c r="AI152" i="29"/>
  <c r="AJ152" i="29"/>
  <c r="AK152" i="29"/>
  <c r="AL152" i="29"/>
  <c r="AM152" i="29"/>
  <c r="AN152" i="29"/>
  <c r="AO152" i="29"/>
  <c r="Z153" i="29"/>
  <c r="AA153" i="29"/>
  <c r="AB153" i="29"/>
  <c r="AC153" i="29"/>
  <c r="AD153" i="29"/>
  <c r="AE153" i="29"/>
  <c r="AF153" i="29"/>
  <c r="AG153" i="29"/>
  <c r="AH153" i="29"/>
  <c r="AI153" i="29"/>
  <c r="AJ153" i="29"/>
  <c r="AK153" i="29"/>
  <c r="AL153" i="29"/>
  <c r="AM153" i="29"/>
  <c r="AN153" i="29"/>
  <c r="AO153" i="29"/>
  <c r="Z154" i="29"/>
  <c r="AA154" i="29"/>
  <c r="AB154" i="29"/>
  <c r="AC154" i="29"/>
  <c r="AD154" i="29"/>
  <c r="AE154" i="29"/>
  <c r="AF154" i="29"/>
  <c r="AG154" i="29"/>
  <c r="AH154" i="29"/>
  <c r="AI154" i="29"/>
  <c r="AJ154" i="29"/>
  <c r="AK154" i="29"/>
  <c r="AL154" i="29"/>
  <c r="AM154" i="29"/>
  <c r="AN154" i="29"/>
  <c r="AO154" i="29"/>
  <c r="Z155" i="29"/>
  <c r="AA155" i="29"/>
  <c r="AB155" i="29"/>
  <c r="AC155" i="29"/>
  <c r="AD155" i="29"/>
  <c r="AE155" i="29"/>
  <c r="AF155" i="29"/>
  <c r="AG155" i="29"/>
  <c r="AH155" i="29"/>
  <c r="AI155" i="29"/>
  <c r="AJ155" i="29"/>
  <c r="AK155" i="29"/>
  <c r="AL155" i="29"/>
  <c r="AM155" i="29"/>
  <c r="AN155" i="29"/>
  <c r="AO155" i="29"/>
  <c r="Z156" i="29"/>
  <c r="AA156" i="29"/>
  <c r="AB156" i="29"/>
  <c r="AC156" i="29"/>
  <c r="AD156" i="29"/>
  <c r="AE156" i="29"/>
  <c r="AF156" i="29"/>
  <c r="AG156" i="29"/>
  <c r="AH156" i="29"/>
  <c r="AI156" i="29"/>
  <c r="AJ156" i="29"/>
  <c r="AK156" i="29"/>
  <c r="AL156" i="29"/>
  <c r="AM156" i="29"/>
  <c r="AN156" i="29"/>
  <c r="AO156" i="29"/>
  <c r="Z157" i="29"/>
  <c r="AA157" i="29"/>
  <c r="AB157" i="29"/>
  <c r="AC157" i="29"/>
  <c r="AD157" i="29"/>
  <c r="AE157" i="29"/>
  <c r="AF157" i="29"/>
  <c r="AG157" i="29"/>
  <c r="AH157" i="29"/>
  <c r="AI157" i="29"/>
  <c r="AJ157" i="29"/>
  <c r="AK157" i="29"/>
  <c r="AL157" i="29"/>
  <c r="AM157" i="29"/>
  <c r="AN157" i="29"/>
  <c r="AO157" i="29"/>
  <c r="Z158" i="29"/>
  <c r="AA158" i="29"/>
  <c r="AB158" i="29"/>
  <c r="AC158" i="29"/>
  <c r="AD158" i="29"/>
  <c r="AE158" i="29"/>
  <c r="AF158" i="29"/>
  <c r="AG158" i="29"/>
  <c r="AH158" i="29"/>
  <c r="AI158" i="29"/>
  <c r="AJ158" i="29"/>
  <c r="AK158" i="29"/>
  <c r="AL158" i="29"/>
  <c r="AM158" i="29"/>
  <c r="AN158" i="29"/>
  <c r="AO158" i="29"/>
  <c r="Z159" i="29"/>
  <c r="AA159" i="29"/>
  <c r="AB159" i="29"/>
  <c r="AC159" i="29"/>
  <c r="AD159" i="29"/>
  <c r="AE159" i="29"/>
  <c r="AF159" i="29"/>
  <c r="AG159" i="29"/>
  <c r="AH159" i="29"/>
  <c r="AI159" i="29"/>
  <c r="AJ159" i="29"/>
  <c r="AK159" i="29"/>
  <c r="AL159" i="29"/>
  <c r="AM159" i="29"/>
  <c r="AN159" i="29"/>
  <c r="AO159" i="29"/>
  <c r="Z160" i="29"/>
  <c r="AA160" i="29"/>
  <c r="AB160" i="29"/>
  <c r="AC160" i="29"/>
  <c r="AD160" i="29"/>
  <c r="AE160" i="29"/>
  <c r="AF160" i="29"/>
  <c r="AG160" i="29"/>
  <c r="AH160" i="29"/>
  <c r="AI160" i="29"/>
  <c r="AJ160" i="29"/>
  <c r="AK160" i="29"/>
  <c r="AL160" i="29"/>
  <c r="AM160" i="29"/>
  <c r="AN160" i="29"/>
  <c r="AO160" i="29"/>
  <c r="Z161" i="29"/>
  <c r="AA161" i="29"/>
  <c r="AB161" i="29"/>
  <c r="AC161" i="29"/>
  <c r="AD161" i="29"/>
  <c r="AE161" i="29"/>
  <c r="AF161" i="29"/>
  <c r="AG161" i="29"/>
  <c r="AH161" i="29"/>
  <c r="AI161" i="29"/>
  <c r="AJ161" i="29"/>
  <c r="AK161" i="29"/>
  <c r="AL161" i="29"/>
  <c r="AM161" i="29"/>
  <c r="AN161" i="29"/>
  <c r="AO161" i="29"/>
  <c r="Z162" i="29"/>
  <c r="AA162" i="29"/>
  <c r="AB162" i="29"/>
  <c r="AC162" i="29"/>
  <c r="AD162" i="29"/>
  <c r="AE162" i="29"/>
  <c r="AF162" i="29"/>
  <c r="AG162" i="29"/>
  <c r="AH162" i="29"/>
  <c r="AI162" i="29"/>
  <c r="AJ162" i="29"/>
  <c r="AK162" i="29"/>
  <c r="AL162" i="29"/>
  <c r="AM162" i="29"/>
  <c r="AN162" i="29"/>
  <c r="AO162" i="29"/>
  <c r="Z163" i="29"/>
  <c r="AA163" i="29"/>
  <c r="AB163" i="29"/>
  <c r="AC163" i="29"/>
  <c r="AD163" i="29"/>
  <c r="AE163" i="29"/>
  <c r="AF163" i="29"/>
  <c r="AG163" i="29"/>
  <c r="AH163" i="29"/>
  <c r="AI163" i="29"/>
  <c r="AJ163" i="29"/>
  <c r="AK163" i="29"/>
  <c r="AL163" i="29"/>
  <c r="AM163" i="29"/>
  <c r="AN163" i="29"/>
  <c r="AO163" i="29"/>
  <c r="Z164" i="29"/>
  <c r="AA164" i="29"/>
  <c r="AB164" i="29"/>
  <c r="AC164" i="29"/>
  <c r="AD164" i="29"/>
  <c r="AE164" i="29"/>
  <c r="AF164" i="29"/>
  <c r="AG164" i="29"/>
  <c r="AH164" i="29"/>
  <c r="AI164" i="29"/>
  <c r="AJ164" i="29"/>
  <c r="AK164" i="29"/>
  <c r="AL164" i="29"/>
  <c r="AM164" i="29"/>
  <c r="AN164" i="29"/>
  <c r="AO164" i="29"/>
  <c r="Z165" i="29"/>
  <c r="AA165" i="29"/>
  <c r="AB165" i="29"/>
  <c r="AC165" i="29"/>
  <c r="AD165" i="29"/>
  <c r="AE165" i="29"/>
  <c r="AF165" i="29"/>
  <c r="AG165" i="29"/>
  <c r="AH165" i="29"/>
  <c r="AI165" i="29"/>
  <c r="AJ165" i="29"/>
  <c r="AK165" i="29"/>
  <c r="AL165" i="29"/>
  <c r="AM165" i="29"/>
  <c r="AN165" i="29"/>
  <c r="AO165" i="29"/>
  <c r="Z166" i="29"/>
  <c r="AA166" i="29"/>
  <c r="AB166" i="29"/>
  <c r="AC166" i="29"/>
  <c r="AD166" i="29"/>
  <c r="AE166" i="29"/>
  <c r="AF166" i="29"/>
  <c r="AG166" i="29"/>
  <c r="AH166" i="29"/>
  <c r="AI166" i="29"/>
  <c r="AJ166" i="29"/>
  <c r="AK166" i="29"/>
  <c r="AL166" i="29"/>
  <c r="AM166" i="29"/>
  <c r="AN166" i="29"/>
  <c r="AO166" i="29"/>
  <c r="Z167" i="29"/>
  <c r="AA167" i="29"/>
  <c r="AB167" i="29"/>
  <c r="AC167" i="29"/>
  <c r="AD167" i="29"/>
  <c r="AE167" i="29"/>
  <c r="AF167" i="29"/>
  <c r="AG167" i="29"/>
  <c r="AH167" i="29"/>
  <c r="AI167" i="29"/>
  <c r="AJ167" i="29"/>
  <c r="AK167" i="29"/>
  <c r="AL167" i="29"/>
  <c r="AM167" i="29"/>
  <c r="AN167" i="29"/>
  <c r="AO167" i="29"/>
  <c r="Z168" i="29"/>
  <c r="AA168" i="29"/>
  <c r="AB168" i="29"/>
  <c r="AC168" i="29"/>
  <c r="AD168" i="29"/>
  <c r="AE168" i="29"/>
  <c r="AF168" i="29"/>
  <c r="AG168" i="29"/>
  <c r="AH168" i="29"/>
  <c r="AI168" i="29"/>
  <c r="AJ168" i="29"/>
  <c r="AK168" i="29"/>
  <c r="AL168" i="29"/>
  <c r="AM168" i="29"/>
  <c r="AN168" i="29"/>
  <c r="AO168" i="29"/>
  <c r="Z169" i="29"/>
  <c r="AA169" i="29"/>
  <c r="AB169" i="29"/>
  <c r="AC169" i="29"/>
  <c r="AD169" i="29"/>
  <c r="AE169" i="29"/>
  <c r="AF169" i="29"/>
  <c r="AG169" i="29"/>
  <c r="AH169" i="29"/>
  <c r="AI169" i="29"/>
  <c r="AJ169" i="29"/>
  <c r="AK169" i="29"/>
  <c r="AL169" i="29"/>
  <c r="AM169" i="29"/>
  <c r="AN169" i="29"/>
  <c r="AO169" i="29"/>
  <c r="Z170" i="29"/>
  <c r="AA170" i="29"/>
  <c r="AB170" i="29"/>
  <c r="AC170" i="29"/>
  <c r="AD170" i="29"/>
  <c r="AE170" i="29"/>
  <c r="AF170" i="29"/>
  <c r="AG170" i="29"/>
  <c r="AH170" i="29"/>
  <c r="AI170" i="29"/>
  <c r="AJ170" i="29"/>
  <c r="AK170" i="29"/>
  <c r="AL170" i="29"/>
  <c r="AM170" i="29"/>
  <c r="AN170" i="29"/>
  <c r="AO170" i="29"/>
  <c r="Z171" i="29"/>
  <c r="AA171" i="29"/>
  <c r="AB171" i="29"/>
  <c r="AC171" i="29"/>
  <c r="AD171" i="29"/>
  <c r="AE171" i="29"/>
  <c r="AF171" i="29"/>
  <c r="AG171" i="29"/>
  <c r="AH171" i="29"/>
  <c r="AI171" i="29"/>
  <c r="AJ171" i="29"/>
  <c r="AK171" i="29"/>
  <c r="AL171" i="29"/>
  <c r="AM171" i="29"/>
  <c r="AN171" i="29"/>
  <c r="AO171" i="29"/>
  <c r="Z172" i="29"/>
  <c r="AA172" i="29"/>
  <c r="AB172" i="29"/>
  <c r="AC172" i="29"/>
  <c r="AD172" i="29"/>
  <c r="AE172" i="29"/>
  <c r="AF172" i="29"/>
  <c r="AG172" i="29"/>
  <c r="AH172" i="29"/>
  <c r="AI172" i="29"/>
  <c r="AJ172" i="29"/>
  <c r="AK172" i="29"/>
  <c r="AL172" i="29"/>
  <c r="AM172" i="29"/>
  <c r="AN172" i="29"/>
  <c r="AO172" i="29"/>
  <c r="Z173" i="29"/>
  <c r="AA173" i="29"/>
  <c r="AB173" i="29"/>
  <c r="AC173" i="29"/>
  <c r="AD173" i="29"/>
  <c r="AE173" i="29"/>
  <c r="AF173" i="29"/>
  <c r="AG173" i="29"/>
  <c r="AH173" i="29"/>
  <c r="AI173" i="29"/>
  <c r="AJ173" i="29"/>
  <c r="AK173" i="29"/>
  <c r="AL173" i="29"/>
  <c r="AM173" i="29"/>
  <c r="AN173" i="29"/>
  <c r="AO173" i="29"/>
  <c r="Z174" i="29"/>
  <c r="AA174" i="29"/>
  <c r="AB174" i="29"/>
  <c r="AC174" i="29"/>
  <c r="AD174" i="29"/>
  <c r="AE174" i="29"/>
  <c r="AF174" i="29"/>
  <c r="AG174" i="29"/>
  <c r="AH174" i="29"/>
  <c r="AI174" i="29"/>
  <c r="AJ174" i="29"/>
  <c r="AK174" i="29"/>
  <c r="AL174" i="29"/>
  <c r="AM174" i="29"/>
  <c r="AN174" i="29"/>
  <c r="AO174" i="29"/>
  <c r="Z175" i="29"/>
  <c r="AA175" i="29"/>
  <c r="AB175" i="29"/>
  <c r="AC175" i="29"/>
  <c r="AD175" i="29"/>
  <c r="AE175" i="29"/>
  <c r="AF175" i="29"/>
  <c r="AG175" i="29"/>
  <c r="AH175" i="29"/>
  <c r="AI175" i="29"/>
  <c r="AJ175" i="29"/>
  <c r="AK175" i="29"/>
  <c r="AL175" i="29"/>
  <c r="AM175" i="29"/>
  <c r="AN175" i="29"/>
  <c r="AO175" i="29"/>
  <c r="Z176" i="29"/>
  <c r="AA176" i="29"/>
  <c r="AB176" i="29"/>
  <c r="AC176" i="29"/>
  <c r="AD176" i="29"/>
  <c r="AE176" i="29"/>
  <c r="AF176" i="29"/>
  <c r="AG176" i="29"/>
  <c r="AH176" i="29"/>
  <c r="AI176" i="29"/>
  <c r="AJ176" i="29"/>
  <c r="AK176" i="29"/>
  <c r="AL176" i="29"/>
  <c r="AM176" i="29"/>
  <c r="AN176" i="29"/>
  <c r="AO176" i="29"/>
  <c r="Z177" i="29"/>
  <c r="AA177" i="29"/>
  <c r="AB177" i="29"/>
  <c r="AC177" i="29"/>
  <c r="AD177" i="29"/>
  <c r="AE177" i="29"/>
  <c r="AF177" i="29"/>
  <c r="AG177" i="29"/>
  <c r="AH177" i="29"/>
  <c r="AI177" i="29"/>
  <c r="AJ177" i="29"/>
  <c r="AK177" i="29"/>
  <c r="AL177" i="29"/>
  <c r="AM177" i="29"/>
  <c r="AN177" i="29"/>
  <c r="AO177" i="29"/>
  <c r="Z178" i="29"/>
  <c r="AA178" i="29"/>
  <c r="AB178" i="29"/>
  <c r="AC178" i="29"/>
  <c r="AD178" i="29"/>
  <c r="AE178" i="29"/>
  <c r="AF178" i="29"/>
  <c r="AG178" i="29"/>
  <c r="AH178" i="29"/>
  <c r="AI178" i="29"/>
  <c r="AJ178" i="29"/>
  <c r="AK178" i="29"/>
  <c r="AL178" i="29"/>
  <c r="AM178" i="29"/>
  <c r="AN178" i="29"/>
  <c r="AO178" i="29"/>
  <c r="Z179" i="29"/>
  <c r="AA179" i="29"/>
  <c r="AB179" i="29"/>
  <c r="AC179" i="29"/>
  <c r="AD179" i="29"/>
  <c r="AE179" i="29"/>
  <c r="AF179" i="29"/>
  <c r="AG179" i="29"/>
  <c r="AH179" i="29"/>
  <c r="AI179" i="29"/>
  <c r="AJ179" i="29"/>
  <c r="AK179" i="29"/>
  <c r="AL179" i="29"/>
  <c r="AM179" i="29"/>
  <c r="AN179" i="29"/>
  <c r="AO179" i="29"/>
  <c r="Z180" i="29"/>
  <c r="AA180" i="29"/>
  <c r="AB180" i="29"/>
  <c r="AC180" i="29"/>
  <c r="AD180" i="29"/>
  <c r="AE180" i="29"/>
  <c r="AF180" i="29"/>
  <c r="AG180" i="29"/>
  <c r="AH180" i="29"/>
  <c r="AI180" i="29"/>
  <c r="AJ180" i="29"/>
  <c r="AK180" i="29"/>
  <c r="AL180" i="29"/>
  <c r="AM180" i="29"/>
  <c r="AN180" i="29"/>
  <c r="AO180" i="29"/>
  <c r="Z181" i="29"/>
  <c r="AA181" i="29"/>
  <c r="AB181" i="29"/>
  <c r="AC181" i="29"/>
  <c r="AD181" i="29"/>
  <c r="AE181" i="29"/>
  <c r="AF181" i="29"/>
  <c r="AG181" i="29"/>
  <c r="AH181" i="29"/>
  <c r="AI181" i="29"/>
  <c r="AJ181" i="29"/>
  <c r="AK181" i="29"/>
  <c r="AL181" i="29"/>
  <c r="AM181" i="29"/>
  <c r="AN181" i="29"/>
  <c r="AO181" i="29"/>
  <c r="Z182" i="29"/>
  <c r="AA182" i="29"/>
  <c r="AB182" i="29"/>
  <c r="AC182" i="29"/>
  <c r="AD182" i="29"/>
  <c r="AE182" i="29"/>
  <c r="AF182" i="29"/>
  <c r="AG182" i="29"/>
  <c r="AH182" i="29"/>
  <c r="AI182" i="29"/>
  <c r="AJ182" i="29"/>
  <c r="AK182" i="29"/>
  <c r="AL182" i="29"/>
  <c r="AM182" i="29"/>
  <c r="AN182" i="29"/>
  <c r="AO182" i="29"/>
  <c r="Z183" i="29"/>
  <c r="AA183" i="29"/>
  <c r="AB183" i="29"/>
  <c r="AC183" i="29"/>
  <c r="AD183" i="29"/>
  <c r="AE183" i="29"/>
  <c r="AF183" i="29"/>
  <c r="AG183" i="29"/>
  <c r="AH183" i="29"/>
  <c r="AI183" i="29"/>
  <c r="AJ183" i="29"/>
  <c r="AK183" i="29"/>
  <c r="AL183" i="29"/>
  <c r="AM183" i="29"/>
  <c r="AN183" i="29"/>
  <c r="AO183" i="29"/>
  <c r="Z184" i="29"/>
  <c r="AA184" i="29"/>
  <c r="AB184" i="29"/>
  <c r="AC184" i="29"/>
  <c r="AD184" i="29"/>
  <c r="AE184" i="29"/>
  <c r="AF184" i="29"/>
  <c r="AG184" i="29"/>
  <c r="AH184" i="29"/>
  <c r="AI184" i="29"/>
  <c r="AJ184" i="29"/>
  <c r="AK184" i="29"/>
  <c r="AL184" i="29"/>
  <c r="AM184" i="29"/>
  <c r="AN184" i="29"/>
  <c r="AO184" i="29"/>
  <c r="Z185" i="29"/>
  <c r="AA185" i="29"/>
  <c r="AB185" i="29"/>
  <c r="AC185" i="29"/>
  <c r="AD185" i="29"/>
  <c r="AE185" i="29"/>
  <c r="AF185" i="29"/>
  <c r="AG185" i="29"/>
  <c r="AH185" i="29"/>
  <c r="AI185" i="29"/>
  <c r="AJ185" i="29"/>
  <c r="AK185" i="29"/>
  <c r="AL185" i="29"/>
  <c r="AM185" i="29"/>
  <c r="AN185" i="29"/>
  <c r="AO185" i="29"/>
  <c r="Z186" i="29"/>
  <c r="AA186" i="29"/>
  <c r="AB186" i="29"/>
  <c r="AC186" i="29"/>
  <c r="AD186" i="29"/>
  <c r="AE186" i="29"/>
  <c r="AF186" i="29"/>
  <c r="AG186" i="29"/>
  <c r="AH186" i="29"/>
  <c r="AI186" i="29"/>
  <c r="AJ186" i="29"/>
  <c r="AK186" i="29"/>
  <c r="AL186" i="29"/>
  <c r="AM186" i="29"/>
  <c r="AN186" i="29"/>
  <c r="AO186" i="29"/>
  <c r="Z187" i="29"/>
  <c r="AA187" i="29"/>
  <c r="AB187" i="29"/>
  <c r="AC187" i="29"/>
  <c r="AD187" i="29"/>
  <c r="AE187" i="29"/>
  <c r="AF187" i="29"/>
  <c r="AG187" i="29"/>
  <c r="AH187" i="29"/>
  <c r="AI187" i="29"/>
  <c r="AJ187" i="29"/>
  <c r="AK187" i="29"/>
  <c r="AL187" i="29"/>
  <c r="AM187" i="29"/>
  <c r="AN187" i="29"/>
  <c r="AO187" i="29"/>
  <c r="Z188" i="29"/>
  <c r="AA188" i="29"/>
  <c r="AB188" i="29"/>
  <c r="AC188" i="29"/>
  <c r="AD188" i="29"/>
  <c r="AE188" i="29"/>
  <c r="AF188" i="29"/>
  <c r="AG188" i="29"/>
  <c r="AH188" i="29"/>
  <c r="AI188" i="29"/>
  <c r="AJ188" i="29"/>
  <c r="AK188" i="29"/>
  <c r="AL188" i="29"/>
  <c r="AM188" i="29"/>
  <c r="AN188" i="29"/>
  <c r="AO188" i="29"/>
  <c r="Z189" i="29"/>
  <c r="AA189" i="29"/>
  <c r="AB189" i="29"/>
  <c r="AC189" i="29"/>
  <c r="AD189" i="29"/>
  <c r="AE189" i="29"/>
  <c r="AF189" i="29"/>
  <c r="AG189" i="29"/>
  <c r="AH189" i="29"/>
  <c r="AI189" i="29"/>
  <c r="AJ189" i="29"/>
  <c r="AK189" i="29"/>
  <c r="AL189" i="29"/>
  <c r="AM189" i="29"/>
  <c r="AN189" i="29"/>
  <c r="AO189" i="29"/>
  <c r="Z190" i="29"/>
  <c r="AA190" i="29"/>
  <c r="AB190" i="29"/>
  <c r="AC190" i="29"/>
  <c r="AD190" i="29"/>
  <c r="AE190" i="29"/>
  <c r="AF190" i="29"/>
  <c r="AG190" i="29"/>
  <c r="AH190" i="29"/>
  <c r="AI190" i="29"/>
  <c r="AJ190" i="29"/>
  <c r="AK190" i="29"/>
  <c r="AL190" i="29"/>
  <c r="AM190" i="29"/>
  <c r="AN190" i="29"/>
  <c r="AO190" i="29"/>
  <c r="Z191" i="29"/>
  <c r="AA191" i="29"/>
  <c r="AB191" i="29"/>
  <c r="AC191" i="29"/>
  <c r="AD191" i="29"/>
  <c r="AE191" i="29"/>
  <c r="AF191" i="29"/>
  <c r="AG191" i="29"/>
  <c r="AH191" i="29"/>
  <c r="AI191" i="29"/>
  <c r="AJ191" i="29"/>
  <c r="AK191" i="29"/>
  <c r="AL191" i="29"/>
  <c r="AM191" i="29"/>
  <c r="AN191" i="29"/>
  <c r="AO191" i="29"/>
  <c r="Z192" i="29"/>
  <c r="AA192" i="29"/>
  <c r="AB192" i="29"/>
  <c r="AC192" i="29"/>
  <c r="AD192" i="29"/>
  <c r="AE192" i="29"/>
  <c r="AF192" i="29"/>
  <c r="AG192" i="29"/>
  <c r="AH192" i="29"/>
  <c r="AI192" i="29"/>
  <c r="AJ192" i="29"/>
  <c r="AK192" i="29"/>
  <c r="AL192" i="29"/>
  <c r="AM192" i="29"/>
  <c r="AN192" i="29"/>
  <c r="AO192" i="29"/>
  <c r="Z193" i="29"/>
  <c r="AA193" i="29"/>
  <c r="AB193" i="29"/>
  <c r="AC193" i="29"/>
  <c r="AD193" i="29"/>
  <c r="AE193" i="29"/>
  <c r="AF193" i="29"/>
  <c r="AG193" i="29"/>
  <c r="AH193" i="29"/>
  <c r="AI193" i="29"/>
  <c r="AJ193" i="29"/>
  <c r="AK193" i="29"/>
  <c r="AL193" i="29"/>
  <c r="AM193" i="29"/>
  <c r="AN193" i="29"/>
  <c r="AO193" i="29"/>
  <c r="Z194" i="29"/>
  <c r="AA194" i="29"/>
  <c r="AB194" i="29"/>
  <c r="AC194" i="29"/>
  <c r="AD194" i="29"/>
  <c r="AE194" i="29"/>
  <c r="AF194" i="29"/>
  <c r="AG194" i="29"/>
  <c r="AH194" i="29"/>
  <c r="AI194" i="29"/>
  <c r="AJ194" i="29"/>
  <c r="AK194" i="29"/>
  <c r="AL194" i="29"/>
  <c r="AM194" i="29"/>
  <c r="AN194" i="29"/>
  <c r="AO194" i="29"/>
  <c r="Z195" i="29"/>
  <c r="AA195" i="29"/>
  <c r="AB195" i="29"/>
  <c r="AC195" i="29"/>
  <c r="AD195" i="29"/>
  <c r="AE195" i="29"/>
  <c r="AF195" i="29"/>
  <c r="AG195" i="29"/>
  <c r="AH195" i="29"/>
  <c r="AI195" i="29"/>
  <c r="AJ195" i="29"/>
  <c r="AK195" i="29"/>
  <c r="AL195" i="29"/>
  <c r="AM195" i="29"/>
  <c r="AN195" i="29"/>
  <c r="AO195" i="29"/>
  <c r="Z196" i="29"/>
  <c r="AA196" i="29"/>
  <c r="AB196" i="29"/>
  <c r="AC196" i="29"/>
  <c r="AD196" i="29"/>
  <c r="AE196" i="29"/>
  <c r="AF196" i="29"/>
  <c r="AG196" i="29"/>
  <c r="AH196" i="29"/>
  <c r="AI196" i="29"/>
  <c r="AJ196" i="29"/>
  <c r="AK196" i="29"/>
  <c r="AL196" i="29"/>
  <c r="AM196" i="29"/>
  <c r="AN196" i="29"/>
  <c r="AO196" i="29"/>
  <c r="Z197" i="29"/>
  <c r="AA197" i="29"/>
  <c r="AB197" i="29"/>
  <c r="AC197" i="29"/>
  <c r="AD197" i="29"/>
  <c r="AE197" i="29"/>
  <c r="AF197" i="29"/>
  <c r="AG197" i="29"/>
  <c r="AH197" i="29"/>
  <c r="AI197" i="29"/>
  <c r="AJ197" i="29"/>
  <c r="AK197" i="29"/>
  <c r="AL197" i="29"/>
  <c r="AM197" i="29"/>
  <c r="AN197" i="29"/>
  <c r="AO197" i="29"/>
  <c r="Z198" i="29"/>
  <c r="AA198" i="29"/>
  <c r="AB198" i="29"/>
  <c r="AC198" i="29"/>
  <c r="AD198" i="29"/>
  <c r="AE198" i="29"/>
  <c r="AF198" i="29"/>
  <c r="AG198" i="29"/>
  <c r="AH198" i="29"/>
  <c r="AI198" i="29"/>
  <c r="AJ198" i="29"/>
  <c r="AK198" i="29"/>
  <c r="AL198" i="29"/>
  <c r="AM198" i="29"/>
  <c r="AN198" i="29"/>
  <c r="AO198" i="29"/>
  <c r="Z199" i="29"/>
  <c r="AA199" i="29"/>
  <c r="AB199" i="29"/>
  <c r="AC199" i="29"/>
  <c r="AD199" i="29"/>
  <c r="AE199" i="29"/>
  <c r="AF199" i="29"/>
  <c r="AG199" i="29"/>
  <c r="AH199" i="29"/>
  <c r="AI199" i="29"/>
  <c r="AJ199" i="29"/>
  <c r="AK199" i="29"/>
  <c r="AL199" i="29"/>
  <c r="AM199" i="29"/>
  <c r="AN199" i="29"/>
  <c r="AO199" i="29"/>
  <c r="Z200" i="29"/>
  <c r="AA200" i="29"/>
  <c r="AB200" i="29"/>
  <c r="AC200" i="29"/>
  <c r="AD200" i="29"/>
  <c r="AE200" i="29"/>
  <c r="AF200" i="29"/>
  <c r="AG200" i="29"/>
  <c r="AH200" i="29"/>
  <c r="AI200" i="29"/>
  <c r="AJ200" i="29"/>
  <c r="AK200" i="29"/>
  <c r="AL200" i="29"/>
  <c r="AM200" i="29"/>
  <c r="AN200" i="29"/>
  <c r="AO200" i="29"/>
  <c r="Z201" i="29"/>
  <c r="AA201" i="29"/>
  <c r="AB201" i="29"/>
  <c r="AC201" i="29"/>
  <c r="AD201" i="29"/>
  <c r="AE201" i="29"/>
  <c r="AF201" i="29"/>
  <c r="AG201" i="29"/>
  <c r="AH201" i="29"/>
  <c r="AI201" i="29"/>
  <c r="AJ201" i="29"/>
  <c r="AK201" i="29"/>
  <c r="AL201" i="29"/>
  <c r="AM201" i="29"/>
  <c r="AN201" i="29"/>
  <c r="AO201" i="29"/>
  <c r="Z202" i="29"/>
  <c r="AA202" i="29"/>
  <c r="AB202" i="29"/>
  <c r="AC202" i="29"/>
  <c r="AD202" i="29"/>
  <c r="AE202" i="29"/>
  <c r="AF202" i="29"/>
  <c r="AG202" i="29"/>
  <c r="AH202" i="29"/>
  <c r="AI202" i="29"/>
  <c r="AJ202" i="29"/>
  <c r="AK202" i="29"/>
  <c r="AL202" i="29"/>
  <c r="AM202" i="29"/>
  <c r="AN202" i="29"/>
  <c r="AO202" i="29"/>
  <c r="Z203" i="29"/>
  <c r="AA203" i="29"/>
  <c r="AB203" i="29"/>
  <c r="AC203" i="29"/>
  <c r="AD203" i="29"/>
  <c r="AE203" i="29"/>
  <c r="AF203" i="29"/>
  <c r="AG203" i="29"/>
  <c r="AH203" i="29"/>
  <c r="AI203" i="29"/>
  <c r="AJ203" i="29"/>
  <c r="AK203" i="29"/>
  <c r="AL203" i="29"/>
  <c r="AM203" i="29"/>
  <c r="AN203" i="29"/>
  <c r="AO203" i="29"/>
  <c r="Z204" i="29"/>
  <c r="AA204" i="29"/>
  <c r="AB204" i="29"/>
  <c r="AC204" i="29"/>
  <c r="AD204" i="29"/>
  <c r="AE204" i="29"/>
  <c r="AF204" i="29"/>
  <c r="AG204" i="29"/>
  <c r="AH204" i="29"/>
  <c r="AI204" i="29"/>
  <c r="AJ204" i="29"/>
  <c r="AK204" i="29"/>
  <c r="AL204" i="29"/>
  <c r="AM204" i="29"/>
  <c r="AN204" i="29"/>
  <c r="AO204" i="29"/>
  <c r="Z205" i="29"/>
  <c r="AA205" i="29"/>
  <c r="AB205" i="29"/>
  <c r="AC205" i="29"/>
  <c r="AD205" i="29"/>
  <c r="AE205" i="29"/>
  <c r="AF205" i="29"/>
  <c r="AG205" i="29"/>
  <c r="AH205" i="29"/>
  <c r="AI205" i="29"/>
  <c r="AJ205" i="29"/>
  <c r="AK205" i="29"/>
  <c r="AL205" i="29"/>
  <c r="AM205" i="29"/>
  <c r="AN205" i="29"/>
  <c r="AO205" i="29"/>
  <c r="Z206" i="29"/>
  <c r="AA206" i="29"/>
  <c r="AB206" i="29"/>
  <c r="AC206" i="29"/>
  <c r="AD206" i="29"/>
  <c r="AE206" i="29"/>
  <c r="AF206" i="29"/>
  <c r="AG206" i="29"/>
  <c r="AH206" i="29"/>
  <c r="AI206" i="29"/>
  <c r="AJ206" i="29"/>
  <c r="AK206" i="29"/>
  <c r="AL206" i="29"/>
  <c r="AM206" i="29"/>
  <c r="AN206" i="29"/>
  <c r="AO206" i="29"/>
  <c r="Z207" i="29"/>
  <c r="AA207" i="29"/>
  <c r="AB207" i="29"/>
  <c r="AC207" i="29"/>
  <c r="AD207" i="29"/>
  <c r="AE207" i="29"/>
  <c r="AF207" i="29"/>
  <c r="AG207" i="29"/>
  <c r="AH207" i="29"/>
  <c r="AI207" i="29"/>
  <c r="AJ207" i="29"/>
  <c r="AK207" i="29"/>
  <c r="AL207" i="29"/>
  <c r="AM207" i="29"/>
  <c r="AN207" i="29"/>
  <c r="AO207" i="29"/>
  <c r="Z208" i="29"/>
  <c r="AA208" i="29"/>
  <c r="AB208" i="29"/>
  <c r="AC208" i="29"/>
  <c r="AD208" i="29"/>
  <c r="AE208" i="29"/>
  <c r="AF208" i="29"/>
  <c r="AG208" i="29"/>
  <c r="AH208" i="29"/>
  <c r="AI208" i="29"/>
  <c r="AJ208" i="29"/>
  <c r="AK208" i="29"/>
  <c r="AL208" i="29"/>
  <c r="AM208" i="29"/>
  <c r="AN208" i="29"/>
  <c r="AO208" i="29"/>
  <c r="Z209" i="29"/>
  <c r="AA209" i="29"/>
  <c r="AB209" i="29"/>
  <c r="AC209" i="29"/>
  <c r="AD209" i="29"/>
  <c r="AE209" i="29"/>
  <c r="AF209" i="29"/>
  <c r="AG209" i="29"/>
  <c r="AH209" i="29"/>
  <c r="AI209" i="29"/>
  <c r="AJ209" i="29"/>
  <c r="AK209" i="29"/>
  <c r="AL209" i="29"/>
  <c r="AM209" i="29"/>
  <c r="AN209" i="29"/>
  <c r="AO209" i="29"/>
  <c r="Z210" i="29"/>
  <c r="AA210" i="29"/>
  <c r="AB210" i="29"/>
  <c r="AC210" i="29"/>
  <c r="AD210" i="29"/>
  <c r="AE210" i="29"/>
  <c r="AF210" i="29"/>
  <c r="AG210" i="29"/>
  <c r="AH210" i="29"/>
  <c r="AI210" i="29"/>
  <c r="AJ210" i="29"/>
  <c r="AK210" i="29"/>
  <c r="AL210" i="29"/>
  <c r="AM210" i="29"/>
  <c r="AN210" i="29"/>
  <c r="AO210" i="29"/>
  <c r="Z211" i="29"/>
  <c r="AA211" i="29"/>
  <c r="AB211" i="29"/>
  <c r="AC211" i="29"/>
  <c r="AD211" i="29"/>
  <c r="AE211" i="29"/>
  <c r="AF211" i="29"/>
  <c r="AG211" i="29"/>
  <c r="AH211" i="29"/>
  <c r="AI211" i="29"/>
  <c r="AJ211" i="29"/>
  <c r="AK211" i="29"/>
  <c r="AL211" i="29"/>
  <c r="AM211" i="29"/>
  <c r="AN211" i="29"/>
  <c r="AO211" i="29"/>
  <c r="Z212" i="29"/>
  <c r="AA212" i="29"/>
  <c r="AB212" i="29"/>
  <c r="AC212" i="29"/>
  <c r="AD212" i="29"/>
  <c r="AE212" i="29"/>
  <c r="AF212" i="29"/>
  <c r="AG212" i="29"/>
  <c r="AH212" i="29"/>
  <c r="AI212" i="29"/>
  <c r="AJ212" i="29"/>
  <c r="AK212" i="29"/>
  <c r="AL212" i="29"/>
  <c r="AM212" i="29"/>
  <c r="AN212" i="29"/>
  <c r="AO212" i="29"/>
  <c r="Z213" i="29"/>
  <c r="AA213" i="29"/>
  <c r="AB213" i="29"/>
  <c r="AC213" i="29"/>
  <c r="AD213" i="29"/>
  <c r="AE213" i="29"/>
  <c r="AF213" i="29"/>
  <c r="AG213" i="29"/>
  <c r="AH213" i="29"/>
  <c r="AI213" i="29"/>
  <c r="AJ213" i="29"/>
  <c r="AK213" i="29"/>
  <c r="AL213" i="29"/>
  <c r="AM213" i="29"/>
  <c r="AN213" i="29"/>
  <c r="AO213" i="29"/>
  <c r="Z214" i="29"/>
  <c r="AA214" i="29"/>
  <c r="AB214" i="29"/>
  <c r="AC214" i="29"/>
  <c r="AD214" i="29"/>
  <c r="AE214" i="29"/>
  <c r="AF214" i="29"/>
  <c r="AG214" i="29"/>
  <c r="AH214" i="29"/>
  <c r="AI214" i="29"/>
  <c r="AJ214" i="29"/>
  <c r="AK214" i="29"/>
  <c r="AL214" i="29"/>
  <c r="AM214" i="29"/>
  <c r="AN214" i="29"/>
  <c r="AO214" i="29"/>
  <c r="Z215" i="29"/>
  <c r="AA215" i="29"/>
  <c r="AB215" i="29"/>
  <c r="AC215" i="29"/>
  <c r="AD215" i="29"/>
  <c r="AE215" i="29"/>
  <c r="AF215" i="29"/>
  <c r="AG215" i="29"/>
  <c r="AH215" i="29"/>
  <c r="AI215" i="29"/>
  <c r="AJ215" i="29"/>
  <c r="AK215" i="29"/>
  <c r="AL215" i="29"/>
  <c r="AM215" i="29"/>
  <c r="AN215" i="29"/>
  <c r="AO215" i="29"/>
  <c r="Z216" i="29"/>
  <c r="AA216" i="29"/>
  <c r="AB216" i="29"/>
  <c r="AC216" i="29"/>
  <c r="AD216" i="29"/>
  <c r="AE216" i="29"/>
  <c r="AF216" i="29"/>
  <c r="AG216" i="29"/>
  <c r="AH216" i="29"/>
  <c r="AI216" i="29"/>
  <c r="AJ216" i="29"/>
  <c r="AK216" i="29"/>
  <c r="AL216" i="29"/>
  <c r="AM216" i="29"/>
  <c r="AN216" i="29"/>
  <c r="AO216" i="29"/>
  <c r="Z217" i="29"/>
  <c r="AA217" i="29"/>
  <c r="AB217" i="29"/>
  <c r="AC217" i="29"/>
  <c r="AD217" i="29"/>
  <c r="AE217" i="29"/>
  <c r="AF217" i="29"/>
  <c r="AG217" i="29"/>
  <c r="AH217" i="29"/>
  <c r="AI217" i="29"/>
  <c r="AJ217" i="29"/>
  <c r="AK217" i="29"/>
  <c r="AL217" i="29"/>
  <c r="AM217" i="29"/>
  <c r="AN217" i="29"/>
  <c r="AO217" i="29"/>
  <c r="Z218" i="29"/>
  <c r="AA218" i="29"/>
  <c r="AB218" i="29"/>
  <c r="AC218" i="29"/>
  <c r="AD218" i="29"/>
  <c r="AE218" i="29"/>
  <c r="AF218" i="29"/>
  <c r="AG218" i="29"/>
  <c r="AH218" i="29"/>
  <c r="AI218" i="29"/>
  <c r="AJ218" i="29"/>
  <c r="AK218" i="29"/>
  <c r="AL218" i="29"/>
  <c r="AM218" i="29"/>
  <c r="AN218" i="29"/>
  <c r="AO218" i="29"/>
  <c r="Z219" i="29"/>
  <c r="AA219" i="29"/>
  <c r="AB219" i="29"/>
  <c r="AC219" i="29"/>
  <c r="AD219" i="29"/>
  <c r="AE219" i="29"/>
  <c r="AF219" i="29"/>
  <c r="AG219" i="29"/>
  <c r="AH219" i="29"/>
  <c r="AI219" i="29"/>
  <c r="AJ219" i="29"/>
  <c r="AK219" i="29"/>
  <c r="AL219" i="29"/>
  <c r="AM219" i="29"/>
  <c r="AN219" i="29"/>
  <c r="AO219" i="29"/>
  <c r="Z220" i="29"/>
  <c r="AA220" i="29"/>
  <c r="AB220" i="29"/>
  <c r="AC220" i="29"/>
  <c r="AD220" i="29"/>
  <c r="AE220" i="29"/>
  <c r="AF220" i="29"/>
  <c r="AG220" i="29"/>
  <c r="AH220" i="29"/>
  <c r="AI220" i="29"/>
  <c r="AJ220" i="29"/>
  <c r="AK220" i="29"/>
  <c r="AL220" i="29"/>
  <c r="AM220" i="29"/>
  <c r="AN220" i="29"/>
  <c r="AO220" i="29"/>
  <c r="Z221" i="29"/>
  <c r="AA221" i="29"/>
  <c r="AB221" i="29"/>
  <c r="AC221" i="29"/>
  <c r="AD221" i="29"/>
  <c r="AE221" i="29"/>
  <c r="AF221" i="29"/>
  <c r="AG221" i="29"/>
  <c r="AH221" i="29"/>
  <c r="AI221" i="29"/>
  <c r="AJ221" i="29"/>
  <c r="AK221" i="29"/>
  <c r="AL221" i="29"/>
  <c r="AM221" i="29"/>
  <c r="AN221" i="29"/>
  <c r="AO221" i="29"/>
  <c r="Z222" i="29"/>
  <c r="AA222" i="29"/>
  <c r="AB222" i="29"/>
  <c r="AC222" i="29"/>
  <c r="AD222" i="29"/>
  <c r="AE222" i="29"/>
  <c r="AF222" i="29"/>
  <c r="AG222" i="29"/>
  <c r="AH222" i="29"/>
  <c r="AI222" i="29"/>
  <c r="AJ222" i="29"/>
  <c r="AK222" i="29"/>
  <c r="AL222" i="29"/>
  <c r="AM222" i="29"/>
  <c r="AN222" i="29"/>
  <c r="AO222" i="29"/>
  <c r="Z223" i="29"/>
  <c r="AA223" i="29"/>
  <c r="AB223" i="29"/>
  <c r="AC223" i="29"/>
  <c r="AD223" i="29"/>
  <c r="AE223" i="29"/>
  <c r="AF223" i="29"/>
  <c r="AG223" i="29"/>
  <c r="AH223" i="29"/>
  <c r="AI223" i="29"/>
  <c r="AJ223" i="29"/>
  <c r="AK223" i="29"/>
  <c r="AL223" i="29"/>
  <c r="AM223" i="29"/>
  <c r="AN223" i="29"/>
  <c r="AO223" i="29"/>
  <c r="Z224" i="29"/>
  <c r="AA224" i="29"/>
  <c r="AB224" i="29"/>
  <c r="AC224" i="29"/>
  <c r="AD224" i="29"/>
  <c r="AE224" i="29"/>
  <c r="AF224" i="29"/>
  <c r="AG224" i="29"/>
  <c r="AH224" i="29"/>
  <c r="AI224" i="29"/>
  <c r="AJ224" i="29"/>
  <c r="AK224" i="29"/>
  <c r="AL224" i="29"/>
  <c r="AM224" i="29"/>
  <c r="AN224" i="29"/>
  <c r="AO224" i="29"/>
  <c r="Z225" i="29"/>
  <c r="AA225" i="29"/>
  <c r="AB225" i="29"/>
  <c r="AC225" i="29"/>
  <c r="AD225" i="29"/>
  <c r="AE225" i="29"/>
  <c r="AF225" i="29"/>
  <c r="AG225" i="29"/>
  <c r="AH225" i="29"/>
  <c r="AI225" i="29"/>
  <c r="AJ225" i="29"/>
  <c r="AK225" i="29"/>
  <c r="AL225" i="29"/>
  <c r="AM225" i="29"/>
  <c r="AN225" i="29"/>
  <c r="AO225" i="29"/>
  <c r="Z226" i="29"/>
  <c r="AA226" i="29"/>
  <c r="AB226" i="29"/>
  <c r="AC226" i="29"/>
  <c r="AD226" i="29"/>
  <c r="AE226" i="29"/>
  <c r="AF226" i="29"/>
  <c r="AG226" i="29"/>
  <c r="AH226" i="29"/>
  <c r="AI226" i="29"/>
  <c r="AJ226" i="29"/>
  <c r="AK226" i="29"/>
  <c r="AL226" i="29"/>
  <c r="AM226" i="29"/>
  <c r="AN226" i="29"/>
  <c r="AO226" i="29"/>
  <c r="Z227" i="29"/>
  <c r="AA227" i="29"/>
  <c r="AB227" i="29"/>
  <c r="AC227" i="29"/>
  <c r="AD227" i="29"/>
  <c r="AE227" i="29"/>
  <c r="AF227" i="29"/>
  <c r="AG227" i="29"/>
  <c r="AH227" i="29"/>
  <c r="AI227" i="29"/>
  <c r="AJ227" i="29"/>
  <c r="AK227" i="29"/>
  <c r="AL227" i="29"/>
  <c r="AM227" i="29"/>
  <c r="AN227" i="29"/>
  <c r="AO227" i="29"/>
  <c r="Z228" i="29"/>
  <c r="AA228" i="29"/>
  <c r="AB228" i="29"/>
  <c r="AC228" i="29"/>
  <c r="AD228" i="29"/>
  <c r="AE228" i="29"/>
  <c r="AF228" i="29"/>
  <c r="AG228" i="29"/>
  <c r="AH228" i="29"/>
  <c r="AI228" i="29"/>
  <c r="AJ228" i="29"/>
  <c r="AK228" i="29"/>
  <c r="AL228" i="29"/>
  <c r="AM228" i="29"/>
  <c r="AN228" i="29"/>
  <c r="AO228" i="29"/>
  <c r="Z229" i="29"/>
  <c r="AA229" i="29"/>
  <c r="AB229" i="29"/>
  <c r="AC229" i="29"/>
  <c r="AD229" i="29"/>
  <c r="AE229" i="29"/>
  <c r="AF229" i="29"/>
  <c r="AG229" i="29"/>
  <c r="AH229" i="29"/>
  <c r="AI229" i="29"/>
  <c r="AJ229" i="29"/>
  <c r="AK229" i="29"/>
  <c r="AL229" i="29"/>
  <c r="AM229" i="29"/>
  <c r="AN229" i="29"/>
  <c r="AO229" i="29"/>
  <c r="Z230" i="29"/>
  <c r="AA230" i="29"/>
  <c r="AB230" i="29"/>
  <c r="AC230" i="29"/>
  <c r="AD230" i="29"/>
  <c r="AE230" i="29"/>
  <c r="AF230" i="29"/>
  <c r="AG230" i="29"/>
  <c r="AH230" i="29"/>
  <c r="AI230" i="29"/>
  <c r="AJ230" i="29"/>
  <c r="AK230" i="29"/>
  <c r="AL230" i="29"/>
  <c r="AM230" i="29"/>
  <c r="AN230" i="29"/>
  <c r="AO230" i="29"/>
  <c r="Z231" i="29"/>
  <c r="AA231" i="29"/>
  <c r="AB231" i="29"/>
  <c r="AC231" i="29"/>
  <c r="AD231" i="29"/>
  <c r="AE231" i="29"/>
  <c r="AF231" i="29"/>
  <c r="AG231" i="29"/>
  <c r="AH231" i="29"/>
  <c r="AI231" i="29"/>
  <c r="AJ231" i="29"/>
  <c r="AK231" i="29"/>
  <c r="AL231" i="29"/>
  <c r="AM231" i="29"/>
  <c r="AN231" i="29"/>
  <c r="AO231" i="29"/>
  <c r="Z232" i="29"/>
  <c r="AA232" i="29"/>
  <c r="AB232" i="29"/>
  <c r="AC232" i="29"/>
  <c r="AD232" i="29"/>
  <c r="AE232" i="29"/>
  <c r="AF232" i="29"/>
  <c r="AG232" i="29"/>
  <c r="AH232" i="29"/>
  <c r="AI232" i="29"/>
  <c r="AJ232" i="29"/>
  <c r="AK232" i="29"/>
  <c r="AL232" i="29"/>
  <c r="AM232" i="29"/>
  <c r="AN232" i="29"/>
  <c r="AO232" i="29"/>
  <c r="Z233" i="29"/>
  <c r="AA233" i="29"/>
  <c r="AB233" i="29"/>
  <c r="AC233" i="29"/>
  <c r="AD233" i="29"/>
  <c r="AE233" i="29"/>
  <c r="AF233" i="29"/>
  <c r="AG233" i="29"/>
  <c r="AH233" i="29"/>
  <c r="AI233" i="29"/>
  <c r="AJ233" i="29"/>
  <c r="AK233" i="29"/>
  <c r="AL233" i="29"/>
  <c r="AM233" i="29"/>
  <c r="AN233" i="29"/>
  <c r="AO233" i="29"/>
  <c r="Z234" i="29"/>
  <c r="AA234" i="29"/>
  <c r="AB234" i="29"/>
  <c r="AC234" i="29"/>
  <c r="AD234" i="29"/>
  <c r="AE234" i="29"/>
  <c r="AF234" i="29"/>
  <c r="AG234" i="29"/>
  <c r="AH234" i="29"/>
  <c r="AI234" i="29"/>
  <c r="AJ234" i="29"/>
  <c r="AK234" i="29"/>
  <c r="AL234" i="29"/>
  <c r="AM234" i="29"/>
  <c r="AN234" i="29"/>
  <c r="AO234" i="29"/>
  <c r="Z235" i="29"/>
  <c r="AA235" i="29"/>
  <c r="AB235" i="29"/>
  <c r="AC235" i="29"/>
  <c r="AD235" i="29"/>
  <c r="AE235" i="29"/>
  <c r="AF235" i="29"/>
  <c r="AG235" i="29"/>
  <c r="AH235" i="29"/>
  <c r="AI235" i="29"/>
  <c r="AJ235" i="29"/>
  <c r="AK235" i="29"/>
  <c r="AL235" i="29"/>
  <c r="AM235" i="29"/>
  <c r="AN235" i="29"/>
  <c r="AO235" i="29"/>
  <c r="Z236" i="29"/>
  <c r="AA236" i="29"/>
  <c r="AB236" i="29"/>
  <c r="AC236" i="29"/>
  <c r="AD236" i="29"/>
  <c r="AE236" i="29"/>
  <c r="AF236" i="29"/>
  <c r="AG236" i="29"/>
  <c r="AH236" i="29"/>
  <c r="AI236" i="29"/>
  <c r="AJ236" i="29"/>
  <c r="AK236" i="29"/>
  <c r="AL236" i="29"/>
  <c r="AM236" i="29"/>
  <c r="AN236" i="29"/>
  <c r="AO236" i="29"/>
  <c r="Z237" i="29"/>
  <c r="AA237" i="29"/>
  <c r="AB237" i="29"/>
  <c r="AC237" i="29"/>
  <c r="AD237" i="29"/>
  <c r="AE237" i="29"/>
  <c r="AF237" i="29"/>
  <c r="AG237" i="29"/>
  <c r="AH237" i="29"/>
  <c r="AI237" i="29"/>
  <c r="AJ237" i="29"/>
  <c r="AK237" i="29"/>
  <c r="AL237" i="29"/>
  <c r="AM237" i="29"/>
  <c r="AN237" i="29"/>
  <c r="AO237" i="29"/>
  <c r="Z238" i="29"/>
  <c r="AA238" i="29"/>
  <c r="AB238" i="29"/>
  <c r="AC238" i="29"/>
  <c r="AD238" i="29"/>
  <c r="AE238" i="29"/>
  <c r="AF238" i="29"/>
  <c r="AG238" i="29"/>
  <c r="AH238" i="29"/>
  <c r="AI238" i="29"/>
  <c r="AJ238" i="29"/>
  <c r="AK238" i="29"/>
  <c r="AL238" i="29"/>
  <c r="AM238" i="29"/>
  <c r="AN238" i="29"/>
  <c r="AO238" i="29"/>
  <c r="Z239" i="29"/>
  <c r="AA239" i="29"/>
  <c r="AB239" i="29"/>
  <c r="AC239" i="29"/>
  <c r="AD239" i="29"/>
  <c r="AE239" i="29"/>
  <c r="AF239" i="29"/>
  <c r="AG239" i="29"/>
  <c r="AH239" i="29"/>
  <c r="AI239" i="29"/>
  <c r="AJ239" i="29"/>
  <c r="AK239" i="29"/>
  <c r="AL239" i="29"/>
  <c r="AM239" i="29"/>
  <c r="AN239" i="29"/>
  <c r="AO239" i="29"/>
  <c r="Z240" i="29"/>
  <c r="AA240" i="29"/>
  <c r="AB240" i="29"/>
  <c r="AC240" i="29"/>
  <c r="AD240" i="29"/>
  <c r="AE240" i="29"/>
  <c r="AF240" i="29"/>
  <c r="AG240" i="29"/>
  <c r="AH240" i="29"/>
  <c r="AI240" i="29"/>
  <c r="AJ240" i="29"/>
  <c r="AK240" i="29"/>
  <c r="AL240" i="29"/>
  <c r="AM240" i="29"/>
  <c r="AN240" i="29"/>
  <c r="AO240" i="29"/>
  <c r="Z241" i="29"/>
  <c r="AA241" i="29"/>
  <c r="AB241" i="29"/>
  <c r="AC241" i="29"/>
  <c r="AD241" i="29"/>
  <c r="AE241" i="29"/>
  <c r="AF241" i="29"/>
  <c r="AG241" i="29"/>
  <c r="AH241" i="29"/>
  <c r="AI241" i="29"/>
  <c r="AJ241" i="29"/>
  <c r="AK241" i="29"/>
  <c r="AL241" i="29"/>
  <c r="AM241" i="29"/>
  <c r="AN241" i="29"/>
  <c r="AO241" i="29"/>
  <c r="Z242" i="29"/>
  <c r="AA242" i="29"/>
  <c r="AB242" i="29"/>
  <c r="AC242" i="29"/>
  <c r="AD242" i="29"/>
  <c r="AE242" i="29"/>
  <c r="AF242" i="29"/>
  <c r="AG242" i="29"/>
  <c r="AH242" i="29"/>
  <c r="AI242" i="29"/>
  <c r="AJ242" i="29"/>
  <c r="AK242" i="29"/>
  <c r="AL242" i="29"/>
  <c r="AM242" i="29"/>
  <c r="AN242" i="29"/>
  <c r="AO242" i="29"/>
  <c r="BB43" i="29" a="1"/>
  <c r="BB43" i="29" s="1"/>
  <c r="BC43" i="29" a="1"/>
  <c r="BC43" i="29" s="1"/>
  <c r="BD43" i="29" a="1"/>
  <c r="BD43" i="29" s="1"/>
  <c r="BG43" i="29" a="1"/>
  <c r="BG43" i="29" s="1"/>
  <c r="BH43" i="29" a="1"/>
  <c r="BH43" i="29" s="1"/>
  <c r="BI43" i="29" a="1"/>
  <c r="BI43" i="29" s="1"/>
  <c r="BJ43" i="29" a="1"/>
  <c r="BJ43" i="29" s="1"/>
  <c r="BK43" i="29" a="1"/>
  <c r="BK43" i="29" s="1"/>
  <c r="BL43" i="29" a="1"/>
  <c r="BL43" i="29" s="1"/>
  <c r="BO43" i="29" a="1"/>
  <c r="BO43" i="29" s="1"/>
  <c r="BB44" i="29" a="1"/>
  <c r="BB44" i="29" s="1"/>
  <c r="BC44" i="29" a="1"/>
  <c r="BC44" i="29" s="1"/>
  <c r="BD44" i="29" a="1"/>
  <c r="BD44" i="29" s="1"/>
  <c r="BG44" i="29" a="1"/>
  <c r="BG44" i="29" s="1"/>
  <c r="BH44" i="29" a="1"/>
  <c r="BH44" i="29" s="1"/>
  <c r="BI44" i="29" a="1"/>
  <c r="BI44" i="29" s="1"/>
  <c r="BJ44" i="29" a="1"/>
  <c r="BJ44" i="29" s="1"/>
  <c r="BK44" i="29" a="1"/>
  <c r="BK44" i="29" s="1"/>
  <c r="BL44" i="29" a="1"/>
  <c r="BL44" i="29" s="1"/>
  <c r="BM44" i="29" a="1"/>
  <c r="BM44" i="29" s="1"/>
  <c r="BO44" i="29" a="1"/>
  <c r="BO44" i="29" s="1"/>
  <c r="BB45" i="29" a="1"/>
  <c r="BB45" i="29" s="1"/>
  <c r="BC45" i="29" a="1"/>
  <c r="BC45" i="29" s="1"/>
  <c r="BD45" i="29" a="1"/>
  <c r="BD45" i="29" s="1"/>
  <c r="BG45" i="29" a="1"/>
  <c r="BG45" i="29" s="1"/>
  <c r="BH45" i="29" a="1"/>
  <c r="BH45" i="29" s="1"/>
  <c r="BI45" i="29" a="1"/>
  <c r="BI45" i="29" s="1"/>
  <c r="BJ45" i="29" a="1"/>
  <c r="BJ45" i="29" s="1"/>
  <c r="BK45" i="29" a="1"/>
  <c r="BK45" i="29" s="1"/>
  <c r="BL45" i="29" a="1"/>
  <c r="BL45" i="29" s="1"/>
  <c r="BO45" i="29" a="1"/>
  <c r="BO45" i="29" s="1"/>
  <c r="BB46" i="29" a="1"/>
  <c r="BB46" i="29" s="1"/>
  <c r="BC46" i="29" a="1"/>
  <c r="BC46" i="29" s="1"/>
  <c r="BD46" i="29" a="1"/>
  <c r="BD46" i="29" s="1"/>
  <c r="BG46" i="29" a="1"/>
  <c r="BG46" i="29" s="1"/>
  <c r="BH46" i="29" a="1"/>
  <c r="BH46" i="29" s="1"/>
  <c r="BI46" i="29" a="1"/>
  <c r="BI46" i="29" s="1"/>
  <c r="BJ46" i="29" a="1"/>
  <c r="BJ46" i="29" s="1"/>
  <c r="BK46" i="29" a="1"/>
  <c r="BK46" i="29" s="1"/>
  <c r="BL46" i="29" a="1"/>
  <c r="BL46" i="29" s="1"/>
  <c r="BM46" i="29" a="1"/>
  <c r="BM46" i="29" s="1"/>
  <c r="BO46" i="29" a="1"/>
  <c r="BO46" i="29" s="1"/>
  <c r="BB47" i="29" a="1"/>
  <c r="BB47" i="29" s="1"/>
  <c r="BC47" i="29" a="1"/>
  <c r="BC47" i="29" s="1"/>
  <c r="BD47" i="29" a="1"/>
  <c r="BD47" i="29" s="1"/>
  <c r="BG47" i="29" a="1"/>
  <c r="BG47" i="29" s="1"/>
  <c r="BH47" i="29" a="1"/>
  <c r="BH47" i="29" s="1"/>
  <c r="BI47" i="29" a="1"/>
  <c r="BI47" i="29" s="1"/>
  <c r="BJ47" i="29" a="1"/>
  <c r="BJ47" i="29" s="1"/>
  <c r="BK47" i="29" a="1"/>
  <c r="BK47" i="29" s="1"/>
  <c r="BL47" i="29" a="1"/>
  <c r="BL47" i="29" s="1"/>
  <c r="BM47" i="29" a="1"/>
  <c r="BM47" i="29" s="1"/>
  <c r="BO47" i="29" a="1"/>
  <c r="BO47" i="29" s="1"/>
  <c r="BB48" i="29" a="1"/>
  <c r="BB48" i="29" s="1"/>
  <c r="BC48" i="29" a="1"/>
  <c r="BC48" i="29" s="1"/>
  <c r="BD48" i="29" a="1"/>
  <c r="BD48" i="29" s="1"/>
  <c r="BG48" i="29" a="1"/>
  <c r="BG48" i="29" s="1"/>
  <c r="BH48" i="29" a="1"/>
  <c r="BH48" i="29" s="1"/>
  <c r="BI48" i="29" a="1"/>
  <c r="BI48" i="29" s="1"/>
  <c r="BJ48" i="29" a="1"/>
  <c r="BJ48" i="29" s="1"/>
  <c r="BK48" i="29" a="1"/>
  <c r="BK48" i="29" s="1"/>
  <c r="BL48" i="29" a="1"/>
  <c r="BL48" i="29" s="1"/>
  <c r="BM48" i="29" a="1"/>
  <c r="BM48" i="29" s="1"/>
  <c r="BO48" i="29" a="1"/>
  <c r="BO48" i="29" s="1"/>
  <c r="BA43" i="29" a="1"/>
  <c r="BA43" i="29" s="1"/>
  <c r="BA44" i="29" a="1"/>
  <c r="BA44" i="29" s="1"/>
  <c r="BA45" i="29" a="1"/>
  <c r="BA45" i="29" s="1"/>
  <c r="BA46" i="29" a="1"/>
  <c r="BA46" i="29" s="1"/>
  <c r="BA47" i="29" a="1"/>
  <c r="BA47" i="29" s="1"/>
  <c r="BA48" i="29" a="1"/>
  <c r="BA48" i="29" s="1"/>
  <c r="AZ44" i="29" a="1"/>
  <c r="AZ44" i="29" s="1"/>
  <c r="AZ45" i="29" a="1"/>
  <c r="AZ45" i="29" s="1"/>
  <c r="AZ46" i="29" a="1"/>
  <c r="AZ46" i="29" s="1"/>
  <c r="AZ47" i="29" a="1"/>
  <c r="AZ47" i="29" s="1"/>
  <c r="AZ48" i="29" a="1"/>
  <c r="AZ48" i="29" s="1"/>
  <c r="AZ43" i="29" a="1"/>
  <c r="AZ43" i="29" s="1"/>
  <c r="BA36" i="29" a="1"/>
  <c r="BA36" i="29" s="1"/>
  <c r="BB36" i="29" a="1"/>
  <c r="BB36" i="29" s="1"/>
  <c r="BC36" i="29" a="1"/>
  <c r="BC36" i="29" s="1"/>
  <c r="BD36" i="29" a="1"/>
  <c r="BD36" i="29" s="1"/>
  <c r="BE36" i="29" a="1"/>
  <c r="BE36" i="29" s="1"/>
  <c r="BG36" i="29" a="1"/>
  <c r="BG36" i="29" s="1"/>
  <c r="BH36" i="29" a="1"/>
  <c r="BH36" i="29" s="1"/>
  <c r="BI36" i="29" a="1"/>
  <c r="BI36" i="29" s="1"/>
  <c r="BJ36" i="29" a="1"/>
  <c r="BJ36" i="29" s="1"/>
  <c r="BK36" i="29" a="1"/>
  <c r="BK36" i="29" s="1"/>
  <c r="BL36" i="29" a="1"/>
  <c r="BL36" i="29" s="1"/>
  <c r="BM36" i="29" a="1"/>
  <c r="BM36" i="29" s="1"/>
  <c r="BO36" i="29" a="1"/>
  <c r="BO36" i="29" s="1"/>
  <c r="BA37" i="29" a="1"/>
  <c r="BA37" i="29" s="1"/>
  <c r="BB37" i="29" a="1"/>
  <c r="BB37" i="29" s="1"/>
  <c r="BC37" i="29" a="1"/>
  <c r="BC37" i="29" s="1"/>
  <c r="BD37" i="29" a="1"/>
  <c r="BD37" i="29" s="1"/>
  <c r="BE37" i="29" a="1"/>
  <c r="BE37" i="29" s="1"/>
  <c r="BG37" i="29" a="1"/>
  <c r="BG37" i="29" s="1"/>
  <c r="BH37" i="29" a="1"/>
  <c r="BH37" i="29" s="1"/>
  <c r="BI37" i="29" a="1"/>
  <c r="BI37" i="29" s="1"/>
  <c r="BJ37" i="29" a="1"/>
  <c r="BJ37" i="29" s="1"/>
  <c r="BK37" i="29" a="1"/>
  <c r="BK37" i="29" s="1"/>
  <c r="BL37" i="29" a="1"/>
  <c r="BL37" i="29" s="1"/>
  <c r="BM37" i="29" a="1"/>
  <c r="BM37" i="29" s="1"/>
  <c r="BO37" i="29" a="1"/>
  <c r="BO37" i="29" s="1"/>
  <c r="BA38" i="29" a="1"/>
  <c r="BA38" i="29" s="1"/>
  <c r="BB38" i="29" a="1"/>
  <c r="BB38" i="29" s="1"/>
  <c r="BC38" i="29" a="1"/>
  <c r="BC38" i="29" s="1"/>
  <c r="BD38" i="29" a="1"/>
  <c r="BD38" i="29" s="1"/>
  <c r="BE38" i="29" a="1"/>
  <c r="BE38" i="29" s="1"/>
  <c r="BG38" i="29" a="1"/>
  <c r="BG38" i="29" s="1"/>
  <c r="BH38" i="29" a="1"/>
  <c r="BH38" i="29" s="1"/>
  <c r="BI38" i="29" a="1"/>
  <c r="BI38" i="29" s="1"/>
  <c r="BJ38" i="29" a="1"/>
  <c r="BJ38" i="29" s="1"/>
  <c r="BK38" i="29" a="1"/>
  <c r="BK38" i="29" s="1"/>
  <c r="BL38" i="29" a="1"/>
  <c r="BL38" i="29" s="1"/>
  <c r="BM38" i="29" a="1"/>
  <c r="BM38" i="29" s="1"/>
  <c r="BO38" i="29" a="1"/>
  <c r="BO38" i="29" s="1"/>
  <c r="BA39" i="29" a="1"/>
  <c r="BA39" i="29" s="1"/>
  <c r="BB39" i="29" a="1"/>
  <c r="BB39" i="29" s="1"/>
  <c r="BC39" i="29" a="1"/>
  <c r="BC39" i="29" s="1"/>
  <c r="BD39" i="29" a="1"/>
  <c r="BD39" i="29" s="1"/>
  <c r="BE39" i="29" a="1"/>
  <c r="BE39" i="29" s="1"/>
  <c r="BG39" i="29" a="1"/>
  <c r="BG39" i="29" s="1"/>
  <c r="BH39" i="29" a="1"/>
  <c r="BH39" i="29" s="1"/>
  <c r="BI39" i="29" a="1"/>
  <c r="BI39" i="29" s="1"/>
  <c r="BJ39" i="29" a="1"/>
  <c r="BJ39" i="29" s="1"/>
  <c r="BK39" i="29" a="1"/>
  <c r="BK39" i="29" s="1"/>
  <c r="BL39" i="29" a="1"/>
  <c r="BL39" i="29" s="1"/>
  <c r="BM39" i="29" a="1"/>
  <c r="BM39" i="29" s="1"/>
  <c r="BO39" i="29" a="1"/>
  <c r="BO39" i="29" s="1"/>
  <c r="BA40" i="29" a="1"/>
  <c r="BA40" i="29" s="1"/>
  <c r="BB40" i="29" a="1"/>
  <c r="BB40" i="29" s="1"/>
  <c r="BC40" i="29" a="1"/>
  <c r="BC40" i="29" s="1"/>
  <c r="BD40" i="29" a="1"/>
  <c r="BD40" i="29" s="1"/>
  <c r="BE40" i="29" a="1"/>
  <c r="BE40" i="29" s="1"/>
  <c r="BG40" i="29" a="1"/>
  <c r="BG40" i="29" s="1"/>
  <c r="BH40" i="29" a="1"/>
  <c r="BH40" i="29" s="1"/>
  <c r="BI40" i="29" a="1"/>
  <c r="BI40" i="29" s="1"/>
  <c r="BJ40" i="29" a="1"/>
  <c r="BJ40" i="29" s="1"/>
  <c r="BK40" i="29" a="1"/>
  <c r="BK40" i="29" s="1"/>
  <c r="BL40" i="29" a="1"/>
  <c r="BL40" i="29" s="1"/>
  <c r="BM40" i="29" a="1"/>
  <c r="BM40" i="29" s="1"/>
  <c r="BO40" i="29" a="1"/>
  <c r="BO40" i="29" s="1"/>
  <c r="BA41" i="29" a="1"/>
  <c r="BA41" i="29" s="1"/>
  <c r="BB41" i="29" a="1"/>
  <c r="BB41" i="29" s="1"/>
  <c r="BC41" i="29" a="1"/>
  <c r="BC41" i="29" s="1"/>
  <c r="BD41" i="29" a="1"/>
  <c r="BD41" i="29" s="1"/>
  <c r="BE41" i="29" a="1"/>
  <c r="BE41" i="29" s="1"/>
  <c r="BG41" i="29" a="1"/>
  <c r="BG41" i="29" s="1"/>
  <c r="BH41" i="29" a="1"/>
  <c r="BH41" i="29" s="1"/>
  <c r="BI41" i="29" a="1"/>
  <c r="BI41" i="29" s="1"/>
  <c r="BJ41" i="29" a="1"/>
  <c r="BJ41" i="29" s="1"/>
  <c r="BK41" i="29" a="1"/>
  <c r="BK41" i="29" s="1"/>
  <c r="BL41" i="29" a="1"/>
  <c r="BL41" i="29" s="1"/>
  <c r="BM41" i="29" a="1"/>
  <c r="BM41" i="29" s="1"/>
  <c r="BO41" i="29" a="1"/>
  <c r="BO41" i="29" s="1"/>
  <c r="AZ37" i="29" a="1"/>
  <c r="AZ37" i="29" s="1"/>
  <c r="AZ38" i="29" a="1"/>
  <c r="AZ38" i="29" s="1"/>
  <c r="AZ39" i="29" a="1"/>
  <c r="AZ39" i="29" s="1"/>
  <c r="AZ40" i="29" a="1"/>
  <c r="AZ40" i="29" s="1"/>
  <c r="AZ41" i="29" a="1"/>
  <c r="AZ41" i="29" s="1"/>
  <c r="AZ36" i="29" a="1"/>
  <c r="AZ36" i="29" s="1"/>
  <c r="BA29" i="29" a="1"/>
  <c r="BA29" i="29" s="1"/>
  <c r="BB29" i="29" a="1"/>
  <c r="BB29" i="29" s="1"/>
  <c r="BC29" i="29" a="1"/>
  <c r="BC29" i="29" s="1"/>
  <c r="BD29" i="29" a="1"/>
  <c r="BD29" i="29" s="1"/>
  <c r="BE29" i="29" a="1"/>
  <c r="BE29" i="29" s="1"/>
  <c r="BG29" i="29" a="1"/>
  <c r="BG29" i="29" s="1"/>
  <c r="BH29" i="29" a="1"/>
  <c r="BH29" i="29" s="1"/>
  <c r="BI29" i="29" a="1"/>
  <c r="BI29" i="29" s="1"/>
  <c r="BJ29" i="29" a="1"/>
  <c r="BJ29" i="29" s="1"/>
  <c r="BK29" i="29" a="1"/>
  <c r="BK29" i="29" s="1"/>
  <c r="BL29" i="29" a="1"/>
  <c r="BL29" i="29" s="1"/>
  <c r="BM29" i="29" a="1"/>
  <c r="BM29" i="29" s="1"/>
  <c r="BO29" i="29" a="1"/>
  <c r="BO29" i="29" s="1"/>
  <c r="BA30" i="29" a="1"/>
  <c r="BA30" i="29" s="1"/>
  <c r="BB30" i="29" a="1"/>
  <c r="BB30" i="29" s="1"/>
  <c r="BC30" i="29" a="1"/>
  <c r="BC30" i="29" s="1"/>
  <c r="BD30" i="29" a="1"/>
  <c r="BD30" i="29" s="1"/>
  <c r="BE30" i="29" a="1"/>
  <c r="BE30" i="29" s="1"/>
  <c r="BG30" i="29" a="1"/>
  <c r="BG30" i="29" s="1"/>
  <c r="BH30" i="29" a="1"/>
  <c r="BH30" i="29" s="1"/>
  <c r="BI30" i="29" a="1"/>
  <c r="BI30" i="29" s="1"/>
  <c r="BJ30" i="29" a="1"/>
  <c r="BJ30" i="29" s="1"/>
  <c r="BK30" i="29" a="1"/>
  <c r="BK30" i="29" s="1"/>
  <c r="BL30" i="29" a="1"/>
  <c r="BL30" i="29" s="1"/>
  <c r="BM30" i="29" a="1"/>
  <c r="BM30" i="29" s="1"/>
  <c r="BO30" i="29" a="1"/>
  <c r="BO30" i="29" s="1"/>
  <c r="BA31" i="29" a="1"/>
  <c r="BA31" i="29" s="1"/>
  <c r="BB31" i="29" a="1"/>
  <c r="BB31" i="29" s="1"/>
  <c r="BC31" i="29" a="1"/>
  <c r="BC31" i="29" s="1"/>
  <c r="BD31" i="29" a="1"/>
  <c r="BD31" i="29" s="1"/>
  <c r="BE31" i="29" a="1"/>
  <c r="BE31" i="29" s="1"/>
  <c r="BG31" i="29" a="1"/>
  <c r="BG31" i="29" s="1"/>
  <c r="BH31" i="29" a="1"/>
  <c r="BH31" i="29" s="1"/>
  <c r="BI31" i="29" a="1"/>
  <c r="BI31" i="29" s="1"/>
  <c r="BJ31" i="29" a="1"/>
  <c r="BJ31" i="29" s="1"/>
  <c r="BK31" i="29" a="1"/>
  <c r="BK31" i="29" s="1"/>
  <c r="BL31" i="29" a="1"/>
  <c r="BL31" i="29" s="1"/>
  <c r="BM31" i="29" a="1"/>
  <c r="BM31" i="29" s="1"/>
  <c r="BO31" i="29" a="1"/>
  <c r="BO31" i="29" s="1"/>
  <c r="BA32" i="29" a="1"/>
  <c r="BA32" i="29" s="1"/>
  <c r="BB32" i="29" a="1"/>
  <c r="BB32" i="29" s="1"/>
  <c r="BC32" i="29" a="1"/>
  <c r="BC32" i="29" s="1"/>
  <c r="BD32" i="29" a="1"/>
  <c r="BD32" i="29" s="1"/>
  <c r="BE32" i="29" a="1"/>
  <c r="BE32" i="29" s="1"/>
  <c r="BG32" i="29" a="1"/>
  <c r="BG32" i="29" s="1"/>
  <c r="BH32" i="29" a="1"/>
  <c r="BH32" i="29" s="1"/>
  <c r="BI32" i="29" a="1"/>
  <c r="BI32" i="29" s="1"/>
  <c r="BJ32" i="29" a="1"/>
  <c r="BJ32" i="29" s="1"/>
  <c r="BK32" i="29" a="1"/>
  <c r="BK32" i="29" s="1"/>
  <c r="BL32" i="29" a="1"/>
  <c r="BL32" i="29" s="1"/>
  <c r="BM32" i="29" a="1"/>
  <c r="BM32" i="29" s="1"/>
  <c r="BO32" i="29" a="1"/>
  <c r="BO32" i="29" s="1"/>
  <c r="BA33" i="29" a="1"/>
  <c r="BA33" i="29" s="1"/>
  <c r="BB33" i="29" a="1"/>
  <c r="BB33" i="29" s="1"/>
  <c r="BC33" i="29" a="1"/>
  <c r="BC33" i="29" s="1"/>
  <c r="BD33" i="29" a="1"/>
  <c r="BD33" i="29" s="1"/>
  <c r="BE33" i="29" a="1"/>
  <c r="BE33" i="29" s="1"/>
  <c r="BG33" i="29" a="1"/>
  <c r="BG33" i="29" s="1"/>
  <c r="BH33" i="29" a="1"/>
  <c r="BH33" i="29" s="1"/>
  <c r="BI33" i="29" a="1"/>
  <c r="BI33" i="29" s="1"/>
  <c r="BJ33" i="29" a="1"/>
  <c r="BJ33" i="29" s="1"/>
  <c r="BK33" i="29" a="1"/>
  <c r="BK33" i="29" s="1"/>
  <c r="BL33" i="29" a="1"/>
  <c r="BL33" i="29" s="1"/>
  <c r="BM33" i="29" a="1"/>
  <c r="BM33" i="29" s="1"/>
  <c r="BO33" i="29" a="1"/>
  <c r="BO33" i="29" s="1"/>
  <c r="BA34" i="29" a="1"/>
  <c r="BA34" i="29" s="1"/>
  <c r="BB34" i="29" a="1"/>
  <c r="BB34" i="29" s="1"/>
  <c r="BC34" i="29" a="1"/>
  <c r="BC34" i="29" s="1"/>
  <c r="BD34" i="29" a="1"/>
  <c r="BD34" i="29" s="1"/>
  <c r="BE34" i="29" a="1"/>
  <c r="BE34" i="29" s="1"/>
  <c r="BG34" i="29" a="1"/>
  <c r="BG34" i="29" s="1"/>
  <c r="BH34" i="29" a="1"/>
  <c r="BH34" i="29" s="1"/>
  <c r="BI34" i="29" a="1"/>
  <c r="BI34" i="29" s="1"/>
  <c r="BJ34" i="29" a="1"/>
  <c r="BJ34" i="29" s="1"/>
  <c r="BK34" i="29" a="1"/>
  <c r="BK34" i="29" s="1"/>
  <c r="BL34" i="29" a="1"/>
  <c r="BL34" i="29" s="1"/>
  <c r="BM34" i="29" a="1"/>
  <c r="BM34" i="29" s="1"/>
  <c r="BO34" i="29" a="1"/>
  <c r="BO34" i="29" s="1"/>
  <c r="AZ30" i="29" a="1"/>
  <c r="AZ30" i="29" s="1"/>
  <c r="AZ31" i="29" a="1"/>
  <c r="AZ31" i="29" s="1"/>
  <c r="AZ32" i="29" a="1"/>
  <c r="AZ32" i="29" s="1"/>
  <c r="AZ33" i="29" a="1"/>
  <c r="AZ33" i="29" s="1"/>
  <c r="AZ34" i="29" a="1"/>
  <c r="AZ34" i="29" s="1"/>
  <c r="AZ29" i="29" a="1"/>
  <c r="AZ29" i="29" s="1"/>
  <c r="AO6" i="29"/>
  <c r="AN6" i="29"/>
  <c r="AM6" i="29"/>
  <c r="AL6" i="29"/>
  <c r="AK6" i="29"/>
  <c r="AJ6" i="29"/>
  <c r="AI6" i="29"/>
  <c r="AP16" i="29"/>
  <c r="AP56" i="29"/>
  <c r="AR88" i="29"/>
  <c r="AQ96" i="29"/>
  <c r="AP104" i="29"/>
  <c r="AP144" i="29"/>
  <c r="AG6" i="29"/>
  <c r="AH6" i="29"/>
  <c r="AF6" i="29"/>
  <c r="AE6" i="29"/>
  <c r="AD6" i="29"/>
  <c r="AR23" i="29"/>
  <c r="AQ31" i="29"/>
  <c r="AR55" i="29"/>
  <c r="AQ63" i="29"/>
  <c r="AQ74" i="29"/>
  <c r="AQ103" i="29"/>
  <c r="AR106" i="29"/>
  <c r="AP111" i="29"/>
  <c r="AQ122" i="29"/>
  <c r="AR151" i="29"/>
  <c r="AR183" i="29"/>
  <c r="AR194" i="29"/>
  <c r="AB6" i="29"/>
  <c r="AC6" i="29"/>
  <c r="AA6" i="29"/>
  <c r="Z6" i="29"/>
  <c r="BE46" i="29" l="1" a="1"/>
  <c r="BE46" i="29" s="1"/>
  <c r="BE47" i="29" a="1"/>
  <c r="BE47" i="29" s="1"/>
  <c r="AP212" i="29"/>
  <c r="AP210" i="29"/>
  <c r="AP184" i="29"/>
  <c r="AP178" i="29"/>
  <c r="AP170" i="29"/>
  <c r="AP162" i="29"/>
  <c r="AP79" i="29"/>
  <c r="BM45" i="29" a="1"/>
  <c r="BM45" i="29" s="1"/>
  <c r="BE45" i="29" a="1"/>
  <c r="BE45" i="29" s="1"/>
  <c r="BE44" i="29" a="1"/>
  <c r="BE44" i="29" s="1"/>
  <c r="BM43" i="29" a="1"/>
  <c r="BM43" i="29" s="1"/>
  <c r="BE43" i="29" a="1"/>
  <c r="BE43" i="29" s="1"/>
  <c r="BE48" i="29" a="1"/>
  <c r="BE48" i="29" s="1"/>
  <c r="AP6" i="29"/>
  <c r="AR234" i="29"/>
  <c r="AQ226" i="29"/>
  <c r="AQ223" i="29"/>
  <c r="AQ218" i="29"/>
  <c r="AR216" i="29"/>
  <c r="AQ202" i="29"/>
  <c r="AQ191" i="29"/>
  <c r="AR176" i="29"/>
  <c r="AR168" i="29"/>
  <c r="AQ159" i="29"/>
  <c r="AQ154" i="29"/>
  <c r="AR143" i="29"/>
  <c r="AQ136" i="29"/>
  <c r="AQ82" i="29"/>
  <c r="AQ71" i="29"/>
  <c r="AR48" i="29"/>
  <c r="AR40" i="29"/>
  <c r="AR15" i="29"/>
  <c r="BN38" i="29" a="1"/>
  <c r="BN38" i="29" s="1"/>
  <c r="BF37" i="29" a="1"/>
  <c r="BF37" i="29" s="1"/>
  <c r="BN47" i="29" a="1"/>
  <c r="BN47" i="29" s="1"/>
  <c r="BF47" i="29" a="1"/>
  <c r="BF47" i="29" s="1"/>
  <c r="BN45" i="29" a="1"/>
  <c r="BN45" i="29" s="1"/>
  <c r="BF45" i="29" a="1"/>
  <c r="BF45" i="29" s="1"/>
  <c r="BN40" i="29" a="1"/>
  <c r="BN40" i="29" s="1"/>
  <c r="BN34" i="29" a="1"/>
  <c r="BN34" i="29" s="1"/>
  <c r="BN39" i="29" a="1"/>
  <c r="BN39" i="29" s="1"/>
  <c r="BF38" i="29" a="1"/>
  <c r="BF38" i="29" s="1"/>
  <c r="BN46" i="29" a="1"/>
  <c r="BN46" i="29" s="1"/>
  <c r="BF46" i="29" a="1"/>
  <c r="BF46" i="29" s="1"/>
  <c r="AQ8" i="29"/>
  <c r="BN29" i="29" a="1"/>
  <c r="BN29" i="29" s="1"/>
  <c r="BF29" i="29" a="1"/>
  <c r="BF29" i="29" s="1"/>
  <c r="BF39" i="29" a="1"/>
  <c r="BF39" i="29" s="1"/>
  <c r="BN44" i="29" a="1"/>
  <c r="BN44" i="29" s="1"/>
  <c r="BF44" i="29" a="1"/>
  <c r="BF44" i="29" s="1"/>
  <c r="BN30" i="29" a="1"/>
  <c r="BN30" i="29" s="1"/>
  <c r="BF30" i="29" a="1"/>
  <c r="BF30" i="29" s="1"/>
  <c r="BN41" i="29" a="1"/>
  <c r="BN41" i="29" s="1"/>
  <c r="BF40" i="29" a="1"/>
  <c r="BF40" i="29" s="1"/>
  <c r="BN36" i="29" a="1"/>
  <c r="BN36" i="29" s="1"/>
  <c r="BN43" i="29" a="1"/>
  <c r="BN43" i="29" s="1"/>
  <c r="BF43" i="29" a="1"/>
  <c r="BF43" i="29" s="1"/>
  <c r="BN31" i="29" a="1"/>
  <c r="BN31" i="29" s="1"/>
  <c r="BF31" i="29" a="1"/>
  <c r="BF31" i="29" s="1"/>
  <c r="BN32" i="29" a="1"/>
  <c r="BN32" i="29" s="1"/>
  <c r="BF32" i="29" a="1"/>
  <c r="BF32" i="29" s="1"/>
  <c r="BF41" i="29" a="1"/>
  <c r="BF41" i="29" s="1"/>
  <c r="BN37" i="29" a="1"/>
  <c r="BN37" i="29" s="1"/>
  <c r="BF36" i="29" a="1"/>
  <c r="BF36" i="29" s="1"/>
  <c r="BN33" i="29" a="1"/>
  <c r="BN33" i="29" s="1"/>
  <c r="BF33" i="29" a="1"/>
  <c r="BF33" i="29" s="1"/>
  <c r="BN48" i="29" a="1"/>
  <c r="BN48" i="29" s="1"/>
  <c r="BF48" i="29" a="1"/>
  <c r="BF48" i="29" s="1"/>
  <c r="BF34" i="29" a="1"/>
  <c r="BF34" i="29" s="1"/>
  <c r="AP64" i="29"/>
  <c r="AR154" i="29"/>
  <c r="AP122" i="29"/>
  <c r="AR82" i="29"/>
  <c r="AR26" i="29"/>
  <c r="AR128" i="29"/>
  <c r="AQ48" i="29"/>
  <c r="AR136" i="29"/>
  <c r="AP96" i="29"/>
  <c r="AR8" i="29"/>
  <c r="AQ114" i="29"/>
  <c r="AQ90" i="29"/>
  <c r="AR58" i="29"/>
  <c r="AP34" i="29"/>
  <c r="AP130" i="29"/>
  <c r="AP98" i="29"/>
  <c r="AR66" i="29"/>
  <c r="AQ50" i="29"/>
  <c r="AR18" i="29"/>
  <c r="AR42" i="29"/>
  <c r="AQ26" i="29"/>
  <c r="AP164" i="29"/>
  <c r="AP68" i="29"/>
  <c r="AP36" i="29"/>
  <c r="AP74" i="29"/>
  <c r="AR10" i="29"/>
  <c r="AQ16" i="29"/>
  <c r="AR96" i="29"/>
  <c r="AR122" i="29"/>
  <c r="AQ210" i="29"/>
  <c r="AR242" i="29"/>
  <c r="AQ234" i="29"/>
  <c r="AP226" i="29"/>
  <c r="AP218" i="29"/>
  <c r="AP202" i="29"/>
  <c r="AQ194" i="29"/>
  <c r="AR186" i="29"/>
  <c r="AR178" i="29"/>
  <c r="AR170" i="29"/>
  <c r="AP154" i="29"/>
  <c r="AR146" i="29"/>
  <c r="AR138" i="29"/>
  <c r="AR130" i="29"/>
  <c r="AP114" i="29"/>
  <c r="AP106" i="29"/>
  <c r="AR98" i="29"/>
  <c r="AR90" i="29"/>
  <c r="AP58" i="29"/>
  <c r="AR50" i="29"/>
  <c r="AP23" i="29"/>
  <c r="AP50" i="29"/>
  <c r="AQ130" i="29"/>
  <c r="AQ184" i="29"/>
  <c r="AR218" i="29"/>
  <c r="AR240" i="29"/>
  <c r="AP232" i="29"/>
  <c r="AR224" i="29"/>
  <c r="AR208" i="29"/>
  <c r="AR200" i="29"/>
  <c r="AR192" i="29"/>
  <c r="AR184" i="29"/>
  <c r="AP176" i="29"/>
  <c r="AQ168" i="29"/>
  <c r="AR160" i="29"/>
  <c r="AR152" i="29"/>
  <c r="AR144" i="29"/>
  <c r="AQ128" i="29"/>
  <c r="AR120" i="29"/>
  <c r="AR112" i="29"/>
  <c r="AR104" i="29"/>
  <c r="AP88" i="29"/>
  <c r="AR80" i="29"/>
  <c r="AR72" i="29"/>
  <c r="AR64" i="29"/>
  <c r="AR56" i="29"/>
  <c r="AP48" i="29"/>
  <c r="AQ40" i="29"/>
  <c r="AR32" i="29"/>
  <c r="AR24" i="29"/>
  <c r="AR16" i="29"/>
  <c r="AP136" i="29"/>
  <c r="AP239" i="29"/>
  <c r="AR223" i="29"/>
  <c r="AR207" i="29"/>
  <c r="AP199" i="29"/>
  <c r="AQ183" i="29"/>
  <c r="AR167" i="29"/>
  <c r="AQ151" i="29"/>
  <c r="AR135" i="29"/>
  <c r="AR119" i="29"/>
  <c r="AP103" i="29"/>
  <c r="AR87" i="29"/>
  <c r="AR79" i="29"/>
  <c r="AP63" i="29"/>
  <c r="AR47" i="29"/>
  <c r="AR31" i="29"/>
  <c r="AQ23" i="29"/>
  <c r="AQ15" i="29"/>
  <c r="AR7" i="29"/>
  <c r="AP180" i="29"/>
  <c r="AP148" i="29"/>
  <c r="AP132" i="29"/>
  <c r="AP116" i="29"/>
  <c r="AP100" i="29"/>
  <c r="AP84" i="29"/>
  <c r="AP52" i="29"/>
  <c r="AP20" i="29"/>
  <c r="AR6" i="29"/>
  <c r="AP82" i="29"/>
  <c r="AQ162" i="29"/>
  <c r="AR231" i="29"/>
  <c r="AR215" i="29"/>
  <c r="AP191" i="29"/>
  <c r="AR175" i="29"/>
  <c r="AR159" i="29"/>
  <c r="AQ143" i="29"/>
  <c r="AR127" i="29"/>
  <c r="AQ111" i="29"/>
  <c r="AR95" i="29"/>
  <c r="AR71" i="29"/>
  <c r="AQ55" i="29"/>
  <c r="AR39" i="29"/>
  <c r="AQ56" i="29"/>
  <c r="AR111" i="29"/>
  <c r="AP192" i="29"/>
  <c r="AR226" i="29"/>
  <c r="AQ88" i="29"/>
  <c r="AR114" i="29"/>
  <c r="AR199" i="29"/>
  <c r="AQ231" i="29"/>
  <c r="AP61" i="29"/>
  <c r="AP8" i="29"/>
  <c r="AR202" i="29"/>
  <c r="AQ34" i="29"/>
  <c r="AP90" i="29"/>
  <c r="AP119" i="29"/>
  <c r="AQ144" i="29"/>
  <c r="AQ170" i="29"/>
  <c r="AR239" i="29"/>
  <c r="AP151" i="29"/>
  <c r="AQ176" i="29"/>
  <c r="AQ207" i="29"/>
  <c r="AQ42" i="29"/>
  <c r="AP31" i="29"/>
  <c r="AR34" i="29"/>
  <c r="AP42" i="29"/>
  <c r="AR63" i="29"/>
  <c r="AP71" i="29"/>
  <c r="AR74" i="29"/>
  <c r="AR103" i="29"/>
  <c r="AP159" i="29"/>
  <c r="AR162" i="29"/>
  <c r="AR191" i="29"/>
  <c r="AQ199" i="29"/>
  <c r="AP207" i="29"/>
  <c r="AR210" i="29"/>
  <c r="AP223" i="29"/>
  <c r="AP231" i="29"/>
  <c r="AQ239" i="29"/>
  <c r="AQ6" i="29"/>
  <c r="AP10" i="29"/>
  <c r="AP24" i="29"/>
  <c r="AP39" i="29"/>
  <c r="AQ64" i="29"/>
  <c r="AQ79" i="29"/>
  <c r="AQ104" i="29"/>
  <c r="AP112" i="29"/>
  <c r="AQ119" i="29"/>
  <c r="AP127" i="29"/>
  <c r="AP138" i="29"/>
  <c r="AP152" i="29"/>
  <c r="AP167" i="29"/>
  <c r="AQ178" i="29"/>
  <c r="AQ192" i="29"/>
  <c r="AP200" i="29"/>
  <c r="AP215" i="29"/>
  <c r="AP242" i="29"/>
  <c r="AP224" i="29"/>
  <c r="AQ10" i="29"/>
  <c r="AP18" i="29"/>
  <c r="AQ24" i="29"/>
  <c r="AP32" i="29"/>
  <c r="AQ39" i="29"/>
  <c r="AP47" i="29"/>
  <c r="AP72" i="29"/>
  <c r="AP87" i="29"/>
  <c r="AQ98" i="29"/>
  <c r="AQ112" i="29"/>
  <c r="AQ127" i="29"/>
  <c r="AQ138" i="29"/>
  <c r="AP146" i="29"/>
  <c r="AQ152" i="29"/>
  <c r="AP160" i="29"/>
  <c r="AQ167" i="29"/>
  <c r="AP175" i="29"/>
  <c r="AP186" i="29"/>
  <c r="AQ200" i="29"/>
  <c r="AP208" i="29"/>
  <c r="AQ215" i="29"/>
  <c r="AQ224" i="29"/>
  <c r="AQ242" i="29"/>
  <c r="AP7" i="29"/>
  <c r="AQ18" i="29"/>
  <c r="AQ32" i="29"/>
  <c r="AQ47" i="29"/>
  <c r="AQ58" i="29"/>
  <c r="AP66" i="29"/>
  <c r="AQ72" i="29"/>
  <c r="AP80" i="29"/>
  <c r="AQ87" i="29"/>
  <c r="AP95" i="29"/>
  <c r="AP120" i="29"/>
  <c r="AP135" i="29"/>
  <c r="AQ146" i="29"/>
  <c r="AQ160" i="29"/>
  <c r="AQ175" i="29"/>
  <c r="AQ186" i="29"/>
  <c r="AP194" i="29"/>
  <c r="AQ208" i="29"/>
  <c r="AP234" i="29"/>
  <c r="AR232" i="29"/>
  <c r="AQ7" i="29"/>
  <c r="AP15" i="29"/>
  <c r="AP26" i="29"/>
  <c r="AP40" i="29"/>
  <c r="AP55" i="29"/>
  <c r="AQ66" i="29"/>
  <c r="AQ80" i="29"/>
  <c r="AQ95" i="29"/>
  <c r="AQ106" i="29"/>
  <c r="AQ120" i="29"/>
  <c r="AP128" i="29"/>
  <c r="AQ135" i="29"/>
  <c r="AP143" i="29"/>
  <c r="AP168" i="29"/>
  <c r="AP183" i="29"/>
  <c r="AP195" i="29"/>
  <c r="AR187" i="29"/>
  <c r="AQ163" i="29"/>
  <c r="AQ131" i="29"/>
  <c r="AP107" i="29"/>
  <c r="AR91" i="29"/>
  <c r="AQ67" i="29"/>
  <c r="AP43" i="29"/>
  <c r="AP19" i="29"/>
  <c r="AQ212" i="29"/>
  <c r="AR204" i="29"/>
  <c r="AR180" i="29"/>
  <c r="AR172" i="29"/>
  <c r="AR164" i="29"/>
  <c r="AR156" i="29"/>
  <c r="AR148" i="29"/>
  <c r="AR140" i="29"/>
  <c r="AR132" i="29"/>
  <c r="AR124" i="29"/>
  <c r="AR116" i="29"/>
  <c r="AR108" i="29"/>
  <c r="AR100" i="29"/>
  <c r="AR92" i="29"/>
  <c r="AR84" i="29"/>
  <c r="AR76" i="29"/>
  <c r="AR68" i="29"/>
  <c r="AR60" i="29"/>
  <c r="AR52" i="29"/>
  <c r="AR44" i="29"/>
  <c r="AR36" i="29"/>
  <c r="AR28" i="29"/>
  <c r="AR20" i="29"/>
  <c r="AR12" i="29"/>
  <c r="AQ20" i="29"/>
  <c r="AQ36" i="29"/>
  <c r="AQ52" i="29"/>
  <c r="AQ68" i="29"/>
  <c r="AQ84" i="29"/>
  <c r="AQ100" i="29"/>
  <c r="AQ116" i="29"/>
  <c r="AQ132" i="29"/>
  <c r="AQ148" i="29"/>
  <c r="AQ164" i="29"/>
  <c r="AQ180" i="29"/>
  <c r="AR236" i="29"/>
  <c r="AR228" i="29"/>
  <c r="AR220" i="29"/>
  <c r="AR212" i="29"/>
  <c r="AQ204" i="29"/>
  <c r="AR196" i="29"/>
  <c r="AR188" i="29"/>
  <c r="AP205" i="29"/>
  <c r="AP133" i="29"/>
  <c r="AQ153" i="29"/>
  <c r="AQ113" i="29"/>
  <c r="AP12" i="29"/>
  <c r="AP28" i="29"/>
  <c r="AP44" i="29"/>
  <c r="AP60" i="29"/>
  <c r="AP76" i="29"/>
  <c r="AP92" i="29"/>
  <c r="AP108" i="29"/>
  <c r="AP124" i="29"/>
  <c r="AP140" i="29"/>
  <c r="AP156" i="29"/>
  <c r="AP172" i="29"/>
  <c r="AQ12" i="29"/>
  <c r="AQ28" i="29"/>
  <c r="AQ44" i="29"/>
  <c r="AQ60" i="29"/>
  <c r="AQ76" i="29"/>
  <c r="AQ92" i="29"/>
  <c r="AQ108" i="29"/>
  <c r="AQ124" i="29"/>
  <c r="AQ140" i="29"/>
  <c r="AQ156" i="29"/>
  <c r="AQ172" i="29"/>
  <c r="AR219" i="29"/>
  <c r="AP229" i="29"/>
  <c r="AP221" i="29"/>
  <c r="AP213" i="29"/>
  <c r="AP197" i="29"/>
  <c r="AP189" i="29"/>
  <c r="AP181" i="29"/>
  <c r="AP173" i="29"/>
  <c r="AP165" i="29"/>
  <c r="AP157" i="29"/>
  <c r="AP149" i="29"/>
  <c r="AP141" i="29"/>
  <c r="AP125" i="29"/>
  <c r="AP117" i="29"/>
  <c r="AP109" i="29"/>
  <c r="AP101" i="29"/>
  <c r="AP93" i="29"/>
  <c r="AP85" i="29"/>
  <c r="AP77" i="29"/>
  <c r="AP69" i="29"/>
  <c r="AP53" i="29"/>
  <c r="AP45" i="29"/>
  <c r="AP37" i="29"/>
  <c r="AP29" i="29"/>
  <c r="AP21" i="29"/>
  <c r="AP13" i="29"/>
  <c r="AR22" i="29"/>
  <c r="AP227" i="29"/>
  <c r="AP185" i="29"/>
  <c r="AP62" i="29"/>
  <c r="AR46" i="29"/>
  <c r="AP89" i="29"/>
  <c r="AR73" i="29"/>
  <c r="AQ49" i="29"/>
  <c r="AQ25" i="29"/>
  <c r="AR241" i="29"/>
  <c r="AR235" i="29"/>
  <c r="AR233" i="29"/>
  <c r="AR227" i="29"/>
  <c r="AR225" i="29"/>
  <c r="AP219" i="29"/>
  <c r="AR217" i="29"/>
  <c r="AR211" i="29"/>
  <c r="AP209" i="29"/>
  <c r="AR203" i="29"/>
  <c r="AR201" i="29"/>
  <c r="AR195" i="29"/>
  <c r="AR193" i="29"/>
  <c r="AP187" i="29"/>
  <c r="AR185" i="29"/>
  <c r="AR179" i="29"/>
  <c r="AQ177" i="29"/>
  <c r="AR171" i="29"/>
  <c r="AR169" i="29"/>
  <c r="AR163" i="29"/>
  <c r="AR161" i="29"/>
  <c r="AQ155" i="29"/>
  <c r="AR153" i="29"/>
  <c r="AR147" i="29"/>
  <c r="AQ145" i="29"/>
  <c r="AR139" i="29"/>
  <c r="AR137" i="29"/>
  <c r="AR134" i="29"/>
  <c r="AR131" i="29"/>
  <c r="AR129" i="29"/>
  <c r="AR126" i="29"/>
  <c r="AR123" i="29"/>
  <c r="AR121" i="29"/>
  <c r="AR118" i="29"/>
  <c r="AQ115" i="29"/>
  <c r="AR113" i="29"/>
  <c r="AP110" i="29"/>
  <c r="AR107" i="29"/>
  <c r="AR105" i="29"/>
  <c r="AR102" i="29"/>
  <c r="AR99" i="29"/>
  <c r="AQ97" i="29"/>
  <c r="AR94" i="29"/>
  <c r="AP91" i="29"/>
  <c r="AR89" i="29"/>
  <c r="AR86" i="29"/>
  <c r="AR83" i="29"/>
  <c r="AR81" i="29"/>
  <c r="AR75" i="29"/>
  <c r="AP73" i="29"/>
  <c r="AR67" i="29"/>
  <c r="AR65" i="29"/>
  <c r="AR59" i="29"/>
  <c r="AR57" i="29"/>
  <c r="AQ51" i="29"/>
  <c r="AR49" i="29"/>
  <c r="AR43" i="29"/>
  <c r="AR41" i="29"/>
  <c r="AR35" i="29"/>
  <c r="AQ33" i="29"/>
  <c r="AQ27" i="29"/>
  <c r="AR25" i="29"/>
  <c r="AR19" i="29"/>
  <c r="AR17" i="29"/>
  <c r="AR11" i="29"/>
  <c r="AQ9" i="29"/>
  <c r="AP217" i="29"/>
  <c r="AP126" i="29"/>
  <c r="AR110" i="29"/>
  <c r="AR209" i="29"/>
  <c r="AQ86" i="29"/>
  <c r="AQ232" i="29"/>
  <c r="AP240" i="29"/>
  <c r="AQ240" i="29"/>
  <c r="AP216" i="29"/>
  <c r="AQ216" i="29"/>
  <c r="AR78" i="29"/>
  <c r="AQ70" i="29"/>
  <c r="AR62" i="29"/>
  <c r="AR54" i="29"/>
  <c r="AP46" i="29"/>
  <c r="AR38" i="29"/>
  <c r="AR30" i="29"/>
  <c r="AP22" i="29"/>
  <c r="AR14" i="29"/>
  <c r="AR9" i="29"/>
  <c r="AQ22" i="29"/>
  <c r="AP25" i="29"/>
  <c r="AR27" i="29"/>
  <c r="AR33" i="29"/>
  <c r="AQ46" i="29"/>
  <c r="AP49" i="29"/>
  <c r="AR51" i="29"/>
  <c r="AP67" i="29"/>
  <c r="AR70" i="29"/>
  <c r="AQ73" i="29"/>
  <c r="AP86" i="29"/>
  <c r="AQ91" i="29"/>
  <c r="AR97" i="29"/>
  <c r="AQ110" i="29"/>
  <c r="AP113" i="29"/>
  <c r="AR115" i="29"/>
  <c r="AP131" i="29"/>
  <c r="AR145" i="29"/>
  <c r="AP153" i="29"/>
  <c r="AR155" i="29"/>
  <c r="AP163" i="29"/>
  <c r="AR177" i="29"/>
  <c r="AQ187" i="29"/>
  <c r="AQ209" i="29"/>
  <c r="AQ219" i="29"/>
  <c r="AP14" i="29"/>
  <c r="AQ19" i="29"/>
  <c r="AP38" i="29"/>
  <c r="AQ43" i="29"/>
  <c r="AQ62" i="29"/>
  <c r="AP65" i="29"/>
  <c r="AP83" i="29"/>
  <c r="AQ89" i="29"/>
  <c r="AP102" i="29"/>
  <c r="AQ107" i="29"/>
  <c r="AQ126" i="29"/>
  <c r="AP129" i="29"/>
  <c r="AP139" i="29"/>
  <c r="AP161" i="29"/>
  <c r="AP171" i="29"/>
  <c r="AQ185" i="29"/>
  <c r="AP188" i="29"/>
  <c r="AQ195" i="29"/>
  <c r="AQ217" i="29"/>
  <c r="AP220" i="29"/>
  <c r="AQ227" i="29"/>
  <c r="AP235" i="29"/>
  <c r="AQ14" i="29"/>
  <c r="AP17" i="29"/>
  <c r="AQ38" i="29"/>
  <c r="AP41" i="29"/>
  <c r="AP59" i="29"/>
  <c r="AQ65" i="29"/>
  <c r="AP78" i="29"/>
  <c r="AQ83" i="29"/>
  <c r="AQ102" i="29"/>
  <c r="AP105" i="29"/>
  <c r="AP123" i="29"/>
  <c r="AQ129" i="29"/>
  <c r="AQ139" i="29"/>
  <c r="AQ161" i="29"/>
  <c r="AQ171" i="29"/>
  <c r="AQ188" i="29"/>
  <c r="AP193" i="29"/>
  <c r="AP203" i="29"/>
  <c r="AQ220" i="29"/>
  <c r="AP225" i="29"/>
  <c r="AQ235" i="29"/>
  <c r="AP11" i="29"/>
  <c r="AQ17" i="29"/>
  <c r="AP35" i="29"/>
  <c r="AQ41" i="29"/>
  <c r="AP54" i="29"/>
  <c r="AQ59" i="29"/>
  <c r="AQ78" i="29"/>
  <c r="AP81" i="29"/>
  <c r="AP99" i="29"/>
  <c r="AQ105" i="29"/>
  <c r="AP118" i="29"/>
  <c r="AQ123" i="29"/>
  <c r="AP137" i="29"/>
  <c r="AP147" i="29"/>
  <c r="AP169" i="29"/>
  <c r="AP179" i="29"/>
  <c r="AQ193" i="29"/>
  <c r="AP196" i="29"/>
  <c r="AQ203" i="29"/>
  <c r="AQ225" i="29"/>
  <c r="AP233" i="29"/>
  <c r="AP241" i="29"/>
  <c r="AQ11" i="29"/>
  <c r="AP30" i="29"/>
  <c r="AQ35" i="29"/>
  <c r="AQ54" i="29"/>
  <c r="AP57" i="29"/>
  <c r="AP75" i="29"/>
  <c r="AQ81" i="29"/>
  <c r="AP94" i="29"/>
  <c r="AQ99" i="29"/>
  <c r="AQ118" i="29"/>
  <c r="AP121" i="29"/>
  <c r="AQ137" i="29"/>
  <c r="AQ147" i="29"/>
  <c r="AQ169" i="29"/>
  <c r="AQ179" i="29"/>
  <c r="AQ196" i="29"/>
  <c r="AP201" i="29"/>
  <c r="AP211" i="29"/>
  <c r="AQ233" i="29"/>
  <c r="AQ241" i="29"/>
  <c r="AP9" i="29"/>
  <c r="AP27" i="29"/>
  <c r="AQ30" i="29"/>
  <c r="AP33" i="29"/>
  <c r="AP51" i="29"/>
  <c r="AQ57" i="29"/>
  <c r="AP70" i="29"/>
  <c r="AQ75" i="29"/>
  <c r="AQ94" i="29"/>
  <c r="AP97" i="29"/>
  <c r="AP115" i="29"/>
  <c r="AQ121" i="29"/>
  <c r="AP145" i="29"/>
  <c r="AP155" i="29"/>
  <c r="AP177" i="29"/>
  <c r="AQ201" i="29"/>
  <c r="AP204" i="29"/>
  <c r="AQ211" i="29"/>
  <c r="AR238" i="29"/>
  <c r="AR230" i="29"/>
  <c r="AR222" i="29"/>
  <c r="AR214" i="29"/>
  <c r="AR206" i="29"/>
  <c r="AR198" i="29"/>
  <c r="AR190" i="29"/>
  <c r="AR182" i="29"/>
  <c r="AR174" i="29"/>
  <c r="AR166" i="29"/>
  <c r="AR158" i="29"/>
  <c r="AR150" i="29"/>
  <c r="AR142" i="29"/>
  <c r="AQ134" i="29"/>
  <c r="AP237" i="29"/>
  <c r="AR229" i="29"/>
  <c r="AR221" i="29"/>
  <c r="AR213" i="29"/>
  <c r="AR205" i="29"/>
  <c r="AR197" i="29"/>
  <c r="AR189" i="29"/>
  <c r="AR181" i="29"/>
  <c r="AR173" i="29"/>
  <c r="AR165" i="29"/>
  <c r="AR157" i="29"/>
  <c r="AR149" i="29"/>
  <c r="AR141" i="29"/>
  <c r="AR133" i="29"/>
  <c r="AR125" i="29"/>
  <c r="AR117" i="29"/>
  <c r="AR109" i="29"/>
  <c r="AR101" i="29"/>
  <c r="AR93" i="29"/>
  <c r="AR85" i="29"/>
  <c r="AR77" i="29"/>
  <c r="AR69" i="29"/>
  <c r="AR61" i="29"/>
  <c r="AR53" i="29"/>
  <c r="AR45" i="29"/>
  <c r="AR37" i="29"/>
  <c r="AR29" i="29"/>
  <c r="AR21" i="29"/>
  <c r="AR13" i="29"/>
  <c r="AQ236" i="29"/>
  <c r="AQ228" i="29"/>
  <c r="AQ13" i="29"/>
  <c r="AQ21" i="29"/>
  <c r="AQ29" i="29"/>
  <c r="AQ37" i="29"/>
  <c r="AQ45" i="29"/>
  <c r="AQ53" i="29"/>
  <c r="AQ61" i="29"/>
  <c r="AQ69" i="29"/>
  <c r="AQ77" i="29"/>
  <c r="AQ85" i="29"/>
  <c r="AQ93" i="29"/>
  <c r="AQ101" i="29"/>
  <c r="AQ109" i="29"/>
  <c r="AQ117" i="29"/>
  <c r="AQ125" i="29"/>
  <c r="AQ133" i="29"/>
  <c r="AQ141" i="29"/>
  <c r="AQ149" i="29"/>
  <c r="AQ157" i="29"/>
  <c r="AQ165" i="29"/>
  <c r="AQ173" i="29"/>
  <c r="AQ181" i="29"/>
  <c r="AQ189" i="29"/>
  <c r="AQ197" i="29"/>
  <c r="AQ205" i="29"/>
  <c r="AQ213" i="29"/>
  <c r="AQ221" i="29"/>
  <c r="AQ229" i="29"/>
  <c r="AQ237" i="29"/>
  <c r="AR237" i="29"/>
  <c r="AP134" i="29"/>
  <c r="AP142" i="29"/>
  <c r="AP150" i="29"/>
  <c r="AP158" i="29"/>
  <c r="AP166" i="29"/>
  <c r="AP174" i="29"/>
  <c r="AP182" i="29"/>
  <c r="AP190" i="29"/>
  <c r="AP198" i="29"/>
  <c r="AP206" i="29"/>
  <c r="AP214" i="29"/>
  <c r="AP222" i="29"/>
  <c r="AP230" i="29"/>
  <c r="AP238" i="29"/>
  <c r="AQ142" i="29"/>
  <c r="AQ150" i="29"/>
  <c r="AQ158" i="29"/>
  <c r="AQ166" i="29"/>
  <c r="AQ174" i="29"/>
  <c r="AQ182" i="29"/>
  <c r="AQ190" i="29"/>
  <c r="AQ198" i="29"/>
  <c r="AQ206" i="29"/>
  <c r="AQ214" i="29"/>
  <c r="AQ222" i="29"/>
  <c r="AQ230" i="29"/>
  <c r="AQ238" i="29"/>
  <c r="AP228" i="29"/>
  <c r="AP236" i="29"/>
  <c r="BP45" i="29" l="1" a="1"/>
  <c r="BP45" i="29" s="1"/>
  <c r="BP43" i="29" a="1"/>
  <c r="BP43" i="29" s="1"/>
  <c r="BP46" i="29" a="1"/>
  <c r="BP46" i="29" s="1"/>
  <c r="BP31" i="29" a="1"/>
  <c r="BP31" i="29" s="1"/>
  <c r="BP33" i="29" a="1"/>
  <c r="BP33" i="29" s="1"/>
  <c r="BP47" i="29" a="1"/>
  <c r="BP47" i="29" s="1"/>
  <c r="BP29" i="29" a="1"/>
  <c r="BP29" i="29" s="1"/>
  <c r="BP48" i="29" a="1"/>
  <c r="BP48" i="29" s="1"/>
  <c r="BP34" i="29" a="1"/>
  <c r="BP34" i="29" s="1"/>
  <c r="BP30" i="29" a="1"/>
  <c r="BP30" i="29" s="1"/>
  <c r="BP32" i="29" a="1"/>
  <c r="BP32" i="29" s="1"/>
  <c r="BP44" i="29" a="1"/>
  <c r="BP44" i="29" s="1"/>
  <c r="BR36" i="29" a="1"/>
  <c r="BR36" i="29" s="1"/>
  <c r="BR41" i="29" a="1"/>
  <c r="BR41" i="29" s="1"/>
  <c r="BR38" i="29" a="1"/>
  <c r="BR38" i="29" s="1"/>
  <c r="BR40" i="29" a="1"/>
  <c r="BR40" i="29" s="1"/>
  <c r="BR39" i="29" a="1"/>
  <c r="BR39" i="29" s="1"/>
  <c r="BR37" i="29" a="1"/>
  <c r="BR37" i="29" s="1"/>
  <c r="BQ36" i="29" a="1"/>
  <c r="BQ36" i="29" s="1"/>
  <c r="BQ41" i="29" a="1"/>
  <c r="BQ41" i="29" s="1"/>
  <c r="BQ40" i="29" a="1"/>
  <c r="BQ40" i="29" s="1"/>
  <c r="BQ39" i="29" a="1"/>
  <c r="BQ39" i="29" s="1"/>
  <c r="BQ37" i="29" a="1"/>
  <c r="BQ37" i="29" s="1"/>
  <c r="BQ38" i="29" a="1"/>
  <c r="BQ38" i="29" s="1"/>
  <c r="BQ44" i="29" a="1"/>
  <c r="BQ44" i="29" s="1"/>
  <c r="BQ32" i="29" a="1"/>
  <c r="BQ32" i="29" s="1"/>
  <c r="BQ45" i="29" a="1"/>
  <c r="BQ45" i="29" s="1"/>
  <c r="BQ46" i="29" a="1"/>
  <c r="BQ46" i="29" s="1"/>
  <c r="BQ31" i="29" a="1"/>
  <c r="BQ31" i="29" s="1"/>
  <c r="BQ33" i="29" a="1"/>
  <c r="BQ33" i="29" s="1"/>
  <c r="BQ47" i="29" a="1"/>
  <c r="BQ47" i="29" s="1"/>
  <c r="BQ29" i="29" a="1"/>
  <c r="BQ29" i="29" s="1"/>
  <c r="BQ48" i="29" a="1"/>
  <c r="BQ48" i="29" s="1"/>
  <c r="BQ34" i="29" a="1"/>
  <c r="BQ34" i="29" s="1"/>
  <c r="BQ43" i="29" a="1"/>
  <c r="BQ43" i="29" s="1"/>
  <c r="BQ30" i="29" a="1"/>
  <c r="BQ30" i="29" s="1"/>
  <c r="BP40" i="29" a="1"/>
  <c r="BP40" i="29" s="1"/>
  <c r="BP39" i="29" a="1"/>
  <c r="BP39" i="29" s="1"/>
  <c r="BP38" i="29" a="1"/>
  <c r="BP38" i="29" s="1"/>
  <c r="BP37" i="29" a="1"/>
  <c r="BP37" i="29" s="1"/>
  <c r="BP36" i="29" a="1"/>
  <c r="BP36" i="29" s="1"/>
  <c r="BP41" i="29" a="1"/>
  <c r="BP41" i="29" s="1"/>
  <c r="BR43" i="29" a="1"/>
  <c r="BR43" i="29" s="1"/>
  <c r="BR30" i="29" a="1"/>
  <c r="BR30" i="29" s="1"/>
  <c r="BR44" i="29" a="1"/>
  <c r="BR44" i="29" s="1"/>
  <c r="BR45" i="29" a="1"/>
  <c r="BR45" i="29" s="1"/>
  <c r="BR46" i="29" a="1"/>
  <c r="BR46" i="29" s="1"/>
  <c r="BR33" i="29" a="1"/>
  <c r="BR33" i="29" s="1"/>
  <c r="BR47" i="29" a="1"/>
  <c r="BR47" i="29" s="1"/>
  <c r="BR29" i="29" a="1"/>
  <c r="BR29" i="29" s="1"/>
  <c r="BR31" i="29" a="1"/>
  <c r="BR31" i="29" s="1"/>
  <c r="BR48" i="29" a="1"/>
  <c r="BR48" i="29" s="1"/>
  <c r="BR32" i="29" a="1"/>
  <c r="BR32" i="29" s="1"/>
  <c r="BR34" i="29" a="1"/>
  <c r="BR34" i="29" s="1"/>
  <c r="E18" i="14" l="1"/>
  <c r="E19" i="14"/>
  <c r="E17" i="14"/>
  <c r="Y6" i="29" l="1"/>
  <c r="X6" i="29"/>
  <c r="W6" i="29"/>
  <c r="BO14" i="29" a="1"/>
  <c r="BO14" i="29" s="1"/>
  <c r="BO15" i="29" a="1"/>
  <c r="BO15" i="29" s="1"/>
  <c r="BO16" i="29" a="1"/>
  <c r="BO16" i="29" s="1"/>
  <c r="BO17" i="29" a="1"/>
  <c r="BO17" i="29" s="1"/>
  <c r="BO18" i="29" a="1"/>
  <c r="BO18" i="29" s="1"/>
  <c r="BO13" i="29" a="1"/>
  <c r="BO13" i="29" s="1"/>
  <c r="BN18" i="29" a="1"/>
  <c r="BN18" i="29" s="1"/>
  <c r="BN17" i="29" a="1"/>
  <c r="BN17" i="29" s="1"/>
  <c r="BN16" i="29" a="1"/>
  <c r="BN16" i="29" s="1"/>
  <c r="BN15" i="29" a="1"/>
  <c r="BN15" i="29" s="1"/>
  <c r="BN14" i="29" a="1"/>
  <c r="BN14" i="29" s="1"/>
  <c r="BN13" i="29" a="1"/>
  <c r="BN13" i="29" s="1"/>
  <c r="BJ18" i="29" a="1"/>
  <c r="BJ18" i="29" s="1"/>
  <c r="BJ17" i="29" a="1"/>
  <c r="BJ17" i="29" s="1"/>
  <c r="BJ16" i="29" a="1"/>
  <c r="BJ16" i="29" s="1"/>
  <c r="BJ15" i="29" a="1"/>
  <c r="BJ15" i="29" s="1"/>
  <c r="BJ14" i="29" a="1"/>
  <c r="BJ14" i="29" s="1"/>
  <c r="BJ13" i="29" a="1"/>
  <c r="BJ13" i="29" s="1"/>
  <c r="BH18" i="29" a="1"/>
  <c r="BH18" i="29" s="1"/>
  <c r="BG18" i="29" a="1"/>
  <c r="BG18" i="29" s="1"/>
  <c r="BH17" i="29" a="1"/>
  <c r="BH17" i="29" s="1"/>
  <c r="BG17" i="29" a="1"/>
  <c r="BG17" i="29" s="1"/>
  <c r="BH16" i="29" a="1"/>
  <c r="BH16" i="29" s="1"/>
  <c r="BG16" i="29" a="1"/>
  <c r="BG16" i="29" s="1"/>
  <c r="BH15" i="29" a="1"/>
  <c r="BH15" i="29" s="1"/>
  <c r="BG15" i="29" a="1"/>
  <c r="BG15" i="29" s="1"/>
  <c r="BH14" i="29" a="1"/>
  <c r="BH14" i="29" s="1"/>
  <c r="BG14" i="29" a="1"/>
  <c r="BG14" i="29" s="1"/>
  <c r="BH13" i="29" a="1"/>
  <c r="BH13" i="29" s="1"/>
  <c r="BG13" i="29" a="1"/>
  <c r="BG13" i="29" s="1"/>
  <c r="BE18" i="29" a="1"/>
  <c r="BE18" i="29" s="1"/>
  <c r="BE17" i="29" a="1"/>
  <c r="BE17" i="29" s="1"/>
  <c r="BE16" i="29" a="1"/>
  <c r="BE16" i="29" s="1"/>
  <c r="BE15" i="29" a="1"/>
  <c r="BE15" i="29" s="1"/>
  <c r="BE14" i="29" a="1"/>
  <c r="BE14" i="29" s="1"/>
  <c r="BE13" i="29" a="1"/>
  <c r="BE13" i="29" s="1"/>
  <c r="BC18" i="29" a="1"/>
  <c r="BC18" i="29" s="1"/>
  <c r="BC17" i="29" a="1"/>
  <c r="BC17" i="29" s="1"/>
  <c r="BC16" i="29" a="1"/>
  <c r="BC16" i="29" s="1"/>
  <c r="BC15" i="29" a="1"/>
  <c r="BC15" i="29" s="1"/>
  <c r="BC14" i="29" a="1"/>
  <c r="BC14" i="29" s="1"/>
  <c r="BC13" i="29" a="1"/>
  <c r="BC13" i="29" s="1"/>
  <c r="BM18" i="29" a="1"/>
  <c r="BM18" i="29" s="1"/>
  <c r="BL18" i="29" a="1"/>
  <c r="BL18" i="29" s="1"/>
  <c r="BK18" i="29" a="1"/>
  <c r="BK18" i="29" s="1"/>
  <c r="BM17" i="29" a="1"/>
  <c r="BM17" i="29" s="1"/>
  <c r="BL17" i="29" a="1"/>
  <c r="BL17" i="29" s="1"/>
  <c r="BK17" i="29" a="1"/>
  <c r="BK17" i="29" s="1"/>
  <c r="BM16" i="29" a="1"/>
  <c r="BM16" i="29" s="1"/>
  <c r="BL16" i="29" a="1"/>
  <c r="BL16" i="29" s="1"/>
  <c r="BK16" i="29" a="1"/>
  <c r="BK16" i="29" s="1"/>
  <c r="BM15" i="29" a="1"/>
  <c r="BM15" i="29" s="1"/>
  <c r="BL15" i="29" a="1"/>
  <c r="BL15" i="29" s="1"/>
  <c r="BK15" i="29" a="1"/>
  <c r="BK15" i="29" s="1"/>
  <c r="BM14" i="29" a="1"/>
  <c r="BM14" i="29" s="1"/>
  <c r="BL14" i="29" a="1"/>
  <c r="BL14" i="29" s="1"/>
  <c r="BK14" i="29" a="1"/>
  <c r="BK14" i="29" s="1"/>
  <c r="BM13" i="29" a="1"/>
  <c r="BM13" i="29" s="1"/>
  <c r="BL13" i="29" a="1"/>
  <c r="BL13" i="29" s="1"/>
  <c r="BK13" i="29" a="1"/>
  <c r="BK13" i="29" s="1"/>
  <c r="BI18" i="29" a="1"/>
  <c r="BI18" i="29" s="1"/>
  <c r="BI17" i="29" a="1"/>
  <c r="BI17" i="29" s="1"/>
  <c r="BI16" i="29" a="1"/>
  <c r="BI16" i="29" s="1"/>
  <c r="BI15" i="29" a="1"/>
  <c r="BI15" i="29" s="1"/>
  <c r="BI14" i="29" a="1"/>
  <c r="BI14" i="29" s="1"/>
  <c r="BI13" i="29" a="1"/>
  <c r="BI13" i="29" s="1"/>
  <c r="BA18" i="29" a="1"/>
  <c r="BA18" i="29" s="1"/>
  <c r="BA17" i="29" a="1"/>
  <c r="BA17" i="29" s="1"/>
  <c r="BA16" i="29" a="1"/>
  <c r="BA16" i="29" s="1"/>
  <c r="BA15" i="29" a="1"/>
  <c r="BA15" i="29" s="1"/>
  <c r="BA14" i="29" a="1"/>
  <c r="BA14" i="29" s="1"/>
  <c r="BA13" i="29" a="1"/>
  <c r="BA13" i="29" s="1"/>
  <c r="BF18" i="29" a="1"/>
  <c r="BF18" i="29" s="1"/>
  <c r="BF17" i="29" a="1"/>
  <c r="BF17" i="29" s="1"/>
  <c r="BF16" i="29" a="1"/>
  <c r="BF16" i="29" s="1"/>
  <c r="BF15" i="29" a="1"/>
  <c r="BF15" i="29" s="1"/>
  <c r="BF14" i="29" a="1"/>
  <c r="BF14" i="29" s="1"/>
  <c r="BF13" i="29" a="1"/>
  <c r="BF13" i="29" s="1"/>
  <c r="BD18" i="29" a="1"/>
  <c r="BD18" i="29" s="1"/>
  <c r="BD17" i="29" a="1"/>
  <c r="BD17" i="29" s="1"/>
  <c r="BD16" i="29" a="1"/>
  <c r="BD16" i="29" s="1"/>
  <c r="BD15" i="29" a="1"/>
  <c r="BD15" i="29" s="1"/>
  <c r="BD14" i="29" a="1"/>
  <c r="BD14" i="29" s="1"/>
  <c r="BD13" i="29" a="1"/>
  <c r="BD13" i="29" s="1"/>
  <c r="BB18" i="29" a="1"/>
  <c r="BB18" i="29" s="1"/>
  <c r="BB17" i="29" a="1"/>
  <c r="BB17" i="29" s="1"/>
  <c r="BB16" i="29" a="1"/>
  <c r="BB16" i="29" s="1"/>
  <c r="BB15" i="29" a="1"/>
  <c r="BB15" i="29" s="1"/>
  <c r="BB14" i="29" a="1"/>
  <c r="BB14" i="29" s="1"/>
  <c r="BB13" i="29" a="1"/>
  <c r="BB13" i="29" s="1"/>
  <c r="AZ14" i="29" a="1"/>
  <c r="AZ14" i="29" s="1"/>
  <c r="AZ15" i="29" a="1"/>
  <c r="AZ15" i="29" s="1"/>
  <c r="AZ16" i="29" a="1"/>
  <c r="AZ16" i="29" s="1"/>
  <c r="AZ17" i="29" a="1"/>
  <c r="AZ17" i="29" s="1"/>
  <c r="AZ18" i="29" a="1"/>
  <c r="AZ18" i="29" s="1"/>
  <c r="AZ13" i="29" a="1"/>
  <c r="AZ13" i="29" s="1"/>
  <c r="AZ6" i="29" l="1" a="1"/>
  <c r="AZ6" i="29" s="1"/>
  <c r="AZ7" i="29" a="1"/>
  <c r="AZ7" i="29" s="1"/>
  <c r="AZ8" i="29" a="1"/>
  <c r="AZ8" i="29" s="1"/>
  <c r="AZ9" i="29" a="1"/>
  <c r="AZ9" i="29" s="1"/>
  <c r="AZ10" i="29" a="1"/>
  <c r="AZ10" i="29" s="1"/>
  <c r="AZ11" i="29" a="1"/>
  <c r="AZ11" i="29" s="1"/>
  <c r="BO25" i="29" a="1"/>
  <c r="BO25" i="29" s="1"/>
  <c r="BN25" i="29" a="1"/>
  <c r="BN25" i="29" s="1"/>
  <c r="BM25" i="29" a="1"/>
  <c r="BM25" i="29" s="1"/>
  <c r="BL25" i="29" a="1"/>
  <c r="BL25" i="29" s="1"/>
  <c r="BK25" i="29" a="1"/>
  <c r="BK25" i="29" s="1"/>
  <c r="BJ25" i="29" a="1"/>
  <c r="BJ25" i="29" s="1"/>
  <c r="BI25" i="29" a="1"/>
  <c r="BI25" i="29" s="1"/>
  <c r="BH25" i="29" a="1"/>
  <c r="BH25" i="29" s="1"/>
  <c r="BG25" i="29" a="1"/>
  <c r="BG25" i="29" s="1"/>
  <c r="BF25" i="29" a="1"/>
  <c r="BF25" i="29" s="1"/>
  <c r="BE25" i="29" a="1"/>
  <c r="BE25" i="29" s="1"/>
  <c r="BD25" i="29" a="1"/>
  <c r="BD25" i="29" s="1"/>
  <c r="BC25" i="29" a="1"/>
  <c r="BC25" i="29" s="1"/>
  <c r="BB25" i="29" a="1"/>
  <c r="BB25" i="29" s="1"/>
  <c r="BA25" i="29" a="1"/>
  <c r="BA25" i="29" s="1"/>
  <c r="BO24" i="29" a="1"/>
  <c r="BO24" i="29" s="1"/>
  <c r="BN24" i="29" a="1"/>
  <c r="BN24" i="29" s="1"/>
  <c r="BM24" i="29" a="1"/>
  <c r="BM24" i="29" s="1"/>
  <c r="BL24" i="29" a="1"/>
  <c r="BL24" i="29" s="1"/>
  <c r="BK24" i="29" a="1"/>
  <c r="BK24" i="29" s="1"/>
  <c r="BJ24" i="29" a="1"/>
  <c r="BJ24" i="29" s="1"/>
  <c r="BI24" i="29" a="1"/>
  <c r="BI24" i="29" s="1"/>
  <c r="BH24" i="29" a="1"/>
  <c r="BH24" i="29" s="1"/>
  <c r="BG24" i="29" a="1"/>
  <c r="BG24" i="29" s="1"/>
  <c r="BF24" i="29" a="1"/>
  <c r="BF24" i="29" s="1"/>
  <c r="BE24" i="29" a="1"/>
  <c r="BE24" i="29" s="1"/>
  <c r="BD24" i="29" a="1"/>
  <c r="BD24" i="29" s="1"/>
  <c r="BC24" i="29" a="1"/>
  <c r="BC24" i="29" s="1"/>
  <c r="BB24" i="29" a="1"/>
  <c r="BB24" i="29" s="1"/>
  <c r="BA24" i="29" a="1"/>
  <c r="BA24" i="29" s="1"/>
  <c r="BO23" i="29" a="1"/>
  <c r="BO23" i="29" s="1"/>
  <c r="BN23" i="29" a="1"/>
  <c r="BN23" i="29" s="1"/>
  <c r="BM23" i="29" a="1"/>
  <c r="BM23" i="29" s="1"/>
  <c r="BL23" i="29" a="1"/>
  <c r="BL23" i="29" s="1"/>
  <c r="BK23" i="29" a="1"/>
  <c r="BK23" i="29" s="1"/>
  <c r="BJ23" i="29" a="1"/>
  <c r="BJ23" i="29" s="1"/>
  <c r="BI23" i="29" a="1"/>
  <c r="BI23" i="29" s="1"/>
  <c r="BH23" i="29" a="1"/>
  <c r="BH23" i="29" s="1"/>
  <c r="BG23" i="29" a="1"/>
  <c r="BG23" i="29" s="1"/>
  <c r="BF23" i="29" a="1"/>
  <c r="BF23" i="29" s="1"/>
  <c r="BE23" i="29" a="1"/>
  <c r="BE23" i="29" s="1"/>
  <c r="BD23" i="29" a="1"/>
  <c r="BD23" i="29" s="1"/>
  <c r="BC23" i="29" a="1"/>
  <c r="BC23" i="29" s="1"/>
  <c r="BB23" i="29" a="1"/>
  <c r="BB23" i="29" s="1"/>
  <c r="BA23" i="29" a="1"/>
  <c r="BA23" i="29" s="1"/>
  <c r="BO22" i="29" a="1"/>
  <c r="BO22" i="29" s="1"/>
  <c r="BN22" i="29" a="1"/>
  <c r="BN22" i="29" s="1"/>
  <c r="BM22" i="29" a="1"/>
  <c r="BM22" i="29" s="1"/>
  <c r="BL22" i="29" a="1"/>
  <c r="BL22" i="29" s="1"/>
  <c r="BK22" i="29" a="1"/>
  <c r="BK22" i="29" s="1"/>
  <c r="BJ22" i="29" a="1"/>
  <c r="BJ22" i="29" s="1"/>
  <c r="BI22" i="29" a="1"/>
  <c r="BI22" i="29" s="1"/>
  <c r="BH22" i="29" a="1"/>
  <c r="BH22" i="29" s="1"/>
  <c r="BG22" i="29" a="1"/>
  <c r="BG22" i="29" s="1"/>
  <c r="BF22" i="29" a="1"/>
  <c r="BF22" i="29" s="1"/>
  <c r="BE22" i="29" a="1"/>
  <c r="BE22" i="29" s="1"/>
  <c r="BD22" i="29" a="1"/>
  <c r="BD22" i="29" s="1"/>
  <c r="BC22" i="29" a="1"/>
  <c r="BC22" i="29" s="1"/>
  <c r="BB22" i="29" a="1"/>
  <c r="BB22" i="29" s="1"/>
  <c r="BA22" i="29" a="1"/>
  <c r="BA22" i="29" s="1"/>
  <c r="BO21" i="29" a="1"/>
  <c r="BO21" i="29" s="1"/>
  <c r="BN21" i="29" a="1"/>
  <c r="BN21" i="29" s="1"/>
  <c r="BM21" i="29" a="1"/>
  <c r="BM21" i="29" s="1"/>
  <c r="BL21" i="29" a="1"/>
  <c r="BL21" i="29" s="1"/>
  <c r="BK21" i="29" a="1"/>
  <c r="BK21" i="29" s="1"/>
  <c r="BJ21" i="29" a="1"/>
  <c r="BJ21" i="29" s="1"/>
  <c r="BI21" i="29" a="1"/>
  <c r="BI21" i="29" s="1"/>
  <c r="BH21" i="29" a="1"/>
  <c r="BH21" i="29" s="1"/>
  <c r="BG21" i="29" a="1"/>
  <c r="BG21" i="29" s="1"/>
  <c r="BF21" i="29" a="1"/>
  <c r="BF21" i="29" s="1"/>
  <c r="BE21" i="29" a="1"/>
  <c r="BE21" i="29" s="1"/>
  <c r="BD21" i="29" a="1"/>
  <c r="BD21" i="29" s="1"/>
  <c r="BC21" i="29" a="1"/>
  <c r="BC21" i="29" s="1"/>
  <c r="BB21" i="29" a="1"/>
  <c r="BB21" i="29" s="1"/>
  <c r="BA21" i="29" a="1"/>
  <c r="BA21" i="29" s="1"/>
  <c r="BO20" i="29" a="1"/>
  <c r="BO20" i="29" s="1"/>
  <c r="BN20" i="29" a="1"/>
  <c r="BN20" i="29" s="1"/>
  <c r="BM20" i="29" a="1"/>
  <c r="BM20" i="29" s="1"/>
  <c r="BL20" i="29" a="1"/>
  <c r="BL20" i="29" s="1"/>
  <c r="BK20" i="29" a="1"/>
  <c r="BK20" i="29" s="1"/>
  <c r="BJ20" i="29" a="1"/>
  <c r="BJ20" i="29" s="1"/>
  <c r="BI20" i="29" a="1"/>
  <c r="BI20" i="29" s="1"/>
  <c r="BH20" i="29" a="1"/>
  <c r="BH20" i="29" s="1"/>
  <c r="BG20" i="29" a="1"/>
  <c r="BG20" i="29" s="1"/>
  <c r="BF20" i="29" a="1"/>
  <c r="BF20" i="29" s="1"/>
  <c r="BE20" i="29" a="1"/>
  <c r="BE20" i="29" s="1"/>
  <c r="BD20" i="29" a="1"/>
  <c r="BD20" i="29" s="1"/>
  <c r="BC20" i="29" a="1"/>
  <c r="BC20" i="29" s="1"/>
  <c r="BB20" i="29" a="1"/>
  <c r="BB20" i="29" s="1"/>
  <c r="BA20" i="29" a="1"/>
  <c r="BA20" i="29" s="1"/>
  <c r="AZ25" i="29" a="1"/>
  <c r="AZ25" i="29" s="1"/>
  <c r="AZ24" i="29" a="1"/>
  <c r="AZ24" i="29" s="1"/>
  <c r="AZ23" i="29" a="1"/>
  <c r="AZ23" i="29" s="1"/>
  <c r="AZ22" i="29" a="1"/>
  <c r="AZ22" i="29" s="1"/>
  <c r="AZ21" i="29" a="1"/>
  <c r="AZ21" i="29" s="1"/>
  <c r="AZ20" i="29" a="1"/>
  <c r="AZ20" i="29" s="1"/>
  <c r="BU6" i="29"/>
  <c r="BA6" i="29" l="1" a="1"/>
  <c r="BA6" i="29" s="1"/>
  <c r="BB6" i="29" a="1"/>
  <c r="BB6" i="29" s="1"/>
  <c r="BC6" i="29" a="1"/>
  <c r="BC6" i="29" s="1"/>
  <c r="BD6" i="29" a="1"/>
  <c r="BD6" i="29" s="1"/>
  <c r="BE6" i="29" a="1"/>
  <c r="BE6" i="29" s="1"/>
  <c r="BF6" i="29" a="1"/>
  <c r="BF6" i="29" s="1"/>
  <c r="BG6" i="29" a="1"/>
  <c r="BG6" i="29" s="1"/>
  <c r="BH6" i="29" a="1"/>
  <c r="BH6" i="29" s="1"/>
  <c r="BI6" i="29" a="1"/>
  <c r="BI6" i="29" s="1"/>
  <c r="BJ6" i="29" a="1"/>
  <c r="BJ6" i="29" s="1"/>
  <c r="BK6" i="29" a="1"/>
  <c r="BK6" i="29" s="1"/>
  <c r="BL6" i="29" a="1"/>
  <c r="BL6" i="29" s="1"/>
  <c r="BM6" i="29" a="1"/>
  <c r="BM6" i="29" s="1"/>
  <c r="BN6" i="29" a="1"/>
  <c r="BN6" i="29" s="1"/>
  <c r="BO6" i="29" a="1"/>
  <c r="BO6" i="29" s="1"/>
  <c r="BA7" i="29" a="1"/>
  <c r="BA7" i="29" s="1"/>
  <c r="BB7" i="29" a="1"/>
  <c r="BB7" i="29" s="1"/>
  <c r="BC7" i="29" a="1"/>
  <c r="BC7" i="29" s="1"/>
  <c r="BD7" i="29" a="1"/>
  <c r="BD7" i="29" s="1"/>
  <c r="BE7" i="29" a="1"/>
  <c r="BE7" i="29" s="1"/>
  <c r="BF7" i="29" a="1"/>
  <c r="BF7" i="29" s="1"/>
  <c r="BG7" i="29" a="1"/>
  <c r="BG7" i="29" s="1"/>
  <c r="BH7" i="29" a="1"/>
  <c r="BH7" i="29" s="1"/>
  <c r="BI7" i="29" a="1"/>
  <c r="BI7" i="29" s="1"/>
  <c r="BJ7" i="29" a="1"/>
  <c r="BJ7" i="29" s="1"/>
  <c r="BK7" i="29" a="1"/>
  <c r="BK7" i="29" s="1"/>
  <c r="BL7" i="29" a="1"/>
  <c r="BL7" i="29" s="1"/>
  <c r="BM7" i="29" a="1"/>
  <c r="BM7" i="29" s="1"/>
  <c r="BN7" i="29" a="1"/>
  <c r="BN7" i="29" s="1"/>
  <c r="BO7" i="29" a="1"/>
  <c r="BO7" i="29" s="1"/>
  <c r="BA8" i="29" a="1"/>
  <c r="BA8" i="29" s="1"/>
  <c r="BB8" i="29" a="1"/>
  <c r="BB8" i="29" s="1"/>
  <c r="BC8" i="29" a="1"/>
  <c r="BC8" i="29" s="1"/>
  <c r="BD8" i="29" a="1"/>
  <c r="BD8" i="29" s="1"/>
  <c r="BE8" i="29" a="1"/>
  <c r="BE8" i="29" s="1"/>
  <c r="BF8" i="29" a="1"/>
  <c r="BF8" i="29" s="1"/>
  <c r="BG8" i="29" a="1"/>
  <c r="BG8" i="29" s="1"/>
  <c r="BH8" i="29" a="1"/>
  <c r="BH8" i="29" s="1"/>
  <c r="BI8" i="29" a="1"/>
  <c r="BI8" i="29" s="1"/>
  <c r="BJ8" i="29" a="1"/>
  <c r="BJ8" i="29" s="1"/>
  <c r="BK8" i="29" a="1"/>
  <c r="BK8" i="29" s="1"/>
  <c r="BL8" i="29" a="1"/>
  <c r="BL8" i="29" s="1"/>
  <c r="BM8" i="29" a="1"/>
  <c r="BM8" i="29" s="1"/>
  <c r="BN8" i="29" a="1"/>
  <c r="BN8" i="29" s="1"/>
  <c r="BO8" i="29" a="1"/>
  <c r="BO8" i="29" s="1"/>
  <c r="BA9" i="29" a="1"/>
  <c r="BA9" i="29" s="1"/>
  <c r="BB9" i="29" a="1"/>
  <c r="BB9" i="29" s="1"/>
  <c r="BC9" i="29" a="1"/>
  <c r="BC9" i="29" s="1"/>
  <c r="BD9" i="29" a="1"/>
  <c r="BD9" i="29" s="1"/>
  <c r="BE9" i="29" a="1"/>
  <c r="BE9" i="29" s="1"/>
  <c r="BF9" i="29" a="1"/>
  <c r="BF9" i="29" s="1"/>
  <c r="BG9" i="29" a="1"/>
  <c r="BG9" i="29" s="1"/>
  <c r="BH9" i="29" a="1"/>
  <c r="BH9" i="29" s="1"/>
  <c r="BI9" i="29" a="1"/>
  <c r="BI9" i="29" s="1"/>
  <c r="BJ9" i="29" a="1"/>
  <c r="BJ9" i="29" s="1"/>
  <c r="BK9" i="29" a="1"/>
  <c r="BK9" i="29" s="1"/>
  <c r="BL9" i="29" a="1"/>
  <c r="BL9" i="29" s="1"/>
  <c r="BM9" i="29" a="1"/>
  <c r="BM9" i="29" s="1"/>
  <c r="BN9" i="29" a="1"/>
  <c r="BN9" i="29" s="1"/>
  <c r="BO9" i="29" a="1"/>
  <c r="BO9" i="29" s="1"/>
  <c r="BA10" i="29" a="1"/>
  <c r="BA10" i="29" s="1"/>
  <c r="BB10" i="29" a="1"/>
  <c r="BB10" i="29" s="1"/>
  <c r="BC10" i="29" a="1"/>
  <c r="BC10" i="29" s="1"/>
  <c r="BD10" i="29" a="1"/>
  <c r="BD10" i="29" s="1"/>
  <c r="BE10" i="29" a="1"/>
  <c r="BE10" i="29" s="1"/>
  <c r="BF10" i="29" a="1"/>
  <c r="BF10" i="29" s="1"/>
  <c r="BG10" i="29" a="1"/>
  <c r="BG10" i="29" s="1"/>
  <c r="BH10" i="29" a="1"/>
  <c r="BH10" i="29" s="1"/>
  <c r="BI10" i="29" a="1"/>
  <c r="BI10" i="29" s="1"/>
  <c r="BJ10" i="29" a="1"/>
  <c r="BJ10" i="29" s="1"/>
  <c r="BK10" i="29" a="1"/>
  <c r="BK10" i="29" s="1"/>
  <c r="BL10" i="29" a="1"/>
  <c r="BL10" i="29" s="1"/>
  <c r="BM10" i="29" a="1"/>
  <c r="BM10" i="29" s="1"/>
  <c r="BN10" i="29" a="1"/>
  <c r="BN10" i="29" s="1"/>
  <c r="BO10" i="29" a="1"/>
  <c r="BO10" i="29" s="1"/>
  <c r="BA11" i="29" a="1"/>
  <c r="BA11" i="29" s="1"/>
  <c r="BB11" i="29" a="1"/>
  <c r="BB11" i="29" s="1"/>
  <c r="BC11" i="29" a="1"/>
  <c r="BC11" i="29" s="1"/>
  <c r="BD11" i="29" a="1"/>
  <c r="BD11" i="29" s="1"/>
  <c r="BE11" i="29" a="1"/>
  <c r="BE11" i="29" s="1"/>
  <c r="BF11" i="29" a="1"/>
  <c r="BF11" i="29" s="1"/>
  <c r="BG11" i="29" a="1"/>
  <c r="BG11" i="29" s="1"/>
  <c r="BH11" i="29" a="1"/>
  <c r="BH11" i="29" s="1"/>
  <c r="BI11" i="29" a="1"/>
  <c r="BI11" i="29" s="1"/>
  <c r="BJ11" i="29" a="1"/>
  <c r="BJ11" i="29" s="1"/>
  <c r="BK11" i="29" a="1"/>
  <c r="BK11" i="29" s="1"/>
  <c r="BL11" i="29" a="1"/>
  <c r="BL11" i="29" s="1"/>
  <c r="BM11" i="29" a="1"/>
  <c r="BM11" i="29" s="1"/>
  <c r="BN11" i="29" a="1"/>
  <c r="BN11" i="29" s="1"/>
  <c r="BO11" i="29" a="1"/>
  <c r="BO11" i="29" s="1"/>
  <c r="BU7" i="29"/>
  <c r="BV7" i="29"/>
  <c r="BW7" i="29"/>
  <c r="BX7" i="29"/>
  <c r="BY7" i="29"/>
  <c r="BZ7" i="29"/>
  <c r="CA7" i="29"/>
  <c r="CB7" i="29"/>
  <c r="CC7" i="29"/>
  <c r="CD7" i="29"/>
  <c r="CE7" i="29"/>
  <c r="CF7" i="29"/>
  <c r="CG7" i="29"/>
  <c r="CH7" i="29"/>
  <c r="CI7" i="29"/>
  <c r="CJ7" i="29"/>
  <c r="BU8" i="29"/>
  <c r="BV8" i="29"/>
  <c r="BW8" i="29"/>
  <c r="BX8" i="29"/>
  <c r="BY8" i="29"/>
  <c r="BZ8" i="29"/>
  <c r="CA8" i="29"/>
  <c r="CB8" i="29"/>
  <c r="CC8" i="29"/>
  <c r="CD8" i="29"/>
  <c r="CE8" i="29"/>
  <c r="CF8" i="29"/>
  <c r="CG8" i="29"/>
  <c r="CH8" i="29"/>
  <c r="CI8" i="29"/>
  <c r="CJ8" i="29"/>
  <c r="BU9" i="29"/>
  <c r="BV9" i="29"/>
  <c r="BW9" i="29"/>
  <c r="BX9" i="29"/>
  <c r="BY9" i="29"/>
  <c r="BZ9" i="29"/>
  <c r="CA9" i="29"/>
  <c r="CB9" i="29"/>
  <c r="CC9" i="29"/>
  <c r="CD9" i="29"/>
  <c r="CE9" i="29"/>
  <c r="CF9" i="29"/>
  <c r="CG9" i="29"/>
  <c r="CH9" i="29"/>
  <c r="CI9" i="29"/>
  <c r="CJ9" i="29"/>
  <c r="BU10" i="29"/>
  <c r="BV10" i="29"/>
  <c r="BW10" i="29"/>
  <c r="BX10" i="29"/>
  <c r="BY10" i="29"/>
  <c r="BZ10" i="29"/>
  <c r="CA10" i="29"/>
  <c r="CB10" i="29"/>
  <c r="CC10" i="29"/>
  <c r="CD10" i="29"/>
  <c r="CE10" i="29"/>
  <c r="CF10" i="29"/>
  <c r="CG10" i="29"/>
  <c r="CH10" i="29"/>
  <c r="CI10" i="29"/>
  <c r="CJ10" i="29"/>
  <c r="BU11" i="29"/>
  <c r="BV11" i="29"/>
  <c r="BW11" i="29"/>
  <c r="BX11" i="29"/>
  <c r="BY11" i="29"/>
  <c r="BZ11" i="29"/>
  <c r="CA11" i="29"/>
  <c r="CB11" i="29"/>
  <c r="CC11" i="29"/>
  <c r="CD11" i="29"/>
  <c r="CE11" i="29"/>
  <c r="CF11" i="29"/>
  <c r="CG11" i="29"/>
  <c r="CH11" i="29"/>
  <c r="CI11" i="29"/>
  <c r="CJ11" i="29"/>
  <c r="BU12" i="29"/>
  <c r="BV12" i="29"/>
  <c r="BW12" i="29"/>
  <c r="BX12" i="29"/>
  <c r="BY12" i="29"/>
  <c r="BZ12" i="29"/>
  <c r="CA12" i="29"/>
  <c r="CB12" i="29"/>
  <c r="CC12" i="29"/>
  <c r="CD12" i="29"/>
  <c r="CE12" i="29"/>
  <c r="CF12" i="29"/>
  <c r="CG12" i="29"/>
  <c r="CH12" i="29"/>
  <c r="CI12" i="29"/>
  <c r="CJ12" i="29"/>
  <c r="BU13" i="29"/>
  <c r="BV13" i="29"/>
  <c r="BW13" i="29"/>
  <c r="BX13" i="29"/>
  <c r="BY13" i="29"/>
  <c r="BZ13" i="29"/>
  <c r="CA13" i="29"/>
  <c r="CB13" i="29"/>
  <c r="CC13" i="29"/>
  <c r="CD13" i="29"/>
  <c r="CE13" i="29"/>
  <c r="CF13" i="29"/>
  <c r="CG13" i="29"/>
  <c r="CH13" i="29"/>
  <c r="CI13" i="29"/>
  <c r="CJ13" i="29"/>
  <c r="BU14" i="29"/>
  <c r="BV14" i="29"/>
  <c r="BW14" i="29"/>
  <c r="BX14" i="29"/>
  <c r="BY14" i="29"/>
  <c r="BZ14" i="29"/>
  <c r="CA14" i="29"/>
  <c r="CB14" i="29"/>
  <c r="CC14" i="29"/>
  <c r="CD14" i="29"/>
  <c r="CE14" i="29"/>
  <c r="CF14" i="29"/>
  <c r="CG14" i="29"/>
  <c r="CH14" i="29"/>
  <c r="CI14" i="29"/>
  <c r="CJ14" i="29"/>
  <c r="BU15" i="29"/>
  <c r="BV15" i="29"/>
  <c r="BW15" i="29"/>
  <c r="BX15" i="29"/>
  <c r="BY15" i="29"/>
  <c r="BZ15" i="29"/>
  <c r="CA15" i="29"/>
  <c r="CB15" i="29"/>
  <c r="CC15" i="29"/>
  <c r="CD15" i="29"/>
  <c r="CE15" i="29"/>
  <c r="CF15" i="29"/>
  <c r="CG15" i="29"/>
  <c r="CH15" i="29"/>
  <c r="CI15" i="29"/>
  <c r="CJ15" i="29"/>
  <c r="BU16" i="29"/>
  <c r="BV16" i="29"/>
  <c r="BW16" i="29"/>
  <c r="BX16" i="29"/>
  <c r="BY16" i="29"/>
  <c r="BZ16" i="29"/>
  <c r="CA16" i="29"/>
  <c r="CB16" i="29"/>
  <c r="CC16" i="29"/>
  <c r="CD16" i="29"/>
  <c r="CE16" i="29"/>
  <c r="CF16" i="29"/>
  <c r="CG16" i="29"/>
  <c r="CH16" i="29"/>
  <c r="CI16" i="29"/>
  <c r="CJ16" i="29"/>
  <c r="BU17" i="29"/>
  <c r="BV17" i="29"/>
  <c r="BW17" i="29"/>
  <c r="BX17" i="29"/>
  <c r="BY17" i="29"/>
  <c r="BZ17" i="29"/>
  <c r="CA17" i="29"/>
  <c r="CB17" i="29"/>
  <c r="CC17" i="29"/>
  <c r="CD17" i="29"/>
  <c r="CE17" i="29"/>
  <c r="CF17" i="29"/>
  <c r="CG17" i="29"/>
  <c r="CH17" i="29"/>
  <c r="CI17" i="29"/>
  <c r="CJ17" i="29"/>
  <c r="BU18" i="29"/>
  <c r="BV18" i="29"/>
  <c r="BW18" i="29"/>
  <c r="BX18" i="29"/>
  <c r="BY18" i="29"/>
  <c r="BZ18" i="29"/>
  <c r="CA18" i="29"/>
  <c r="CB18" i="29"/>
  <c r="CC18" i="29"/>
  <c r="CD18" i="29"/>
  <c r="CE18" i="29"/>
  <c r="CF18" i="29"/>
  <c r="CG18" i="29"/>
  <c r="CH18" i="29"/>
  <c r="CI18" i="29"/>
  <c r="CJ18" i="29"/>
  <c r="BU19" i="29"/>
  <c r="BV19" i="29"/>
  <c r="BW19" i="29"/>
  <c r="BX19" i="29"/>
  <c r="BY19" i="29"/>
  <c r="BZ19" i="29"/>
  <c r="CA19" i="29"/>
  <c r="CB19" i="29"/>
  <c r="CC19" i="29"/>
  <c r="CD19" i="29"/>
  <c r="CE19" i="29"/>
  <c r="CF19" i="29"/>
  <c r="CG19" i="29"/>
  <c r="CH19" i="29"/>
  <c r="CI19" i="29"/>
  <c r="CJ19" i="29"/>
  <c r="BU20" i="29"/>
  <c r="BV20" i="29"/>
  <c r="BW20" i="29"/>
  <c r="BX20" i="29"/>
  <c r="BY20" i="29"/>
  <c r="BZ20" i="29"/>
  <c r="CA20" i="29"/>
  <c r="CB20" i="29"/>
  <c r="CC20" i="29"/>
  <c r="CD20" i="29"/>
  <c r="CE20" i="29"/>
  <c r="CF20" i="29"/>
  <c r="CG20" i="29"/>
  <c r="CH20" i="29"/>
  <c r="CI20" i="29"/>
  <c r="CJ20" i="29"/>
  <c r="BU21" i="29"/>
  <c r="BV21" i="29"/>
  <c r="BW21" i="29"/>
  <c r="BX21" i="29"/>
  <c r="BY21" i="29"/>
  <c r="BZ21" i="29"/>
  <c r="CA21" i="29"/>
  <c r="CB21" i="29"/>
  <c r="CC21" i="29"/>
  <c r="CD21" i="29"/>
  <c r="CE21" i="29"/>
  <c r="CF21" i="29"/>
  <c r="CG21" i="29"/>
  <c r="CH21" i="29"/>
  <c r="CI21" i="29"/>
  <c r="CJ21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BU26" i="29"/>
  <c r="BV26" i="29"/>
  <c r="BW26" i="29"/>
  <c r="BX26" i="29"/>
  <c r="BY26" i="29"/>
  <c r="BZ26" i="29"/>
  <c r="CA26" i="29"/>
  <c r="CB26" i="29"/>
  <c r="CC26" i="29"/>
  <c r="CD26" i="29"/>
  <c r="CE26" i="29"/>
  <c r="CF26" i="29"/>
  <c r="CG26" i="29"/>
  <c r="CH26" i="29"/>
  <c r="CI26" i="29"/>
  <c r="CJ26" i="29"/>
  <c r="BU27" i="29"/>
  <c r="BV27" i="29"/>
  <c r="BW27" i="29"/>
  <c r="BX27" i="29"/>
  <c r="BY27" i="29"/>
  <c r="BZ27" i="29"/>
  <c r="CA27" i="29"/>
  <c r="CB27" i="29"/>
  <c r="CC27" i="29"/>
  <c r="CD27" i="29"/>
  <c r="CE27" i="29"/>
  <c r="CF27" i="29"/>
  <c r="CG27" i="29"/>
  <c r="CH27" i="29"/>
  <c r="CI27" i="29"/>
  <c r="CJ27" i="29"/>
  <c r="BU28" i="29"/>
  <c r="BV28" i="29"/>
  <c r="BW28" i="29"/>
  <c r="BX28" i="29"/>
  <c r="BY28" i="29"/>
  <c r="BZ28" i="29"/>
  <c r="CA28" i="29"/>
  <c r="CB28" i="29"/>
  <c r="CC28" i="29"/>
  <c r="CD28" i="29"/>
  <c r="CE28" i="29"/>
  <c r="CF28" i="29"/>
  <c r="CG28" i="29"/>
  <c r="CH28" i="29"/>
  <c r="CI28" i="29"/>
  <c r="CJ28" i="29"/>
  <c r="BU29" i="29"/>
  <c r="BV29" i="29"/>
  <c r="BW29" i="29"/>
  <c r="BX29" i="29"/>
  <c r="BY29" i="29"/>
  <c r="BZ29" i="29"/>
  <c r="CA29" i="29"/>
  <c r="CB29" i="29"/>
  <c r="CC29" i="29"/>
  <c r="CD29" i="29"/>
  <c r="CE29" i="29"/>
  <c r="CF29" i="29"/>
  <c r="CG29" i="29"/>
  <c r="CH29" i="29"/>
  <c r="CI29" i="29"/>
  <c r="CJ29" i="29"/>
  <c r="BU30" i="29"/>
  <c r="BV30" i="29"/>
  <c r="BW30" i="29"/>
  <c r="BX30" i="29"/>
  <c r="BY30" i="29"/>
  <c r="BZ30" i="29"/>
  <c r="CA30" i="29"/>
  <c r="CB30" i="29"/>
  <c r="CC30" i="29"/>
  <c r="CD30" i="29"/>
  <c r="CE30" i="29"/>
  <c r="CF30" i="29"/>
  <c r="CG30" i="29"/>
  <c r="CH30" i="29"/>
  <c r="CI30" i="29"/>
  <c r="CJ30" i="29"/>
  <c r="BU31" i="29"/>
  <c r="BV31" i="29"/>
  <c r="BW31" i="29"/>
  <c r="BX31" i="29"/>
  <c r="BY31" i="29"/>
  <c r="BZ31" i="29"/>
  <c r="CA31" i="29"/>
  <c r="CB31" i="29"/>
  <c r="CC31" i="29"/>
  <c r="CD31" i="29"/>
  <c r="CE31" i="29"/>
  <c r="CF31" i="29"/>
  <c r="CG31" i="29"/>
  <c r="CH31" i="29"/>
  <c r="CI31" i="29"/>
  <c r="CJ31" i="29"/>
  <c r="BU32" i="29"/>
  <c r="BV32" i="29"/>
  <c r="BW32" i="29"/>
  <c r="BX32" i="29"/>
  <c r="BY32" i="29"/>
  <c r="BZ32" i="29"/>
  <c r="CA32" i="29"/>
  <c r="CB32" i="29"/>
  <c r="CC32" i="29"/>
  <c r="CD32" i="29"/>
  <c r="CE32" i="29"/>
  <c r="CF32" i="29"/>
  <c r="CG32" i="29"/>
  <c r="CH32" i="29"/>
  <c r="CI32" i="29"/>
  <c r="CJ32" i="29"/>
  <c r="BU33" i="29"/>
  <c r="BV33" i="29"/>
  <c r="BW33" i="29"/>
  <c r="BX33" i="29"/>
  <c r="BY33" i="29"/>
  <c r="BZ33" i="29"/>
  <c r="CA33" i="29"/>
  <c r="CB33" i="29"/>
  <c r="CC33" i="29"/>
  <c r="CD33" i="29"/>
  <c r="CE33" i="29"/>
  <c r="CF33" i="29"/>
  <c r="CG33" i="29"/>
  <c r="CH33" i="29"/>
  <c r="CI33" i="29"/>
  <c r="CJ33" i="29"/>
  <c r="BU34" i="29"/>
  <c r="BV34" i="29"/>
  <c r="BW34" i="29"/>
  <c r="BX34" i="29"/>
  <c r="BY34" i="29"/>
  <c r="BZ34" i="29"/>
  <c r="CA34" i="29"/>
  <c r="CB34" i="29"/>
  <c r="CC34" i="29"/>
  <c r="CD34" i="29"/>
  <c r="CE34" i="29"/>
  <c r="CF34" i="29"/>
  <c r="CG34" i="29"/>
  <c r="CH34" i="29"/>
  <c r="CI34" i="29"/>
  <c r="CJ34" i="29"/>
  <c r="BU35" i="29"/>
  <c r="BV35" i="29"/>
  <c r="BW35" i="29"/>
  <c r="BX35" i="29"/>
  <c r="BY35" i="29"/>
  <c r="BZ35" i="29"/>
  <c r="CA35" i="29"/>
  <c r="CB35" i="29"/>
  <c r="CC35" i="29"/>
  <c r="CD35" i="29"/>
  <c r="CE35" i="29"/>
  <c r="CF35" i="29"/>
  <c r="CG35" i="29"/>
  <c r="CH35" i="29"/>
  <c r="CI35" i="29"/>
  <c r="CJ35" i="29"/>
  <c r="BU36" i="29"/>
  <c r="BV36" i="29"/>
  <c r="BW36" i="29"/>
  <c r="BX36" i="29"/>
  <c r="BY36" i="29"/>
  <c r="BZ36" i="29"/>
  <c r="CA36" i="29"/>
  <c r="CB36" i="29"/>
  <c r="CC36" i="29"/>
  <c r="CD36" i="29"/>
  <c r="CE36" i="29"/>
  <c r="CF36" i="29"/>
  <c r="CG36" i="29"/>
  <c r="CH36" i="29"/>
  <c r="CI36" i="29"/>
  <c r="CJ36" i="29"/>
  <c r="BU37" i="29"/>
  <c r="BV37" i="29"/>
  <c r="BW37" i="29"/>
  <c r="BX37" i="29"/>
  <c r="BY37" i="29"/>
  <c r="BZ37" i="29"/>
  <c r="CA37" i="29"/>
  <c r="CB37" i="29"/>
  <c r="CC37" i="29"/>
  <c r="CD37" i="29"/>
  <c r="CE37" i="29"/>
  <c r="CF37" i="29"/>
  <c r="CG37" i="29"/>
  <c r="CH37" i="29"/>
  <c r="CI37" i="29"/>
  <c r="CJ37" i="29"/>
  <c r="BU38" i="29"/>
  <c r="BV38" i="29"/>
  <c r="BW38" i="29"/>
  <c r="BX38" i="29"/>
  <c r="BY38" i="29"/>
  <c r="BZ38" i="29"/>
  <c r="CA38" i="29"/>
  <c r="CB38" i="29"/>
  <c r="CC38" i="29"/>
  <c r="CD38" i="29"/>
  <c r="CE38" i="29"/>
  <c r="CF38" i="29"/>
  <c r="CG38" i="29"/>
  <c r="CH38" i="29"/>
  <c r="CI38" i="29"/>
  <c r="CJ38" i="29"/>
  <c r="BU39" i="29"/>
  <c r="BV39" i="29"/>
  <c r="BW39" i="29"/>
  <c r="BX39" i="29"/>
  <c r="BY39" i="29"/>
  <c r="BZ39" i="29"/>
  <c r="CA39" i="29"/>
  <c r="CB39" i="29"/>
  <c r="CC39" i="29"/>
  <c r="CD39" i="29"/>
  <c r="CE39" i="29"/>
  <c r="CF39" i="29"/>
  <c r="CG39" i="29"/>
  <c r="CH39" i="29"/>
  <c r="CI39" i="29"/>
  <c r="CJ39" i="29"/>
  <c r="BU40" i="29"/>
  <c r="BV40" i="29"/>
  <c r="BW40" i="29"/>
  <c r="BX40" i="29"/>
  <c r="BY40" i="29"/>
  <c r="BZ40" i="29"/>
  <c r="CA40" i="29"/>
  <c r="CB40" i="29"/>
  <c r="CC40" i="29"/>
  <c r="CD40" i="29"/>
  <c r="CE40" i="29"/>
  <c r="CF40" i="29"/>
  <c r="CG40" i="29"/>
  <c r="CH40" i="29"/>
  <c r="CI40" i="29"/>
  <c r="CJ40" i="29"/>
  <c r="BU41" i="29"/>
  <c r="BV41" i="29"/>
  <c r="BW41" i="29"/>
  <c r="BX41" i="29"/>
  <c r="BY41" i="29"/>
  <c r="BZ41" i="29"/>
  <c r="CA41" i="29"/>
  <c r="CB41" i="29"/>
  <c r="CC41" i="29"/>
  <c r="CD41" i="29"/>
  <c r="CE41" i="29"/>
  <c r="CF41" i="29"/>
  <c r="CG41" i="29"/>
  <c r="CH41" i="29"/>
  <c r="CI41" i="29"/>
  <c r="CJ41" i="29"/>
  <c r="BU42" i="29"/>
  <c r="BV42" i="29"/>
  <c r="BW42" i="29"/>
  <c r="BX42" i="29"/>
  <c r="BY42" i="29"/>
  <c r="BZ42" i="29"/>
  <c r="CA42" i="29"/>
  <c r="CB42" i="29"/>
  <c r="CC42" i="29"/>
  <c r="CD42" i="29"/>
  <c r="CE42" i="29"/>
  <c r="CF42" i="29"/>
  <c r="CG42" i="29"/>
  <c r="CH42" i="29"/>
  <c r="CI42" i="29"/>
  <c r="CJ42" i="29"/>
  <c r="BU43" i="29"/>
  <c r="BV43" i="29"/>
  <c r="BW43" i="29"/>
  <c r="BX43" i="29"/>
  <c r="BY43" i="29"/>
  <c r="BZ43" i="29"/>
  <c r="CA43" i="29"/>
  <c r="CB43" i="29"/>
  <c r="CC43" i="29"/>
  <c r="CD43" i="29"/>
  <c r="CE43" i="29"/>
  <c r="CF43" i="29"/>
  <c r="CG43" i="29"/>
  <c r="CH43" i="29"/>
  <c r="CI43" i="29"/>
  <c r="CJ43" i="29"/>
  <c r="BU44" i="29"/>
  <c r="BV44" i="29"/>
  <c r="BW44" i="29"/>
  <c r="BX44" i="29"/>
  <c r="BY44" i="29"/>
  <c r="BZ44" i="29"/>
  <c r="CA44" i="29"/>
  <c r="CB44" i="29"/>
  <c r="CC44" i="29"/>
  <c r="CD44" i="29"/>
  <c r="CE44" i="29"/>
  <c r="CF44" i="29"/>
  <c r="CG44" i="29"/>
  <c r="CH44" i="29"/>
  <c r="CI44" i="29"/>
  <c r="CJ44" i="29"/>
  <c r="BU45" i="29"/>
  <c r="BV45" i="29"/>
  <c r="BW45" i="29"/>
  <c r="BX45" i="29"/>
  <c r="BY45" i="29"/>
  <c r="BZ45" i="29"/>
  <c r="CA45" i="29"/>
  <c r="CB45" i="29"/>
  <c r="CC45" i="29"/>
  <c r="CD45" i="29"/>
  <c r="CE45" i="29"/>
  <c r="CF45" i="29"/>
  <c r="CG45" i="29"/>
  <c r="CH45" i="29"/>
  <c r="CI45" i="29"/>
  <c r="CJ45" i="29"/>
  <c r="BU46" i="29"/>
  <c r="BV46" i="29"/>
  <c r="BW46" i="29"/>
  <c r="BX46" i="29"/>
  <c r="BY46" i="29"/>
  <c r="BZ46" i="29"/>
  <c r="CA46" i="29"/>
  <c r="CB46" i="29"/>
  <c r="CC46" i="29"/>
  <c r="CD46" i="29"/>
  <c r="CE46" i="29"/>
  <c r="CF46" i="29"/>
  <c r="CG46" i="29"/>
  <c r="CH46" i="29"/>
  <c r="CI46" i="29"/>
  <c r="CJ46" i="29"/>
  <c r="BU47" i="29"/>
  <c r="BV47" i="29"/>
  <c r="BW47" i="29"/>
  <c r="BX47" i="29"/>
  <c r="BY47" i="29"/>
  <c r="BZ47" i="29"/>
  <c r="CA47" i="29"/>
  <c r="CB47" i="29"/>
  <c r="CC47" i="29"/>
  <c r="CD47" i="29"/>
  <c r="CE47" i="29"/>
  <c r="CF47" i="29"/>
  <c r="CG47" i="29"/>
  <c r="CH47" i="29"/>
  <c r="CI47" i="29"/>
  <c r="CJ47" i="29"/>
  <c r="BU48" i="29"/>
  <c r="BV48" i="29"/>
  <c r="BW48" i="29"/>
  <c r="BX48" i="29"/>
  <c r="BY48" i="29"/>
  <c r="BZ48" i="29"/>
  <c r="CA48" i="29"/>
  <c r="CB48" i="29"/>
  <c r="CC48" i="29"/>
  <c r="CD48" i="29"/>
  <c r="CE48" i="29"/>
  <c r="CF48" i="29"/>
  <c r="CG48" i="29"/>
  <c r="CH48" i="29"/>
  <c r="CI48" i="29"/>
  <c r="CJ48" i="29"/>
  <c r="BU49" i="29"/>
  <c r="BV49" i="29"/>
  <c r="BW49" i="29"/>
  <c r="BX49" i="29"/>
  <c r="BY49" i="29"/>
  <c r="BZ49" i="29"/>
  <c r="CA49" i="29"/>
  <c r="CB49" i="29"/>
  <c r="CC49" i="29"/>
  <c r="CD49" i="29"/>
  <c r="CE49" i="29"/>
  <c r="CF49" i="29"/>
  <c r="CG49" i="29"/>
  <c r="CH49" i="29"/>
  <c r="CI49" i="29"/>
  <c r="CJ49" i="29"/>
  <c r="BU50" i="29"/>
  <c r="BV50" i="29"/>
  <c r="BW50" i="29"/>
  <c r="BX50" i="29"/>
  <c r="BY50" i="29"/>
  <c r="BZ50" i="29"/>
  <c r="CA50" i="29"/>
  <c r="CB50" i="29"/>
  <c r="CC50" i="29"/>
  <c r="CD50" i="29"/>
  <c r="CE50" i="29"/>
  <c r="CF50" i="29"/>
  <c r="CG50" i="29"/>
  <c r="CH50" i="29"/>
  <c r="CI50" i="29"/>
  <c r="CJ50" i="29"/>
  <c r="BU51" i="29"/>
  <c r="BV51" i="29"/>
  <c r="BW51" i="29"/>
  <c r="BX51" i="29"/>
  <c r="BY51" i="29"/>
  <c r="BZ51" i="29"/>
  <c r="CA51" i="29"/>
  <c r="CB51" i="29"/>
  <c r="CC51" i="29"/>
  <c r="CD51" i="29"/>
  <c r="CE51" i="29"/>
  <c r="CF51" i="29"/>
  <c r="CG51" i="29"/>
  <c r="CH51" i="29"/>
  <c r="CI51" i="29"/>
  <c r="CJ51" i="29"/>
  <c r="BU52" i="29"/>
  <c r="BV52" i="29"/>
  <c r="BW52" i="29"/>
  <c r="BX52" i="29"/>
  <c r="BY52" i="29"/>
  <c r="BZ52" i="29"/>
  <c r="CA52" i="29"/>
  <c r="CB52" i="29"/>
  <c r="CC52" i="29"/>
  <c r="CD52" i="29"/>
  <c r="CE52" i="29"/>
  <c r="CF52" i="29"/>
  <c r="CG52" i="29"/>
  <c r="CH52" i="29"/>
  <c r="CI52" i="29"/>
  <c r="CJ52" i="29"/>
  <c r="BU53" i="29"/>
  <c r="BV53" i="29"/>
  <c r="BW53" i="29"/>
  <c r="BX53" i="29"/>
  <c r="BY53" i="29"/>
  <c r="BZ53" i="29"/>
  <c r="CA53" i="29"/>
  <c r="CB53" i="29"/>
  <c r="CC53" i="29"/>
  <c r="CD53" i="29"/>
  <c r="CE53" i="29"/>
  <c r="CF53" i="29"/>
  <c r="CG53" i="29"/>
  <c r="CH53" i="29"/>
  <c r="CI53" i="29"/>
  <c r="CJ53" i="29"/>
  <c r="BU54" i="29"/>
  <c r="BV54" i="29"/>
  <c r="BW54" i="29"/>
  <c r="BX54" i="29"/>
  <c r="BY54" i="29"/>
  <c r="BZ54" i="29"/>
  <c r="CA54" i="29"/>
  <c r="CB54" i="29"/>
  <c r="CC54" i="29"/>
  <c r="CD54" i="29"/>
  <c r="CE54" i="29"/>
  <c r="CF54" i="29"/>
  <c r="CG54" i="29"/>
  <c r="CH54" i="29"/>
  <c r="CI54" i="29"/>
  <c r="CJ54" i="29"/>
  <c r="BU55" i="29"/>
  <c r="BV55" i="29"/>
  <c r="BW55" i="29"/>
  <c r="BX55" i="29"/>
  <c r="BY55" i="29"/>
  <c r="BZ55" i="29"/>
  <c r="CA55" i="29"/>
  <c r="CB55" i="29"/>
  <c r="CC55" i="29"/>
  <c r="CD55" i="29"/>
  <c r="CE55" i="29"/>
  <c r="CF55" i="29"/>
  <c r="CG55" i="29"/>
  <c r="CH55" i="29"/>
  <c r="CI55" i="29"/>
  <c r="CJ55" i="29"/>
  <c r="BU56" i="29"/>
  <c r="BV56" i="29"/>
  <c r="BW56" i="29"/>
  <c r="BX56" i="29"/>
  <c r="BY56" i="29"/>
  <c r="BZ56" i="29"/>
  <c r="CA56" i="29"/>
  <c r="CB56" i="29"/>
  <c r="CC56" i="29"/>
  <c r="CD56" i="29"/>
  <c r="CE56" i="29"/>
  <c r="CF56" i="29"/>
  <c r="CG56" i="29"/>
  <c r="CH56" i="29"/>
  <c r="CI56" i="29"/>
  <c r="CJ56" i="29"/>
  <c r="BU57" i="29"/>
  <c r="BV57" i="29"/>
  <c r="BW57" i="29"/>
  <c r="BX57" i="29"/>
  <c r="BY57" i="29"/>
  <c r="BZ57" i="29"/>
  <c r="CA57" i="29"/>
  <c r="CB57" i="29"/>
  <c r="CC57" i="29"/>
  <c r="CD57" i="29"/>
  <c r="CE57" i="29"/>
  <c r="CF57" i="29"/>
  <c r="CG57" i="29"/>
  <c r="CH57" i="29"/>
  <c r="CI57" i="29"/>
  <c r="CJ57" i="29"/>
  <c r="BU58" i="29"/>
  <c r="BV58" i="29"/>
  <c r="BW58" i="29"/>
  <c r="BX58" i="29"/>
  <c r="BY58" i="29"/>
  <c r="BZ58" i="29"/>
  <c r="CA58" i="29"/>
  <c r="CB58" i="29"/>
  <c r="CC58" i="29"/>
  <c r="CD58" i="29"/>
  <c r="CE58" i="29"/>
  <c r="CF58" i="29"/>
  <c r="CG58" i="29"/>
  <c r="CH58" i="29"/>
  <c r="CI58" i="29"/>
  <c r="CJ58" i="29"/>
  <c r="BU59" i="29"/>
  <c r="BV59" i="29"/>
  <c r="BW59" i="29"/>
  <c r="BX59" i="29"/>
  <c r="BY59" i="29"/>
  <c r="BZ59" i="29"/>
  <c r="CA59" i="29"/>
  <c r="CB59" i="29"/>
  <c r="CC59" i="29"/>
  <c r="CD59" i="29"/>
  <c r="CE59" i="29"/>
  <c r="CF59" i="29"/>
  <c r="CG59" i="29"/>
  <c r="CH59" i="29"/>
  <c r="CI59" i="29"/>
  <c r="CJ59" i="29"/>
  <c r="BU60" i="29"/>
  <c r="BV60" i="29"/>
  <c r="BW60" i="29"/>
  <c r="BX60" i="29"/>
  <c r="BY60" i="29"/>
  <c r="BZ60" i="29"/>
  <c r="CA60" i="29"/>
  <c r="CB60" i="29"/>
  <c r="CC60" i="29"/>
  <c r="CD60" i="29"/>
  <c r="CE60" i="29"/>
  <c r="CF60" i="29"/>
  <c r="CG60" i="29"/>
  <c r="CH60" i="29"/>
  <c r="CI60" i="29"/>
  <c r="CJ60" i="29"/>
  <c r="BU61" i="29"/>
  <c r="BV61" i="29"/>
  <c r="BW61" i="29"/>
  <c r="BX61" i="29"/>
  <c r="BY61" i="29"/>
  <c r="BZ61" i="29"/>
  <c r="CA61" i="29"/>
  <c r="CB61" i="29"/>
  <c r="CC61" i="29"/>
  <c r="CD61" i="29"/>
  <c r="CE61" i="29"/>
  <c r="CF61" i="29"/>
  <c r="CG61" i="29"/>
  <c r="CH61" i="29"/>
  <c r="CI61" i="29"/>
  <c r="CJ61" i="29"/>
  <c r="BU62" i="29"/>
  <c r="BV62" i="29"/>
  <c r="BW62" i="29"/>
  <c r="BX62" i="29"/>
  <c r="BY62" i="29"/>
  <c r="BZ62" i="29"/>
  <c r="CA62" i="29"/>
  <c r="CB62" i="29"/>
  <c r="CC62" i="29"/>
  <c r="CD62" i="29"/>
  <c r="CE62" i="29"/>
  <c r="CF62" i="29"/>
  <c r="CG62" i="29"/>
  <c r="CH62" i="29"/>
  <c r="CI62" i="29"/>
  <c r="CJ62" i="29"/>
  <c r="BU63" i="29"/>
  <c r="BV63" i="29"/>
  <c r="BW63" i="29"/>
  <c r="BX63" i="29"/>
  <c r="BY63" i="29"/>
  <c r="BZ63" i="29"/>
  <c r="CA63" i="29"/>
  <c r="CB63" i="29"/>
  <c r="CC63" i="29"/>
  <c r="CD63" i="29"/>
  <c r="CE63" i="29"/>
  <c r="CF63" i="29"/>
  <c r="CG63" i="29"/>
  <c r="CH63" i="29"/>
  <c r="CI63" i="29"/>
  <c r="CJ63" i="29"/>
  <c r="BU64" i="29"/>
  <c r="BV64" i="29"/>
  <c r="BW64" i="29"/>
  <c r="BX64" i="29"/>
  <c r="BY64" i="29"/>
  <c r="BZ64" i="29"/>
  <c r="CA64" i="29"/>
  <c r="CB64" i="29"/>
  <c r="CC64" i="29"/>
  <c r="CD64" i="29"/>
  <c r="CE64" i="29"/>
  <c r="CF64" i="29"/>
  <c r="CG64" i="29"/>
  <c r="CH64" i="29"/>
  <c r="CI64" i="29"/>
  <c r="CJ64" i="29"/>
  <c r="BU65" i="29"/>
  <c r="BV65" i="29"/>
  <c r="BW65" i="29"/>
  <c r="BX65" i="29"/>
  <c r="BY65" i="29"/>
  <c r="BZ65" i="29"/>
  <c r="CA65" i="29"/>
  <c r="CB65" i="29"/>
  <c r="CC65" i="29"/>
  <c r="CD65" i="29"/>
  <c r="CE65" i="29"/>
  <c r="CF65" i="29"/>
  <c r="CG65" i="29"/>
  <c r="CH65" i="29"/>
  <c r="CI65" i="29"/>
  <c r="CJ65" i="29"/>
  <c r="BU66" i="29"/>
  <c r="BV66" i="29"/>
  <c r="BW66" i="29"/>
  <c r="BX66" i="29"/>
  <c r="BY66" i="29"/>
  <c r="BZ66" i="29"/>
  <c r="CA66" i="29"/>
  <c r="CB66" i="29"/>
  <c r="CC66" i="29"/>
  <c r="CD66" i="29"/>
  <c r="CE66" i="29"/>
  <c r="CF66" i="29"/>
  <c r="CG66" i="29"/>
  <c r="CH66" i="29"/>
  <c r="CI66" i="29"/>
  <c r="CJ66" i="29"/>
  <c r="BU67" i="29"/>
  <c r="BV67" i="29"/>
  <c r="BW67" i="29"/>
  <c r="BX67" i="29"/>
  <c r="BY67" i="29"/>
  <c r="BZ67" i="29"/>
  <c r="CA67" i="29"/>
  <c r="CB67" i="29"/>
  <c r="CC67" i="29"/>
  <c r="CD67" i="29"/>
  <c r="CE67" i="29"/>
  <c r="CF67" i="29"/>
  <c r="CG67" i="29"/>
  <c r="CH67" i="29"/>
  <c r="CI67" i="29"/>
  <c r="CJ67" i="29"/>
  <c r="BU68" i="29"/>
  <c r="BV68" i="29"/>
  <c r="BW68" i="29"/>
  <c r="BX68" i="29"/>
  <c r="BY68" i="29"/>
  <c r="BZ68" i="29"/>
  <c r="CA68" i="29"/>
  <c r="CB68" i="29"/>
  <c r="CC68" i="29"/>
  <c r="CD68" i="29"/>
  <c r="CE68" i="29"/>
  <c r="CF68" i="29"/>
  <c r="CG68" i="29"/>
  <c r="CH68" i="29"/>
  <c r="CI68" i="29"/>
  <c r="CJ68" i="29"/>
  <c r="BU69" i="29"/>
  <c r="BV69" i="29"/>
  <c r="BW69" i="29"/>
  <c r="BX69" i="29"/>
  <c r="BY69" i="29"/>
  <c r="BZ69" i="29"/>
  <c r="CA69" i="29"/>
  <c r="CB69" i="29"/>
  <c r="CC69" i="29"/>
  <c r="CD69" i="29"/>
  <c r="CE69" i="29"/>
  <c r="CF69" i="29"/>
  <c r="CG69" i="29"/>
  <c r="CH69" i="29"/>
  <c r="CI69" i="29"/>
  <c r="CJ69" i="29"/>
  <c r="BU70" i="29"/>
  <c r="BV70" i="29"/>
  <c r="BW70" i="29"/>
  <c r="BX70" i="29"/>
  <c r="BY70" i="29"/>
  <c r="BZ70" i="29"/>
  <c r="CA70" i="29"/>
  <c r="CB70" i="29"/>
  <c r="CC70" i="29"/>
  <c r="CD70" i="29"/>
  <c r="CE70" i="29"/>
  <c r="CF70" i="29"/>
  <c r="CG70" i="29"/>
  <c r="CH70" i="29"/>
  <c r="CI70" i="29"/>
  <c r="CJ70" i="29"/>
  <c r="BU71" i="29"/>
  <c r="BV71" i="29"/>
  <c r="BW71" i="29"/>
  <c r="BX71" i="29"/>
  <c r="BY71" i="29"/>
  <c r="BZ71" i="29"/>
  <c r="CA71" i="29"/>
  <c r="CB71" i="29"/>
  <c r="CC71" i="29"/>
  <c r="CD71" i="29"/>
  <c r="CE71" i="29"/>
  <c r="CF71" i="29"/>
  <c r="CG71" i="29"/>
  <c r="CH71" i="29"/>
  <c r="CI71" i="29"/>
  <c r="CJ71" i="29"/>
  <c r="BU72" i="29"/>
  <c r="BV72" i="29"/>
  <c r="BW72" i="29"/>
  <c r="BX72" i="29"/>
  <c r="BY72" i="29"/>
  <c r="BZ72" i="29"/>
  <c r="CA72" i="29"/>
  <c r="CB72" i="29"/>
  <c r="CC72" i="29"/>
  <c r="CD72" i="29"/>
  <c r="CE72" i="29"/>
  <c r="CF72" i="29"/>
  <c r="CG72" i="29"/>
  <c r="CH72" i="29"/>
  <c r="CI72" i="29"/>
  <c r="CJ72" i="29"/>
  <c r="BU73" i="29"/>
  <c r="BV73" i="29"/>
  <c r="BW73" i="29"/>
  <c r="BX73" i="29"/>
  <c r="BY73" i="29"/>
  <c r="BZ73" i="29"/>
  <c r="CA73" i="29"/>
  <c r="CB73" i="29"/>
  <c r="CC73" i="29"/>
  <c r="CD73" i="29"/>
  <c r="CE73" i="29"/>
  <c r="CF73" i="29"/>
  <c r="CG73" i="29"/>
  <c r="CH73" i="29"/>
  <c r="CI73" i="29"/>
  <c r="CJ73" i="29"/>
  <c r="BU74" i="29"/>
  <c r="BV74" i="29"/>
  <c r="BW74" i="29"/>
  <c r="BX74" i="29"/>
  <c r="BY74" i="29"/>
  <c r="BZ74" i="29"/>
  <c r="CA74" i="29"/>
  <c r="CB74" i="29"/>
  <c r="CC74" i="29"/>
  <c r="CD74" i="29"/>
  <c r="CE74" i="29"/>
  <c r="CF74" i="29"/>
  <c r="CG74" i="29"/>
  <c r="CH74" i="29"/>
  <c r="CI74" i="29"/>
  <c r="CJ74" i="29"/>
  <c r="BU75" i="29"/>
  <c r="BV75" i="29"/>
  <c r="BW75" i="29"/>
  <c r="BX75" i="29"/>
  <c r="BY75" i="29"/>
  <c r="BZ75" i="29"/>
  <c r="CA75" i="29"/>
  <c r="CB75" i="29"/>
  <c r="CC75" i="29"/>
  <c r="CD75" i="29"/>
  <c r="CE75" i="29"/>
  <c r="CF75" i="29"/>
  <c r="CG75" i="29"/>
  <c r="CH75" i="29"/>
  <c r="CI75" i="29"/>
  <c r="CJ75" i="29"/>
  <c r="BU76" i="29"/>
  <c r="BV76" i="29"/>
  <c r="BW76" i="29"/>
  <c r="BX76" i="29"/>
  <c r="BY76" i="29"/>
  <c r="BZ76" i="29"/>
  <c r="CA76" i="29"/>
  <c r="CB76" i="29"/>
  <c r="CC76" i="29"/>
  <c r="CD76" i="29"/>
  <c r="CE76" i="29"/>
  <c r="CF76" i="29"/>
  <c r="CG76" i="29"/>
  <c r="CH76" i="29"/>
  <c r="CI76" i="29"/>
  <c r="CJ76" i="29"/>
  <c r="BU77" i="29"/>
  <c r="BV77" i="29"/>
  <c r="BW77" i="29"/>
  <c r="BX77" i="29"/>
  <c r="BY77" i="29"/>
  <c r="BZ77" i="29"/>
  <c r="CA77" i="29"/>
  <c r="CB77" i="29"/>
  <c r="CC77" i="29"/>
  <c r="CD77" i="29"/>
  <c r="CE77" i="29"/>
  <c r="CF77" i="29"/>
  <c r="CG77" i="29"/>
  <c r="CH77" i="29"/>
  <c r="CI77" i="29"/>
  <c r="CJ77" i="29"/>
  <c r="BU78" i="29"/>
  <c r="BV78" i="29"/>
  <c r="BW78" i="29"/>
  <c r="BX78" i="29"/>
  <c r="BY78" i="29"/>
  <c r="BZ78" i="29"/>
  <c r="CA78" i="29"/>
  <c r="CB78" i="29"/>
  <c r="CC78" i="29"/>
  <c r="CD78" i="29"/>
  <c r="CE78" i="29"/>
  <c r="CF78" i="29"/>
  <c r="CG78" i="29"/>
  <c r="CH78" i="29"/>
  <c r="CI78" i="29"/>
  <c r="CJ78" i="29"/>
  <c r="BU79" i="29"/>
  <c r="BV79" i="29"/>
  <c r="BW79" i="29"/>
  <c r="BX79" i="29"/>
  <c r="BY79" i="29"/>
  <c r="BZ79" i="29"/>
  <c r="CA79" i="29"/>
  <c r="CB79" i="29"/>
  <c r="CC79" i="29"/>
  <c r="CD79" i="29"/>
  <c r="CE79" i="29"/>
  <c r="CF79" i="29"/>
  <c r="CG79" i="29"/>
  <c r="CH79" i="29"/>
  <c r="CI79" i="29"/>
  <c r="CJ79" i="29"/>
  <c r="BU80" i="29"/>
  <c r="BV80" i="29"/>
  <c r="BW80" i="29"/>
  <c r="BX80" i="29"/>
  <c r="BY80" i="29"/>
  <c r="BZ80" i="29"/>
  <c r="CA80" i="29"/>
  <c r="CB80" i="29"/>
  <c r="CC80" i="29"/>
  <c r="CD80" i="29"/>
  <c r="CE80" i="29"/>
  <c r="CF80" i="29"/>
  <c r="CG80" i="29"/>
  <c r="CH80" i="29"/>
  <c r="CI80" i="29"/>
  <c r="CJ80" i="29"/>
  <c r="BU81" i="29"/>
  <c r="BV81" i="29"/>
  <c r="BW81" i="29"/>
  <c r="BX81" i="29"/>
  <c r="BY81" i="29"/>
  <c r="BZ81" i="29"/>
  <c r="CA81" i="29"/>
  <c r="CB81" i="29"/>
  <c r="CC81" i="29"/>
  <c r="CD81" i="29"/>
  <c r="CE81" i="29"/>
  <c r="CF81" i="29"/>
  <c r="CG81" i="29"/>
  <c r="CH81" i="29"/>
  <c r="CI81" i="29"/>
  <c r="CJ81" i="29"/>
  <c r="BU82" i="29"/>
  <c r="BV82" i="29"/>
  <c r="BW82" i="29"/>
  <c r="BX82" i="29"/>
  <c r="BY82" i="29"/>
  <c r="BZ82" i="29"/>
  <c r="CA82" i="29"/>
  <c r="CB82" i="29"/>
  <c r="CC82" i="29"/>
  <c r="CD82" i="29"/>
  <c r="CE82" i="29"/>
  <c r="CF82" i="29"/>
  <c r="CG82" i="29"/>
  <c r="CH82" i="29"/>
  <c r="CI82" i="29"/>
  <c r="CJ82" i="29"/>
  <c r="BU83" i="29"/>
  <c r="BV83" i="29"/>
  <c r="BW83" i="29"/>
  <c r="BX83" i="29"/>
  <c r="BY83" i="29"/>
  <c r="BZ83" i="29"/>
  <c r="CA83" i="29"/>
  <c r="CB83" i="29"/>
  <c r="CC83" i="29"/>
  <c r="CD83" i="29"/>
  <c r="CE83" i="29"/>
  <c r="CF83" i="29"/>
  <c r="CG83" i="29"/>
  <c r="CH83" i="29"/>
  <c r="CI83" i="29"/>
  <c r="CJ83" i="29"/>
  <c r="BU84" i="29"/>
  <c r="BV84" i="29"/>
  <c r="BW84" i="29"/>
  <c r="BX84" i="29"/>
  <c r="BY84" i="29"/>
  <c r="BZ84" i="29"/>
  <c r="CA84" i="29"/>
  <c r="CB84" i="29"/>
  <c r="CC84" i="29"/>
  <c r="CD84" i="29"/>
  <c r="CE84" i="29"/>
  <c r="CF84" i="29"/>
  <c r="CG84" i="29"/>
  <c r="CH84" i="29"/>
  <c r="CI84" i="29"/>
  <c r="CJ84" i="29"/>
  <c r="BU85" i="29"/>
  <c r="BV85" i="29"/>
  <c r="BW85" i="29"/>
  <c r="BX85" i="29"/>
  <c r="BY85" i="29"/>
  <c r="BZ85" i="29"/>
  <c r="CA85" i="29"/>
  <c r="CB85" i="29"/>
  <c r="CC85" i="29"/>
  <c r="CD85" i="29"/>
  <c r="CE85" i="29"/>
  <c r="CF85" i="29"/>
  <c r="CG85" i="29"/>
  <c r="CH85" i="29"/>
  <c r="CI85" i="29"/>
  <c r="CJ85" i="29"/>
  <c r="BU86" i="29"/>
  <c r="BV86" i="29"/>
  <c r="BW86" i="29"/>
  <c r="BX86" i="29"/>
  <c r="BY86" i="29"/>
  <c r="BZ86" i="29"/>
  <c r="CA86" i="29"/>
  <c r="CB86" i="29"/>
  <c r="CC86" i="29"/>
  <c r="CD86" i="29"/>
  <c r="CE86" i="29"/>
  <c r="CF86" i="29"/>
  <c r="CG86" i="29"/>
  <c r="CH86" i="29"/>
  <c r="CI86" i="29"/>
  <c r="CJ86" i="29"/>
  <c r="BU87" i="29"/>
  <c r="BV87" i="29"/>
  <c r="BW87" i="29"/>
  <c r="BX87" i="29"/>
  <c r="BY87" i="29"/>
  <c r="BZ87" i="29"/>
  <c r="CA87" i="29"/>
  <c r="CB87" i="29"/>
  <c r="CC87" i="29"/>
  <c r="CD87" i="29"/>
  <c r="CE87" i="29"/>
  <c r="CF87" i="29"/>
  <c r="CG87" i="29"/>
  <c r="CH87" i="29"/>
  <c r="CI87" i="29"/>
  <c r="CJ87" i="29"/>
  <c r="BU88" i="29"/>
  <c r="BV88" i="29"/>
  <c r="BW88" i="29"/>
  <c r="BX88" i="29"/>
  <c r="BY88" i="29"/>
  <c r="BZ88" i="29"/>
  <c r="CA88" i="29"/>
  <c r="CB88" i="29"/>
  <c r="CC88" i="29"/>
  <c r="CD88" i="29"/>
  <c r="CE88" i="29"/>
  <c r="CF88" i="29"/>
  <c r="CG88" i="29"/>
  <c r="CH88" i="29"/>
  <c r="CI88" i="29"/>
  <c r="CJ88" i="29"/>
  <c r="BU89" i="29"/>
  <c r="BV89" i="29"/>
  <c r="BW89" i="29"/>
  <c r="BX89" i="29"/>
  <c r="BY89" i="29"/>
  <c r="BZ89" i="29"/>
  <c r="CA89" i="29"/>
  <c r="CB89" i="29"/>
  <c r="CC89" i="29"/>
  <c r="CD89" i="29"/>
  <c r="CE89" i="29"/>
  <c r="CF89" i="29"/>
  <c r="CG89" i="29"/>
  <c r="CH89" i="29"/>
  <c r="CI89" i="29"/>
  <c r="CJ89" i="29"/>
  <c r="BU90" i="29"/>
  <c r="BV90" i="29"/>
  <c r="BW90" i="29"/>
  <c r="BX90" i="29"/>
  <c r="BY90" i="29"/>
  <c r="BZ90" i="29"/>
  <c r="CA90" i="29"/>
  <c r="CB90" i="29"/>
  <c r="CC90" i="29"/>
  <c r="CD90" i="29"/>
  <c r="CE90" i="29"/>
  <c r="CF90" i="29"/>
  <c r="CG90" i="29"/>
  <c r="CH90" i="29"/>
  <c r="CI90" i="29"/>
  <c r="CJ90" i="29"/>
  <c r="BU91" i="29"/>
  <c r="BV91" i="29"/>
  <c r="BW91" i="29"/>
  <c r="BX91" i="29"/>
  <c r="BY91" i="29"/>
  <c r="BZ91" i="29"/>
  <c r="CA91" i="29"/>
  <c r="CB91" i="29"/>
  <c r="CC91" i="29"/>
  <c r="CD91" i="29"/>
  <c r="CE91" i="29"/>
  <c r="CF91" i="29"/>
  <c r="CG91" i="29"/>
  <c r="CH91" i="29"/>
  <c r="CI91" i="29"/>
  <c r="CJ91" i="29"/>
  <c r="BU92" i="29"/>
  <c r="BV92" i="29"/>
  <c r="BW92" i="29"/>
  <c r="BX92" i="29"/>
  <c r="BY92" i="29"/>
  <c r="BZ92" i="29"/>
  <c r="CA92" i="29"/>
  <c r="CB92" i="29"/>
  <c r="CC92" i="29"/>
  <c r="CD92" i="29"/>
  <c r="CE92" i="29"/>
  <c r="CF92" i="29"/>
  <c r="CG92" i="29"/>
  <c r="CH92" i="29"/>
  <c r="CI92" i="29"/>
  <c r="CJ92" i="29"/>
  <c r="BU93" i="29"/>
  <c r="BV93" i="29"/>
  <c r="BW93" i="29"/>
  <c r="BX93" i="29"/>
  <c r="BY93" i="29"/>
  <c r="BZ93" i="29"/>
  <c r="CA93" i="29"/>
  <c r="CB93" i="29"/>
  <c r="CC93" i="29"/>
  <c r="CD93" i="29"/>
  <c r="CE93" i="29"/>
  <c r="CF93" i="29"/>
  <c r="CG93" i="29"/>
  <c r="CH93" i="29"/>
  <c r="CI93" i="29"/>
  <c r="CJ93" i="29"/>
  <c r="BU94" i="29"/>
  <c r="BV94" i="29"/>
  <c r="BW94" i="29"/>
  <c r="BX94" i="29"/>
  <c r="BY94" i="29"/>
  <c r="BZ94" i="29"/>
  <c r="CA94" i="29"/>
  <c r="CB94" i="29"/>
  <c r="CC94" i="29"/>
  <c r="CD94" i="29"/>
  <c r="CE94" i="29"/>
  <c r="CF94" i="29"/>
  <c r="CG94" i="29"/>
  <c r="CH94" i="29"/>
  <c r="CI94" i="29"/>
  <c r="CJ94" i="29"/>
  <c r="BU95" i="29"/>
  <c r="BV95" i="29"/>
  <c r="BW95" i="29"/>
  <c r="BX95" i="29"/>
  <c r="BY95" i="29"/>
  <c r="BZ95" i="29"/>
  <c r="CA95" i="29"/>
  <c r="CB95" i="29"/>
  <c r="CC95" i="29"/>
  <c r="CD95" i="29"/>
  <c r="CE95" i="29"/>
  <c r="CF95" i="29"/>
  <c r="CG95" i="29"/>
  <c r="CH95" i="29"/>
  <c r="CI95" i="29"/>
  <c r="CJ95" i="29"/>
  <c r="BU96" i="29"/>
  <c r="BV96" i="29"/>
  <c r="BW96" i="29"/>
  <c r="BX96" i="29"/>
  <c r="BY96" i="29"/>
  <c r="BZ96" i="29"/>
  <c r="CA96" i="29"/>
  <c r="CB96" i="29"/>
  <c r="CC96" i="29"/>
  <c r="CD96" i="29"/>
  <c r="CE96" i="29"/>
  <c r="CF96" i="29"/>
  <c r="CG96" i="29"/>
  <c r="CH96" i="29"/>
  <c r="CI96" i="29"/>
  <c r="CJ96" i="29"/>
  <c r="BU97" i="29"/>
  <c r="BV97" i="29"/>
  <c r="BW97" i="29"/>
  <c r="BX97" i="29"/>
  <c r="BY97" i="29"/>
  <c r="BZ97" i="29"/>
  <c r="CA97" i="29"/>
  <c r="CB97" i="29"/>
  <c r="CC97" i="29"/>
  <c r="CD97" i="29"/>
  <c r="CE97" i="29"/>
  <c r="CF97" i="29"/>
  <c r="CG97" i="29"/>
  <c r="CH97" i="29"/>
  <c r="CI97" i="29"/>
  <c r="CJ97" i="29"/>
  <c r="BU98" i="29"/>
  <c r="BV98" i="29"/>
  <c r="BW98" i="29"/>
  <c r="BX98" i="29"/>
  <c r="BY98" i="29"/>
  <c r="BZ98" i="29"/>
  <c r="CA98" i="29"/>
  <c r="CB98" i="29"/>
  <c r="CC98" i="29"/>
  <c r="CD98" i="29"/>
  <c r="CE98" i="29"/>
  <c r="CF98" i="29"/>
  <c r="CG98" i="29"/>
  <c r="CH98" i="29"/>
  <c r="CI98" i="29"/>
  <c r="CJ98" i="29"/>
  <c r="BU99" i="29"/>
  <c r="BV99" i="29"/>
  <c r="BW99" i="29"/>
  <c r="BX99" i="29"/>
  <c r="BY99" i="29"/>
  <c r="BZ99" i="29"/>
  <c r="CA99" i="29"/>
  <c r="CB99" i="29"/>
  <c r="CC99" i="29"/>
  <c r="CD99" i="29"/>
  <c r="CE99" i="29"/>
  <c r="CF99" i="29"/>
  <c r="CG99" i="29"/>
  <c r="CH99" i="29"/>
  <c r="CI99" i="29"/>
  <c r="CJ99" i="29"/>
  <c r="BU100" i="29"/>
  <c r="BV100" i="29"/>
  <c r="BW100" i="29"/>
  <c r="BX100" i="29"/>
  <c r="BY100" i="29"/>
  <c r="BZ100" i="29"/>
  <c r="CA100" i="29"/>
  <c r="CB100" i="29"/>
  <c r="CC100" i="29"/>
  <c r="CD100" i="29"/>
  <c r="CE100" i="29"/>
  <c r="CF100" i="29"/>
  <c r="CG100" i="29"/>
  <c r="CH100" i="29"/>
  <c r="CI100" i="29"/>
  <c r="CJ100" i="29"/>
  <c r="BU101" i="29"/>
  <c r="BV101" i="29"/>
  <c r="BW101" i="29"/>
  <c r="BX101" i="29"/>
  <c r="BY101" i="29"/>
  <c r="BZ101" i="29"/>
  <c r="CA101" i="29"/>
  <c r="CB101" i="29"/>
  <c r="CC101" i="29"/>
  <c r="CD101" i="29"/>
  <c r="CE101" i="29"/>
  <c r="CF101" i="29"/>
  <c r="CG101" i="29"/>
  <c r="CH101" i="29"/>
  <c r="CI101" i="29"/>
  <c r="CJ101" i="29"/>
  <c r="BU102" i="29"/>
  <c r="BV102" i="29"/>
  <c r="BW102" i="29"/>
  <c r="BX102" i="29"/>
  <c r="BY102" i="29"/>
  <c r="BZ102" i="29"/>
  <c r="CA102" i="29"/>
  <c r="CB102" i="29"/>
  <c r="CC102" i="29"/>
  <c r="CD102" i="29"/>
  <c r="CE102" i="29"/>
  <c r="CF102" i="29"/>
  <c r="CG102" i="29"/>
  <c r="CH102" i="29"/>
  <c r="CI102" i="29"/>
  <c r="CJ102" i="29"/>
  <c r="BU103" i="29"/>
  <c r="BV103" i="29"/>
  <c r="BW103" i="29"/>
  <c r="BX103" i="29"/>
  <c r="BY103" i="29"/>
  <c r="BZ103" i="29"/>
  <c r="CA103" i="29"/>
  <c r="CB103" i="29"/>
  <c r="CC103" i="29"/>
  <c r="CD103" i="29"/>
  <c r="CE103" i="29"/>
  <c r="CF103" i="29"/>
  <c r="CG103" i="29"/>
  <c r="CH103" i="29"/>
  <c r="CI103" i="29"/>
  <c r="CJ103" i="29"/>
  <c r="BU104" i="29"/>
  <c r="BV104" i="29"/>
  <c r="BW104" i="29"/>
  <c r="BX104" i="29"/>
  <c r="BY104" i="29"/>
  <c r="BZ104" i="29"/>
  <c r="CA104" i="29"/>
  <c r="CB104" i="29"/>
  <c r="CC104" i="29"/>
  <c r="CD104" i="29"/>
  <c r="CE104" i="29"/>
  <c r="CF104" i="29"/>
  <c r="CG104" i="29"/>
  <c r="CH104" i="29"/>
  <c r="CI104" i="29"/>
  <c r="CJ104" i="29"/>
  <c r="BU105" i="29"/>
  <c r="BV105" i="29"/>
  <c r="BW105" i="29"/>
  <c r="BX105" i="29"/>
  <c r="BY105" i="29"/>
  <c r="BZ105" i="29"/>
  <c r="CA105" i="29"/>
  <c r="CB105" i="29"/>
  <c r="CC105" i="29"/>
  <c r="CD105" i="29"/>
  <c r="CE105" i="29"/>
  <c r="CF105" i="29"/>
  <c r="CG105" i="29"/>
  <c r="CH105" i="29"/>
  <c r="CI105" i="29"/>
  <c r="CJ105" i="29"/>
  <c r="BU106" i="29"/>
  <c r="BV106" i="29"/>
  <c r="BW106" i="29"/>
  <c r="BX106" i="29"/>
  <c r="BY106" i="29"/>
  <c r="BZ106" i="29"/>
  <c r="CA106" i="29"/>
  <c r="CB106" i="29"/>
  <c r="CC106" i="29"/>
  <c r="CD106" i="29"/>
  <c r="CE106" i="29"/>
  <c r="CF106" i="29"/>
  <c r="CG106" i="29"/>
  <c r="CH106" i="29"/>
  <c r="CI106" i="29"/>
  <c r="CJ106" i="29"/>
  <c r="BU107" i="29"/>
  <c r="BV107" i="29"/>
  <c r="BW107" i="29"/>
  <c r="BX107" i="29"/>
  <c r="BY107" i="29"/>
  <c r="BZ107" i="29"/>
  <c r="CA107" i="29"/>
  <c r="CB107" i="29"/>
  <c r="CC107" i="29"/>
  <c r="CD107" i="29"/>
  <c r="CE107" i="29"/>
  <c r="CF107" i="29"/>
  <c r="CG107" i="29"/>
  <c r="CH107" i="29"/>
  <c r="CI107" i="29"/>
  <c r="CJ107" i="29"/>
  <c r="BU108" i="29"/>
  <c r="BV108" i="29"/>
  <c r="BW108" i="29"/>
  <c r="BX108" i="29"/>
  <c r="BY108" i="29"/>
  <c r="BZ108" i="29"/>
  <c r="CA108" i="29"/>
  <c r="CB108" i="29"/>
  <c r="CC108" i="29"/>
  <c r="CD108" i="29"/>
  <c r="CE108" i="29"/>
  <c r="CF108" i="29"/>
  <c r="CG108" i="29"/>
  <c r="CH108" i="29"/>
  <c r="CI108" i="29"/>
  <c r="CJ108" i="29"/>
  <c r="BU109" i="29"/>
  <c r="BV109" i="29"/>
  <c r="BW109" i="29"/>
  <c r="BX109" i="29"/>
  <c r="BY109" i="29"/>
  <c r="BZ109" i="29"/>
  <c r="CA109" i="29"/>
  <c r="CB109" i="29"/>
  <c r="CC109" i="29"/>
  <c r="CD109" i="29"/>
  <c r="CE109" i="29"/>
  <c r="CF109" i="29"/>
  <c r="CG109" i="29"/>
  <c r="CH109" i="29"/>
  <c r="CI109" i="29"/>
  <c r="CJ109" i="29"/>
  <c r="BU110" i="29"/>
  <c r="BV110" i="29"/>
  <c r="BW110" i="29"/>
  <c r="BX110" i="29"/>
  <c r="BY110" i="29"/>
  <c r="BZ110" i="29"/>
  <c r="CA110" i="29"/>
  <c r="CB110" i="29"/>
  <c r="CC110" i="29"/>
  <c r="CD110" i="29"/>
  <c r="CE110" i="29"/>
  <c r="CF110" i="29"/>
  <c r="CG110" i="29"/>
  <c r="CH110" i="29"/>
  <c r="CI110" i="29"/>
  <c r="CJ110" i="29"/>
  <c r="BU111" i="29"/>
  <c r="BV111" i="29"/>
  <c r="BW111" i="29"/>
  <c r="BX111" i="29"/>
  <c r="BY111" i="29"/>
  <c r="BZ111" i="29"/>
  <c r="CA111" i="29"/>
  <c r="CB111" i="29"/>
  <c r="CC111" i="29"/>
  <c r="CD111" i="29"/>
  <c r="CE111" i="29"/>
  <c r="CF111" i="29"/>
  <c r="CG111" i="29"/>
  <c r="CH111" i="29"/>
  <c r="CI111" i="29"/>
  <c r="CJ111" i="29"/>
  <c r="BU112" i="29"/>
  <c r="BV112" i="29"/>
  <c r="BW112" i="29"/>
  <c r="BX112" i="29"/>
  <c r="BY112" i="29"/>
  <c r="BZ112" i="29"/>
  <c r="CA112" i="29"/>
  <c r="CB112" i="29"/>
  <c r="CC112" i="29"/>
  <c r="CD112" i="29"/>
  <c r="CE112" i="29"/>
  <c r="CF112" i="29"/>
  <c r="CG112" i="29"/>
  <c r="CH112" i="29"/>
  <c r="CI112" i="29"/>
  <c r="CJ112" i="29"/>
  <c r="BU113" i="29"/>
  <c r="BV113" i="29"/>
  <c r="BW113" i="29"/>
  <c r="BX113" i="29"/>
  <c r="BY113" i="29"/>
  <c r="BZ113" i="29"/>
  <c r="CA113" i="29"/>
  <c r="CB113" i="29"/>
  <c r="CC113" i="29"/>
  <c r="CD113" i="29"/>
  <c r="CE113" i="29"/>
  <c r="CF113" i="29"/>
  <c r="CG113" i="29"/>
  <c r="CH113" i="29"/>
  <c r="CI113" i="29"/>
  <c r="CJ113" i="29"/>
  <c r="BU114" i="29"/>
  <c r="BV114" i="29"/>
  <c r="BW114" i="29"/>
  <c r="BX114" i="29"/>
  <c r="BY114" i="29"/>
  <c r="BZ114" i="29"/>
  <c r="CA114" i="29"/>
  <c r="CB114" i="29"/>
  <c r="CC114" i="29"/>
  <c r="CD114" i="29"/>
  <c r="CE114" i="29"/>
  <c r="CF114" i="29"/>
  <c r="CG114" i="29"/>
  <c r="CH114" i="29"/>
  <c r="CI114" i="29"/>
  <c r="CJ114" i="29"/>
  <c r="BU115" i="29"/>
  <c r="BV115" i="29"/>
  <c r="BW115" i="29"/>
  <c r="BX115" i="29"/>
  <c r="BY115" i="29"/>
  <c r="BZ115" i="29"/>
  <c r="CA115" i="29"/>
  <c r="CB115" i="29"/>
  <c r="CC115" i="29"/>
  <c r="CD115" i="29"/>
  <c r="CE115" i="29"/>
  <c r="CF115" i="29"/>
  <c r="CG115" i="29"/>
  <c r="CH115" i="29"/>
  <c r="CI115" i="29"/>
  <c r="CJ115" i="29"/>
  <c r="BU116" i="29"/>
  <c r="BV116" i="29"/>
  <c r="BW116" i="29"/>
  <c r="BX116" i="29"/>
  <c r="BY116" i="29"/>
  <c r="BZ116" i="29"/>
  <c r="CA116" i="29"/>
  <c r="CB116" i="29"/>
  <c r="CC116" i="29"/>
  <c r="CD116" i="29"/>
  <c r="CE116" i="29"/>
  <c r="CF116" i="29"/>
  <c r="CG116" i="29"/>
  <c r="CH116" i="29"/>
  <c r="CI116" i="29"/>
  <c r="CJ116" i="29"/>
  <c r="BU117" i="29"/>
  <c r="BV117" i="29"/>
  <c r="BW117" i="29"/>
  <c r="BX117" i="29"/>
  <c r="BY117" i="29"/>
  <c r="BZ117" i="29"/>
  <c r="CA117" i="29"/>
  <c r="CB117" i="29"/>
  <c r="CC117" i="29"/>
  <c r="CD117" i="29"/>
  <c r="CE117" i="29"/>
  <c r="CF117" i="29"/>
  <c r="CG117" i="29"/>
  <c r="CH117" i="29"/>
  <c r="CI117" i="29"/>
  <c r="CJ117" i="29"/>
  <c r="BU118" i="29"/>
  <c r="BV118" i="29"/>
  <c r="BW118" i="29"/>
  <c r="BX118" i="29"/>
  <c r="BY118" i="29"/>
  <c r="BZ118" i="29"/>
  <c r="CA118" i="29"/>
  <c r="CB118" i="29"/>
  <c r="CC118" i="29"/>
  <c r="CD118" i="29"/>
  <c r="CE118" i="29"/>
  <c r="CF118" i="29"/>
  <c r="CG118" i="29"/>
  <c r="CH118" i="29"/>
  <c r="CI118" i="29"/>
  <c r="CJ118" i="29"/>
  <c r="BU119" i="29"/>
  <c r="BV119" i="29"/>
  <c r="BW119" i="29"/>
  <c r="BX119" i="29"/>
  <c r="BY119" i="29"/>
  <c r="BZ119" i="29"/>
  <c r="CA119" i="29"/>
  <c r="CB119" i="29"/>
  <c r="CC119" i="29"/>
  <c r="CD119" i="29"/>
  <c r="CE119" i="29"/>
  <c r="CF119" i="29"/>
  <c r="CG119" i="29"/>
  <c r="CH119" i="29"/>
  <c r="CI119" i="29"/>
  <c r="CJ119" i="29"/>
  <c r="BU120" i="29"/>
  <c r="BV120" i="29"/>
  <c r="BW120" i="29"/>
  <c r="BX120" i="29"/>
  <c r="BY120" i="29"/>
  <c r="BZ120" i="29"/>
  <c r="CA120" i="29"/>
  <c r="CB120" i="29"/>
  <c r="CC120" i="29"/>
  <c r="CD120" i="29"/>
  <c r="CE120" i="29"/>
  <c r="CF120" i="29"/>
  <c r="CG120" i="29"/>
  <c r="CH120" i="29"/>
  <c r="CI120" i="29"/>
  <c r="CJ120" i="29"/>
  <c r="BU121" i="29"/>
  <c r="BV121" i="29"/>
  <c r="BW121" i="29"/>
  <c r="BX121" i="29"/>
  <c r="BY121" i="29"/>
  <c r="BZ121" i="29"/>
  <c r="CA121" i="29"/>
  <c r="CB121" i="29"/>
  <c r="CC121" i="29"/>
  <c r="CD121" i="29"/>
  <c r="CE121" i="29"/>
  <c r="CF121" i="29"/>
  <c r="CG121" i="29"/>
  <c r="CH121" i="29"/>
  <c r="CI121" i="29"/>
  <c r="CJ121" i="29"/>
  <c r="BU122" i="29"/>
  <c r="BV122" i="29"/>
  <c r="BW122" i="29"/>
  <c r="BX122" i="29"/>
  <c r="BY122" i="29"/>
  <c r="BZ122" i="29"/>
  <c r="CA122" i="29"/>
  <c r="CB122" i="29"/>
  <c r="CC122" i="29"/>
  <c r="CD122" i="29"/>
  <c r="CE122" i="29"/>
  <c r="CF122" i="29"/>
  <c r="CG122" i="29"/>
  <c r="CH122" i="29"/>
  <c r="CI122" i="29"/>
  <c r="CJ122" i="29"/>
  <c r="BU123" i="29"/>
  <c r="BV123" i="29"/>
  <c r="BW123" i="29"/>
  <c r="BX123" i="29"/>
  <c r="BY123" i="29"/>
  <c r="BZ123" i="29"/>
  <c r="CA123" i="29"/>
  <c r="CB123" i="29"/>
  <c r="CC123" i="29"/>
  <c r="CD123" i="29"/>
  <c r="CE123" i="29"/>
  <c r="CF123" i="29"/>
  <c r="CG123" i="29"/>
  <c r="CH123" i="29"/>
  <c r="CI123" i="29"/>
  <c r="CJ123" i="29"/>
  <c r="BU124" i="29"/>
  <c r="BV124" i="29"/>
  <c r="BW124" i="29"/>
  <c r="BX124" i="29"/>
  <c r="BY124" i="29"/>
  <c r="BZ124" i="29"/>
  <c r="CA124" i="29"/>
  <c r="CB124" i="29"/>
  <c r="CC124" i="29"/>
  <c r="CD124" i="29"/>
  <c r="CE124" i="29"/>
  <c r="CF124" i="29"/>
  <c r="CG124" i="29"/>
  <c r="CH124" i="29"/>
  <c r="CI124" i="29"/>
  <c r="CJ124" i="29"/>
  <c r="BU125" i="29"/>
  <c r="BV125" i="29"/>
  <c r="BW125" i="29"/>
  <c r="BX125" i="29"/>
  <c r="BY125" i="29"/>
  <c r="BZ125" i="29"/>
  <c r="CA125" i="29"/>
  <c r="CB125" i="29"/>
  <c r="CC125" i="29"/>
  <c r="CD125" i="29"/>
  <c r="CE125" i="29"/>
  <c r="CF125" i="29"/>
  <c r="CG125" i="29"/>
  <c r="CH125" i="29"/>
  <c r="CI125" i="29"/>
  <c r="CJ125" i="29"/>
  <c r="BU126" i="29"/>
  <c r="BV126" i="29"/>
  <c r="BW126" i="29"/>
  <c r="BX126" i="29"/>
  <c r="BY126" i="29"/>
  <c r="BZ126" i="29"/>
  <c r="CA126" i="29"/>
  <c r="CB126" i="29"/>
  <c r="CC126" i="29"/>
  <c r="CD126" i="29"/>
  <c r="CE126" i="29"/>
  <c r="CF126" i="29"/>
  <c r="CG126" i="29"/>
  <c r="CH126" i="29"/>
  <c r="CI126" i="29"/>
  <c r="CJ126" i="29"/>
  <c r="BU127" i="29"/>
  <c r="BV127" i="29"/>
  <c r="BW127" i="29"/>
  <c r="BX127" i="29"/>
  <c r="BY127" i="29"/>
  <c r="BZ127" i="29"/>
  <c r="CA127" i="29"/>
  <c r="CB127" i="29"/>
  <c r="CC127" i="29"/>
  <c r="CD127" i="29"/>
  <c r="CE127" i="29"/>
  <c r="CF127" i="29"/>
  <c r="CG127" i="29"/>
  <c r="CH127" i="29"/>
  <c r="CI127" i="29"/>
  <c r="CJ127" i="29"/>
  <c r="BU128" i="29"/>
  <c r="BV128" i="29"/>
  <c r="BW128" i="29"/>
  <c r="BX128" i="29"/>
  <c r="BY128" i="29"/>
  <c r="BZ128" i="29"/>
  <c r="CA128" i="29"/>
  <c r="CB128" i="29"/>
  <c r="CC128" i="29"/>
  <c r="CD128" i="29"/>
  <c r="CE128" i="29"/>
  <c r="CF128" i="29"/>
  <c r="CG128" i="29"/>
  <c r="CH128" i="29"/>
  <c r="CI128" i="29"/>
  <c r="CJ128" i="29"/>
  <c r="BU129" i="29"/>
  <c r="BV129" i="29"/>
  <c r="BW129" i="29"/>
  <c r="BX129" i="29"/>
  <c r="BY129" i="29"/>
  <c r="BZ129" i="29"/>
  <c r="CA129" i="29"/>
  <c r="CB129" i="29"/>
  <c r="CC129" i="29"/>
  <c r="CD129" i="29"/>
  <c r="CE129" i="29"/>
  <c r="CF129" i="29"/>
  <c r="CG129" i="29"/>
  <c r="CH129" i="29"/>
  <c r="CI129" i="29"/>
  <c r="CJ129" i="29"/>
  <c r="BU130" i="29"/>
  <c r="BV130" i="29"/>
  <c r="BW130" i="29"/>
  <c r="BX130" i="29"/>
  <c r="BY130" i="29"/>
  <c r="BZ130" i="29"/>
  <c r="CA130" i="29"/>
  <c r="CB130" i="29"/>
  <c r="CC130" i="29"/>
  <c r="CD130" i="29"/>
  <c r="CE130" i="29"/>
  <c r="CF130" i="29"/>
  <c r="CG130" i="29"/>
  <c r="CH130" i="29"/>
  <c r="CI130" i="29"/>
  <c r="CJ130" i="29"/>
  <c r="BU131" i="29"/>
  <c r="BV131" i="29"/>
  <c r="BW131" i="29"/>
  <c r="BX131" i="29"/>
  <c r="BY131" i="29"/>
  <c r="BZ131" i="29"/>
  <c r="CA131" i="29"/>
  <c r="CB131" i="29"/>
  <c r="CC131" i="29"/>
  <c r="CD131" i="29"/>
  <c r="CE131" i="29"/>
  <c r="CF131" i="29"/>
  <c r="CG131" i="29"/>
  <c r="CH131" i="29"/>
  <c r="CI131" i="29"/>
  <c r="CJ131" i="29"/>
  <c r="BU132" i="29"/>
  <c r="BV132" i="29"/>
  <c r="BW132" i="29"/>
  <c r="BX132" i="29"/>
  <c r="BY132" i="29"/>
  <c r="BZ132" i="29"/>
  <c r="CA132" i="29"/>
  <c r="CB132" i="29"/>
  <c r="CC132" i="29"/>
  <c r="CD132" i="29"/>
  <c r="CE132" i="29"/>
  <c r="CF132" i="29"/>
  <c r="CG132" i="29"/>
  <c r="CH132" i="29"/>
  <c r="CI132" i="29"/>
  <c r="CJ132" i="29"/>
  <c r="BU133" i="29"/>
  <c r="BV133" i="29"/>
  <c r="BW133" i="29"/>
  <c r="BX133" i="29"/>
  <c r="BY133" i="29"/>
  <c r="BZ133" i="29"/>
  <c r="CA133" i="29"/>
  <c r="CB133" i="29"/>
  <c r="CC133" i="29"/>
  <c r="CD133" i="29"/>
  <c r="CE133" i="29"/>
  <c r="CF133" i="29"/>
  <c r="CG133" i="29"/>
  <c r="CH133" i="29"/>
  <c r="CI133" i="29"/>
  <c r="CJ133" i="29"/>
  <c r="BU134" i="29"/>
  <c r="BV134" i="29"/>
  <c r="BW134" i="29"/>
  <c r="BX134" i="29"/>
  <c r="BY134" i="29"/>
  <c r="BZ134" i="29"/>
  <c r="CA134" i="29"/>
  <c r="CB134" i="29"/>
  <c r="CC134" i="29"/>
  <c r="CD134" i="29"/>
  <c r="CE134" i="29"/>
  <c r="CF134" i="29"/>
  <c r="CG134" i="29"/>
  <c r="CH134" i="29"/>
  <c r="CI134" i="29"/>
  <c r="CJ134" i="29"/>
  <c r="BU135" i="29"/>
  <c r="BV135" i="29"/>
  <c r="BW135" i="29"/>
  <c r="BX135" i="29"/>
  <c r="BY135" i="29"/>
  <c r="BZ135" i="29"/>
  <c r="CA135" i="29"/>
  <c r="CB135" i="29"/>
  <c r="CC135" i="29"/>
  <c r="CD135" i="29"/>
  <c r="CE135" i="29"/>
  <c r="CF135" i="29"/>
  <c r="CG135" i="29"/>
  <c r="CH135" i="29"/>
  <c r="CI135" i="29"/>
  <c r="CJ135" i="29"/>
  <c r="BU136" i="29"/>
  <c r="BV136" i="29"/>
  <c r="BW136" i="29"/>
  <c r="BX136" i="29"/>
  <c r="BY136" i="29"/>
  <c r="BZ136" i="29"/>
  <c r="CA136" i="29"/>
  <c r="CB136" i="29"/>
  <c r="CC136" i="29"/>
  <c r="CD136" i="29"/>
  <c r="CE136" i="29"/>
  <c r="CF136" i="29"/>
  <c r="CG136" i="29"/>
  <c r="CH136" i="29"/>
  <c r="CI136" i="29"/>
  <c r="CJ136" i="29"/>
  <c r="BU137" i="29"/>
  <c r="BV137" i="29"/>
  <c r="BW137" i="29"/>
  <c r="BX137" i="29"/>
  <c r="BY137" i="29"/>
  <c r="BZ137" i="29"/>
  <c r="CA137" i="29"/>
  <c r="CB137" i="29"/>
  <c r="CC137" i="29"/>
  <c r="CD137" i="29"/>
  <c r="CE137" i="29"/>
  <c r="CF137" i="29"/>
  <c r="CG137" i="29"/>
  <c r="CH137" i="29"/>
  <c r="CI137" i="29"/>
  <c r="CJ137" i="29"/>
  <c r="BU138" i="29"/>
  <c r="BV138" i="29"/>
  <c r="BW138" i="29"/>
  <c r="BX138" i="29"/>
  <c r="BY138" i="29"/>
  <c r="BZ138" i="29"/>
  <c r="CA138" i="29"/>
  <c r="CB138" i="29"/>
  <c r="CC138" i="29"/>
  <c r="CD138" i="29"/>
  <c r="CE138" i="29"/>
  <c r="CF138" i="29"/>
  <c r="CG138" i="29"/>
  <c r="CH138" i="29"/>
  <c r="CI138" i="29"/>
  <c r="CJ138" i="29"/>
  <c r="BU139" i="29"/>
  <c r="BV139" i="29"/>
  <c r="BW139" i="29"/>
  <c r="BX139" i="29"/>
  <c r="BY139" i="29"/>
  <c r="BZ139" i="29"/>
  <c r="CA139" i="29"/>
  <c r="CB139" i="29"/>
  <c r="CC139" i="29"/>
  <c r="CD139" i="29"/>
  <c r="CE139" i="29"/>
  <c r="CF139" i="29"/>
  <c r="CG139" i="29"/>
  <c r="CH139" i="29"/>
  <c r="CI139" i="29"/>
  <c r="CJ139" i="29"/>
  <c r="BU140" i="29"/>
  <c r="BV140" i="29"/>
  <c r="BW140" i="29"/>
  <c r="BX140" i="29"/>
  <c r="BY140" i="29"/>
  <c r="BZ140" i="29"/>
  <c r="CA140" i="29"/>
  <c r="CB140" i="29"/>
  <c r="CC140" i="29"/>
  <c r="CD140" i="29"/>
  <c r="CE140" i="29"/>
  <c r="CF140" i="29"/>
  <c r="CG140" i="29"/>
  <c r="CH140" i="29"/>
  <c r="CI140" i="29"/>
  <c r="CJ140" i="29"/>
  <c r="BU141" i="29"/>
  <c r="BV141" i="29"/>
  <c r="BW141" i="29"/>
  <c r="BX141" i="29"/>
  <c r="BY141" i="29"/>
  <c r="BZ141" i="29"/>
  <c r="CA141" i="29"/>
  <c r="CB141" i="29"/>
  <c r="CC141" i="29"/>
  <c r="CD141" i="29"/>
  <c r="CE141" i="29"/>
  <c r="CF141" i="29"/>
  <c r="CG141" i="29"/>
  <c r="CH141" i="29"/>
  <c r="CI141" i="29"/>
  <c r="CJ141" i="29"/>
  <c r="BU142" i="29"/>
  <c r="BV142" i="29"/>
  <c r="BW142" i="29"/>
  <c r="BX142" i="29"/>
  <c r="BY142" i="29"/>
  <c r="BZ142" i="29"/>
  <c r="CA142" i="29"/>
  <c r="CB142" i="29"/>
  <c r="CC142" i="29"/>
  <c r="CD142" i="29"/>
  <c r="CE142" i="29"/>
  <c r="CF142" i="29"/>
  <c r="CG142" i="29"/>
  <c r="CH142" i="29"/>
  <c r="CI142" i="29"/>
  <c r="CJ142" i="29"/>
  <c r="BU143" i="29"/>
  <c r="BV143" i="29"/>
  <c r="BW143" i="29"/>
  <c r="BX143" i="29"/>
  <c r="BY143" i="29"/>
  <c r="BZ143" i="29"/>
  <c r="CA143" i="29"/>
  <c r="CB143" i="29"/>
  <c r="CC143" i="29"/>
  <c r="CD143" i="29"/>
  <c r="CE143" i="29"/>
  <c r="CF143" i="29"/>
  <c r="CG143" i="29"/>
  <c r="CH143" i="29"/>
  <c r="CI143" i="29"/>
  <c r="CJ143" i="29"/>
  <c r="BU144" i="29"/>
  <c r="BV144" i="29"/>
  <c r="BW144" i="29"/>
  <c r="BX144" i="29"/>
  <c r="BY144" i="29"/>
  <c r="BZ144" i="29"/>
  <c r="CA144" i="29"/>
  <c r="CB144" i="29"/>
  <c r="CC144" i="29"/>
  <c r="CD144" i="29"/>
  <c r="CE144" i="29"/>
  <c r="CF144" i="29"/>
  <c r="CG144" i="29"/>
  <c r="CH144" i="29"/>
  <c r="CI144" i="29"/>
  <c r="CJ144" i="29"/>
  <c r="BU145" i="29"/>
  <c r="BV145" i="29"/>
  <c r="BW145" i="29"/>
  <c r="BX145" i="29"/>
  <c r="BY145" i="29"/>
  <c r="BZ145" i="29"/>
  <c r="CA145" i="29"/>
  <c r="CB145" i="29"/>
  <c r="CC145" i="29"/>
  <c r="CD145" i="29"/>
  <c r="CE145" i="29"/>
  <c r="CF145" i="29"/>
  <c r="CG145" i="29"/>
  <c r="CH145" i="29"/>
  <c r="CI145" i="29"/>
  <c r="CJ145" i="29"/>
  <c r="BU146" i="29"/>
  <c r="BV146" i="29"/>
  <c r="BW146" i="29"/>
  <c r="BX146" i="29"/>
  <c r="BY146" i="29"/>
  <c r="BZ146" i="29"/>
  <c r="CA146" i="29"/>
  <c r="CB146" i="29"/>
  <c r="CC146" i="29"/>
  <c r="CD146" i="29"/>
  <c r="CE146" i="29"/>
  <c r="CF146" i="29"/>
  <c r="CG146" i="29"/>
  <c r="CH146" i="29"/>
  <c r="CI146" i="29"/>
  <c r="CJ146" i="29"/>
  <c r="BU147" i="29"/>
  <c r="BV147" i="29"/>
  <c r="BW147" i="29"/>
  <c r="BX147" i="29"/>
  <c r="BY147" i="29"/>
  <c r="BZ147" i="29"/>
  <c r="CA147" i="29"/>
  <c r="CB147" i="29"/>
  <c r="CC147" i="29"/>
  <c r="CD147" i="29"/>
  <c r="CE147" i="29"/>
  <c r="CF147" i="29"/>
  <c r="CG147" i="29"/>
  <c r="CH147" i="29"/>
  <c r="CI147" i="29"/>
  <c r="CJ147" i="29"/>
  <c r="BU148" i="29"/>
  <c r="BV148" i="29"/>
  <c r="BW148" i="29"/>
  <c r="BX148" i="29"/>
  <c r="BY148" i="29"/>
  <c r="BZ148" i="29"/>
  <c r="CA148" i="29"/>
  <c r="CB148" i="29"/>
  <c r="CC148" i="29"/>
  <c r="CD148" i="29"/>
  <c r="CE148" i="29"/>
  <c r="CF148" i="29"/>
  <c r="CG148" i="29"/>
  <c r="CH148" i="29"/>
  <c r="CI148" i="29"/>
  <c r="CJ148" i="29"/>
  <c r="BU149" i="29"/>
  <c r="BV149" i="29"/>
  <c r="BW149" i="29"/>
  <c r="BX149" i="29"/>
  <c r="BY149" i="29"/>
  <c r="BZ149" i="29"/>
  <c r="CA149" i="29"/>
  <c r="CB149" i="29"/>
  <c r="CC149" i="29"/>
  <c r="CD149" i="29"/>
  <c r="CE149" i="29"/>
  <c r="CF149" i="29"/>
  <c r="CG149" i="29"/>
  <c r="CH149" i="29"/>
  <c r="CI149" i="29"/>
  <c r="CJ149" i="29"/>
  <c r="BU150" i="29"/>
  <c r="BV150" i="29"/>
  <c r="BW150" i="29"/>
  <c r="BX150" i="29"/>
  <c r="BY150" i="29"/>
  <c r="BZ150" i="29"/>
  <c r="CA150" i="29"/>
  <c r="CB150" i="29"/>
  <c r="CC150" i="29"/>
  <c r="CD150" i="29"/>
  <c r="CE150" i="29"/>
  <c r="CF150" i="29"/>
  <c r="CG150" i="29"/>
  <c r="CH150" i="29"/>
  <c r="CI150" i="29"/>
  <c r="CJ150" i="29"/>
  <c r="BU151" i="29"/>
  <c r="BV151" i="29"/>
  <c r="BW151" i="29"/>
  <c r="BX151" i="29"/>
  <c r="BY151" i="29"/>
  <c r="BZ151" i="29"/>
  <c r="CA151" i="29"/>
  <c r="CB151" i="29"/>
  <c r="CC151" i="29"/>
  <c r="CD151" i="29"/>
  <c r="CE151" i="29"/>
  <c r="CF151" i="29"/>
  <c r="CG151" i="29"/>
  <c r="CH151" i="29"/>
  <c r="CI151" i="29"/>
  <c r="CJ151" i="29"/>
  <c r="BU152" i="29"/>
  <c r="BV152" i="29"/>
  <c r="BW152" i="29"/>
  <c r="BX152" i="29"/>
  <c r="BY152" i="29"/>
  <c r="BZ152" i="29"/>
  <c r="CA152" i="29"/>
  <c r="CB152" i="29"/>
  <c r="CC152" i="29"/>
  <c r="CD152" i="29"/>
  <c r="CE152" i="29"/>
  <c r="CF152" i="29"/>
  <c r="CG152" i="29"/>
  <c r="CH152" i="29"/>
  <c r="CI152" i="29"/>
  <c r="CJ152" i="29"/>
  <c r="BU153" i="29"/>
  <c r="BV153" i="29"/>
  <c r="BW153" i="29"/>
  <c r="BX153" i="29"/>
  <c r="BY153" i="29"/>
  <c r="BZ153" i="29"/>
  <c r="CA153" i="29"/>
  <c r="CB153" i="29"/>
  <c r="CC153" i="29"/>
  <c r="CD153" i="29"/>
  <c r="CE153" i="29"/>
  <c r="CF153" i="29"/>
  <c r="CG153" i="29"/>
  <c r="CH153" i="29"/>
  <c r="CI153" i="29"/>
  <c r="CJ153" i="29"/>
  <c r="BU154" i="29"/>
  <c r="BV154" i="29"/>
  <c r="BW154" i="29"/>
  <c r="BX154" i="29"/>
  <c r="BY154" i="29"/>
  <c r="BZ154" i="29"/>
  <c r="CA154" i="29"/>
  <c r="CB154" i="29"/>
  <c r="CC154" i="29"/>
  <c r="CD154" i="29"/>
  <c r="CE154" i="29"/>
  <c r="CF154" i="29"/>
  <c r="CG154" i="29"/>
  <c r="CH154" i="29"/>
  <c r="CI154" i="29"/>
  <c r="CJ154" i="29"/>
  <c r="BU155" i="29"/>
  <c r="BV155" i="29"/>
  <c r="BW155" i="29"/>
  <c r="BX155" i="29"/>
  <c r="BY155" i="29"/>
  <c r="BZ155" i="29"/>
  <c r="CA155" i="29"/>
  <c r="CB155" i="29"/>
  <c r="CC155" i="29"/>
  <c r="CD155" i="29"/>
  <c r="CE155" i="29"/>
  <c r="CF155" i="29"/>
  <c r="CG155" i="29"/>
  <c r="CH155" i="29"/>
  <c r="CI155" i="29"/>
  <c r="CJ155" i="29"/>
  <c r="BU156" i="29"/>
  <c r="BV156" i="29"/>
  <c r="BW156" i="29"/>
  <c r="BX156" i="29"/>
  <c r="BY156" i="29"/>
  <c r="BZ156" i="29"/>
  <c r="CA156" i="29"/>
  <c r="CB156" i="29"/>
  <c r="CC156" i="29"/>
  <c r="CD156" i="29"/>
  <c r="CE156" i="29"/>
  <c r="CF156" i="29"/>
  <c r="CG156" i="29"/>
  <c r="CH156" i="29"/>
  <c r="CI156" i="29"/>
  <c r="CJ156" i="29"/>
  <c r="BU157" i="29"/>
  <c r="BV157" i="29"/>
  <c r="BW157" i="29"/>
  <c r="BX157" i="29"/>
  <c r="BY157" i="29"/>
  <c r="BZ157" i="29"/>
  <c r="CA157" i="29"/>
  <c r="CB157" i="29"/>
  <c r="CC157" i="29"/>
  <c r="CD157" i="29"/>
  <c r="CE157" i="29"/>
  <c r="CF157" i="29"/>
  <c r="CG157" i="29"/>
  <c r="CH157" i="29"/>
  <c r="CI157" i="29"/>
  <c r="CJ157" i="29"/>
  <c r="BU158" i="29"/>
  <c r="BV158" i="29"/>
  <c r="BW158" i="29"/>
  <c r="BX158" i="29"/>
  <c r="BY158" i="29"/>
  <c r="BZ158" i="29"/>
  <c r="CA158" i="29"/>
  <c r="CB158" i="29"/>
  <c r="CC158" i="29"/>
  <c r="CD158" i="29"/>
  <c r="CE158" i="29"/>
  <c r="CF158" i="29"/>
  <c r="CG158" i="29"/>
  <c r="CH158" i="29"/>
  <c r="CI158" i="29"/>
  <c r="CJ158" i="29"/>
  <c r="BU159" i="29"/>
  <c r="BV159" i="29"/>
  <c r="BW159" i="29"/>
  <c r="BX159" i="29"/>
  <c r="BY159" i="29"/>
  <c r="BZ159" i="29"/>
  <c r="CA159" i="29"/>
  <c r="CB159" i="29"/>
  <c r="CC159" i="29"/>
  <c r="CD159" i="29"/>
  <c r="CE159" i="29"/>
  <c r="CF159" i="29"/>
  <c r="CG159" i="29"/>
  <c r="CH159" i="29"/>
  <c r="CI159" i="29"/>
  <c r="CJ159" i="29"/>
  <c r="BU160" i="29"/>
  <c r="BV160" i="29"/>
  <c r="BW160" i="29"/>
  <c r="BX160" i="29"/>
  <c r="BY160" i="29"/>
  <c r="BZ160" i="29"/>
  <c r="CA160" i="29"/>
  <c r="CB160" i="29"/>
  <c r="CC160" i="29"/>
  <c r="CD160" i="29"/>
  <c r="CE160" i="29"/>
  <c r="CF160" i="29"/>
  <c r="CG160" i="29"/>
  <c r="CH160" i="29"/>
  <c r="CI160" i="29"/>
  <c r="CJ160" i="29"/>
  <c r="BU161" i="29"/>
  <c r="BV161" i="29"/>
  <c r="BW161" i="29"/>
  <c r="BX161" i="29"/>
  <c r="BY161" i="29"/>
  <c r="BZ161" i="29"/>
  <c r="CA161" i="29"/>
  <c r="CB161" i="29"/>
  <c r="CC161" i="29"/>
  <c r="CD161" i="29"/>
  <c r="CE161" i="29"/>
  <c r="CF161" i="29"/>
  <c r="CG161" i="29"/>
  <c r="CH161" i="29"/>
  <c r="CI161" i="29"/>
  <c r="CJ161" i="29"/>
  <c r="BU162" i="29"/>
  <c r="BV162" i="29"/>
  <c r="BW162" i="29"/>
  <c r="BX162" i="29"/>
  <c r="BY162" i="29"/>
  <c r="BZ162" i="29"/>
  <c r="CA162" i="29"/>
  <c r="CB162" i="29"/>
  <c r="CC162" i="29"/>
  <c r="CD162" i="29"/>
  <c r="CE162" i="29"/>
  <c r="CF162" i="29"/>
  <c r="CG162" i="29"/>
  <c r="CH162" i="29"/>
  <c r="CI162" i="29"/>
  <c r="CJ162" i="29"/>
  <c r="BU163" i="29"/>
  <c r="BV163" i="29"/>
  <c r="BW163" i="29"/>
  <c r="BX163" i="29"/>
  <c r="BY163" i="29"/>
  <c r="BZ163" i="29"/>
  <c r="CA163" i="29"/>
  <c r="CB163" i="29"/>
  <c r="CC163" i="29"/>
  <c r="CD163" i="29"/>
  <c r="CE163" i="29"/>
  <c r="CF163" i="29"/>
  <c r="CG163" i="29"/>
  <c r="CH163" i="29"/>
  <c r="CI163" i="29"/>
  <c r="CJ163" i="29"/>
  <c r="BU164" i="29"/>
  <c r="BV164" i="29"/>
  <c r="BW164" i="29"/>
  <c r="BX164" i="29"/>
  <c r="BY164" i="29"/>
  <c r="BZ164" i="29"/>
  <c r="CA164" i="29"/>
  <c r="CB164" i="29"/>
  <c r="CC164" i="29"/>
  <c r="CD164" i="29"/>
  <c r="CE164" i="29"/>
  <c r="CF164" i="29"/>
  <c r="CG164" i="29"/>
  <c r="CH164" i="29"/>
  <c r="CI164" i="29"/>
  <c r="CJ164" i="29"/>
  <c r="BU165" i="29"/>
  <c r="BV165" i="29"/>
  <c r="BW165" i="29"/>
  <c r="BX165" i="29"/>
  <c r="BY165" i="29"/>
  <c r="BZ165" i="29"/>
  <c r="CA165" i="29"/>
  <c r="CB165" i="29"/>
  <c r="CC165" i="29"/>
  <c r="CD165" i="29"/>
  <c r="CE165" i="29"/>
  <c r="CF165" i="29"/>
  <c r="CG165" i="29"/>
  <c r="CH165" i="29"/>
  <c r="CI165" i="29"/>
  <c r="CJ165" i="29"/>
  <c r="BU166" i="29"/>
  <c r="BV166" i="29"/>
  <c r="BW166" i="29"/>
  <c r="BX166" i="29"/>
  <c r="BY166" i="29"/>
  <c r="BZ166" i="29"/>
  <c r="CA166" i="29"/>
  <c r="CB166" i="29"/>
  <c r="CC166" i="29"/>
  <c r="CD166" i="29"/>
  <c r="CE166" i="29"/>
  <c r="CF166" i="29"/>
  <c r="CG166" i="29"/>
  <c r="CH166" i="29"/>
  <c r="CI166" i="29"/>
  <c r="CJ166" i="29"/>
  <c r="BU167" i="29"/>
  <c r="BV167" i="29"/>
  <c r="BW167" i="29"/>
  <c r="BX167" i="29"/>
  <c r="BY167" i="29"/>
  <c r="BZ167" i="29"/>
  <c r="CA167" i="29"/>
  <c r="CB167" i="29"/>
  <c r="CC167" i="29"/>
  <c r="CD167" i="29"/>
  <c r="CE167" i="29"/>
  <c r="CF167" i="29"/>
  <c r="CG167" i="29"/>
  <c r="CH167" i="29"/>
  <c r="CI167" i="29"/>
  <c r="CJ167" i="29"/>
  <c r="BU168" i="29"/>
  <c r="BV168" i="29"/>
  <c r="BW168" i="29"/>
  <c r="BX168" i="29"/>
  <c r="BY168" i="29"/>
  <c r="BZ168" i="29"/>
  <c r="CA168" i="29"/>
  <c r="CB168" i="29"/>
  <c r="CC168" i="29"/>
  <c r="CD168" i="29"/>
  <c r="CE168" i="29"/>
  <c r="CF168" i="29"/>
  <c r="CG168" i="29"/>
  <c r="CH168" i="29"/>
  <c r="CI168" i="29"/>
  <c r="CJ168" i="29"/>
  <c r="BU169" i="29"/>
  <c r="BV169" i="29"/>
  <c r="BW169" i="29"/>
  <c r="BX169" i="29"/>
  <c r="BY169" i="29"/>
  <c r="BZ169" i="29"/>
  <c r="CA169" i="29"/>
  <c r="CB169" i="29"/>
  <c r="CC169" i="29"/>
  <c r="CD169" i="29"/>
  <c r="CE169" i="29"/>
  <c r="CF169" i="29"/>
  <c r="CG169" i="29"/>
  <c r="CH169" i="29"/>
  <c r="CI169" i="29"/>
  <c r="CJ169" i="29"/>
  <c r="BU170" i="29"/>
  <c r="BV170" i="29"/>
  <c r="BW170" i="29"/>
  <c r="BX170" i="29"/>
  <c r="BY170" i="29"/>
  <c r="BZ170" i="29"/>
  <c r="CA170" i="29"/>
  <c r="CB170" i="29"/>
  <c r="CC170" i="29"/>
  <c r="CD170" i="29"/>
  <c r="CE170" i="29"/>
  <c r="CF170" i="29"/>
  <c r="CG170" i="29"/>
  <c r="CH170" i="29"/>
  <c r="CI170" i="29"/>
  <c r="CJ170" i="29"/>
  <c r="BU171" i="29"/>
  <c r="BV171" i="29"/>
  <c r="BW171" i="29"/>
  <c r="BX171" i="29"/>
  <c r="BY171" i="29"/>
  <c r="BZ171" i="29"/>
  <c r="CA171" i="29"/>
  <c r="CB171" i="29"/>
  <c r="CC171" i="29"/>
  <c r="CD171" i="29"/>
  <c r="CE171" i="29"/>
  <c r="CF171" i="29"/>
  <c r="CG171" i="29"/>
  <c r="CH171" i="29"/>
  <c r="CI171" i="29"/>
  <c r="CJ171" i="29"/>
  <c r="BU172" i="29"/>
  <c r="BV172" i="29"/>
  <c r="BW172" i="29"/>
  <c r="BX172" i="29"/>
  <c r="BY172" i="29"/>
  <c r="BZ172" i="29"/>
  <c r="CA172" i="29"/>
  <c r="CB172" i="29"/>
  <c r="CC172" i="29"/>
  <c r="CD172" i="29"/>
  <c r="CE172" i="29"/>
  <c r="CF172" i="29"/>
  <c r="CG172" i="29"/>
  <c r="CH172" i="29"/>
  <c r="CI172" i="29"/>
  <c r="CJ172" i="29"/>
  <c r="BU173" i="29"/>
  <c r="BV173" i="29"/>
  <c r="BW173" i="29"/>
  <c r="BX173" i="29"/>
  <c r="BY173" i="29"/>
  <c r="BZ173" i="29"/>
  <c r="CA173" i="29"/>
  <c r="CB173" i="29"/>
  <c r="CC173" i="29"/>
  <c r="CD173" i="29"/>
  <c r="CE173" i="29"/>
  <c r="CF173" i="29"/>
  <c r="CG173" i="29"/>
  <c r="CH173" i="29"/>
  <c r="CI173" i="29"/>
  <c r="CJ173" i="29"/>
  <c r="BU174" i="29"/>
  <c r="BV174" i="29"/>
  <c r="BW174" i="29"/>
  <c r="BX174" i="29"/>
  <c r="BY174" i="29"/>
  <c r="BZ174" i="29"/>
  <c r="CA174" i="29"/>
  <c r="CB174" i="29"/>
  <c r="CC174" i="29"/>
  <c r="CD174" i="29"/>
  <c r="CE174" i="29"/>
  <c r="CF174" i="29"/>
  <c r="CG174" i="29"/>
  <c r="CH174" i="29"/>
  <c r="CI174" i="29"/>
  <c r="CJ174" i="29"/>
  <c r="BU175" i="29"/>
  <c r="BV175" i="29"/>
  <c r="BW175" i="29"/>
  <c r="BX175" i="29"/>
  <c r="BY175" i="29"/>
  <c r="BZ175" i="29"/>
  <c r="CA175" i="29"/>
  <c r="CB175" i="29"/>
  <c r="CC175" i="29"/>
  <c r="CD175" i="29"/>
  <c r="CE175" i="29"/>
  <c r="CF175" i="29"/>
  <c r="CG175" i="29"/>
  <c r="CH175" i="29"/>
  <c r="CI175" i="29"/>
  <c r="CJ175" i="29"/>
  <c r="BU176" i="29"/>
  <c r="BV176" i="29"/>
  <c r="BW176" i="29"/>
  <c r="BX176" i="29"/>
  <c r="BY176" i="29"/>
  <c r="BZ176" i="29"/>
  <c r="CA176" i="29"/>
  <c r="CB176" i="29"/>
  <c r="CC176" i="29"/>
  <c r="CD176" i="29"/>
  <c r="CE176" i="29"/>
  <c r="CF176" i="29"/>
  <c r="CG176" i="29"/>
  <c r="CH176" i="29"/>
  <c r="CI176" i="29"/>
  <c r="CJ176" i="29"/>
  <c r="BU177" i="29"/>
  <c r="BV177" i="29"/>
  <c r="BW177" i="29"/>
  <c r="BX177" i="29"/>
  <c r="BY177" i="29"/>
  <c r="BZ177" i="29"/>
  <c r="CA177" i="29"/>
  <c r="CB177" i="29"/>
  <c r="CC177" i="29"/>
  <c r="CD177" i="29"/>
  <c r="CE177" i="29"/>
  <c r="CF177" i="29"/>
  <c r="CG177" i="29"/>
  <c r="CH177" i="29"/>
  <c r="CI177" i="29"/>
  <c r="CJ177" i="29"/>
  <c r="BU178" i="29"/>
  <c r="BV178" i="29"/>
  <c r="BW178" i="29"/>
  <c r="BX178" i="29"/>
  <c r="BY178" i="29"/>
  <c r="BZ178" i="29"/>
  <c r="CA178" i="29"/>
  <c r="CB178" i="29"/>
  <c r="CC178" i="29"/>
  <c r="CD178" i="29"/>
  <c r="CE178" i="29"/>
  <c r="CF178" i="29"/>
  <c r="CG178" i="29"/>
  <c r="CH178" i="29"/>
  <c r="CI178" i="29"/>
  <c r="CJ178" i="29"/>
  <c r="BU179" i="29"/>
  <c r="BV179" i="29"/>
  <c r="BW179" i="29"/>
  <c r="BX179" i="29"/>
  <c r="BY179" i="29"/>
  <c r="BZ179" i="29"/>
  <c r="CA179" i="29"/>
  <c r="CB179" i="29"/>
  <c r="CC179" i="29"/>
  <c r="CD179" i="29"/>
  <c r="CE179" i="29"/>
  <c r="CF179" i="29"/>
  <c r="CG179" i="29"/>
  <c r="CH179" i="29"/>
  <c r="CI179" i="29"/>
  <c r="CJ179" i="29"/>
  <c r="BU180" i="29"/>
  <c r="BV180" i="29"/>
  <c r="BW180" i="29"/>
  <c r="BX180" i="29"/>
  <c r="BY180" i="29"/>
  <c r="BZ180" i="29"/>
  <c r="CA180" i="29"/>
  <c r="CB180" i="29"/>
  <c r="CC180" i="29"/>
  <c r="CD180" i="29"/>
  <c r="CE180" i="29"/>
  <c r="CF180" i="29"/>
  <c r="CG180" i="29"/>
  <c r="CH180" i="29"/>
  <c r="CI180" i="29"/>
  <c r="CJ180" i="29"/>
  <c r="BU181" i="29"/>
  <c r="BV181" i="29"/>
  <c r="BW181" i="29"/>
  <c r="BX181" i="29"/>
  <c r="BY181" i="29"/>
  <c r="BZ181" i="29"/>
  <c r="CA181" i="29"/>
  <c r="CB181" i="29"/>
  <c r="CC181" i="29"/>
  <c r="CD181" i="29"/>
  <c r="CE181" i="29"/>
  <c r="CF181" i="29"/>
  <c r="CG181" i="29"/>
  <c r="CH181" i="29"/>
  <c r="CI181" i="29"/>
  <c r="CJ181" i="29"/>
  <c r="BU182" i="29"/>
  <c r="BV182" i="29"/>
  <c r="BW182" i="29"/>
  <c r="BX182" i="29"/>
  <c r="BY182" i="29"/>
  <c r="BZ182" i="29"/>
  <c r="CA182" i="29"/>
  <c r="CB182" i="29"/>
  <c r="CC182" i="29"/>
  <c r="CD182" i="29"/>
  <c r="CE182" i="29"/>
  <c r="CF182" i="29"/>
  <c r="CG182" i="29"/>
  <c r="CH182" i="29"/>
  <c r="CI182" i="29"/>
  <c r="CJ182" i="29"/>
  <c r="BU183" i="29"/>
  <c r="BV183" i="29"/>
  <c r="BW183" i="29"/>
  <c r="BX183" i="29"/>
  <c r="BY183" i="29"/>
  <c r="BZ183" i="29"/>
  <c r="CA183" i="29"/>
  <c r="CB183" i="29"/>
  <c r="CC183" i="29"/>
  <c r="CD183" i="29"/>
  <c r="CE183" i="29"/>
  <c r="CF183" i="29"/>
  <c r="CG183" i="29"/>
  <c r="CH183" i="29"/>
  <c r="CI183" i="29"/>
  <c r="CJ183" i="29"/>
  <c r="BU184" i="29"/>
  <c r="BV184" i="29"/>
  <c r="BW184" i="29"/>
  <c r="BX184" i="29"/>
  <c r="BY184" i="29"/>
  <c r="BZ184" i="29"/>
  <c r="CA184" i="29"/>
  <c r="CB184" i="29"/>
  <c r="CC184" i="29"/>
  <c r="CD184" i="29"/>
  <c r="CE184" i="29"/>
  <c r="CF184" i="29"/>
  <c r="CG184" i="29"/>
  <c r="CH184" i="29"/>
  <c r="CI184" i="29"/>
  <c r="CJ184" i="29"/>
  <c r="BU185" i="29"/>
  <c r="BV185" i="29"/>
  <c r="BW185" i="29"/>
  <c r="BX185" i="29"/>
  <c r="BY185" i="29"/>
  <c r="BZ185" i="29"/>
  <c r="CA185" i="29"/>
  <c r="CB185" i="29"/>
  <c r="CC185" i="29"/>
  <c r="CD185" i="29"/>
  <c r="CE185" i="29"/>
  <c r="CF185" i="29"/>
  <c r="CG185" i="29"/>
  <c r="CH185" i="29"/>
  <c r="CI185" i="29"/>
  <c r="CJ185" i="29"/>
  <c r="BU186" i="29"/>
  <c r="BV186" i="29"/>
  <c r="BW186" i="29"/>
  <c r="BX186" i="29"/>
  <c r="BY186" i="29"/>
  <c r="BZ186" i="29"/>
  <c r="CA186" i="29"/>
  <c r="CB186" i="29"/>
  <c r="CC186" i="29"/>
  <c r="CD186" i="29"/>
  <c r="CE186" i="29"/>
  <c r="CF186" i="29"/>
  <c r="CG186" i="29"/>
  <c r="CH186" i="29"/>
  <c r="CI186" i="29"/>
  <c r="CJ186" i="29"/>
  <c r="BU187" i="29"/>
  <c r="BV187" i="29"/>
  <c r="BW187" i="29"/>
  <c r="BX187" i="29"/>
  <c r="BY187" i="29"/>
  <c r="BZ187" i="29"/>
  <c r="CA187" i="29"/>
  <c r="CB187" i="29"/>
  <c r="CC187" i="29"/>
  <c r="CD187" i="29"/>
  <c r="CE187" i="29"/>
  <c r="CF187" i="29"/>
  <c r="CG187" i="29"/>
  <c r="CH187" i="29"/>
  <c r="CI187" i="29"/>
  <c r="CJ187" i="29"/>
  <c r="BU188" i="29"/>
  <c r="BV188" i="29"/>
  <c r="BW188" i="29"/>
  <c r="BX188" i="29"/>
  <c r="BY188" i="29"/>
  <c r="BZ188" i="29"/>
  <c r="CA188" i="29"/>
  <c r="CB188" i="29"/>
  <c r="CC188" i="29"/>
  <c r="CD188" i="29"/>
  <c r="CE188" i="29"/>
  <c r="CF188" i="29"/>
  <c r="CG188" i="29"/>
  <c r="CH188" i="29"/>
  <c r="CI188" i="29"/>
  <c r="CJ188" i="29"/>
  <c r="BU189" i="29"/>
  <c r="BV189" i="29"/>
  <c r="BW189" i="29"/>
  <c r="BX189" i="29"/>
  <c r="BY189" i="29"/>
  <c r="BZ189" i="29"/>
  <c r="CA189" i="29"/>
  <c r="CB189" i="29"/>
  <c r="CC189" i="29"/>
  <c r="CD189" i="29"/>
  <c r="CE189" i="29"/>
  <c r="CF189" i="29"/>
  <c r="CG189" i="29"/>
  <c r="CH189" i="29"/>
  <c r="CI189" i="29"/>
  <c r="CJ189" i="29"/>
  <c r="BU190" i="29"/>
  <c r="BV190" i="29"/>
  <c r="BW190" i="29"/>
  <c r="BX190" i="29"/>
  <c r="BY190" i="29"/>
  <c r="BZ190" i="29"/>
  <c r="CA190" i="29"/>
  <c r="CB190" i="29"/>
  <c r="CC190" i="29"/>
  <c r="CD190" i="29"/>
  <c r="CE190" i="29"/>
  <c r="CF190" i="29"/>
  <c r="CG190" i="29"/>
  <c r="CH190" i="29"/>
  <c r="CI190" i="29"/>
  <c r="CJ190" i="29"/>
  <c r="BU191" i="29"/>
  <c r="BV191" i="29"/>
  <c r="BW191" i="29"/>
  <c r="BX191" i="29"/>
  <c r="BY191" i="29"/>
  <c r="BZ191" i="29"/>
  <c r="CA191" i="29"/>
  <c r="CB191" i="29"/>
  <c r="CC191" i="29"/>
  <c r="CD191" i="29"/>
  <c r="CE191" i="29"/>
  <c r="CF191" i="29"/>
  <c r="CG191" i="29"/>
  <c r="CH191" i="29"/>
  <c r="CI191" i="29"/>
  <c r="CJ191" i="29"/>
  <c r="BU192" i="29"/>
  <c r="BV192" i="29"/>
  <c r="BW192" i="29"/>
  <c r="BX192" i="29"/>
  <c r="BY192" i="29"/>
  <c r="BZ192" i="29"/>
  <c r="CA192" i="29"/>
  <c r="CB192" i="29"/>
  <c r="CC192" i="29"/>
  <c r="CD192" i="29"/>
  <c r="CE192" i="29"/>
  <c r="CF192" i="29"/>
  <c r="CG192" i="29"/>
  <c r="CH192" i="29"/>
  <c r="CI192" i="29"/>
  <c r="CJ192" i="29"/>
  <c r="BU193" i="29"/>
  <c r="BV193" i="29"/>
  <c r="BW193" i="29"/>
  <c r="BX193" i="29"/>
  <c r="BY193" i="29"/>
  <c r="BZ193" i="29"/>
  <c r="CA193" i="29"/>
  <c r="CB193" i="29"/>
  <c r="CC193" i="29"/>
  <c r="CD193" i="29"/>
  <c r="CE193" i="29"/>
  <c r="CF193" i="29"/>
  <c r="CG193" i="29"/>
  <c r="CH193" i="29"/>
  <c r="CI193" i="29"/>
  <c r="CJ193" i="29"/>
  <c r="BU194" i="29"/>
  <c r="BV194" i="29"/>
  <c r="BW194" i="29"/>
  <c r="BX194" i="29"/>
  <c r="BY194" i="29"/>
  <c r="BZ194" i="29"/>
  <c r="CA194" i="29"/>
  <c r="CB194" i="29"/>
  <c r="CC194" i="29"/>
  <c r="CD194" i="29"/>
  <c r="CE194" i="29"/>
  <c r="CF194" i="29"/>
  <c r="CG194" i="29"/>
  <c r="CH194" i="29"/>
  <c r="CI194" i="29"/>
  <c r="CJ194" i="29"/>
  <c r="BU195" i="29"/>
  <c r="BV195" i="29"/>
  <c r="BW195" i="29"/>
  <c r="BX195" i="29"/>
  <c r="BY195" i="29"/>
  <c r="BZ195" i="29"/>
  <c r="CA195" i="29"/>
  <c r="CB195" i="29"/>
  <c r="CC195" i="29"/>
  <c r="CD195" i="29"/>
  <c r="CE195" i="29"/>
  <c r="CF195" i="29"/>
  <c r="CG195" i="29"/>
  <c r="CH195" i="29"/>
  <c r="CI195" i="29"/>
  <c r="CJ195" i="29"/>
  <c r="BU196" i="29"/>
  <c r="BV196" i="29"/>
  <c r="BW196" i="29"/>
  <c r="BX196" i="29"/>
  <c r="BY196" i="29"/>
  <c r="BZ196" i="29"/>
  <c r="CA196" i="29"/>
  <c r="CB196" i="29"/>
  <c r="CC196" i="29"/>
  <c r="CD196" i="29"/>
  <c r="CE196" i="29"/>
  <c r="CF196" i="29"/>
  <c r="CG196" i="29"/>
  <c r="CH196" i="29"/>
  <c r="CI196" i="29"/>
  <c r="CJ196" i="29"/>
  <c r="BU197" i="29"/>
  <c r="BV197" i="29"/>
  <c r="BW197" i="29"/>
  <c r="BX197" i="29"/>
  <c r="BY197" i="29"/>
  <c r="BZ197" i="29"/>
  <c r="CA197" i="29"/>
  <c r="CB197" i="29"/>
  <c r="CC197" i="29"/>
  <c r="CD197" i="29"/>
  <c r="CE197" i="29"/>
  <c r="CF197" i="29"/>
  <c r="CG197" i="29"/>
  <c r="CH197" i="29"/>
  <c r="CI197" i="29"/>
  <c r="CJ197" i="29"/>
  <c r="BU198" i="29"/>
  <c r="BV198" i="29"/>
  <c r="BW198" i="29"/>
  <c r="BX198" i="29"/>
  <c r="BY198" i="29"/>
  <c r="BZ198" i="29"/>
  <c r="CA198" i="29"/>
  <c r="CB198" i="29"/>
  <c r="CC198" i="29"/>
  <c r="CD198" i="29"/>
  <c r="CE198" i="29"/>
  <c r="CF198" i="29"/>
  <c r="CG198" i="29"/>
  <c r="CH198" i="29"/>
  <c r="CI198" i="29"/>
  <c r="CJ198" i="29"/>
  <c r="BU199" i="29"/>
  <c r="BV199" i="29"/>
  <c r="BW199" i="29"/>
  <c r="BX199" i="29"/>
  <c r="BY199" i="29"/>
  <c r="BZ199" i="29"/>
  <c r="CA199" i="29"/>
  <c r="CB199" i="29"/>
  <c r="CC199" i="29"/>
  <c r="CD199" i="29"/>
  <c r="CE199" i="29"/>
  <c r="CF199" i="29"/>
  <c r="CG199" i="29"/>
  <c r="CH199" i="29"/>
  <c r="CI199" i="29"/>
  <c r="CJ199" i="29"/>
  <c r="BU200" i="29"/>
  <c r="BV200" i="29"/>
  <c r="BW200" i="29"/>
  <c r="BX200" i="29"/>
  <c r="BY200" i="29"/>
  <c r="BZ200" i="29"/>
  <c r="CA200" i="29"/>
  <c r="CB200" i="29"/>
  <c r="CC200" i="29"/>
  <c r="CD200" i="29"/>
  <c r="CE200" i="29"/>
  <c r="CF200" i="29"/>
  <c r="CG200" i="29"/>
  <c r="CH200" i="29"/>
  <c r="CI200" i="29"/>
  <c r="CJ200" i="29"/>
  <c r="BU201" i="29"/>
  <c r="BV201" i="29"/>
  <c r="BW201" i="29"/>
  <c r="BX201" i="29"/>
  <c r="BY201" i="29"/>
  <c r="BZ201" i="29"/>
  <c r="CA201" i="29"/>
  <c r="CB201" i="29"/>
  <c r="CC201" i="29"/>
  <c r="CD201" i="29"/>
  <c r="CE201" i="29"/>
  <c r="CF201" i="29"/>
  <c r="CG201" i="29"/>
  <c r="CH201" i="29"/>
  <c r="CI201" i="29"/>
  <c r="CJ201" i="29"/>
  <c r="BU202" i="29"/>
  <c r="BV202" i="29"/>
  <c r="BW202" i="29"/>
  <c r="BX202" i="29"/>
  <c r="BY202" i="29"/>
  <c r="BZ202" i="29"/>
  <c r="CA202" i="29"/>
  <c r="CB202" i="29"/>
  <c r="CC202" i="29"/>
  <c r="CD202" i="29"/>
  <c r="CE202" i="29"/>
  <c r="CF202" i="29"/>
  <c r="CG202" i="29"/>
  <c r="CH202" i="29"/>
  <c r="CI202" i="29"/>
  <c r="CJ202" i="29"/>
  <c r="BU203" i="29"/>
  <c r="BV203" i="29"/>
  <c r="BW203" i="29"/>
  <c r="BX203" i="29"/>
  <c r="BY203" i="29"/>
  <c r="BZ203" i="29"/>
  <c r="CA203" i="29"/>
  <c r="CB203" i="29"/>
  <c r="CC203" i="29"/>
  <c r="CD203" i="29"/>
  <c r="CE203" i="29"/>
  <c r="CF203" i="29"/>
  <c r="CG203" i="29"/>
  <c r="CH203" i="29"/>
  <c r="CI203" i="29"/>
  <c r="CJ203" i="29"/>
  <c r="BU204" i="29"/>
  <c r="BV204" i="29"/>
  <c r="BW204" i="29"/>
  <c r="BX204" i="29"/>
  <c r="BY204" i="29"/>
  <c r="BZ204" i="29"/>
  <c r="CA204" i="29"/>
  <c r="CB204" i="29"/>
  <c r="CC204" i="29"/>
  <c r="CD204" i="29"/>
  <c r="CE204" i="29"/>
  <c r="CF204" i="29"/>
  <c r="CG204" i="29"/>
  <c r="CH204" i="29"/>
  <c r="CI204" i="29"/>
  <c r="CJ204" i="29"/>
  <c r="BU205" i="29"/>
  <c r="BV205" i="29"/>
  <c r="BW205" i="29"/>
  <c r="BX205" i="29"/>
  <c r="BY205" i="29"/>
  <c r="BZ205" i="29"/>
  <c r="CA205" i="29"/>
  <c r="CB205" i="29"/>
  <c r="CC205" i="29"/>
  <c r="CD205" i="29"/>
  <c r="CE205" i="29"/>
  <c r="CF205" i="29"/>
  <c r="CG205" i="29"/>
  <c r="CH205" i="29"/>
  <c r="CI205" i="29"/>
  <c r="CJ205" i="29"/>
  <c r="BU206" i="29"/>
  <c r="BV206" i="29"/>
  <c r="BW206" i="29"/>
  <c r="BX206" i="29"/>
  <c r="BY206" i="29"/>
  <c r="BZ206" i="29"/>
  <c r="CA206" i="29"/>
  <c r="CB206" i="29"/>
  <c r="CC206" i="29"/>
  <c r="CD206" i="29"/>
  <c r="CE206" i="29"/>
  <c r="CF206" i="29"/>
  <c r="CG206" i="29"/>
  <c r="CH206" i="29"/>
  <c r="CI206" i="29"/>
  <c r="CJ206" i="29"/>
  <c r="BU207" i="29"/>
  <c r="BV207" i="29"/>
  <c r="BW207" i="29"/>
  <c r="BX207" i="29"/>
  <c r="BY207" i="29"/>
  <c r="BZ207" i="29"/>
  <c r="CA207" i="29"/>
  <c r="CB207" i="29"/>
  <c r="CC207" i="29"/>
  <c r="CD207" i="29"/>
  <c r="CE207" i="29"/>
  <c r="CF207" i="29"/>
  <c r="CG207" i="29"/>
  <c r="CH207" i="29"/>
  <c r="CI207" i="29"/>
  <c r="CJ207" i="29"/>
  <c r="BU208" i="29"/>
  <c r="BV208" i="29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CI208" i="29"/>
  <c r="CJ208" i="29"/>
  <c r="BU209" i="29"/>
  <c r="BV209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CI209" i="29"/>
  <c r="CJ209" i="29"/>
  <c r="BU210" i="29"/>
  <c r="BV210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CI210" i="29"/>
  <c r="CJ210" i="29"/>
  <c r="BU211" i="29"/>
  <c r="BV211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CI211" i="29"/>
  <c r="CJ211" i="29"/>
  <c r="BU212" i="29"/>
  <c r="BV212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I212" i="29"/>
  <c r="CJ212" i="29"/>
  <c r="BU213" i="29"/>
  <c r="BV213" i="29"/>
  <c r="BW213" i="29"/>
  <c r="BX213" i="29"/>
  <c r="BY213" i="29"/>
  <c r="BZ213" i="29"/>
  <c r="CA213" i="29"/>
  <c r="CB213" i="29"/>
  <c r="CC213" i="29"/>
  <c r="CD213" i="29"/>
  <c r="CE213" i="29"/>
  <c r="CF213" i="29"/>
  <c r="CG213" i="29"/>
  <c r="CH213" i="29"/>
  <c r="CI213" i="29"/>
  <c r="CJ213" i="29"/>
  <c r="BU214" i="29"/>
  <c r="BV214" i="29"/>
  <c r="BW214" i="29"/>
  <c r="BX214" i="29"/>
  <c r="BY214" i="29"/>
  <c r="BZ214" i="29"/>
  <c r="CA214" i="29"/>
  <c r="CB214" i="29"/>
  <c r="CC214" i="29"/>
  <c r="CD214" i="29"/>
  <c r="CE214" i="29"/>
  <c r="CF214" i="29"/>
  <c r="CG214" i="29"/>
  <c r="CH214" i="29"/>
  <c r="CI214" i="29"/>
  <c r="CJ214" i="29"/>
  <c r="BU215" i="29"/>
  <c r="BV215" i="29"/>
  <c r="BW215" i="29"/>
  <c r="BX215" i="29"/>
  <c r="BY215" i="29"/>
  <c r="BZ215" i="29"/>
  <c r="CA215" i="29"/>
  <c r="CB215" i="29"/>
  <c r="CC215" i="29"/>
  <c r="CD215" i="29"/>
  <c r="CE215" i="29"/>
  <c r="CF215" i="29"/>
  <c r="CG215" i="29"/>
  <c r="CH215" i="29"/>
  <c r="CI215" i="29"/>
  <c r="CJ215" i="29"/>
  <c r="BU216" i="29"/>
  <c r="BV216" i="29"/>
  <c r="BW216" i="29"/>
  <c r="BX216" i="29"/>
  <c r="BY216" i="29"/>
  <c r="BZ216" i="29"/>
  <c r="CA216" i="29"/>
  <c r="CB216" i="29"/>
  <c r="CC216" i="29"/>
  <c r="CD216" i="29"/>
  <c r="CE216" i="29"/>
  <c r="CF216" i="29"/>
  <c r="CG216" i="29"/>
  <c r="CH216" i="29"/>
  <c r="CI216" i="29"/>
  <c r="CJ216" i="29"/>
  <c r="BU217" i="29"/>
  <c r="BV217" i="29"/>
  <c r="BW217" i="29"/>
  <c r="BX217" i="29"/>
  <c r="BY217" i="29"/>
  <c r="BZ217" i="29"/>
  <c r="CA217" i="29"/>
  <c r="CB217" i="29"/>
  <c r="CC217" i="29"/>
  <c r="CD217" i="29"/>
  <c r="CE217" i="29"/>
  <c r="CF217" i="29"/>
  <c r="CG217" i="29"/>
  <c r="CH217" i="29"/>
  <c r="CI217" i="29"/>
  <c r="CJ217" i="29"/>
  <c r="BU218" i="29"/>
  <c r="BV218" i="29"/>
  <c r="BW218" i="29"/>
  <c r="BX218" i="29"/>
  <c r="BY218" i="29"/>
  <c r="BZ218" i="29"/>
  <c r="CA218" i="29"/>
  <c r="CB218" i="29"/>
  <c r="CC218" i="29"/>
  <c r="CD218" i="29"/>
  <c r="CE218" i="29"/>
  <c r="CF218" i="29"/>
  <c r="CG218" i="29"/>
  <c r="CH218" i="29"/>
  <c r="CI218" i="29"/>
  <c r="CJ218" i="29"/>
  <c r="BU219" i="29"/>
  <c r="BV219" i="29"/>
  <c r="BW219" i="29"/>
  <c r="BX219" i="29"/>
  <c r="BY219" i="29"/>
  <c r="BZ219" i="29"/>
  <c r="CA219" i="29"/>
  <c r="CB219" i="29"/>
  <c r="CC219" i="29"/>
  <c r="CD219" i="29"/>
  <c r="CE219" i="29"/>
  <c r="CF219" i="29"/>
  <c r="CG219" i="29"/>
  <c r="CH219" i="29"/>
  <c r="CI219" i="29"/>
  <c r="CJ219" i="29"/>
  <c r="BU220" i="29"/>
  <c r="BV220" i="29"/>
  <c r="BW220" i="29"/>
  <c r="BX220" i="29"/>
  <c r="BY220" i="29"/>
  <c r="BZ220" i="29"/>
  <c r="CA220" i="29"/>
  <c r="CB220" i="29"/>
  <c r="CC220" i="29"/>
  <c r="CD220" i="29"/>
  <c r="CE220" i="29"/>
  <c r="CF220" i="29"/>
  <c r="CG220" i="29"/>
  <c r="CH220" i="29"/>
  <c r="CI220" i="29"/>
  <c r="CJ220" i="29"/>
  <c r="BU221" i="29"/>
  <c r="BV221" i="29"/>
  <c r="BW221" i="29"/>
  <c r="BX221" i="29"/>
  <c r="BY221" i="29"/>
  <c r="BZ221" i="29"/>
  <c r="CA221" i="29"/>
  <c r="CB221" i="29"/>
  <c r="CC221" i="29"/>
  <c r="CD221" i="29"/>
  <c r="CE221" i="29"/>
  <c r="CF221" i="29"/>
  <c r="CG221" i="29"/>
  <c r="CH221" i="29"/>
  <c r="CI221" i="29"/>
  <c r="CJ221" i="29"/>
  <c r="BU222" i="29"/>
  <c r="BV222" i="29"/>
  <c r="BW222" i="29"/>
  <c r="BX222" i="29"/>
  <c r="BY222" i="29"/>
  <c r="BZ222" i="29"/>
  <c r="CA222" i="29"/>
  <c r="CB222" i="29"/>
  <c r="CC222" i="29"/>
  <c r="CD222" i="29"/>
  <c r="CE222" i="29"/>
  <c r="CF222" i="29"/>
  <c r="CG222" i="29"/>
  <c r="CH222" i="29"/>
  <c r="CI222" i="29"/>
  <c r="CJ222" i="29"/>
  <c r="BU223" i="29"/>
  <c r="BV223" i="29"/>
  <c r="BW223" i="29"/>
  <c r="BX223" i="29"/>
  <c r="BY223" i="29"/>
  <c r="BZ223" i="29"/>
  <c r="CA223" i="29"/>
  <c r="CB223" i="29"/>
  <c r="CC223" i="29"/>
  <c r="CD223" i="29"/>
  <c r="CE223" i="29"/>
  <c r="CF223" i="29"/>
  <c r="CG223" i="29"/>
  <c r="CH223" i="29"/>
  <c r="CI223" i="29"/>
  <c r="CJ223" i="29"/>
  <c r="BU224" i="29"/>
  <c r="BV224" i="29"/>
  <c r="BW224" i="29"/>
  <c r="BX224" i="29"/>
  <c r="BY224" i="29"/>
  <c r="BZ224" i="29"/>
  <c r="CA224" i="29"/>
  <c r="CB224" i="29"/>
  <c r="CC224" i="29"/>
  <c r="CD224" i="29"/>
  <c r="CE224" i="29"/>
  <c r="CF224" i="29"/>
  <c r="CG224" i="29"/>
  <c r="CH224" i="29"/>
  <c r="CI224" i="29"/>
  <c r="CJ224" i="29"/>
  <c r="BU225" i="29"/>
  <c r="BV225" i="29"/>
  <c r="BW225" i="29"/>
  <c r="BX225" i="29"/>
  <c r="BY225" i="29"/>
  <c r="BZ225" i="29"/>
  <c r="CA225" i="29"/>
  <c r="CB225" i="29"/>
  <c r="CC225" i="29"/>
  <c r="CD225" i="29"/>
  <c r="CE225" i="29"/>
  <c r="CF225" i="29"/>
  <c r="CG225" i="29"/>
  <c r="CH225" i="29"/>
  <c r="CI225" i="29"/>
  <c r="CJ225" i="29"/>
  <c r="BU226" i="29"/>
  <c r="BV226" i="29"/>
  <c r="BW226" i="29"/>
  <c r="BX226" i="29"/>
  <c r="BY226" i="29"/>
  <c r="BZ226" i="29"/>
  <c r="CA226" i="29"/>
  <c r="CB226" i="29"/>
  <c r="CC226" i="29"/>
  <c r="CD226" i="29"/>
  <c r="CE226" i="29"/>
  <c r="CF226" i="29"/>
  <c r="CG226" i="29"/>
  <c r="CH226" i="29"/>
  <c r="CI226" i="29"/>
  <c r="CJ226" i="29"/>
  <c r="BU227" i="29"/>
  <c r="BV227" i="29"/>
  <c r="BW227" i="29"/>
  <c r="BX227" i="29"/>
  <c r="BY227" i="29"/>
  <c r="BZ227" i="29"/>
  <c r="CA227" i="29"/>
  <c r="CB227" i="29"/>
  <c r="CC227" i="29"/>
  <c r="CD227" i="29"/>
  <c r="CE227" i="29"/>
  <c r="CF227" i="29"/>
  <c r="CG227" i="29"/>
  <c r="CH227" i="29"/>
  <c r="CI227" i="29"/>
  <c r="CJ227" i="29"/>
  <c r="BU228" i="29"/>
  <c r="BV228" i="29"/>
  <c r="BW228" i="29"/>
  <c r="BX228" i="29"/>
  <c r="BY228" i="29"/>
  <c r="BZ228" i="29"/>
  <c r="CA228" i="29"/>
  <c r="CB228" i="29"/>
  <c r="CC228" i="29"/>
  <c r="CD228" i="29"/>
  <c r="CE228" i="29"/>
  <c r="CF228" i="29"/>
  <c r="CG228" i="29"/>
  <c r="CH228" i="29"/>
  <c r="CI228" i="29"/>
  <c r="CJ228" i="29"/>
  <c r="BU229" i="29"/>
  <c r="BV229" i="29"/>
  <c r="BW229" i="29"/>
  <c r="BX229" i="29"/>
  <c r="BY229" i="29"/>
  <c r="BZ229" i="29"/>
  <c r="CA229" i="29"/>
  <c r="CB229" i="29"/>
  <c r="CC229" i="29"/>
  <c r="CD229" i="29"/>
  <c r="CE229" i="29"/>
  <c r="CF229" i="29"/>
  <c r="CG229" i="29"/>
  <c r="CH229" i="29"/>
  <c r="CI229" i="29"/>
  <c r="CJ229" i="29"/>
  <c r="BU230" i="29"/>
  <c r="BV230" i="29"/>
  <c r="BW230" i="29"/>
  <c r="BX230" i="29"/>
  <c r="BY230" i="29"/>
  <c r="BZ230" i="29"/>
  <c r="CA230" i="29"/>
  <c r="CB230" i="29"/>
  <c r="CC230" i="29"/>
  <c r="CD230" i="29"/>
  <c r="CE230" i="29"/>
  <c r="CF230" i="29"/>
  <c r="CG230" i="29"/>
  <c r="CH230" i="29"/>
  <c r="CI230" i="29"/>
  <c r="CJ230" i="29"/>
  <c r="BU231" i="29"/>
  <c r="BV231" i="29"/>
  <c r="BW231" i="29"/>
  <c r="BX231" i="29"/>
  <c r="BY231" i="29"/>
  <c r="BZ231" i="29"/>
  <c r="CA231" i="29"/>
  <c r="CB231" i="29"/>
  <c r="CC231" i="29"/>
  <c r="CD231" i="29"/>
  <c r="CE231" i="29"/>
  <c r="CF231" i="29"/>
  <c r="CG231" i="29"/>
  <c r="CH231" i="29"/>
  <c r="CI231" i="29"/>
  <c r="CJ231" i="29"/>
  <c r="BU232" i="29"/>
  <c r="BV232" i="29"/>
  <c r="BW232" i="29"/>
  <c r="BX232" i="29"/>
  <c r="BY232" i="29"/>
  <c r="BZ232" i="29"/>
  <c r="CA232" i="29"/>
  <c r="CB232" i="29"/>
  <c r="CC232" i="29"/>
  <c r="CD232" i="29"/>
  <c r="CE232" i="29"/>
  <c r="CF232" i="29"/>
  <c r="CG232" i="29"/>
  <c r="CH232" i="29"/>
  <c r="CI232" i="29"/>
  <c r="CJ232" i="29"/>
  <c r="BU233" i="29"/>
  <c r="BV233" i="29"/>
  <c r="BW233" i="29"/>
  <c r="BX233" i="29"/>
  <c r="BY233" i="29"/>
  <c r="BZ233" i="29"/>
  <c r="CA233" i="29"/>
  <c r="CB233" i="29"/>
  <c r="CC233" i="29"/>
  <c r="CD233" i="29"/>
  <c r="CE233" i="29"/>
  <c r="CF233" i="29"/>
  <c r="CG233" i="29"/>
  <c r="CH233" i="29"/>
  <c r="CI233" i="29"/>
  <c r="CJ233" i="29"/>
  <c r="BU234" i="29"/>
  <c r="BV234" i="29"/>
  <c r="BW234" i="29"/>
  <c r="BX234" i="29"/>
  <c r="BY234" i="29"/>
  <c r="BZ234" i="29"/>
  <c r="CA234" i="29"/>
  <c r="CB234" i="29"/>
  <c r="CC234" i="29"/>
  <c r="CD234" i="29"/>
  <c r="CE234" i="29"/>
  <c r="CF234" i="29"/>
  <c r="CG234" i="29"/>
  <c r="CH234" i="29"/>
  <c r="CI234" i="29"/>
  <c r="CJ234" i="29"/>
  <c r="BU235" i="29"/>
  <c r="BV235" i="29"/>
  <c r="BW235" i="29"/>
  <c r="BX235" i="29"/>
  <c r="BY235" i="29"/>
  <c r="BZ235" i="29"/>
  <c r="CA235" i="29"/>
  <c r="CB235" i="29"/>
  <c r="CC235" i="29"/>
  <c r="CD235" i="29"/>
  <c r="CE235" i="29"/>
  <c r="CF235" i="29"/>
  <c r="CG235" i="29"/>
  <c r="CH235" i="29"/>
  <c r="CI235" i="29"/>
  <c r="CJ235" i="29"/>
  <c r="BU236" i="29"/>
  <c r="BV236" i="29"/>
  <c r="BW236" i="29"/>
  <c r="BX236" i="29"/>
  <c r="BY236" i="29"/>
  <c r="BZ236" i="29"/>
  <c r="CA236" i="29"/>
  <c r="CB236" i="29"/>
  <c r="CC236" i="29"/>
  <c r="CD236" i="29"/>
  <c r="CE236" i="29"/>
  <c r="CF236" i="29"/>
  <c r="CG236" i="29"/>
  <c r="CH236" i="29"/>
  <c r="CI236" i="29"/>
  <c r="CJ236" i="29"/>
  <c r="BU237" i="29"/>
  <c r="BV237" i="29"/>
  <c r="BW237" i="29"/>
  <c r="BX237" i="29"/>
  <c r="BY237" i="29"/>
  <c r="BZ237" i="29"/>
  <c r="CA237" i="29"/>
  <c r="CB237" i="29"/>
  <c r="CC237" i="29"/>
  <c r="CD237" i="29"/>
  <c r="CE237" i="29"/>
  <c r="CF237" i="29"/>
  <c r="CG237" i="29"/>
  <c r="CH237" i="29"/>
  <c r="CI237" i="29"/>
  <c r="CJ237" i="29"/>
  <c r="BU238" i="29"/>
  <c r="BV238" i="29"/>
  <c r="BW238" i="29"/>
  <c r="BX238" i="29"/>
  <c r="BY238" i="29"/>
  <c r="BZ238" i="29"/>
  <c r="CA238" i="29"/>
  <c r="CB238" i="29"/>
  <c r="CC238" i="29"/>
  <c r="CD238" i="29"/>
  <c r="CE238" i="29"/>
  <c r="CF238" i="29"/>
  <c r="CG238" i="29"/>
  <c r="CH238" i="29"/>
  <c r="CI238" i="29"/>
  <c r="CJ238" i="29"/>
  <c r="BU239" i="29"/>
  <c r="BV239" i="29"/>
  <c r="BW239" i="29"/>
  <c r="BX239" i="29"/>
  <c r="BY239" i="29"/>
  <c r="BZ239" i="29"/>
  <c r="CA239" i="29"/>
  <c r="CB239" i="29"/>
  <c r="CC239" i="29"/>
  <c r="CD239" i="29"/>
  <c r="CE239" i="29"/>
  <c r="CF239" i="29"/>
  <c r="CG239" i="29"/>
  <c r="CH239" i="29"/>
  <c r="CI239" i="29"/>
  <c r="CJ239" i="29"/>
  <c r="BU240" i="29"/>
  <c r="BV240" i="29"/>
  <c r="BW240" i="29"/>
  <c r="BX240" i="29"/>
  <c r="BY240" i="29"/>
  <c r="BZ240" i="29"/>
  <c r="CA240" i="29"/>
  <c r="CB240" i="29"/>
  <c r="CC240" i="29"/>
  <c r="CD240" i="29"/>
  <c r="CE240" i="29"/>
  <c r="CF240" i="29"/>
  <c r="CG240" i="29"/>
  <c r="CH240" i="29"/>
  <c r="CI240" i="29"/>
  <c r="CJ240" i="29"/>
  <c r="BU241" i="29"/>
  <c r="BV241" i="29"/>
  <c r="BW241" i="29"/>
  <c r="BX241" i="29"/>
  <c r="BY241" i="29"/>
  <c r="BZ241" i="29"/>
  <c r="CA241" i="29"/>
  <c r="CB241" i="29"/>
  <c r="CC241" i="29"/>
  <c r="CD241" i="29"/>
  <c r="CE241" i="29"/>
  <c r="CF241" i="29"/>
  <c r="CG241" i="29"/>
  <c r="CH241" i="29"/>
  <c r="CI241" i="29"/>
  <c r="CJ241" i="29"/>
  <c r="BU242" i="29"/>
  <c r="BV242" i="29"/>
  <c r="BW242" i="29"/>
  <c r="BX242" i="29"/>
  <c r="BY242" i="29"/>
  <c r="BZ242" i="29"/>
  <c r="CA242" i="29"/>
  <c r="CB242" i="29"/>
  <c r="CC242" i="29"/>
  <c r="CD242" i="29"/>
  <c r="CE242" i="29"/>
  <c r="CF242" i="29"/>
  <c r="CG242" i="29"/>
  <c r="CH242" i="29"/>
  <c r="CI242" i="29"/>
  <c r="CJ242" i="29"/>
  <c r="CJ6" i="29"/>
  <c r="CI6" i="29"/>
  <c r="CH6" i="29"/>
  <c r="CG6" i="29"/>
  <c r="CF6" i="29"/>
  <c r="CE6" i="29"/>
  <c r="CD6" i="29"/>
  <c r="CC6" i="29"/>
  <c r="CB6" i="29"/>
  <c r="CA6" i="29"/>
  <c r="BZ6" i="29"/>
  <c r="BY6" i="29"/>
  <c r="BX6" i="29"/>
  <c r="BW6" i="29"/>
  <c r="BV6" i="29"/>
  <c r="Y242" i="29" l="1"/>
  <c r="X242" i="29"/>
  <c r="W242" i="29"/>
  <c r="Y241" i="29"/>
  <c r="X241" i="29"/>
  <c r="W241" i="29"/>
  <c r="Y240" i="29"/>
  <c r="X240" i="29"/>
  <c r="W240" i="29"/>
  <c r="Y239" i="29"/>
  <c r="X239" i="29"/>
  <c r="W239" i="29"/>
  <c r="Y238" i="29"/>
  <c r="X238" i="29"/>
  <c r="W238" i="29"/>
  <c r="Y237" i="29"/>
  <c r="X237" i="29"/>
  <c r="W237" i="29"/>
  <c r="Y236" i="29"/>
  <c r="X236" i="29"/>
  <c r="W236" i="29"/>
  <c r="Y235" i="29"/>
  <c r="X235" i="29"/>
  <c r="W235" i="29"/>
  <c r="Y234" i="29"/>
  <c r="X234" i="29"/>
  <c r="W234" i="29"/>
  <c r="Y233" i="29"/>
  <c r="X233" i="29"/>
  <c r="W233" i="29"/>
  <c r="Y232" i="29"/>
  <c r="X232" i="29"/>
  <c r="W232" i="29"/>
  <c r="Y231" i="29"/>
  <c r="X231" i="29"/>
  <c r="W231" i="29"/>
  <c r="Y230" i="29"/>
  <c r="X230" i="29"/>
  <c r="W230" i="29"/>
  <c r="Y229" i="29"/>
  <c r="X229" i="29"/>
  <c r="W229" i="29"/>
  <c r="Y228" i="29"/>
  <c r="X228" i="29"/>
  <c r="W228" i="29"/>
  <c r="Y227" i="29"/>
  <c r="X227" i="29"/>
  <c r="W227" i="29"/>
  <c r="Y226" i="29"/>
  <c r="X226" i="29"/>
  <c r="W226" i="29"/>
  <c r="Y225" i="29"/>
  <c r="X225" i="29"/>
  <c r="W225" i="29"/>
  <c r="Y224" i="29"/>
  <c r="X224" i="29"/>
  <c r="W224" i="29"/>
  <c r="Y223" i="29"/>
  <c r="X223" i="29"/>
  <c r="W223" i="29"/>
  <c r="Y222" i="29"/>
  <c r="X222" i="29"/>
  <c r="W222" i="29"/>
  <c r="Y221" i="29"/>
  <c r="X221" i="29"/>
  <c r="W221" i="29"/>
  <c r="Y220" i="29"/>
  <c r="X220" i="29"/>
  <c r="W220" i="29"/>
  <c r="Y219" i="29"/>
  <c r="X219" i="29"/>
  <c r="W219" i="29"/>
  <c r="Y218" i="29"/>
  <c r="X218" i="29"/>
  <c r="W218" i="29"/>
  <c r="Y217" i="29"/>
  <c r="X217" i="29"/>
  <c r="W217" i="29"/>
  <c r="Y216" i="29"/>
  <c r="X216" i="29"/>
  <c r="W216" i="29"/>
  <c r="Y215" i="29"/>
  <c r="X215" i="29"/>
  <c r="W215" i="29"/>
  <c r="Y214" i="29"/>
  <c r="X214" i="29"/>
  <c r="W214" i="29"/>
  <c r="Y213" i="29"/>
  <c r="X213" i="29"/>
  <c r="W213" i="29"/>
  <c r="Y212" i="29"/>
  <c r="X212" i="29"/>
  <c r="W212" i="29"/>
  <c r="Y211" i="29"/>
  <c r="X211" i="29"/>
  <c r="W211" i="29"/>
  <c r="Y210" i="29"/>
  <c r="X210" i="29"/>
  <c r="W210" i="29"/>
  <c r="Y209" i="29"/>
  <c r="X209" i="29"/>
  <c r="W209" i="29"/>
  <c r="Y208" i="29"/>
  <c r="X208" i="29"/>
  <c r="W208" i="29"/>
  <c r="Y207" i="29"/>
  <c r="X207" i="29"/>
  <c r="W207" i="29"/>
  <c r="Y206" i="29"/>
  <c r="X206" i="29"/>
  <c r="W206" i="29"/>
  <c r="Y205" i="29"/>
  <c r="X205" i="29"/>
  <c r="W205" i="29"/>
  <c r="Y204" i="29"/>
  <c r="X204" i="29"/>
  <c r="W204" i="29"/>
  <c r="Y203" i="29"/>
  <c r="X203" i="29"/>
  <c r="W203" i="29"/>
  <c r="Y202" i="29"/>
  <c r="X202" i="29"/>
  <c r="W202" i="29"/>
  <c r="Y201" i="29"/>
  <c r="X201" i="29"/>
  <c r="W201" i="29"/>
  <c r="Y200" i="29"/>
  <c r="X200" i="29"/>
  <c r="W200" i="29"/>
  <c r="Y199" i="29"/>
  <c r="X199" i="29"/>
  <c r="W199" i="29"/>
  <c r="Y198" i="29"/>
  <c r="X198" i="29"/>
  <c r="W198" i="29"/>
  <c r="Y197" i="29"/>
  <c r="X197" i="29"/>
  <c r="W197" i="29"/>
  <c r="Y196" i="29"/>
  <c r="X196" i="29"/>
  <c r="W196" i="29"/>
  <c r="Y195" i="29"/>
  <c r="X195" i="29"/>
  <c r="W195" i="29"/>
  <c r="Y194" i="29"/>
  <c r="X194" i="29"/>
  <c r="W194" i="29"/>
  <c r="Y193" i="29"/>
  <c r="X193" i="29"/>
  <c r="W193" i="29"/>
  <c r="Y192" i="29"/>
  <c r="X192" i="29"/>
  <c r="W192" i="29"/>
  <c r="Y191" i="29"/>
  <c r="X191" i="29"/>
  <c r="W191" i="29"/>
  <c r="Y190" i="29"/>
  <c r="X190" i="29"/>
  <c r="W190" i="29"/>
  <c r="Y189" i="29"/>
  <c r="X189" i="29"/>
  <c r="W189" i="29"/>
  <c r="Y188" i="29"/>
  <c r="X188" i="29"/>
  <c r="W188" i="29"/>
  <c r="Y187" i="29"/>
  <c r="X187" i="29"/>
  <c r="W187" i="29"/>
  <c r="Y186" i="29"/>
  <c r="X186" i="29"/>
  <c r="W186" i="29"/>
  <c r="Y185" i="29"/>
  <c r="X185" i="29"/>
  <c r="W185" i="29"/>
  <c r="Y184" i="29"/>
  <c r="X184" i="29"/>
  <c r="W184" i="29"/>
  <c r="Y183" i="29"/>
  <c r="X183" i="29"/>
  <c r="W183" i="29"/>
  <c r="Y182" i="29"/>
  <c r="X182" i="29"/>
  <c r="W182" i="29"/>
  <c r="Y181" i="29"/>
  <c r="X181" i="29"/>
  <c r="W181" i="29"/>
  <c r="Y180" i="29"/>
  <c r="X180" i="29"/>
  <c r="W180" i="29"/>
  <c r="Y179" i="29"/>
  <c r="X179" i="29"/>
  <c r="W179" i="29"/>
  <c r="Y178" i="29"/>
  <c r="X178" i="29"/>
  <c r="W178" i="29"/>
  <c r="Y177" i="29"/>
  <c r="X177" i="29"/>
  <c r="W177" i="29"/>
  <c r="Y176" i="29"/>
  <c r="X176" i="29"/>
  <c r="W176" i="29"/>
  <c r="Y175" i="29"/>
  <c r="X175" i="29"/>
  <c r="W175" i="29"/>
  <c r="Y174" i="29"/>
  <c r="X174" i="29"/>
  <c r="W174" i="29"/>
  <c r="Y173" i="29"/>
  <c r="X173" i="29"/>
  <c r="W173" i="29"/>
  <c r="Y172" i="29"/>
  <c r="X172" i="29"/>
  <c r="W172" i="29"/>
  <c r="Y171" i="29"/>
  <c r="X171" i="29"/>
  <c r="W171" i="29"/>
  <c r="Y170" i="29"/>
  <c r="X170" i="29"/>
  <c r="W170" i="29"/>
  <c r="Y169" i="29"/>
  <c r="X169" i="29"/>
  <c r="W169" i="29"/>
  <c r="Y168" i="29"/>
  <c r="X168" i="29"/>
  <c r="W168" i="29"/>
  <c r="Y167" i="29"/>
  <c r="X167" i="29"/>
  <c r="W167" i="29"/>
  <c r="Y166" i="29"/>
  <c r="X166" i="29"/>
  <c r="W166" i="29"/>
  <c r="Y165" i="29"/>
  <c r="X165" i="29"/>
  <c r="W165" i="29"/>
  <c r="Y164" i="29"/>
  <c r="X164" i="29"/>
  <c r="W164" i="29"/>
  <c r="Y163" i="29"/>
  <c r="X163" i="29"/>
  <c r="W163" i="29"/>
  <c r="Y162" i="29"/>
  <c r="X162" i="29"/>
  <c r="W162" i="29"/>
  <c r="Y161" i="29"/>
  <c r="X161" i="29"/>
  <c r="W161" i="29"/>
  <c r="Y160" i="29"/>
  <c r="X160" i="29"/>
  <c r="W160" i="29"/>
  <c r="Y159" i="29"/>
  <c r="X159" i="29"/>
  <c r="W159" i="29"/>
  <c r="Y158" i="29"/>
  <c r="X158" i="29"/>
  <c r="W158" i="29"/>
  <c r="Y157" i="29"/>
  <c r="X157" i="29"/>
  <c r="W157" i="29"/>
  <c r="Y156" i="29"/>
  <c r="X156" i="29"/>
  <c r="W156" i="29"/>
  <c r="Y155" i="29"/>
  <c r="X155" i="29"/>
  <c r="W155" i="29"/>
  <c r="Y154" i="29"/>
  <c r="X154" i="29"/>
  <c r="W154" i="29"/>
  <c r="Y153" i="29"/>
  <c r="X153" i="29"/>
  <c r="W153" i="29"/>
  <c r="Y152" i="29"/>
  <c r="X152" i="29"/>
  <c r="W152" i="29"/>
  <c r="Y151" i="29"/>
  <c r="X151" i="29"/>
  <c r="W151" i="29"/>
  <c r="Y150" i="29"/>
  <c r="X150" i="29"/>
  <c r="W150" i="29"/>
  <c r="Y149" i="29"/>
  <c r="X149" i="29"/>
  <c r="W149" i="29"/>
  <c r="Y148" i="29"/>
  <c r="X148" i="29"/>
  <c r="W148" i="29"/>
  <c r="Y147" i="29"/>
  <c r="X147" i="29"/>
  <c r="W147" i="29"/>
  <c r="Y146" i="29"/>
  <c r="X146" i="29"/>
  <c r="W146" i="29"/>
  <c r="Y145" i="29"/>
  <c r="X145" i="29"/>
  <c r="W145" i="29"/>
  <c r="Y144" i="29"/>
  <c r="X144" i="29"/>
  <c r="W144" i="29"/>
  <c r="Y143" i="29"/>
  <c r="X143" i="29"/>
  <c r="W143" i="29"/>
  <c r="Y142" i="29"/>
  <c r="X142" i="29"/>
  <c r="W142" i="29"/>
  <c r="Y141" i="29"/>
  <c r="X141" i="29"/>
  <c r="W141" i="29"/>
  <c r="Y140" i="29"/>
  <c r="X140" i="29"/>
  <c r="W140" i="29"/>
  <c r="Y139" i="29"/>
  <c r="X139" i="29"/>
  <c r="W139" i="29"/>
  <c r="Y138" i="29"/>
  <c r="X138" i="29"/>
  <c r="W138" i="29"/>
  <c r="Y137" i="29"/>
  <c r="X137" i="29"/>
  <c r="W137" i="29"/>
  <c r="Y136" i="29"/>
  <c r="X136" i="29"/>
  <c r="W136" i="29"/>
  <c r="Y135" i="29"/>
  <c r="X135" i="29"/>
  <c r="W135" i="29"/>
  <c r="Y134" i="29"/>
  <c r="X134" i="29"/>
  <c r="W134" i="29"/>
  <c r="Y133" i="29"/>
  <c r="X133" i="29"/>
  <c r="W133" i="29"/>
  <c r="Y132" i="29"/>
  <c r="X132" i="29"/>
  <c r="W132" i="29"/>
  <c r="Y131" i="29"/>
  <c r="X131" i="29"/>
  <c r="W131" i="29"/>
  <c r="Y130" i="29"/>
  <c r="X130" i="29"/>
  <c r="W130" i="29"/>
  <c r="Y129" i="29"/>
  <c r="X129" i="29"/>
  <c r="W129" i="29"/>
  <c r="Y128" i="29"/>
  <c r="X128" i="29"/>
  <c r="W128" i="29"/>
  <c r="Y127" i="29"/>
  <c r="X127" i="29"/>
  <c r="W127" i="29"/>
  <c r="Y126" i="29"/>
  <c r="X126" i="29"/>
  <c r="W126" i="29"/>
  <c r="Y125" i="29"/>
  <c r="X125" i="29"/>
  <c r="W125" i="29"/>
  <c r="Y124" i="29"/>
  <c r="X124" i="29"/>
  <c r="W124" i="29"/>
  <c r="Y123" i="29"/>
  <c r="X123" i="29"/>
  <c r="W123" i="29"/>
  <c r="Y122" i="29"/>
  <c r="X122" i="29"/>
  <c r="W122" i="29"/>
  <c r="Y121" i="29"/>
  <c r="X121" i="29"/>
  <c r="W121" i="29"/>
  <c r="Y120" i="29"/>
  <c r="X120" i="29"/>
  <c r="W120" i="29"/>
  <c r="Y119" i="29"/>
  <c r="X119" i="29"/>
  <c r="W119" i="29"/>
  <c r="Y118" i="29"/>
  <c r="X118" i="29"/>
  <c r="W118" i="29"/>
  <c r="Y117" i="29"/>
  <c r="X117" i="29"/>
  <c r="W117" i="29"/>
  <c r="Y116" i="29"/>
  <c r="X116" i="29"/>
  <c r="W116" i="29"/>
  <c r="Y115" i="29"/>
  <c r="X115" i="29"/>
  <c r="W115" i="29"/>
  <c r="Y114" i="29"/>
  <c r="X114" i="29"/>
  <c r="W114" i="29"/>
  <c r="Y113" i="29"/>
  <c r="X113" i="29"/>
  <c r="W113" i="29"/>
  <c r="Y112" i="29"/>
  <c r="X112" i="29"/>
  <c r="W112" i="29"/>
  <c r="Y111" i="29"/>
  <c r="X111" i="29"/>
  <c r="W111" i="29"/>
  <c r="Y110" i="29"/>
  <c r="X110" i="29"/>
  <c r="W110" i="29"/>
  <c r="Y109" i="29"/>
  <c r="X109" i="29"/>
  <c r="W109" i="29"/>
  <c r="Y108" i="29"/>
  <c r="X108" i="29"/>
  <c r="W108" i="29"/>
  <c r="Y107" i="29"/>
  <c r="X107" i="29"/>
  <c r="W107" i="29"/>
  <c r="Y106" i="29"/>
  <c r="X106" i="29"/>
  <c r="W106" i="29"/>
  <c r="Y105" i="29"/>
  <c r="X105" i="29"/>
  <c r="W105" i="29"/>
  <c r="Y104" i="29"/>
  <c r="X104" i="29"/>
  <c r="W104" i="29"/>
  <c r="Y103" i="29"/>
  <c r="X103" i="29"/>
  <c r="W103" i="29"/>
  <c r="Y102" i="29"/>
  <c r="X102" i="29"/>
  <c r="W102" i="29"/>
  <c r="Y101" i="29"/>
  <c r="X101" i="29"/>
  <c r="W101" i="29"/>
  <c r="Y100" i="29"/>
  <c r="X100" i="29"/>
  <c r="W100" i="29"/>
  <c r="Y99" i="29"/>
  <c r="X99" i="29"/>
  <c r="W99" i="29"/>
  <c r="Y98" i="29"/>
  <c r="X98" i="29"/>
  <c r="W98" i="29"/>
  <c r="Y97" i="29"/>
  <c r="X97" i="29"/>
  <c r="W97" i="29"/>
  <c r="Y96" i="29"/>
  <c r="X96" i="29"/>
  <c r="W96" i="29"/>
  <c r="Y95" i="29"/>
  <c r="X95" i="29"/>
  <c r="W95" i="29"/>
  <c r="Y94" i="29"/>
  <c r="X94" i="29"/>
  <c r="W94" i="29"/>
  <c r="Y93" i="29"/>
  <c r="X93" i="29"/>
  <c r="W93" i="29"/>
  <c r="Y92" i="29"/>
  <c r="X92" i="29"/>
  <c r="W92" i="29"/>
  <c r="Y91" i="29"/>
  <c r="X91" i="29"/>
  <c r="W91" i="29"/>
  <c r="Y90" i="29"/>
  <c r="X90" i="29"/>
  <c r="W90" i="29"/>
  <c r="Y89" i="29"/>
  <c r="X89" i="29"/>
  <c r="W89" i="29"/>
  <c r="Y88" i="29"/>
  <c r="X88" i="29"/>
  <c r="W88" i="29"/>
  <c r="Y87" i="29"/>
  <c r="X87" i="29"/>
  <c r="W87" i="29"/>
  <c r="Y86" i="29"/>
  <c r="X86" i="29"/>
  <c r="W86" i="29"/>
  <c r="Y85" i="29"/>
  <c r="X85" i="29"/>
  <c r="W85" i="29"/>
  <c r="Y84" i="29"/>
  <c r="X84" i="29"/>
  <c r="W84" i="29"/>
  <c r="Y83" i="29"/>
  <c r="X83" i="29"/>
  <c r="W83" i="29"/>
  <c r="Y82" i="29"/>
  <c r="X82" i="29"/>
  <c r="W82" i="29"/>
  <c r="Y81" i="29"/>
  <c r="X81" i="29"/>
  <c r="W81" i="29"/>
  <c r="Y80" i="29"/>
  <c r="X80" i="29"/>
  <c r="W80" i="29"/>
  <c r="Y79" i="29"/>
  <c r="X79" i="29"/>
  <c r="W79" i="29"/>
  <c r="Y78" i="29"/>
  <c r="X78" i="29"/>
  <c r="W78" i="29"/>
  <c r="Y77" i="29"/>
  <c r="X77" i="29"/>
  <c r="W77" i="29"/>
  <c r="Y76" i="29"/>
  <c r="X76" i="29"/>
  <c r="W76" i="29"/>
  <c r="Y75" i="29"/>
  <c r="X75" i="29"/>
  <c r="W75" i="29"/>
  <c r="Y74" i="29"/>
  <c r="X74" i="29"/>
  <c r="W74" i="29"/>
  <c r="Y73" i="29"/>
  <c r="X73" i="29"/>
  <c r="W73" i="29"/>
  <c r="Y72" i="29"/>
  <c r="X72" i="29"/>
  <c r="W72" i="29"/>
  <c r="Y71" i="29"/>
  <c r="X71" i="29"/>
  <c r="W71" i="29"/>
  <c r="Y70" i="29"/>
  <c r="X70" i="29"/>
  <c r="W70" i="29"/>
  <c r="Y69" i="29"/>
  <c r="X69" i="29"/>
  <c r="W69" i="29"/>
  <c r="Y68" i="29"/>
  <c r="X68" i="29"/>
  <c r="W68" i="29"/>
  <c r="Y67" i="29"/>
  <c r="X67" i="29"/>
  <c r="W67" i="29"/>
  <c r="Y66" i="29"/>
  <c r="X66" i="29"/>
  <c r="W66" i="29"/>
  <c r="Y65" i="29"/>
  <c r="X65" i="29"/>
  <c r="W65" i="29"/>
  <c r="Y64" i="29"/>
  <c r="X64" i="29"/>
  <c r="W64" i="29"/>
  <c r="Y63" i="29"/>
  <c r="X63" i="29"/>
  <c r="W63" i="29"/>
  <c r="Y62" i="29"/>
  <c r="X62" i="29"/>
  <c r="W62" i="29"/>
  <c r="Y61" i="29"/>
  <c r="X61" i="29"/>
  <c r="W61" i="29"/>
  <c r="Y60" i="29"/>
  <c r="X60" i="29"/>
  <c r="W60" i="29"/>
  <c r="Y59" i="29"/>
  <c r="X59" i="29"/>
  <c r="W59" i="29"/>
  <c r="Y58" i="29"/>
  <c r="X58" i="29"/>
  <c r="W58" i="29"/>
  <c r="Y57" i="29"/>
  <c r="X57" i="29"/>
  <c r="W57" i="29"/>
  <c r="Y56" i="29"/>
  <c r="X56" i="29"/>
  <c r="W56" i="29"/>
  <c r="Y55" i="29"/>
  <c r="X55" i="29"/>
  <c r="W55" i="29"/>
  <c r="Y54" i="29"/>
  <c r="X54" i="29"/>
  <c r="W54" i="29"/>
  <c r="Y53" i="29"/>
  <c r="X53" i="29"/>
  <c r="W53" i="29"/>
  <c r="Y52" i="29"/>
  <c r="X52" i="29"/>
  <c r="W52" i="29"/>
  <c r="Y51" i="29"/>
  <c r="X51" i="29"/>
  <c r="W51" i="29"/>
  <c r="Y50" i="29"/>
  <c r="X50" i="29"/>
  <c r="W50" i="29"/>
  <c r="Y49" i="29"/>
  <c r="X49" i="29"/>
  <c r="W49" i="29"/>
  <c r="Y48" i="29"/>
  <c r="X48" i="29"/>
  <c r="W48" i="29"/>
  <c r="Y47" i="29"/>
  <c r="X47" i="29"/>
  <c r="W47" i="29"/>
  <c r="Y46" i="29"/>
  <c r="X46" i="29"/>
  <c r="W46" i="29"/>
  <c r="Y45" i="29"/>
  <c r="X45" i="29"/>
  <c r="W45" i="29"/>
  <c r="Y44" i="29"/>
  <c r="X44" i="29"/>
  <c r="W44" i="29"/>
  <c r="Y43" i="29"/>
  <c r="X43" i="29"/>
  <c r="W43" i="29"/>
  <c r="Y42" i="29"/>
  <c r="X42" i="29"/>
  <c r="W42" i="29"/>
  <c r="Y41" i="29"/>
  <c r="X41" i="29"/>
  <c r="W41" i="29"/>
  <c r="Y40" i="29"/>
  <c r="X40" i="29"/>
  <c r="W40" i="29"/>
  <c r="Y39" i="29"/>
  <c r="X39" i="29"/>
  <c r="W39" i="29"/>
  <c r="Y38" i="29"/>
  <c r="X38" i="29"/>
  <c r="W38" i="29"/>
  <c r="Y37" i="29"/>
  <c r="X37" i="29"/>
  <c r="W37" i="29"/>
  <c r="Y36" i="29"/>
  <c r="X36" i="29"/>
  <c r="W36" i="29"/>
  <c r="Y35" i="29"/>
  <c r="X35" i="29"/>
  <c r="W35" i="29"/>
  <c r="Y34" i="29"/>
  <c r="X34" i="29"/>
  <c r="W34" i="29"/>
  <c r="Y33" i="29"/>
  <c r="X33" i="29"/>
  <c r="W33" i="29"/>
  <c r="Y32" i="29"/>
  <c r="X32" i="29"/>
  <c r="W32" i="29"/>
  <c r="Y31" i="29"/>
  <c r="X31" i="29"/>
  <c r="W31" i="29"/>
  <c r="Y30" i="29"/>
  <c r="X30" i="29"/>
  <c r="W30" i="29"/>
  <c r="Y29" i="29"/>
  <c r="X29" i="29"/>
  <c r="W29" i="29"/>
  <c r="Y28" i="29"/>
  <c r="X28" i="29"/>
  <c r="W28" i="29"/>
  <c r="Y27" i="29"/>
  <c r="X27" i="29"/>
  <c r="W27" i="29"/>
  <c r="Y26" i="29"/>
  <c r="X26" i="29"/>
  <c r="W26" i="29"/>
  <c r="Y25" i="29"/>
  <c r="X25" i="29"/>
  <c r="W25" i="29"/>
  <c r="Y24" i="29"/>
  <c r="X24" i="29"/>
  <c r="W24" i="29"/>
  <c r="Y23" i="29"/>
  <c r="X23" i="29"/>
  <c r="W23" i="29"/>
  <c r="Y22" i="29"/>
  <c r="X22" i="29"/>
  <c r="W22" i="29"/>
  <c r="Y20" i="29"/>
  <c r="X20" i="29"/>
  <c r="W20" i="29"/>
  <c r="Y19" i="29"/>
  <c r="X19" i="29"/>
  <c r="W19" i="29"/>
  <c r="Y18" i="29"/>
  <c r="X18" i="29"/>
  <c r="W18" i="29"/>
  <c r="Y17" i="29"/>
  <c r="X17" i="29"/>
  <c r="W17" i="29"/>
  <c r="Y16" i="29"/>
  <c r="X16" i="29"/>
  <c r="W16" i="29"/>
  <c r="Y15" i="29"/>
  <c r="X15" i="29"/>
  <c r="W15" i="29"/>
  <c r="Y14" i="29"/>
  <c r="X14" i="29"/>
  <c r="W14" i="29"/>
  <c r="Y13" i="29"/>
  <c r="X13" i="29"/>
  <c r="W13" i="29"/>
  <c r="Y12" i="29"/>
  <c r="X12" i="29"/>
  <c r="W12" i="29"/>
  <c r="Y11" i="29"/>
  <c r="X11" i="29"/>
  <c r="W11" i="29"/>
  <c r="Y10" i="29"/>
  <c r="X10" i="29"/>
  <c r="W10" i="29"/>
  <c r="Y9" i="29"/>
  <c r="X9" i="29"/>
  <c r="W9" i="29"/>
  <c r="Y8" i="29"/>
  <c r="X8" i="29"/>
  <c r="W8" i="29"/>
  <c r="Y7" i="29"/>
  <c r="X7" i="29"/>
  <c r="W7" i="29"/>
  <c r="AY47" i="29" l="1" a="1"/>
  <c r="AY47" i="29" s="1"/>
  <c r="AY44" i="29" a="1"/>
  <c r="AY44" i="29" s="1"/>
  <c r="AY32" i="29" a="1"/>
  <c r="AY32" i="29" s="1"/>
  <c r="AY29" i="29" a="1"/>
  <c r="AY29" i="29" s="1"/>
  <c r="AY46" i="29" a="1"/>
  <c r="AY46" i="29" s="1"/>
  <c r="AY43" i="29" a="1"/>
  <c r="AY43" i="29" s="1"/>
  <c r="AY38" i="29" a="1"/>
  <c r="AY38" i="29" s="1"/>
  <c r="AY36" i="29" a="1"/>
  <c r="AY36" i="29" s="1"/>
  <c r="AY31" i="29" a="1"/>
  <c r="AY31" i="29" s="1"/>
  <c r="AY41" i="29" a="1"/>
  <c r="AY41" i="29" s="1"/>
  <c r="AY45" i="29" a="1"/>
  <c r="AY45" i="29" s="1"/>
  <c r="AY34" i="29" a="1"/>
  <c r="AY34" i="29" s="1"/>
  <c r="AY39" i="29" a="1"/>
  <c r="AY39" i="29" s="1"/>
  <c r="AY37" i="29" a="1"/>
  <c r="AY37" i="29" s="1"/>
  <c r="AY40" i="29" a="1"/>
  <c r="AY40" i="29" s="1"/>
  <c r="AY30" i="29" a="1"/>
  <c r="AY30" i="29" s="1"/>
  <c r="AY48" i="29" a="1"/>
  <c r="AY48" i="29" s="1"/>
  <c r="AY33" i="29" a="1"/>
  <c r="AY33" i="29" s="1"/>
  <c r="BP18" i="29" a="1"/>
  <c r="BP18" i="29" s="1"/>
  <c r="AY13" i="29" a="1"/>
  <c r="AY13" i="29" s="1"/>
  <c r="BP13" i="29" a="1"/>
  <c r="BP13" i="29" s="1"/>
  <c r="AY18" i="29" a="1"/>
  <c r="AY18" i="29" s="1"/>
  <c r="BP16" i="29" a="1"/>
  <c r="BP16" i="29" s="1"/>
  <c r="AY17" i="29" a="1"/>
  <c r="AY17" i="29" s="1"/>
  <c r="BP14" i="29" a="1"/>
  <c r="BP14" i="29" s="1"/>
  <c r="AY15" i="29" a="1"/>
  <c r="AY15" i="29" s="1"/>
  <c r="BP15" i="29" a="1"/>
  <c r="BP15" i="29" s="1"/>
  <c r="AY16" i="29" a="1"/>
  <c r="AY16" i="29" s="1"/>
  <c r="BP17" i="29" a="1"/>
  <c r="BP17" i="29" s="1"/>
  <c r="AY14" i="29" a="1"/>
  <c r="AY14" i="29" s="1"/>
  <c r="BQ16" i="29" a="1"/>
  <c r="BQ16" i="29" s="1"/>
  <c r="BQ15" i="29" a="1"/>
  <c r="BQ15" i="29" s="1"/>
  <c r="BQ14" i="29" a="1"/>
  <c r="BQ14" i="29" s="1"/>
  <c r="BQ13" i="29" a="1"/>
  <c r="BQ13" i="29" s="1"/>
  <c r="BQ18" i="29" a="1"/>
  <c r="BQ18" i="29" s="1"/>
  <c r="BQ17" i="29" a="1"/>
  <c r="BQ17" i="29" s="1"/>
  <c r="BR18" i="29" a="1"/>
  <c r="BR18" i="29" s="1"/>
  <c r="BR17" i="29" a="1"/>
  <c r="BR17" i="29" s="1"/>
  <c r="BR16" i="29" a="1"/>
  <c r="BR16" i="29" s="1"/>
  <c r="BR15" i="29" a="1"/>
  <c r="BR15" i="29" s="1"/>
  <c r="BR14" i="29" a="1"/>
  <c r="BR14" i="29" s="1"/>
  <c r="BR13" i="29" a="1"/>
  <c r="BR13" i="29" s="1"/>
  <c r="AY8" i="29" a="1"/>
  <c r="AY8" i="29" s="1"/>
  <c r="AY11" i="29" a="1"/>
  <c r="AY11" i="29" s="1"/>
  <c r="AY25" i="29" a="1"/>
  <c r="AY25" i="29" s="1"/>
  <c r="AY10" i="29" a="1"/>
  <c r="AY10" i="29" s="1"/>
  <c r="AY24" i="29" a="1"/>
  <c r="AY24" i="29" s="1"/>
  <c r="AY23" i="29" a="1"/>
  <c r="AY23" i="29" s="1"/>
  <c r="AY22" i="29" a="1"/>
  <c r="AY22" i="29" s="1"/>
  <c r="AY6" i="29" a="1"/>
  <c r="AY6" i="29" s="1"/>
  <c r="AY21" i="29" a="1"/>
  <c r="AY21" i="29" s="1"/>
  <c r="AY9" i="29" a="1"/>
  <c r="AY9" i="29" s="1"/>
  <c r="AY20" i="29" a="1"/>
  <c r="AY20" i="29" s="1"/>
  <c r="AY7" i="29" a="1"/>
  <c r="AY7" i="29" s="1"/>
  <c r="BP22" i="29" a="1"/>
  <c r="BP22" i="29" s="1"/>
  <c r="BP23" i="29" a="1"/>
  <c r="BP23" i="29" s="1"/>
  <c r="BP24" i="29" a="1"/>
  <c r="BP24" i="29" s="1"/>
  <c r="BP25" i="29" a="1"/>
  <c r="BP25" i="29" s="1"/>
  <c r="BP6" i="29" a="1"/>
  <c r="BP6" i="29" s="1"/>
  <c r="BP20" i="29" a="1"/>
  <c r="BP20" i="29" s="1"/>
  <c r="BP21" i="29" a="1"/>
  <c r="BP21" i="29" s="1"/>
  <c r="BQ20" i="29" a="1"/>
  <c r="BQ20" i="29" s="1"/>
  <c r="BQ21" i="29" a="1"/>
  <c r="BQ21" i="29" s="1"/>
  <c r="BQ24" i="29" a="1"/>
  <c r="BQ24" i="29" s="1"/>
  <c r="BQ25" i="29" a="1"/>
  <c r="BQ25" i="29" s="1"/>
  <c r="BQ22" i="29" a="1"/>
  <c r="BQ22" i="29" s="1"/>
  <c r="BQ23" i="29" a="1"/>
  <c r="BQ23" i="29" s="1"/>
  <c r="BR23" i="29" a="1"/>
  <c r="BR23" i="29" s="1"/>
  <c r="BR20" i="29" a="1"/>
  <c r="BR20" i="29" s="1"/>
  <c r="BR21" i="29" a="1"/>
  <c r="BR21" i="29" s="1"/>
  <c r="BR24" i="29" a="1"/>
  <c r="BR24" i="29" s="1"/>
  <c r="BR25" i="29" a="1"/>
  <c r="BR25" i="29" s="1"/>
  <c r="BR22" i="29" a="1"/>
  <c r="BR22" i="29" s="1"/>
  <c r="BP10" i="29" a="1"/>
  <c r="BP10" i="29" s="1"/>
  <c r="BP9" i="29" a="1"/>
  <c r="BP9" i="29" s="1"/>
  <c r="BP8" i="29" a="1"/>
  <c r="BP8" i="29" s="1"/>
  <c r="BP11" i="29" a="1"/>
  <c r="BP11" i="29" s="1"/>
  <c r="BP7" i="29" a="1"/>
  <c r="BP7" i="29" s="1"/>
  <c r="BR8" i="29" a="1"/>
  <c r="BR8" i="29" s="1"/>
  <c r="BR7" i="29" a="1"/>
  <c r="BR7" i="29" s="1"/>
  <c r="BR11" i="29" a="1"/>
  <c r="BR11" i="29" s="1"/>
  <c r="BR10" i="29" a="1"/>
  <c r="BR10" i="29" s="1"/>
  <c r="BR6" i="29" a="1"/>
  <c r="BR6" i="29" s="1"/>
  <c r="BR9" i="29" a="1"/>
  <c r="BR9" i="29" s="1"/>
  <c r="BQ7" i="29" a="1"/>
  <c r="BQ7" i="29" s="1"/>
  <c r="BQ10" i="29" a="1"/>
  <c r="BQ10" i="29" s="1"/>
  <c r="BQ6" i="29" a="1"/>
  <c r="BQ6" i="29" s="1"/>
  <c r="BQ9" i="29" a="1"/>
  <c r="BQ9" i="29" s="1"/>
  <c r="BQ8" i="29" a="1"/>
  <c r="BQ8" i="29" s="1"/>
  <c r="BQ11" i="29" a="1"/>
  <c r="BQ11" i="29" s="1"/>
  <c r="E16" i="14" l="1"/>
  <c r="E15" i="14"/>
  <c r="E51" i="26" l="1"/>
  <c r="F51" i="26" s="1"/>
  <c r="E12" i="26" l="1"/>
  <c r="F12" i="26" s="1"/>
  <c r="E16" i="26"/>
  <c r="F16" i="26" s="1"/>
  <c r="E20" i="26"/>
  <c r="F20" i="26" s="1"/>
  <c r="E24" i="26"/>
  <c r="F24" i="26" s="1"/>
  <c r="E9" i="26"/>
  <c r="F9" i="26" s="1"/>
  <c r="E17" i="26"/>
  <c r="F17" i="26" s="1"/>
  <c r="E29" i="26"/>
  <c r="F29" i="26" s="1"/>
  <c r="E28" i="26"/>
  <c r="F28" i="26" s="1"/>
  <c r="E36" i="26"/>
  <c r="F36" i="26" s="1"/>
  <c r="E44" i="26"/>
  <c r="F44" i="26" s="1"/>
  <c r="E6" i="26"/>
  <c r="F6" i="26" s="1"/>
  <c r="E14" i="26"/>
  <c r="F14" i="26" s="1"/>
  <c r="E30" i="26"/>
  <c r="F30" i="26" s="1"/>
  <c r="E38" i="26"/>
  <c r="F38" i="26" s="1"/>
  <c r="E23" i="26"/>
  <c r="F23" i="26" s="1"/>
  <c r="E32" i="26"/>
  <c r="F32" i="26" s="1"/>
  <c r="E48" i="26"/>
  <c r="F48" i="26" s="1"/>
  <c r="E7" i="26"/>
  <c r="F7" i="26" s="1"/>
  <c r="E15" i="26"/>
  <c r="F15" i="26" s="1"/>
  <c r="E49" i="26"/>
  <c r="F49" i="26" s="1"/>
  <c r="E50" i="26"/>
  <c r="F50" i="26" s="1"/>
  <c r="E27" i="26"/>
  <c r="F27" i="26" s="1"/>
  <c r="E11" i="26"/>
  <c r="F11" i="26" s="1"/>
  <c r="E46" i="26"/>
  <c r="F46" i="26" s="1"/>
  <c r="E42" i="26"/>
  <c r="F42" i="26" s="1"/>
  <c r="E8" i="26"/>
  <c r="F8" i="26" s="1"/>
  <c r="E21" i="26"/>
  <c r="F21" i="26" s="1"/>
  <c r="E26" i="26"/>
  <c r="F26" i="26" s="1"/>
  <c r="E31" i="26"/>
  <c r="F31" i="26" s="1"/>
  <c r="E39" i="26"/>
  <c r="F39" i="26" s="1"/>
  <c r="E47" i="26"/>
  <c r="F47" i="26" s="1"/>
  <c r="E19" i="26"/>
  <c r="F19" i="26" s="1"/>
  <c r="E41" i="26"/>
  <c r="F41" i="26" s="1"/>
  <c r="E43" i="26"/>
  <c r="F43" i="26" s="1"/>
  <c r="E10" i="26"/>
  <c r="F10" i="26" s="1"/>
  <c r="E22" i="26"/>
  <c r="F22" i="26" s="1"/>
  <c r="E34" i="26"/>
  <c r="F34" i="26" s="1"/>
  <c r="E37" i="26"/>
  <c r="F37" i="26" s="1"/>
  <c r="E33" i="26"/>
  <c r="F33" i="26" s="1"/>
  <c r="E13" i="26"/>
  <c r="F13" i="26" s="1"/>
  <c r="E18" i="26"/>
  <c r="F18" i="26" s="1"/>
  <c r="E25" i="26"/>
  <c r="F25" i="26" s="1"/>
  <c r="E35" i="26"/>
  <c r="F35" i="26" s="1"/>
  <c r="E40" i="26"/>
  <c r="F40" i="26" s="1"/>
  <c r="E45" i="26"/>
  <c r="F45" i="26" s="1"/>
  <c r="E54" i="26" l="1"/>
  <c r="F54" i="26" s="1"/>
  <c r="E53" i="26"/>
  <c r="F53" i="26" s="1"/>
  <c r="G6" i="19" l="1"/>
  <c r="E5" i="14"/>
  <c r="G77" i="19"/>
  <c r="G76" i="19"/>
  <c r="M76" i="19" s="1"/>
  <c r="O76" i="19" s="1"/>
  <c r="G75" i="19"/>
  <c r="M75" i="19" s="1"/>
  <c r="T75" i="19" s="1"/>
  <c r="G74" i="19"/>
  <c r="M74" i="19" s="1"/>
  <c r="O74" i="19" s="1"/>
  <c r="G73" i="19"/>
  <c r="G72" i="19"/>
  <c r="M72" i="19" s="1"/>
  <c r="O72" i="19" s="1"/>
  <c r="G71" i="19"/>
  <c r="M71" i="19" s="1"/>
  <c r="T71" i="19" s="1"/>
  <c r="G70" i="19"/>
  <c r="M70" i="19" s="1"/>
  <c r="O70" i="19" s="1"/>
  <c r="G69" i="19"/>
  <c r="G68" i="19"/>
  <c r="M68" i="19" s="1"/>
  <c r="O68" i="19" s="1"/>
  <c r="G67" i="19"/>
  <c r="M67" i="19" s="1"/>
  <c r="T67" i="19" s="1"/>
  <c r="G66" i="19"/>
  <c r="M66" i="19" s="1"/>
  <c r="O66" i="19" s="1"/>
  <c r="G65" i="19"/>
  <c r="M65" i="19" s="1"/>
  <c r="T65" i="19" s="1"/>
  <c r="G64" i="19"/>
  <c r="M64" i="19" s="1"/>
  <c r="O64" i="19" s="1"/>
  <c r="G63" i="19"/>
  <c r="M63" i="19" s="1"/>
  <c r="T63" i="19" s="1"/>
  <c r="G62" i="19"/>
  <c r="M62" i="19" s="1"/>
  <c r="T62" i="19" s="1"/>
  <c r="G61" i="19"/>
  <c r="M61" i="19" s="1"/>
  <c r="G60" i="19"/>
  <c r="M60" i="19" s="1"/>
  <c r="T60" i="19" s="1"/>
  <c r="G59" i="19"/>
  <c r="G58" i="19"/>
  <c r="M58" i="19" s="1"/>
  <c r="T58" i="19" s="1"/>
  <c r="G57" i="19"/>
  <c r="M57" i="19" s="1"/>
  <c r="G56" i="19"/>
  <c r="M56" i="19" s="1"/>
  <c r="G55" i="19"/>
  <c r="G54" i="19"/>
  <c r="M54" i="19" s="1"/>
  <c r="U54" i="19" s="1"/>
  <c r="G53" i="19"/>
  <c r="M53" i="19" s="1"/>
  <c r="G52" i="19"/>
  <c r="M52" i="19" s="1"/>
  <c r="G51" i="19"/>
  <c r="G50" i="19"/>
  <c r="M50" i="19" s="1"/>
  <c r="T50" i="19" s="1"/>
  <c r="G48" i="19"/>
  <c r="G47" i="19"/>
  <c r="G46" i="19"/>
  <c r="M45" i="19"/>
  <c r="G44" i="19"/>
  <c r="G43" i="19"/>
  <c r="G42" i="19"/>
  <c r="G41" i="19"/>
  <c r="G40" i="19"/>
  <c r="G39" i="19"/>
  <c r="M39" i="19" s="1"/>
  <c r="P39" i="19" s="1"/>
  <c r="G38" i="19"/>
  <c r="G37" i="19"/>
  <c r="G36" i="19"/>
  <c r="G35" i="19"/>
  <c r="G34" i="19"/>
  <c r="G33" i="19"/>
  <c r="G32" i="19"/>
  <c r="G31" i="19"/>
  <c r="G30" i="19"/>
  <c r="G29" i="19"/>
  <c r="G28" i="19"/>
  <c r="M28" i="19" s="1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G7" i="19"/>
  <c r="U72" i="19" l="1"/>
  <c r="N72" i="19"/>
  <c r="V70" i="19"/>
  <c r="N70" i="19"/>
  <c r="V68" i="19"/>
  <c r="U76" i="19"/>
  <c r="U68" i="19"/>
  <c r="N76" i="19"/>
  <c r="V64" i="19"/>
  <c r="V72" i="19"/>
  <c r="R63" i="19"/>
  <c r="P45" i="19"/>
  <c r="X45" i="19"/>
  <c r="W45" i="19"/>
  <c r="O57" i="19"/>
  <c r="Q57" i="19"/>
  <c r="M6" i="19"/>
  <c r="S6" i="19" s="1"/>
  <c r="U74" i="19"/>
  <c r="R65" i="19"/>
  <c r="V62" i="19"/>
  <c r="S65" i="19"/>
  <c r="V76" i="19"/>
  <c r="N74" i="19"/>
  <c r="U70" i="19"/>
  <c r="Q65" i="19"/>
  <c r="U62" i="19"/>
  <c r="U64" i="19"/>
  <c r="X75" i="19"/>
  <c r="N64" i="19"/>
  <c r="S52" i="19"/>
  <c r="R75" i="19"/>
  <c r="X71" i="19"/>
  <c r="N68" i="19"/>
  <c r="X63" i="19"/>
  <c r="Q75" i="19"/>
  <c r="S50" i="19"/>
  <c r="R71" i="19"/>
  <c r="R67" i="19"/>
  <c r="V74" i="19"/>
  <c r="Q71" i="19"/>
  <c r="X65" i="19"/>
  <c r="Q63" i="19"/>
  <c r="R61" i="19"/>
  <c r="T61" i="19"/>
  <c r="U61" i="19"/>
  <c r="N61" i="19"/>
  <c r="V61" i="19"/>
  <c r="Q61" i="19"/>
  <c r="W61" i="19"/>
  <c r="X61" i="19"/>
  <c r="P61" i="19"/>
  <c r="O61" i="19"/>
  <c r="T6" i="19"/>
  <c r="U6" i="19"/>
  <c r="M26" i="19"/>
  <c r="S26" i="19" s="1"/>
  <c r="M40" i="19"/>
  <c r="S40" i="19" s="1"/>
  <c r="M27" i="19"/>
  <c r="S27" i="19" s="1"/>
  <c r="M47" i="19"/>
  <c r="S47" i="19" s="1"/>
  <c r="X67" i="19"/>
  <c r="U66" i="19"/>
  <c r="W53" i="19"/>
  <c r="M12" i="19"/>
  <c r="S12" i="19" s="1"/>
  <c r="M20" i="19"/>
  <c r="S20" i="19" s="1"/>
  <c r="S28" i="19"/>
  <c r="M35" i="19"/>
  <c r="S35" i="19" s="1"/>
  <c r="M42" i="19"/>
  <c r="S42" i="19" s="1"/>
  <c r="M48" i="19"/>
  <c r="S48" i="19" s="1"/>
  <c r="M55" i="19"/>
  <c r="S55" i="19" s="1"/>
  <c r="T76" i="19"/>
  <c r="W75" i="19"/>
  <c r="P75" i="19"/>
  <c r="T74" i="19"/>
  <c r="T72" i="19"/>
  <c r="W71" i="19"/>
  <c r="P71" i="19"/>
  <c r="T70" i="19"/>
  <c r="T68" i="19"/>
  <c r="W67" i="19"/>
  <c r="P67" i="19"/>
  <c r="T66" i="19"/>
  <c r="W65" i="19"/>
  <c r="P65" i="19"/>
  <c r="T64" i="19"/>
  <c r="W63" i="19"/>
  <c r="P63" i="19"/>
  <c r="U60" i="19"/>
  <c r="P57" i="19"/>
  <c r="Q45" i="19"/>
  <c r="X39" i="19"/>
  <c r="M33" i="19"/>
  <c r="S33" i="19" s="1"/>
  <c r="R53" i="19"/>
  <c r="T53" i="19"/>
  <c r="U53" i="19"/>
  <c r="N53" i="19"/>
  <c r="V53" i="19"/>
  <c r="N66" i="19"/>
  <c r="X53" i="19"/>
  <c r="M19" i="19"/>
  <c r="M41" i="19"/>
  <c r="S41" i="19" s="1"/>
  <c r="M73" i="19"/>
  <c r="S73" i="19" s="1"/>
  <c r="Q67" i="19"/>
  <c r="M13" i="19"/>
  <c r="S13" i="19" s="1"/>
  <c r="M21" i="19"/>
  <c r="N28" i="19"/>
  <c r="V28" i="19"/>
  <c r="O28" i="19"/>
  <c r="P28" i="19"/>
  <c r="W28" i="19"/>
  <c r="Q28" i="19"/>
  <c r="X28" i="19"/>
  <c r="R28" i="19"/>
  <c r="M36" i="19"/>
  <c r="S36" i="19" s="1"/>
  <c r="M49" i="19"/>
  <c r="S49" i="19" s="1"/>
  <c r="N56" i="19"/>
  <c r="V56" i="19"/>
  <c r="O56" i="19"/>
  <c r="P56" i="19"/>
  <c r="W56" i="19"/>
  <c r="Q56" i="19"/>
  <c r="X56" i="19"/>
  <c r="R56" i="19"/>
  <c r="N62" i="19"/>
  <c r="O62" i="19"/>
  <c r="P62" i="19"/>
  <c r="Q62" i="19"/>
  <c r="R62" i="19"/>
  <c r="S76" i="19"/>
  <c r="O75" i="19"/>
  <c r="S74" i="19"/>
  <c r="S72" i="19"/>
  <c r="O71" i="19"/>
  <c r="S70" i="19"/>
  <c r="S68" i="19"/>
  <c r="O67" i="19"/>
  <c r="S66" i="19"/>
  <c r="O65" i="19"/>
  <c r="S64" i="19"/>
  <c r="O63" i="19"/>
  <c r="S62" i="19"/>
  <c r="U58" i="19"/>
  <c r="Q53" i="19"/>
  <c r="W39" i="19"/>
  <c r="M10" i="19"/>
  <c r="S10" i="19"/>
  <c r="N60" i="19"/>
  <c r="V60" i="19"/>
  <c r="O60" i="19"/>
  <c r="P60" i="19"/>
  <c r="W60" i="19"/>
  <c r="Q60" i="19"/>
  <c r="X60" i="19"/>
  <c r="R60" i="19"/>
  <c r="M14" i="19"/>
  <c r="S14" i="19" s="1"/>
  <c r="M22" i="19"/>
  <c r="M29" i="19"/>
  <c r="S29" i="19" s="1"/>
  <c r="M37" i="19"/>
  <c r="S37" i="19" s="1"/>
  <c r="M43" i="19"/>
  <c r="S43" i="19" s="1"/>
  <c r="N50" i="19"/>
  <c r="V50" i="19"/>
  <c r="O50" i="19"/>
  <c r="P50" i="19"/>
  <c r="W50" i="19"/>
  <c r="Q50" i="19"/>
  <c r="X50" i="19"/>
  <c r="R50" i="19"/>
  <c r="S57" i="19"/>
  <c r="M69" i="19"/>
  <c r="S69" i="19" s="1"/>
  <c r="R76" i="19"/>
  <c r="V75" i="19"/>
  <c r="N75" i="19"/>
  <c r="R74" i="19"/>
  <c r="R72" i="19"/>
  <c r="V71" i="19"/>
  <c r="N71" i="19"/>
  <c r="R70" i="19"/>
  <c r="R68" i="19"/>
  <c r="V67" i="19"/>
  <c r="N67" i="19"/>
  <c r="R66" i="19"/>
  <c r="V65" i="19"/>
  <c r="N65" i="19"/>
  <c r="R64" i="19"/>
  <c r="V63" i="19"/>
  <c r="N63" i="19"/>
  <c r="S60" i="19"/>
  <c r="U56" i="19"/>
  <c r="P53" i="19"/>
  <c r="Q39" i="19"/>
  <c r="U28" i="19"/>
  <c r="M46" i="19"/>
  <c r="M34" i="19"/>
  <c r="S34" i="19" s="1"/>
  <c r="M15" i="19"/>
  <c r="S15" i="19" s="1"/>
  <c r="M23" i="19"/>
  <c r="S23" i="19" s="1"/>
  <c r="M30" i="19"/>
  <c r="S30" i="19" s="1"/>
  <c r="M38" i="19"/>
  <c r="S38" i="19" s="1"/>
  <c r="M44" i="19"/>
  <c r="S44" i="19" s="1"/>
  <c r="M51" i="19"/>
  <c r="S51" i="19" s="1"/>
  <c r="R57" i="19"/>
  <c r="T57" i="19"/>
  <c r="U57" i="19"/>
  <c r="N57" i="19"/>
  <c r="V57" i="19"/>
  <c r="X76" i="19"/>
  <c r="Q76" i="19"/>
  <c r="U75" i="19"/>
  <c r="X74" i="19"/>
  <c r="Q74" i="19"/>
  <c r="X72" i="19"/>
  <c r="Q72" i="19"/>
  <c r="U71" i="19"/>
  <c r="X70" i="19"/>
  <c r="Q70" i="19"/>
  <c r="X68" i="19"/>
  <c r="Q68" i="19"/>
  <c r="U67" i="19"/>
  <c r="X66" i="19"/>
  <c r="Q66" i="19"/>
  <c r="U65" i="19"/>
  <c r="X64" i="19"/>
  <c r="Q64" i="19"/>
  <c r="U63" i="19"/>
  <c r="X62" i="19"/>
  <c r="S58" i="19"/>
  <c r="T56" i="19"/>
  <c r="O53" i="19"/>
  <c r="T28" i="19"/>
  <c r="N54" i="19"/>
  <c r="V54" i="19"/>
  <c r="O54" i="19"/>
  <c r="P54" i="19"/>
  <c r="W54" i="19"/>
  <c r="Q54" i="19"/>
  <c r="X54" i="19"/>
  <c r="R54" i="19"/>
  <c r="M8" i="19"/>
  <c r="M16" i="19"/>
  <c r="S16" i="19" s="1"/>
  <c r="M24" i="19"/>
  <c r="S24" i="19" s="1"/>
  <c r="M31" i="19"/>
  <c r="S31" i="19" s="1"/>
  <c r="S39" i="19"/>
  <c r="S45" i="19"/>
  <c r="N52" i="19"/>
  <c r="V52" i="19"/>
  <c r="O52" i="19"/>
  <c r="P52" i="19"/>
  <c r="W52" i="19"/>
  <c r="Q52" i="19"/>
  <c r="X52" i="19"/>
  <c r="R52" i="19"/>
  <c r="N58" i="19"/>
  <c r="V58" i="19"/>
  <c r="O58" i="19"/>
  <c r="P58" i="19"/>
  <c r="W58" i="19"/>
  <c r="Q58" i="19"/>
  <c r="X58" i="19"/>
  <c r="R58" i="19"/>
  <c r="M77" i="19"/>
  <c r="S77" i="19" s="1"/>
  <c r="W76" i="19"/>
  <c r="P76" i="19"/>
  <c r="W74" i="19"/>
  <c r="P74" i="19"/>
  <c r="W72" i="19"/>
  <c r="P72" i="19"/>
  <c r="W70" i="19"/>
  <c r="P70" i="19"/>
  <c r="W68" i="19"/>
  <c r="P68" i="19"/>
  <c r="W66" i="19"/>
  <c r="P66" i="19"/>
  <c r="W64" i="19"/>
  <c r="P64" i="19"/>
  <c r="W62" i="19"/>
  <c r="X57" i="19"/>
  <c r="S56" i="19"/>
  <c r="T54" i="19"/>
  <c r="U52" i="19"/>
  <c r="M18" i="19"/>
  <c r="V66" i="19"/>
  <c r="M11" i="19"/>
  <c r="S11" i="19" s="1"/>
  <c r="S61" i="19"/>
  <c r="M9" i="19"/>
  <c r="S9" i="19" s="1"/>
  <c r="M17" i="19"/>
  <c r="M25" i="19"/>
  <c r="S25" i="19" s="1"/>
  <c r="M32" i="19"/>
  <c r="S32" i="19" s="1"/>
  <c r="R39" i="19"/>
  <c r="T39" i="19"/>
  <c r="U39" i="19"/>
  <c r="N39" i="19"/>
  <c r="V39" i="19"/>
  <c r="O39" i="19"/>
  <c r="R45" i="19"/>
  <c r="T45" i="19"/>
  <c r="U45" i="19"/>
  <c r="N45" i="19"/>
  <c r="V45" i="19"/>
  <c r="O45" i="19"/>
  <c r="S53" i="19"/>
  <c r="M59" i="19"/>
  <c r="S59" i="19" s="1"/>
  <c r="S75" i="19"/>
  <c r="S71" i="19"/>
  <c r="S67" i="19"/>
  <c r="S63" i="19"/>
  <c r="W57" i="19"/>
  <c r="S54" i="19"/>
  <c r="T52" i="19"/>
  <c r="U50" i="19"/>
  <c r="M7" i="19"/>
  <c r="V6" i="19" l="1"/>
  <c r="N6" i="19"/>
  <c r="W6" i="19"/>
  <c r="O6" i="19"/>
  <c r="R6" i="19"/>
  <c r="Q6" i="19"/>
  <c r="X6" i="19"/>
  <c r="P6" i="19"/>
  <c r="R17" i="19"/>
  <c r="T17" i="19"/>
  <c r="U17" i="19"/>
  <c r="N17" i="19"/>
  <c r="V17" i="19"/>
  <c r="O17" i="19"/>
  <c r="P17" i="19"/>
  <c r="Q17" i="19"/>
  <c r="W17" i="19"/>
  <c r="X17" i="19"/>
  <c r="R19" i="19"/>
  <c r="T19" i="19"/>
  <c r="U19" i="19"/>
  <c r="N19" i="19"/>
  <c r="V19" i="19"/>
  <c r="O19" i="19"/>
  <c r="W19" i="19"/>
  <c r="X19" i="19"/>
  <c r="P19" i="19"/>
  <c r="Q19" i="19"/>
  <c r="R7" i="19"/>
  <c r="T7" i="19"/>
  <c r="U7" i="19"/>
  <c r="N7" i="19"/>
  <c r="V7" i="19"/>
  <c r="O7" i="19"/>
  <c r="P7" i="19"/>
  <c r="Q7" i="19"/>
  <c r="W7" i="19"/>
  <c r="X7" i="19"/>
  <c r="R51" i="19"/>
  <c r="T51" i="19"/>
  <c r="U51" i="19"/>
  <c r="N51" i="19"/>
  <c r="V51" i="19"/>
  <c r="O51" i="19"/>
  <c r="P51" i="19"/>
  <c r="Q51" i="19"/>
  <c r="X51" i="19"/>
  <c r="W51" i="19"/>
  <c r="R23" i="19"/>
  <c r="T23" i="19"/>
  <c r="U23" i="19"/>
  <c r="N23" i="19"/>
  <c r="V23" i="19"/>
  <c r="O23" i="19"/>
  <c r="P23" i="19"/>
  <c r="Q23" i="19"/>
  <c r="W23" i="19"/>
  <c r="X23" i="19"/>
  <c r="R55" i="19"/>
  <c r="T55" i="19"/>
  <c r="U55" i="19"/>
  <c r="N55" i="19"/>
  <c r="V55" i="19"/>
  <c r="X55" i="19"/>
  <c r="W55" i="19"/>
  <c r="O55" i="19"/>
  <c r="P55" i="19"/>
  <c r="Q55" i="19"/>
  <c r="R47" i="19"/>
  <c r="T47" i="19"/>
  <c r="U47" i="19"/>
  <c r="N47" i="19"/>
  <c r="V47" i="19"/>
  <c r="O47" i="19"/>
  <c r="P47" i="19"/>
  <c r="Q47" i="19"/>
  <c r="W47" i="19"/>
  <c r="X47" i="19"/>
  <c r="N8" i="19"/>
  <c r="V8" i="19"/>
  <c r="O8" i="19"/>
  <c r="P8" i="19"/>
  <c r="W8" i="19"/>
  <c r="Q8" i="19"/>
  <c r="X8" i="19"/>
  <c r="R8" i="19"/>
  <c r="U8" i="19"/>
  <c r="T8" i="19"/>
  <c r="N22" i="19"/>
  <c r="V22" i="19"/>
  <c r="O22" i="19"/>
  <c r="P22" i="19"/>
  <c r="W22" i="19"/>
  <c r="Q22" i="19"/>
  <c r="X22" i="19"/>
  <c r="R22" i="19"/>
  <c r="T22" i="19"/>
  <c r="U22" i="19"/>
  <c r="R21" i="19"/>
  <c r="T21" i="19"/>
  <c r="U21" i="19"/>
  <c r="N21" i="19"/>
  <c r="V21" i="19"/>
  <c r="O21" i="19"/>
  <c r="X21" i="19"/>
  <c r="P21" i="19"/>
  <c r="W21" i="19"/>
  <c r="Q21" i="19"/>
  <c r="R9" i="19"/>
  <c r="T9" i="19"/>
  <c r="U9" i="19"/>
  <c r="N9" i="19"/>
  <c r="V9" i="19"/>
  <c r="O9" i="19"/>
  <c r="P9" i="19"/>
  <c r="Q9" i="19"/>
  <c r="W9" i="19"/>
  <c r="X9" i="19"/>
  <c r="R31" i="19"/>
  <c r="T31" i="19"/>
  <c r="U31" i="19"/>
  <c r="N31" i="19"/>
  <c r="V31" i="19"/>
  <c r="O31" i="19"/>
  <c r="P31" i="19"/>
  <c r="Q31" i="19"/>
  <c r="W31" i="19"/>
  <c r="X31" i="19"/>
  <c r="R43" i="19"/>
  <c r="T43" i="19"/>
  <c r="U43" i="19"/>
  <c r="N43" i="19"/>
  <c r="V43" i="19"/>
  <c r="O43" i="19"/>
  <c r="W43" i="19"/>
  <c r="X43" i="19"/>
  <c r="P43" i="19"/>
  <c r="Q43" i="19"/>
  <c r="N14" i="19"/>
  <c r="V14" i="19"/>
  <c r="O14" i="19"/>
  <c r="P14" i="19"/>
  <c r="W14" i="19"/>
  <c r="Q14" i="19"/>
  <c r="X14" i="19"/>
  <c r="R14" i="19"/>
  <c r="T14" i="19"/>
  <c r="U14" i="19"/>
  <c r="R49" i="19"/>
  <c r="T49" i="19"/>
  <c r="U49" i="19"/>
  <c r="N49" i="19"/>
  <c r="V49" i="19"/>
  <c r="O49" i="19"/>
  <c r="P49" i="19"/>
  <c r="Q49" i="19"/>
  <c r="W49" i="19"/>
  <c r="X49" i="19"/>
  <c r="R13" i="19"/>
  <c r="T13" i="19"/>
  <c r="U13" i="19"/>
  <c r="N13" i="19"/>
  <c r="V13" i="19"/>
  <c r="O13" i="19"/>
  <c r="W13" i="19"/>
  <c r="X13" i="19"/>
  <c r="P13" i="19"/>
  <c r="Q13" i="19"/>
  <c r="R33" i="19"/>
  <c r="T33" i="19"/>
  <c r="U33" i="19"/>
  <c r="N33" i="19"/>
  <c r="V33" i="19"/>
  <c r="O33" i="19"/>
  <c r="P33" i="19"/>
  <c r="Q33" i="19"/>
  <c r="W33" i="19"/>
  <c r="X33" i="19"/>
  <c r="N20" i="19"/>
  <c r="V20" i="19"/>
  <c r="O20" i="19"/>
  <c r="P20" i="19"/>
  <c r="W20" i="19"/>
  <c r="Q20" i="19"/>
  <c r="X20" i="19"/>
  <c r="R20" i="19"/>
  <c r="T20" i="19"/>
  <c r="U20" i="19"/>
  <c r="R15" i="19"/>
  <c r="T15" i="19"/>
  <c r="U15" i="19"/>
  <c r="N15" i="19"/>
  <c r="V15" i="19"/>
  <c r="O15" i="19"/>
  <c r="P15" i="19"/>
  <c r="Q15" i="19"/>
  <c r="W15" i="19"/>
  <c r="X15" i="19"/>
  <c r="N48" i="19"/>
  <c r="V48" i="19"/>
  <c r="O48" i="19"/>
  <c r="P48" i="19"/>
  <c r="W48" i="19"/>
  <c r="Q48" i="19"/>
  <c r="X48" i="19"/>
  <c r="R48" i="19"/>
  <c r="U48" i="19"/>
  <c r="T48" i="19"/>
  <c r="R27" i="19"/>
  <c r="T27" i="19"/>
  <c r="U27" i="19"/>
  <c r="N27" i="19"/>
  <c r="V27" i="19"/>
  <c r="O27" i="19"/>
  <c r="W27" i="19"/>
  <c r="X27" i="19"/>
  <c r="Q27" i="19"/>
  <c r="P27" i="19"/>
  <c r="N18" i="19"/>
  <c r="V18" i="19"/>
  <c r="O18" i="19"/>
  <c r="P18" i="19"/>
  <c r="W18" i="19"/>
  <c r="Q18" i="19"/>
  <c r="X18" i="19"/>
  <c r="R18" i="19"/>
  <c r="T18" i="19"/>
  <c r="U18" i="19"/>
  <c r="N46" i="19"/>
  <c r="V46" i="19"/>
  <c r="O46" i="19"/>
  <c r="P46" i="19"/>
  <c r="W46" i="19"/>
  <c r="Q46" i="19"/>
  <c r="X46" i="19"/>
  <c r="R46" i="19"/>
  <c r="T46" i="19"/>
  <c r="U46" i="19"/>
  <c r="R59" i="19"/>
  <c r="T59" i="19"/>
  <c r="U59" i="19"/>
  <c r="N59" i="19"/>
  <c r="V59" i="19"/>
  <c r="Q59" i="19"/>
  <c r="W59" i="19"/>
  <c r="X59" i="19"/>
  <c r="P59" i="19"/>
  <c r="O59" i="19"/>
  <c r="N44" i="19"/>
  <c r="V44" i="19"/>
  <c r="O44" i="19"/>
  <c r="P44" i="19"/>
  <c r="W44" i="19"/>
  <c r="Q44" i="19"/>
  <c r="X44" i="19"/>
  <c r="R44" i="19"/>
  <c r="T44" i="19"/>
  <c r="U44" i="19"/>
  <c r="R37" i="19"/>
  <c r="T37" i="19"/>
  <c r="U37" i="19"/>
  <c r="N37" i="19"/>
  <c r="V37" i="19"/>
  <c r="O37" i="19"/>
  <c r="P37" i="19"/>
  <c r="W37" i="19"/>
  <c r="X37" i="19"/>
  <c r="Q37" i="19"/>
  <c r="T73" i="19"/>
  <c r="Q73" i="19"/>
  <c r="U73" i="19"/>
  <c r="N73" i="19"/>
  <c r="V73" i="19"/>
  <c r="X73" i="19"/>
  <c r="R73" i="19"/>
  <c r="O73" i="19"/>
  <c r="P73" i="19"/>
  <c r="W73" i="19"/>
  <c r="N12" i="19"/>
  <c r="V12" i="19"/>
  <c r="O12" i="19"/>
  <c r="P12" i="19"/>
  <c r="W12" i="19"/>
  <c r="Q12" i="19"/>
  <c r="X12" i="19"/>
  <c r="R12" i="19"/>
  <c r="T12" i="19"/>
  <c r="U12" i="19"/>
  <c r="N32" i="19"/>
  <c r="V32" i="19"/>
  <c r="O32" i="19"/>
  <c r="P32" i="19"/>
  <c r="W32" i="19"/>
  <c r="Q32" i="19"/>
  <c r="X32" i="19"/>
  <c r="R32" i="19"/>
  <c r="U32" i="19"/>
  <c r="T32" i="19"/>
  <c r="S7" i="19"/>
  <c r="N38" i="19"/>
  <c r="V38" i="19"/>
  <c r="O38" i="19"/>
  <c r="P38" i="19"/>
  <c r="W38" i="19"/>
  <c r="Q38" i="19"/>
  <c r="X38" i="19"/>
  <c r="R38" i="19"/>
  <c r="T38" i="19"/>
  <c r="U38" i="19"/>
  <c r="N10" i="19"/>
  <c r="V10" i="19"/>
  <c r="O10" i="19"/>
  <c r="P10" i="19"/>
  <c r="W10" i="19"/>
  <c r="Q10" i="19"/>
  <c r="X10" i="19"/>
  <c r="R10" i="19"/>
  <c r="T10" i="19"/>
  <c r="U10" i="19"/>
  <c r="N36" i="19"/>
  <c r="V36" i="19"/>
  <c r="O36" i="19"/>
  <c r="P36" i="19"/>
  <c r="W36" i="19"/>
  <c r="Q36" i="19"/>
  <c r="X36" i="19"/>
  <c r="R36" i="19"/>
  <c r="T36" i="19"/>
  <c r="U36" i="19"/>
  <c r="N42" i="19"/>
  <c r="V42" i="19"/>
  <c r="O42" i="19"/>
  <c r="P42" i="19"/>
  <c r="W42" i="19"/>
  <c r="Q42" i="19"/>
  <c r="X42" i="19"/>
  <c r="R42" i="19"/>
  <c r="T42" i="19"/>
  <c r="U42" i="19"/>
  <c r="N40" i="19"/>
  <c r="V40" i="19"/>
  <c r="O40" i="19"/>
  <c r="P40" i="19"/>
  <c r="W40" i="19"/>
  <c r="Q40" i="19"/>
  <c r="X40" i="19"/>
  <c r="R40" i="19"/>
  <c r="U40" i="19"/>
  <c r="T40" i="19"/>
  <c r="N77" i="19"/>
  <c r="V77" i="19"/>
  <c r="O77" i="19"/>
  <c r="P77" i="19"/>
  <c r="W77" i="19"/>
  <c r="Q77" i="19"/>
  <c r="X77" i="19"/>
  <c r="R77" i="19"/>
  <c r="T77" i="19"/>
  <c r="U77" i="19"/>
  <c r="N24" i="19"/>
  <c r="V24" i="19"/>
  <c r="O24" i="19"/>
  <c r="P24" i="19"/>
  <c r="W24" i="19"/>
  <c r="Q24" i="19"/>
  <c r="X24" i="19"/>
  <c r="R24" i="19"/>
  <c r="U24" i="19"/>
  <c r="T24" i="19"/>
  <c r="R25" i="19"/>
  <c r="T25" i="19"/>
  <c r="U25" i="19"/>
  <c r="N25" i="19"/>
  <c r="V25" i="19"/>
  <c r="O25" i="19"/>
  <c r="P25" i="19"/>
  <c r="Q25" i="19"/>
  <c r="W25" i="19"/>
  <c r="X25" i="19"/>
  <c r="N16" i="19"/>
  <c r="V16" i="19"/>
  <c r="O16" i="19"/>
  <c r="P16" i="19"/>
  <c r="W16" i="19"/>
  <c r="Q16" i="19"/>
  <c r="X16" i="19"/>
  <c r="R16" i="19"/>
  <c r="U16" i="19"/>
  <c r="T16" i="19"/>
  <c r="N34" i="19"/>
  <c r="V34" i="19"/>
  <c r="O34" i="19"/>
  <c r="P34" i="19"/>
  <c r="W34" i="19"/>
  <c r="Q34" i="19"/>
  <c r="X34" i="19"/>
  <c r="R34" i="19"/>
  <c r="T34" i="19"/>
  <c r="U34" i="19"/>
  <c r="R29" i="19"/>
  <c r="T29" i="19"/>
  <c r="U29" i="19"/>
  <c r="N29" i="19"/>
  <c r="V29" i="19"/>
  <c r="O29" i="19"/>
  <c r="X29" i="19"/>
  <c r="P29" i="19"/>
  <c r="Q29" i="19"/>
  <c r="W29" i="19"/>
  <c r="R41" i="19"/>
  <c r="T41" i="19"/>
  <c r="U41" i="19"/>
  <c r="N41" i="19"/>
  <c r="V41" i="19"/>
  <c r="O41" i="19"/>
  <c r="P41" i="19"/>
  <c r="Q41" i="19"/>
  <c r="W41" i="19"/>
  <c r="X41" i="19"/>
  <c r="R11" i="19"/>
  <c r="T11" i="19"/>
  <c r="U11" i="19"/>
  <c r="N11" i="19"/>
  <c r="V11" i="19"/>
  <c r="O11" i="19"/>
  <c r="W11" i="19"/>
  <c r="X11" i="19"/>
  <c r="P11" i="19"/>
  <c r="Q11" i="19"/>
  <c r="S17" i="19"/>
  <c r="S18" i="19"/>
  <c r="S8" i="19"/>
  <c r="N30" i="19"/>
  <c r="V30" i="19"/>
  <c r="O30" i="19"/>
  <c r="P30" i="19"/>
  <c r="W30" i="19"/>
  <c r="Q30" i="19"/>
  <c r="X30" i="19"/>
  <c r="R30" i="19"/>
  <c r="T30" i="19"/>
  <c r="U30" i="19"/>
  <c r="S46" i="19"/>
  <c r="R69" i="19"/>
  <c r="T69" i="19"/>
  <c r="U69" i="19"/>
  <c r="N69" i="19"/>
  <c r="V69" i="19"/>
  <c r="O69" i="19"/>
  <c r="Q69" i="19"/>
  <c r="P69" i="19"/>
  <c r="W69" i="19"/>
  <c r="X69" i="19"/>
  <c r="S22" i="19"/>
  <c r="S21" i="19"/>
  <c r="S19" i="19"/>
  <c r="R35" i="19"/>
  <c r="T35" i="19"/>
  <c r="U35" i="19"/>
  <c r="N35" i="19"/>
  <c r="V35" i="19"/>
  <c r="O35" i="19"/>
  <c r="W35" i="19"/>
  <c r="Q35" i="19"/>
  <c r="X35" i="19"/>
  <c r="P35" i="19"/>
  <c r="N26" i="19"/>
  <c r="V26" i="19"/>
  <c r="O26" i="19"/>
  <c r="P26" i="19"/>
  <c r="W26" i="19"/>
  <c r="Q26" i="19"/>
  <c r="X26" i="19"/>
  <c r="R26" i="19"/>
  <c r="T26" i="19"/>
  <c r="U26" i="19"/>
  <c r="G7" i="18" l="1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H62" i="18" s="1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6" i="18"/>
  <c r="E4" i="14"/>
  <c r="E3" i="14"/>
  <c r="G78" i="18" l="1"/>
  <c r="G79" i="18"/>
  <c r="X62" i="31"/>
  <c r="AC62" i="31" s="1"/>
  <c r="I62" i="17"/>
  <c r="J62" i="17" s="1"/>
  <c r="H6" i="18"/>
  <c r="E2" i="14"/>
  <c r="G158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99" i="13"/>
  <c r="G100" i="13"/>
  <c r="G101" i="13"/>
  <c r="G102" i="13"/>
  <c r="G103" i="13"/>
  <c r="G104" i="13"/>
  <c r="G105" i="13"/>
  <c r="G106" i="13"/>
  <c r="G107" i="13"/>
  <c r="G108" i="13"/>
  <c r="G109" i="13"/>
  <c r="G110" i="13"/>
  <c r="G111" i="13"/>
  <c r="G112" i="13"/>
  <c r="G113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6" i="13"/>
  <c r="G127" i="13"/>
  <c r="G128" i="13"/>
  <c r="G129" i="13"/>
  <c r="G130" i="13"/>
  <c r="G131" i="13"/>
  <c r="G132" i="13"/>
  <c r="G133" i="13"/>
  <c r="G134" i="13"/>
  <c r="G135" i="13"/>
  <c r="G136" i="13"/>
  <c r="G137" i="13"/>
  <c r="G138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6" i="13"/>
  <c r="G157" i="13"/>
  <c r="G159" i="13"/>
  <c r="G160" i="13"/>
  <c r="G161" i="13"/>
  <c r="G162" i="13"/>
  <c r="G163" i="13"/>
  <c r="G164" i="13"/>
  <c r="G165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2" i="13"/>
  <c r="G183" i="13"/>
  <c r="G184" i="13"/>
  <c r="G185" i="13"/>
  <c r="G186" i="13"/>
  <c r="G187" i="13"/>
  <c r="G188" i="13"/>
  <c r="G189" i="13"/>
  <c r="G190" i="13"/>
  <c r="G191" i="13"/>
  <c r="G192" i="13"/>
  <c r="G193" i="13"/>
  <c r="G194" i="13"/>
  <c r="G195" i="13"/>
  <c r="G196" i="13"/>
  <c r="G197" i="13"/>
  <c r="G198" i="13"/>
  <c r="G199" i="13"/>
  <c r="G200" i="13"/>
  <c r="G201" i="13"/>
  <c r="G202" i="13"/>
  <c r="G203" i="13"/>
  <c r="G204" i="13"/>
  <c r="G206" i="13"/>
  <c r="G207" i="13"/>
  <c r="G208" i="13"/>
  <c r="G209" i="13"/>
  <c r="G210" i="13"/>
  <c r="G211" i="13"/>
  <c r="G212" i="13"/>
  <c r="G213" i="13"/>
  <c r="G214" i="13"/>
  <c r="G215" i="13"/>
  <c r="G216" i="13"/>
  <c r="G217" i="13"/>
  <c r="G218" i="13"/>
  <c r="G219" i="13"/>
  <c r="G220" i="13"/>
  <c r="G221" i="13"/>
  <c r="G222" i="13"/>
  <c r="G223" i="13"/>
  <c r="G224" i="13"/>
  <c r="G225" i="13"/>
  <c r="G227" i="13"/>
  <c r="G6" i="13"/>
  <c r="G228" i="13" l="1"/>
  <c r="X6" i="31"/>
  <c r="I6" i="17"/>
  <c r="J6" i="17" s="1"/>
  <c r="K62" i="17"/>
  <c r="C62" i="24" s="1"/>
  <c r="E62" i="24" s="1"/>
  <c r="D62" i="17"/>
  <c r="I79" i="18"/>
  <c r="J79" i="18"/>
  <c r="H79" i="18"/>
  <c r="L79" i="18"/>
  <c r="K79" i="18"/>
  <c r="L78" i="18"/>
  <c r="J78" i="18"/>
  <c r="H78" i="18"/>
  <c r="K78" i="18"/>
  <c r="I78" i="18"/>
  <c r="G230" i="13"/>
  <c r="G229" i="13"/>
  <c r="L6" i="18"/>
  <c r="J6" i="18"/>
  <c r="J13" i="18"/>
  <c r="H13" i="18"/>
  <c r="K13" i="18"/>
  <c r="L13" i="18"/>
  <c r="H21" i="18"/>
  <c r="K21" i="18"/>
  <c r="J37" i="18"/>
  <c r="K37" i="18"/>
  <c r="L45" i="18"/>
  <c r="H45" i="18"/>
  <c r="I45" i="18"/>
  <c r="H53" i="18"/>
  <c r="L53" i="18"/>
  <c r="K53" i="18"/>
  <c r="J53" i="18"/>
  <c r="I53" i="18"/>
  <c r="I69" i="18"/>
  <c r="H69" i="18"/>
  <c r="K62" i="18"/>
  <c r="J62" i="18"/>
  <c r="I62" i="18"/>
  <c r="L23" i="18"/>
  <c r="K23" i="18"/>
  <c r="I23" i="18"/>
  <c r="H23" i="18"/>
  <c r="J23" i="18"/>
  <c r="K56" i="18"/>
  <c r="J56" i="18"/>
  <c r="K38" i="18"/>
  <c r="H38" i="18"/>
  <c r="L50" i="18"/>
  <c r="I50" i="18"/>
  <c r="H50" i="18"/>
  <c r="K70" i="18"/>
  <c r="H70" i="18"/>
  <c r="L70" i="18"/>
  <c r="J70" i="18"/>
  <c r="I70" i="18"/>
  <c r="I8" i="18"/>
  <c r="J8" i="18"/>
  <c r="H59" i="18"/>
  <c r="L59" i="18"/>
  <c r="J41" i="18"/>
  <c r="K41" i="18"/>
  <c r="H41" i="18"/>
  <c r="I28" i="18"/>
  <c r="K28" i="18"/>
  <c r="L28" i="18"/>
  <c r="J28" i="18"/>
  <c r="H28" i="18"/>
  <c r="K24" i="18"/>
  <c r="J24" i="18"/>
  <c r="L14" i="18"/>
  <c r="H14" i="18"/>
  <c r="K30" i="18"/>
  <c r="I30" i="18"/>
  <c r="J30" i="18"/>
  <c r="I54" i="18"/>
  <c r="J54" i="18"/>
  <c r="K54" i="18"/>
  <c r="H54" i="18"/>
  <c r="L54" i="18"/>
  <c r="K7" i="18"/>
  <c r="L7" i="18"/>
  <c r="K15" i="18"/>
  <c r="H15" i="18"/>
  <c r="H47" i="18"/>
  <c r="J47" i="18"/>
  <c r="K47" i="18"/>
  <c r="J55" i="18"/>
  <c r="K55" i="18"/>
  <c r="L55" i="18"/>
  <c r="I55" i="18"/>
  <c r="H55" i="18"/>
  <c r="L63" i="18"/>
  <c r="K63" i="18"/>
  <c r="L33" i="18"/>
  <c r="K33" i="18"/>
  <c r="H16" i="18"/>
  <c r="L16" i="18"/>
  <c r="I16" i="18"/>
  <c r="J18" i="18"/>
  <c r="I18" i="18"/>
  <c r="L18" i="18"/>
  <c r="H18" i="18"/>
  <c r="K18" i="18"/>
  <c r="H11" i="18"/>
  <c r="K11" i="18"/>
  <c r="H67" i="18"/>
  <c r="L67" i="18"/>
  <c r="K25" i="18"/>
  <c r="I25" i="18"/>
  <c r="L25" i="18"/>
  <c r="J76" i="18"/>
  <c r="I76" i="18"/>
  <c r="K76" i="18"/>
  <c r="H76" i="18"/>
  <c r="X76" i="31" s="1"/>
  <c r="AC76" i="31" s="1"/>
  <c r="L32" i="18"/>
  <c r="H32" i="18"/>
  <c r="J40" i="18"/>
  <c r="H40" i="18"/>
  <c r="L64" i="18"/>
  <c r="H64" i="18"/>
  <c r="J64" i="18"/>
  <c r="K72" i="18"/>
  <c r="I72" i="18"/>
  <c r="H72" i="18"/>
  <c r="L72" i="18"/>
  <c r="J10" i="18"/>
  <c r="L10" i="18"/>
  <c r="H19" i="18"/>
  <c r="K19" i="18"/>
  <c r="L43" i="18"/>
  <c r="J43" i="18"/>
  <c r="K43" i="18"/>
  <c r="J20" i="18"/>
  <c r="L20" i="18"/>
  <c r="I20" i="18"/>
  <c r="K20" i="18"/>
  <c r="J9" i="18"/>
  <c r="K9" i="18"/>
  <c r="K17" i="18"/>
  <c r="L17" i="18"/>
  <c r="J17" i="18"/>
  <c r="I49" i="18"/>
  <c r="K49" i="18"/>
  <c r="L49" i="18"/>
  <c r="H65" i="18"/>
  <c r="J65" i="18"/>
  <c r="K65" i="18"/>
  <c r="I65" i="18"/>
  <c r="H73" i="18"/>
  <c r="L73" i="18"/>
  <c r="K26" i="18"/>
  <c r="H26" i="18"/>
  <c r="J26" i="18"/>
  <c r="L74" i="18"/>
  <c r="I74" i="18"/>
  <c r="J74" i="18"/>
  <c r="H35" i="18"/>
  <c r="I35" i="18"/>
  <c r="J35" i="18"/>
  <c r="L35" i="18"/>
  <c r="L51" i="18"/>
  <c r="K51" i="18"/>
  <c r="K12" i="18"/>
  <c r="J12" i="18"/>
  <c r="L12" i="18"/>
  <c r="J52" i="18"/>
  <c r="H52" i="18"/>
  <c r="K52" i="18"/>
  <c r="I34" i="18"/>
  <c r="K34" i="18"/>
  <c r="J34" i="18"/>
  <c r="H34" i="18"/>
  <c r="J42" i="18"/>
  <c r="I42" i="18"/>
  <c r="K57" i="18"/>
  <c r="H57" i="18"/>
  <c r="J57" i="18"/>
  <c r="K75" i="18"/>
  <c r="H75" i="18"/>
  <c r="L75" i="18"/>
  <c r="L58" i="18"/>
  <c r="J58" i="18"/>
  <c r="K58" i="18"/>
  <c r="H58" i="18"/>
  <c r="J66" i="18"/>
  <c r="I29" i="18"/>
  <c r="K61" i="18"/>
  <c r="I61" i="18"/>
  <c r="J61" i="18"/>
  <c r="L39" i="18"/>
  <c r="H39" i="18"/>
  <c r="K39" i="18"/>
  <c r="J39" i="18"/>
  <c r="L22" i="18"/>
  <c r="H27" i="18"/>
  <c r="L68" i="18"/>
  <c r="J68" i="18"/>
  <c r="K68" i="18"/>
  <c r="J46" i="18"/>
  <c r="L46" i="18"/>
  <c r="H46" i="18"/>
  <c r="K46" i="18"/>
  <c r="I31" i="18"/>
  <c r="L31" i="18"/>
  <c r="H71" i="18"/>
  <c r="L36" i="18"/>
  <c r="H36" i="18"/>
  <c r="I36" i="18"/>
  <c r="J36" i="18"/>
  <c r="K36" i="18"/>
  <c r="I48" i="18"/>
  <c r="K48" i="18"/>
  <c r="H48" i="18"/>
  <c r="J48" i="18"/>
  <c r="L44" i="18"/>
  <c r="J44" i="18"/>
  <c r="L60" i="18"/>
  <c r="K6" i="17" l="1"/>
  <c r="C6" i="24" s="1"/>
  <c r="X36" i="31"/>
  <c r="AC36" i="31" s="1"/>
  <c r="I36" i="17"/>
  <c r="J36" i="17" s="1"/>
  <c r="X39" i="31"/>
  <c r="AC39" i="31" s="1"/>
  <c r="I39" i="17"/>
  <c r="J39" i="17" s="1"/>
  <c r="X52" i="31"/>
  <c r="AC52" i="31" s="1"/>
  <c r="I52" i="17"/>
  <c r="J52" i="17" s="1"/>
  <c r="X14" i="31"/>
  <c r="AC14" i="31" s="1"/>
  <c r="I14" i="17"/>
  <c r="J14" i="17" s="1"/>
  <c r="K14" i="17" s="1"/>
  <c r="C14" i="24" s="1"/>
  <c r="E14" i="24" s="1"/>
  <c r="X38" i="31"/>
  <c r="AC38" i="31" s="1"/>
  <c r="I38" i="17"/>
  <c r="J38" i="17" s="1"/>
  <c r="X71" i="31"/>
  <c r="AC71" i="31" s="1"/>
  <c r="I71" i="17"/>
  <c r="J71" i="17" s="1"/>
  <c r="X73" i="31"/>
  <c r="AC73" i="31" s="1"/>
  <c r="I73" i="17"/>
  <c r="J73" i="17" s="1"/>
  <c r="X53" i="31"/>
  <c r="AC53" i="31" s="1"/>
  <c r="I53" i="17"/>
  <c r="J53" i="17" s="1"/>
  <c r="X40" i="31"/>
  <c r="AC40" i="31" s="1"/>
  <c r="I40" i="17"/>
  <c r="J40" i="17" s="1"/>
  <c r="X54" i="31"/>
  <c r="AC54" i="31" s="1"/>
  <c r="I54" i="17"/>
  <c r="J54" i="17" s="1"/>
  <c r="X21" i="31"/>
  <c r="AC21" i="31" s="1"/>
  <c r="I21" i="17"/>
  <c r="J21" i="17" s="1"/>
  <c r="K21" i="17" s="1"/>
  <c r="C21" i="24" s="1"/>
  <c r="E21" i="24" s="1"/>
  <c r="X35" i="31"/>
  <c r="AC35" i="31" s="1"/>
  <c r="I35" i="17"/>
  <c r="J35" i="17" s="1"/>
  <c r="X72" i="31"/>
  <c r="AC72" i="31" s="1"/>
  <c r="I72" i="17"/>
  <c r="J72" i="17" s="1"/>
  <c r="X32" i="31"/>
  <c r="AC32" i="31" s="1"/>
  <c r="I32" i="17"/>
  <c r="J32" i="17" s="1"/>
  <c r="X47" i="31"/>
  <c r="AC47" i="31" s="1"/>
  <c r="I47" i="17"/>
  <c r="J47" i="17" s="1"/>
  <c r="X70" i="31"/>
  <c r="AC70" i="31" s="1"/>
  <c r="I70" i="17"/>
  <c r="J70" i="17" s="1"/>
  <c r="X41" i="31"/>
  <c r="AC41" i="31" s="1"/>
  <c r="I41" i="17"/>
  <c r="J41" i="17" s="1"/>
  <c r="X48" i="31"/>
  <c r="AC48" i="31" s="1"/>
  <c r="I48" i="17"/>
  <c r="J48" i="17" s="1"/>
  <c r="X34" i="31"/>
  <c r="AC34" i="31" s="1"/>
  <c r="I34" i="17"/>
  <c r="J34" i="17" s="1"/>
  <c r="X27" i="31"/>
  <c r="AC27" i="31" s="1"/>
  <c r="I27" i="17"/>
  <c r="J27" i="17" s="1"/>
  <c r="K27" i="17" s="1"/>
  <c r="C27" i="24" s="1"/>
  <c r="E27" i="24" s="1"/>
  <c r="X75" i="31"/>
  <c r="AC75" i="31" s="1"/>
  <c r="I75" i="17"/>
  <c r="J75" i="17" s="1"/>
  <c r="X55" i="31"/>
  <c r="AC55" i="31" s="1"/>
  <c r="I55" i="17"/>
  <c r="J55" i="17" s="1"/>
  <c r="X15" i="31"/>
  <c r="AC15" i="31" s="1"/>
  <c r="I15" i="17"/>
  <c r="J15" i="17" s="1"/>
  <c r="K15" i="17" s="1"/>
  <c r="C15" i="24" s="1"/>
  <c r="E15" i="24" s="1"/>
  <c r="X28" i="31"/>
  <c r="AC28" i="31" s="1"/>
  <c r="I28" i="17"/>
  <c r="J28" i="17" s="1"/>
  <c r="D28" i="17" s="1"/>
  <c r="X69" i="31"/>
  <c r="AC69" i="31" s="1"/>
  <c r="I69" i="17"/>
  <c r="J69" i="17" s="1"/>
  <c r="X45" i="31"/>
  <c r="AC45" i="31" s="1"/>
  <c r="I45" i="17"/>
  <c r="J45" i="17" s="1"/>
  <c r="X13" i="31"/>
  <c r="AC13" i="31" s="1"/>
  <c r="I13" i="17"/>
  <c r="J13" i="17" s="1"/>
  <c r="K13" i="17" s="1"/>
  <c r="C13" i="24" s="1"/>
  <c r="E13" i="24" s="1"/>
  <c r="X18" i="31"/>
  <c r="AC18" i="31" s="1"/>
  <c r="I18" i="17"/>
  <c r="J18" i="17" s="1"/>
  <c r="K18" i="17" s="1"/>
  <c r="C18" i="24" s="1"/>
  <c r="E18" i="24" s="1"/>
  <c r="X67" i="31"/>
  <c r="AC67" i="31" s="1"/>
  <c r="I67" i="17"/>
  <c r="J67" i="17" s="1"/>
  <c r="X59" i="31"/>
  <c r="AC59" i="31" s="1"/>
  <c r="I59" i="17"/>
  <c r="J59" i="17" s="1"/>
  <c r="X50" i="31"/>
  <c r="AC50" i="31" s="1"/>
  <c r="I50" i="17"/>
  <c r="J50" i="17" s="1"/>
  <c r="X23" i="31"/>
  <c r="AC23" i="31" s="1"/>
  <c r="I23" i="17"/>
  <c r="J23" i="17" s="1"/>
  <c r="K23" i="17" s="1"/>
  <c r="C23" i="24" s="1"/>
  <c r="E23" i="24" s="1"/>
  <c r="X65" i="31"/>
  <c r="AC65" i="31" s="1"/>
  <c r="I65" i="17"/>
  <c r="J65" i="17" s="1"/>
  <c r="X46" i="31"/>
  <c r="AC46" i="31" s="1"/>
  <c r="I46" i="17"/>
  <c r="J46" i="17" s="1"/>
  <c r="X58" i="31"/>
  <c r="AC58" i="31" s="1"/>
  <c r="I58" i="17"/>
  <c r="J58" i="17" s="1"/>
  <c r="X57" i="31"/>
  <c r="AC57" i="31" s="1"/>
  <c r="I57" i="17"/>
  <c r="J57" i="17" s="1"/>
  <c r="X26" i="31"/>
  <c r="AC26" i="31" s="1"/>
  <c r="I26" i="17"/>
  <c r="J26" i="17" s="1"/>
  <c r="K26" i="17" s="1"/>
  <c r="C26" i="24" s="1"/>
  <c r="E26" i="24" s="1"/>
  <c r="X19" i="31"/>
  <c r="AC19" i="31" s="1"/>
  <c r="I19" i="17"/>
  <c r="J19" i="17" s="1"/>
  <c r="K19" i="17" s="1"/>
  <c r="C19" i="24" s="1"/>
  <c r="E19" i="24" s="1"/>
  <c r="X64" i="31"/>
  <c r="AC64" i="31" s="1"/>
  <c r="I64" i="17"/>
  <c r="J64" i="17" s="1"/>
  <c r="X11" i="31"/>
  <c r="AC11" i="31" s="1"/>
  <c r="I11" i="17"/>
  <c r="J11" i="17" s="1"/>
  <c r="K11" i="17" s="1"/>
  <c r="C11" i="24" s="1"/>
  <c r="E11" i="24" s="1"/>
  <c r="X16" i="31"/>
  <c r="AC16" i="31" s="1"/>
  <c r="I16" i="17"/>
  <c r="J16" i="17" s="1"/>
  <c r="K16" i="17" s="1"/>
  <c r="C16" i="24" s="1"/>
  <c r="E16" i="24" s="1"/>
  <c r="AC6" i="31"/>
  <c r="Y6" i="31"/>
  <c r="AB6" i="31" s="1"/>
  <c r="I76" i="17"/>
  <c r="I22" i="18"/>
  <c r="H51" i="18"/>
  <c r="I9" i="18"/>
  <c r="I32" i="18"/>
  <c r="L11" i="18"/>
  <c r="I63" i="18"/>
  <c r="H7" i="18"/>
  <c r="H24" i="18"/>
  <c r="L8" i="18"/>
  <c r="L56" i="18"/>
  <c r="L69" i="18"/>
  <c r="I21" i="18"/>
  <c r="I60" i="18"/>
  <c r="K44" i="18"/>
  <c r="L48" i="18"/>
  <c r="L71" i="18"/>
  <c r="J31" i="18"/>
  <c r="I46" i="18"/>
  <c r="L27" i="18"/>
  <c r="K22" i="18"/>
  <c r="I39" i="18"/>
  <c r="H29" i="18"/>
  <c r="I66" i="18"/>
  <c r="I58" i="18"/>
  <c r="L42" i="18"/>
  <c r="L34" i="18"/>
  <c r="J51" i="18"/>
  <c r="K35" i="18"/>
  <c r="I73" i="18"/>
  <c r="L65" i="18"/>
  <c r="H9" i="18"/>
  <c r="H20" i="18"/>
  <c r="K10" i="18"/>
  <c r="J72" i="18"/>
  <c r="K32" i="18"/>
  <c r="L76" i="18"/>
  <c r="J11" i="18"/>
  <c r="H63" i="18"/>
  <c r="I7" i="18"/>
  <c r="L24" i="18"/>
  <c r="K8" i="18"/>
  <c r="I56" i="18"/>
  <c r="K69" i="18"/>
  <c r="L21" i="18"/>
  <c r="I13" i="18"/>
  <c r="K66" i="18"/>
  <c r="J22" i="18"/>
  <c r="H66" i="18"/>
  <c r="H10" i="18"/>
  <c r="H60" i="18"/>
  <c r="H44" i="18"/>
  <c r="J71" i="18"/>
  <c r="K31" i="18"/>
  <c r="I68" i="18"/>
  <c r="I27" i="18"/>
  <c r="H22" i="18"/>
  <c r="L61" i="18"/>
  <c r="L29" i="18"/>
  <c r="L66" i="18"/>
  <c r="I75" i="18"/>
  <c r="I57" i="18"/>
  <c r="H42" i="18"/>
  <c r="I52" i="18"/>
  <c r="I12" i="18"/>
  <c r="I51" i="18"/>
  <c r="H74" i="18"/>
  <c r="I26" i="18"/>
  <c r="J73" i="18"/>
  <c r="J49" i="18"/>
  <c r="H17" i="18"/>
  <c r="L9" i="18"/>
  <c r="H43" i="18"/>
  <c r="L19" i="18"/>
  <c r="I10" i="18"/>
  <c r="K64" i="18"/>
  <c r="I40" i="18"/>
  <c r="J32" i="18"/>
  <c r="H25" i="18"/>
  <c r="J67" i="18"/>
  <c r="I11" i="18"/>
  <c r="K16" i="18"/>
  <c r="J33" i="18"/>
  <c r="J63" i="18"/>
  <c r="I47" i="18"/>
  <c r="I15" i="18"/>
  <c r="J7" i="18"/>
  <c r="L30" i="18"/>
  <c r="I14" i="18"/>
  <c r="I24" i="18"/>
  <c r="L41" i="18"/>
  <c r="J59" i="18"/>
  <c r="H8" i="18"/>
  <c r="K50" i="18"/>
  <c r="I38" i="18"/>
  <c r="H56" i="18"/>
  <c r="J69" i="18"/>
  <c r="J45" i="18"/>
  <c r="L37" i="18"/>
  <c r="J21" i="18"/>
  <c r="I6" i="18"/>
  <c r="I44" i="18"/>
  <c r="J27" i="18"/>
  <c r="K29" i="18"/>
  <c r="K42" i="18"/>
  <c r="K73" i="18"/>
  <c r="I19" i="18"/>
  <c r="K40" i="18"/>
  <c r="I67" i="18"/>
  <c r="I33" i="18"/>
  <c r="L15" i="18"/>
  <c r="J14" i="18"/>
  <c r="I59" i="18"/>
  <c r="J38" i="18"/>
  <c r="I37" i="18"/>
  <c r="H31" i="18"/>
  <c r="J60" i="18"/>
  <c r="K60" i="18"/>
  <c r="I71" i="18"/>
  <c r="H68" i="18"/>
  <c r="K27" i="18"/>
  <c r="H61" i="18"/>
  <c r="J29" i="18"/>
  <c r="J75" i="18"/>
  <c r="L57" i="18"/>
  <c r="L52" i="18"/>
  <c r="H12" i="18"/>
  <c r="K74" i="18"/>
  <c r="L26" i="18"/>
  <c r="H49" i="18"/>
  <c r="I17" i="18"/>
  <c r="I43" i="18"/>
  <c r="J19" i="18"/>
  <c r="I64" i="18"/>
  <c r="L40" i="18"/>
  <c r="J25" i="18"/>
  <c r="K67" i="18"/>
  <c r="J16" i="18"/>
  <c r="H33" i="18"/>
  <c r="L47" i="18"/>
  <c r="J15" i="18"/>
  <c r="H30" i="18"/>
  <c r="K14" i="18"/>
  <c r="I41" i="18"/>
  <c r="K59" i="18"/>
  <c r="J50" i="18"/>
  <c r="L38" i="18"/>
  <c r="L62" i="18"/>
  <c r="K45" i="18"/>
  <c r="H37" i="18"/>
  <c r="K6" i="18"/>
  <c r="K71" i="18"/>
  <c r="E6" i="24" l="1"/>
  <c r="X33" i="31"/>
  <c r="AC33" i="31" s="1"/>
  <c r="I33" i="17"/>
  <c r="J33" i="17" s="1"/>
  <c r="X31" i="31"/>
  <c r="AC31" i="31" s="1"/>
  <c r="I31" i="17"/>
  <c r="J31" i="17" s="1"/>
  <c r="X44" i="31"/>
  <c r="AC44" i="31" s="1"/>
  <c r="I44" i="17"/>
  <c r="J44" i="17" s="1"/>
  <c r="K57" i="17"/>
  <c r="C57" i="24" s="1"/>
  <c r="E57" i="24" s="1"/>
  <c r="D57" i="17"/>
  <c r="K28" i="17"/>
  <c r="C28" i="24" s="1"/>
  <c r="E28" i="24" s="1"/>
  <c r="K70" i="17"/>
  <c r="C70" i="24" s="1"/>
  <c r="E70" i="24" s="1"/>
  <c r="D70" i="17"/>
  <c r="K35" i="17"/>
  <c r="C35" i="24" s="1"/>
  <c r="E35" i="24" s="1"/>
  <c r="D35" i="17"/>
  <c r="K53" i="17"/>
  <c r="C53" i="24" s="1"/>
  <c r="E53" i="24" s="1"/>
  <c r="D53" i="17"/>
  <c r="X74" i="31"/>
  <c r="AC74" i="31" s="1"/>
  <c r="I74" i="17"/>
  <c r="J74" i="17" s="1"/>
  <c r="K64" i="17"/>
  <c r="C64" i="24" s="1"/>
  <c r="E64" i="24" s="1"/>
  <c r="D64" i="17"/>
  <c r="D58" i="17"/>
  <c r="K58" i="17"/>
  <c r="C58" i="24" s="1"/>
  <c r="E58" i="24" s="1"/>
  <c r="K50" i="17"/>
  <c r="C50" i="24" s="1"/>
  <c r="E50" i="24" s="1"/>
  <c r="D50" i="17"/>
  <c r="K34" i="17"/>
  <c r="C34" i="24" s="1"/>
  <c r="E34" i="24" s="1"/>
  <c r="D34" i="17"/>
  <c r="D47" i="17"/>
  <c r="K47" i="17"/>
  <c r="C47" i="24" s="1"/>
  <c r="E47" i="24" s="1"/>
  <c r="D73" i="17"/>
  <c r="K73" i="17"/>
  <c r="C73" i="24" s="1"/>
  <c r="E73" i="24" s="1"/>
  <c r="D52" i="17"/>
  <c r="K52" i="17"/>
  <c r="C52" i="24" s="1"/>
  <c r="E52" i="24" s="1"/>
  <c r="X49" i="31"/>
  <c r="AC49" i="31" s="1"/>
  <c r="I49" i="17"/>
  <c r="J49" i="17" s="1"/>
  <c r="X43" i="31"/>
  <c r="AC43" i="31" s="1"/>
  <c r="I43" i="17"/>
  <c r="J43" i="17" s="1"/>
  <c r="X22" i="31"/>
  <c r="AC22" i="31" s="1"/>
  <c r="I22" i="17"/>
  <c r="J22" i="17" s="1"/>
  <c r="K22" i="17" s="1"/>
  <c r="C22" i="24" s="1"/>
  <c r="E22" i="24" s="1"/>
  <c r="X66" i="31"/>
  <c r="AC66" i="31" s="1"/>
  <c r="I66" i="17"/>
  <c r="J66" i="17" s="1"/>
  <c r="X24" i="31"/>
  <c r="AC24" i="31" s="1"/>
  <c r="I24" i="17"/>
  <c r="J24" i="17" s="1"/>
  <c r="K24" i="17" s="1"/>
  <c r="C24" i="24" s="1"/>
  <c r="E24" i="24" s="1"/>
  <c r="X20" i="31"/>
  <c r="AC20" i="31" s="1"/>
  <c r="I20" i="17"/>
  <c r="J20" i="17" s="1"/>
  <c r="K20" i="17" s="1"/>
  <c r="C20" i="24" s="1"/>
  <c r="E20" i="24" s="1"/>
  <c r="X68" i="31"/>
  <c r="AC68" i="31" s="1"/>
  <c r="I68" i="17"/>
  <c r="J68" i="17" s="1"/>
  <c r="X56" i="31"/>
  <c r="AC56" i="31" s="1"/>
  <c r="I56" i="17"/>
  <c r="J56" i="17" s="1"/>
  <c r="X9" i="31"/>
  <c r="AC9" i="31" s="1"/>
  <c r="I9" i="17"/>
  <c r="J9" i="17" s="1"/>
  <c r="K9" i="17" s="1"/>
  <c r="C9" i="24" s="1"/>
  <c r="E9" i="24" s="1"/>
  <c r="X7" i="31"/>
  <c r="AC7" i="31" s="1"/>
  <c r="I7" i="17"/>
  <c r="J7" i="17" s="1"/>
  <c r="K7" i="17" s="1"/>
  <c r="C7" i="24" s="1"/>
  <c r="E7" i="24" s="1"/>
  <c r="K46" i="17"/>
  <c r="C46" i="24" s="1"/>
  <c r="E46" i="24" s="1"/>
  <c r="D46" i="17"/>
  <c r="K59" i="17"/>
  <c r="C59" i="24" s="1"/>
  <c r="E59" i="24" s="1"/>
  <c r="D59" i="17"/>
  <c r="K45" i="17"/>
  <c r="C45" i="24" s="1"/>
  <c r="E45" i="24" s="1"/>
  <c r="D45" i="17"/>
  <c r="K55" i="17"/>
  <c r="C55" i="24" s="1"/>
  <c r="E55" i="24" s="1"/>
  <c r="D55" i="17"/>
  <c r="K48" i="17"/>
  <c r="C48" i="24" s="1"/>
  <c r="E48" i="24" s="1"/>
  <c r="D48" i="17"/>
  <c r="K32" i="17"/>
  <c r="C32" i="24" s="1"/>
  <c r="E32" i="24" s="1"/>
  <c r="D32" i="17"/>
  <c r="K54" i="17"/>
  <c r="C54" i="24" s="1"/>
  <c r="E54" i="24" s="1"/>
  <c r="D54" i="17"/>
  <c r="K71" i="17"/>
  <c r="C71" i="24" s="1"/>
  <c r="E71" i="24" s="1"/>
  <c r="D71" i="17"/>
  <c r="K39" i="17"/>
  <c r="C39" i="24" s="1"/>
  <c r="E39" i="24" s="1"/>
  <c r="D39" i="17"/>
  <c r="X60" i="31"/>
  <c r="AC60" i="31" s="1"/>
  <c r="I60" i="17"/>
  <c r="J60" i="17" s="1"/>
  <c r="K60" i="17" s="1"/>
  <c r="C60" i="24" s="1"/>
  <c r="E60" i="24" s="1"/>
  <c r="X61" i="31"/>
  <c r="AC61" i="31" s="1"/>
  <c r="I61" i="17"/>
  <c r="J61" i="17" s="1"/>
  <c r="X42" i="31"/>
  <c r="AC42" i="31" s="1"/>
  <c r="I42" i="17"/>
  <c r="J42" i="17" s="1"/>
  <c r="X63" i="31"/>
  <c r="AC63" i="31" s="1"/>
  <c r="I63" i="17"/>
  <c r="J63" i="17" s="1"/>
  <c r="X29" i="31"/>
  <c r="AC29" i="31" s="1"/>
  <c r="I29" i="17"/>
  <c r="J29" i="17" s="1"/>
  <c r="X51" i="31"/>
  <c r="AC51" i="31" s="1"/>
  <c r="I51" i="17"/>
  <c r="J51" i="17" s="1"/>
  <c r="X10" i="31"/>
  <c r="AC10" i="31" s="1"/>
  <c r="I10" i="17"/>
  <c r="J10" i="17" s="1"/>
  <c r="K10" i="17" s="1"/>
  <c r="C10" i="24" s="1"/>
  <c r="E10" i="24" s="1"/>
  <c r="X17" i="31"/>
  <c r="AC17" i="31" s="1"/>
  <c r="I17" i="17"/>
  <c r="J17" i="17" s="1"/>
  <c r="K17" i="17" s="1"/>
  <c r="C17" i="24" s="1"/>
  <c r="E17" i="24" s="1"/>
  <c r="X37" i="31"/>
  <c r="AC37" i="31" s="1"/>
  <c r="I37" i="17"/>
  <c r="J37" i="17" s="1"/>
  <c r="X30" i="31"/>
  <c r="AC30" i="31" s="1"/>
  <c r="I30" i="17"/>
  <c r="J30" i="17" s="1"/>
  <c r="K65" i="17"/>
  <c r="C65" i="24" s="1"/>
  <c r="E65" i="24" s="1"/>
  <c r="D65" i="17"/>
  <c r="D67" i="17"/>
  <c r="K67" i="17"/>
  <c r="C67" i="24" s="1"/>
  <c r="E67" i="24" s="1"/>
  <c r="K69" i="17"/>
  <c r="C69" i="24" s="1"/>
  <c r="E69" i="24" s="1"/>
  <c r="D69" i="17"/>
  <c r="K75" i="17"/>
  <c r="C75" i="24" s="1"/>
  <c r="E75" i="24" s="1"/>
  <c r="D75" i="17"/>
  <c r="K41" i="17"/>
  <c r="D41" i="17"/>
  <c r="K72" i="17"/>
  <c r="C72" i="24" s="1"/>
  <c r="E72" i="24" s="1"/>
  <c r="D72" i="17"/>
  <c r="K40" i="17"/>
  <c r="C40" i="24" s="1"/>
  <c r="E40" i="24" s="1"/>
  <c r="D40" i="17"/>
  <c r="D38" i="17"/>
  <c r="K38" i="17"/>
  <c r="C38" i="24" s="1"/>
  <c r="E38" i="24" s="1"/>
  <c r="D36" i="17"/>
  <c r="K36" i="17"/>
  <c r="C36" i="24" s="1"/>
  <c r="E36" i="24" s="1"/>
  <c r="X12" i="31"/>
  <c r="AC12" i="31" s="1"/>
  <c r="I12" i="17"/>
  <c r="J12" i="17" s="1"/>
  <c r="K12" i="17" s="1"/>
  <c r="C12" i="24" s="1"/>
  <c r="E12" i="24" s="1"/>
  <c r="X25" i="31"/>
  <c r="AC25" i="31" s="1"/>
  <c r="I25" i="17"/>
  <c r="J25" i="17" s="1"/>
  <c r="K25" i="17" s="1"/>
  <c r="C25" i="24" s="1"/>
  <c r="E25" i="24" s="1"/>
  <c r="X8" i="31"/>
  <c r="AC8" i="31" s="1"/>
  <c r="I8" i="17"/>
  <c r="J8" i="17" s="1"/>
  <c r="K8" i="17" s="1"/>
  <c r="C8" i="24" s="1"/>
  <c r="E8" i="24" s="1"/>
  <c r="J76" i="17"/>
  <c r="C41" i="24" l="1"/>
  <c r="E41" i="24" s="1"/>
  <c r="J80" i="17"/>
  <c r="D80" i="17" s="1"/>
  <c r="J81" i="17"/>
  <c r="D81" i="17" s="1"/>
  <c r="AC78" i="31"/>
  <c r="K29" i="17"/>
  <c r="C29" i="24" s="1"/>
  <c r="E29" i="24" s="1"/>
  <c r="D29" i="17"/>
  <c r="D60" i="17"/>
  <c r="K56" i="17"/>
  <c r="C56" i="24" s="1"/>
  <c r="E56" i="24" s="1"/>
  <c r="D56" i="17"/>
  <c r="K66" i="17"/>
  <c r="C66" i="24" s="1"/>
  <c r="E66" i="24" s="1"/>
  <c r="D66" i="17"/>
  <c r="D68" i="17"/>
  <c r="K68" i="17"/>
  <c r="C68" i="24" s="1"/>
  <c r="E68" i="24" s="1"/>
  <c r="K44" i="17"/>
  <c r="C44" i="24" s="1"/>
  <c r="E44" i="24" s="1"/>
  <c r="D44" i="17"/>
  <c r="K42" i="17"/>
  <c r="D42" i="17"/>
  <c r="K43" i="17"/>
  <c r="C43" i="24" s="1"/>
  <c r="E43" i="24" s="1"/>
  <c r="D43" i="17"/>
  <c r="K31" i="17"/>
  <c r="C31" i="24" s="1"/>
  <c r="E31" i="24" s="1"/>
  <c r="D31" i="17"/>
  <c r="K61" i="17"/>
  <c r="C61" i="24" s="1"/>
  <c r="E61" i="24" s="1"/>
  <c r="D61" i="17"/>
  <c r="K49" i="17"/>
  <c r="C49" i="24" s="1"/>
  <c r="E49" i="24" s="1"/>
  <c r="D49" i="17"/>
  <c r="D74" i="17"/>
  <c r="K74" i="17"/>
  <c r="C74" i="24" s="1"/>
  <c r="E74" i="24" s="1"/>
  <c r="K33" i="17"/>
  <c r="C33" i="24" s="1"/>
  <c r="E33" i="24" s="1"/>
  <c r="D33" i="17"/>
  <c r="K63" i="17"/>
  <c r="C63" i="24" s="1"/>
  <c r="E63" i="24" s="1"/>
  <c r="D63" i="17"/>
  <c r="D30" i="17"/>
  <c r="K30" i="17"/>
  <c r="K51" i="17"/>
  <c r="C51" i="24" s="1"/>
  <c r="E51" i="24" s="1"/>
  <c r="D51" i="17"/>
  <c r="D37" i="17"/>
  <c r="K37" i="17"/>
  <c r="C37" i="24" s="1"/>
  <c r="E37" i="24" s="1"/>
  <c r="J78" i="17"/>
  <c r="D78" i="17" s="1"/>
  <c r="J79" i="17"/>
  <c r="D79" i="17" s="1"/>
  <c r="D76" i="17"/>
  <c r="K76" i="17"/>
  <c r="C76" i="24" s="1"/>
  <c r="E76" i="24" s="1"/>
  <c r="K81" i="17" l="1"/>
  <c r="K80" i="17"/>
  <c r="C42" i="24"/>
  <c r="E42" i="24" s="1"/>
  <c r="C30" i="24"/>
  <c r="E30" i="24" s="1"/>
  <c r="E78" i="24" s="1"/>
  <c r="K78" i="17"/>
  <c r="K79" i="17"/>
  <c r="I23" i="31"/>
  <c r="H23" i="31"/>
  <c r="C78" i="24" l="1"/>
  <c r="D78" i="24" s="1"/>
  <c r="U7" i="31"/>
  <c r="U15" i="31"/>
  <c r="U23" i="31"/>
  <c r="U6" i="31"/>
  <c r="U8" i="31"/>
  <c r="U16" i="31"/>
  <c r="U24" i="31"/>
  <c r="U21" i="31"/>
  <c r="U9" i="31"/>
  <c r="U17" i="31"/>
  <c r="U25" i="31"/>
  <c r="U12" i="31"/>
  <c r="U10" i="31"/>
  <c r="U18" i="31"/>
  <c r="U26" i="31"/>
  <c r="U11" i="31"/>
  <c r="U19" i="31"/>
  <c r="U27" i="31"/>
  <c r="U14" i="31"/>
  <c r="U22" i="31"/>
  <c r="U20" i="31"/>
  <c r="U13" i="31"/>
  <c r="U77" i="31"/>
  <c r="U75" i="31"/>
  <c r="U58" i="31"/>
  <c r="U44" i="31"/>
  <c r="U45" i="31"/>
  <c r="U62" i="31"/>
  <c r="U39" i="31"/>
  <c r="U32" i="31"/>
  <c r="U33" i="31"/>
  <c r="U34" i="31"/>
  <c r="U51" i="31"/>
  <c r="U38" i="31"/>
  <c r="U72" i="31"/>
  <c r="U73" i="31"/>
  <c r="U42" i="31"/>
  <c r="U46" i="31"/>
  <c r="U74" i="31"/>
  <c r="U61" i="31"/>
  <c r="U55" i="31"/>
  <c r="U48" i="31"/>
  <c r="U67" i="31"/>
  <c r="U49" i="31"/>
  <c r="U50" i="31"/>
  <c r="U36" i="31"/>
  <c r="U37" i="31"/>
  <c r="U68" i="31"/>
  <c r="U54" i="31"/>
  <c r="U31" i="31"/>
  <c r="U59" i="31"/>
  <c r="U28" i="31"/>
  <c r="U29" i="31"/>
  <c r="U30" i="31"/>
  <c r="U71" i="31"/>
  <c r="U64" i="31"/>
  <c r="U43" i="31"/>
  <c r="U65" i="31"/>
  <c r="U66" i="31"/>
  <c r="U52" i="31"/>
  <c r="U76" i="31"/>
  <c r="U53" i="31"/>
  <c r="U70" i="31"/>
  <c r="U47" i="31"/>
  <c r="U40" i="31"/>
  <c r="U35" i="31"/>
  <c r="U41" i="31"/>
  <c r="U69" i="31"/>
  <c r="U63" i="31"/>
  <c r="U60" i="31"/>
  <c r="U56" i="31"/>
  <c r="U57" i="31"/>
  <c r="BY14" i="32"/>
  <c r="BY46" i="32"/>
  <c r="BZ22" i="32"/>
  <c r="BZ10" i="32"/>
  <c r="BY20" i="32"/>
  <c r="BY24" i="32"/>
  <c r="BZ36" i="32"/>
  <c r="BZ21" i="32"/>
  <c r="BZ31" i="32"/>
  <c r="BZ29" i="32"/>
  <c r="BY35" i="32"/>
  <c r="BZ51" i="32"/>
  <c r="BY12" i="32"/>
  <c r="BY32" i="32"/>
  <c r="BZ19" i="32"/>
  <c r="BZ18" i="32"/>
  <c r="BY25" i="32"/>
  <c r="BZ26" i="32"/>
  <c r="BZ25" i="32"/>
  <c r="BY7" i="32"/>
  <c r="BY39" i="32"/>
  <c r="BY48" i="32"/>
  <c r="BY34" i="32"/>
  <c r="BZ8" i="32"/>
  <c r="BZ40" i="32"/>
  <c r="BY51" i="32"/>
  <c r="BY38" i="32"/>
  <c r="BY44" i="32"/>
  <c r="BY27" i="32"/>
  <c r="BY22" i="32"/>
  <c r="BZ42" i="32"/>
  <c r="BZ30" i="32"/>
  <c r="BY37" i="32"/>
  <c r="BY28" i="32"/>
  <c r="BZ12" i="32"/>
  <c r="BZ44" i="32"/>
  <c r="BZ7" i="32"/>
  <c r="BZ39" i="32"/>
  <c r="BY11" i="32"/>
  <c r="BY43" i="32"/>
  <c r="BZ28" i="32"/>
  <c r="BZ27" i="32"/>
  <c r="BZ45" i="32"/>
  <c r="BY33" i="32"/>
  <c r="BZ50" i="32"/>
  <c r="BZ33" i="32"/>
  <c r="BY15" i="32"/>
  <c r="BY47" i="32"/>
  <c r="BY10" i="32"/>
  <c r="BY42" i="32"/>
  <c r="BZ16" i="32"/>
  <c r="BZ48" i="32"/>
  <c r="BZ14" i="32"/>
  <c r="BZ34" i="32"/>
  <c r="BY30" i="32"/>
  <c r="BZ6" i="32"/>
  <c r="BZ38" i="32"/>
  <c r="BZ37" i="32"/>
  <c r="BY36" i="32"/>
  <c r="BZ20" i="32"/>
  <c r="BY21" i="32"/>
  <c r="BZ15" i="32"/>
  <c r="BZ47" i="32"/>
  <c r="BY19" i="32"/>
  <c r="BY13" i="32"/>
  <c r="BY52" i="32"/>
  <c r="BY6" i="32"/>
  <c r="BY45" i="32"/>
  <c r="BZ35" i="32"/>
  <c r="BY9" i="32"/>
  <c r="BY41" i="32"/>
  <c r="BZ9" i="32"/>
  <c r="BZ41" i="32"/>
  <c r="BY23" i="32"/>
  <c r="BY29" i="32"/>
  <c r="BY18" i="32"/>
  <c r="BY50" i="32"/>
  <c r="BZ24" i="32"/>
  <c r="BY16" i="32"/>
  <c r="BZ52" i="32"/>
  <c r="BZ46" i="32"/>
  <c r="BZ11" i="32"/>
  <c r="BZ43" i="32"/>
  <c r="BY17" i="32"/>
  <c r="BY49" i="32"/>
  <c r="BZ17" i="32"/>
  <c r="BZ49" i="32"/>
  <c r="BY31" i="32"/>
  <c r="BY8" i="32"/>
  <c r="BY26" i="32"/>
  <c r="BZ13" i="32"/>
  <c r="BZ32" i="32"/>
  <c r="BY40" i="32"/>
  <c r="BZ23" i="32"/>
  <c r="V77" i="31"/>
  <c r="V35" i="31"/>
  <c r="V68" i="31"/>
  <c r="V39" i="31"/>
  <c r="V73" i="31"/>
  <c r="V74" i="31"/>
  <c r="V36" i="31"/>
  <c r="V75" i="31"/>
  <c r="V44" i="31"/>
  <c r="V62" i="31"/>
  <c r="V56" i="31"/>
  <c r="V49" i="31"/>
  <c r="V50" i="31"/>
  <c r="V51" i="31"/>
  <c r="V37" i="31"/>
  <c r="V28" i="31"/>
  <c r="V38" i="31"/>
  <c r="V55" i="31"/>
  <c r="V69" i="31"/>
  <c r="V32" i="31"/>
  <c r="V6" i="31"/>
  <c r="V70" i="31"/>
  <c r="V58" i="31"/>
  <c r="V76" i="31"/>
  <c r="V31" i="31"/>
  <c r="V72" i="31"/>
  <c r="V65" i="31"/>
  <c r="V66" i="31"/>
  <c r="V64" i="31"/>
  <c r="V67" i="31"/>
  <c r="V53" i="31"/>
  <c r="V61" i="31"/>
  <c r="V54" i="31"/>
  <c r="V71" i="31"/>
  <c r="V48" i="31"/>
  <c r="V41" i="31"/>
  <c r="V42" i="31"/>
  <c r="V57" i="31"/>
  <c r="V43" i="31"/>
  <c r="V29" i="31"/>
  <c r="V30" i="31"/>
  <c r="V47" i="31"/>
  <c r="V52" i="31"/>
  <c r="V59" i="31"/>
  <c r="V45" i="31"/>
  <c r="V46" i="31"/>
  <c r="V63" i="31"/>
  <c r="V60" i="31"/>
  <c r="V40" i="31"/>
  <c r="V33" i="31"/>
  <c r="V34" i="31"/>
  <c r="V19" i="31"/>
  <c r="V7" i="31"/>
  <c r="V14" i="31"/>
  <c r="V15" i="31"/>
  <c r="V27" i="31"/>
  <c r="V18" i="31"/>
  <c r="V20" i="31"/>
  <c r="V17" i="31"/>
  <c r="V12" i="31"/>
  <c r="V11" i="31"/>
  <c r="V23" i="31"/>
  <c r="V16" i="31"/>
  <c r="V24" i="31"/>
  <c r="V26" i="31"/>
  <c r="V8" i="31"/>
  <c r="V21" i="31"/>
  <c r="V25" i="31"/>
  <c r="V10" i="31"/>
  <c r="V22" i="31"/>
  <c r="V13" i="31"/>
  <c r="V9" i="31"/>
  <c r="BG17" i="32"/>
  <c r="BG8" i="32" s="1"/>
  <c r="S73" i="31"/>
  <c r="Y73" i="31" s="1"/>
  <c r="AB73" i="31" s="1"/>
  <c r="BF17" i="32"/>
  <c r="BF15" i="32"/>
  <c r="BH19" i="32"/>
  <c r="BH10" i="32" s="1"/>
  <c r="S18" i="31"/>
  <c r="Y18" i="31" s="1"/>
  <c r="AB18" i="31" s="1"/>
  <c r="BH18" i="32"/>
  <c r="BH9" i="32" s="1"/>
  <c r="S71" i="31"/>
  <c r="Y71" i="31" s="1"/>
  <c r="AB71" i="31" s="1"/>
  <c r="BF21" i="32"/>
  <c r="BG20" i="32"/>
  <c r="BG11" i="32" s="1"/>
  <c r="BG21" i="32"/>
  <c r="BG12" i="32" s="1"/>
  <c r="S57" i="31"/>
  <c r="Y57" i="31" s="1"/>
  <c r="AB57" i="31" s="1"/>
  <c r="BG15" i="32"/>
  <c r="S19" i="31"/>
  <c r="Y19" i="31" s="1"/>
  <c r="AB19" i="31" s="1"/>
  <c r="BH16" i="32"/>
  <c r="BH7" i="32" s="1"/>
  <c r="S69" i="31"/>
  <c r="Y69" i="31" s="1"/>
  <c r="AB69" i="31" s="1"/>
  <c r="S56" i="31"/>
  <c r="Y56" i="31" s="1"/>
  <c r="AB56" i="31" s="1"/>
  <c r="BG19" i="32"/>
  <c r="BG10" i="32" s="1"/>
  <c r="S61" i="31"/>
  <c r="Y61" i="31" s="1"/>
  <c r="AB61" i="31" s="1"/>
  <c r="S51" i="31"/>
  <c r="Y51" i="31" s="1"/>
  <c r="AB51" i="31" s="1"/>
  <c r="S64" i="31"/>
  <c r="Y64" i="31" s="1"/>
  <c r="AB64" i="31" s="1"/>
  <c r="BG16" i="32"/>
  <c r="BG7" i="32" s="1"/>
  <c r="S10" i="31"/>
  <c r="Y10" i="31" s="1"/>
  <c r="AB10" i="31" s="1"/>
  <c r="S29" i="31"/>
  <c r="Y29" i="31" s="1"/>
  <c r="AB29" i="31" s="1"/>
  <c r="S12" i="31"/>
  <c r="Y12" i="31" s="1"/>
  <c r="AB12" i="31" s="1"/>
  <c r="S74" i="31"/>
  <c r="Y74" i="31" s="1"/>
  <c r="AB74" i="31" s="1"/>
  <c r="BF20" i="32"/>
  <c r="BF18" i="32"/>
  <c r="BH20" i="32"/>
  <c r="BH11" i="32" s="1"/>
  <c r="S50" i="31"/>
  <c r="Y50" i="31" s="1"/>
  <c r="AB50" i="31" s="1"/>
  <c r="S21" i="31"/>
  <c r="Y21" i="31" s="1"/>
  <c r="AB21" i="31" s="1"/>
  <c r="S58" i="31"/>
  <c r="BF19" i="32"/>
  <c r="BH15" i="32"/>
  <c r="S37" i="31"/>
  <c r="Y37" i="31" s="1"/>
  <c r="AB37" i="31" s="1"/>
  <c r="S53" i="31"/>
  <c r="Y53" i="31" s="1"/>
  <c r="AB53" i="31" s="1"/>
  <c r="BG18" i="32"/>
  <c r="BG9" i="32" s="1"/>
  <c r="BH17" i="32"/>
  <c r="BH8" i="32" s="1"/>
  <c r="BF16" i="32"/>
  <c r="S33" i="31"/>
  <c r="Y33" i="31" s="1"/>
  <c r="AB33" i="31" s="1"/>
  <c r="S54" i="31"/>
  <c r="Y54" i="31" s="1"/>
  <c r="AB54" i="31" s="1"/>
  <c r="S55" i="31"/>
  <c r="Y55" i="31" s="1"/>
  <c r="AB55" i="31" s="1"/>
  <c r="BH21" i="32"/>
  <c r="BH12" i="32" s="1"/>
  <c r="BJ21" i="32" l="1"/>
  <c r="BJ16" i="32"/>
  <c r="AE11" i="31"/>
  <c r="W11" i="31"/>
  <c r="Z11" i="31" s="1"/>
  <c r="AD11" i="31" s="1"/>
  <c r="W56" i="31"/>
  <c r="Z56" i="31" s="1"/>
  <c r="AD56" i="31" s="1"/>
  <c r="AE56" i="31"/>
  <c r="W70" i="31"/>
  <c r="Z70" i="31" s="1"/>
  <c r="AD70" i="31" s="1"/>
  <c r="AE70" i="31"/>
  <c r="AE71" i="31"/>
  <c r="W71" i="31"/>
  <c r="Z71" i="31" s="1"/>
  <c r="AD71" i="31" s="1"/>
  <c r="AE37" i="31"/>
  <c r="W37" i="31"/>
  <c r="Z37" i="31" s="1"/>
  <c r="AD37" i="31" s="1"/>
  <c r="AE74" i="31"/>
  <c r="W74" i="31"/>
  <c r="Z74" i="31" s="1"/>
  <c r="AD74" i="31" s="1"/>
  <c r="W33" i="31"/>
  <c r="Z33" i="31" s="1"/>
  <c r="AD33" i="31" s="1"/>
  <c r="AE33" i="31"/>
  <c r="W77" i="31"/>
  <c r="Z77" i="31" s="1"/>
  <c r="AD77" i="31" s="1"/>
  <c r="AE77" i="31"/>
  <c r="AE26" i="31"/>
  <c r="W26" i="31"/>
  <c r="Z26" i="31" s="1"/>
  <c r="AD26" i="31" s="1"/>
  <c r="W24" i="31"/>
  <c r="Z24" i="31" s="1"/>
  <c r="AD24" i="31" s="1"/>
  <c r="AE24" i="31"/>
  <c r="W64" i="31"/>
  <c r="Z64" i="31" s="1"/>
  <c r="AD64" i="31" s="1"/>
  <c r="AE64" i="31"/>
  <c r="AE60" i="31"/>
  <c r="W60" i="31"/>
  <c r="Z60" i="31" s="1"/>
  <c r="AD60" i="31" s="1"/>
  <c r="AE53" i="31"/>
  <c r="W53" i="31"/>
  <c r="Z53" i="31" s="1"/>
  <c r="AD53" i="31" s="1"/>
  <c r="AE30" i="31"/>
  <c r="W30" i="31"/>
  <c r="Z30" i="31" s="1"/>
  <c r="AD30" i="31" s="1"/>
  <c r="W36" i="31"/>
  <c r="Z36" i="31" s="1"/>
  <c r="AD36" i="31" s="1"/>
  <c r="AE36" i="31"/>
  <c r="AE46" i="31"/>
  <c r="W46" i="31"/>
  <c r="Z46" i="31" s="1"/>
  <c r="AD46" i="31" s="1"/>
  <c r="W32" i="31"/>
  <c r="Z32" i="31" s="1"/>
  <c r="AD32" i="31" s="1"/>
  <c r="AE32" i="31"/>
  <c r="W13" i="31"/>
  <c r="Z13" i="31" s="1"/>
  <c r="AD13" i="31" s="1"/>
  <c r="AE13" i="31"/>
  <c r="AE18" i="31"/>
  <c r="W18" i="31"/>
  <c r="Z18" i="31" s="1"/>
  <c r="AD18" i="31" s="1"/>
  <c r="W16" i="31"/>
  <c r="Z16" i="31" s="1"/>
  <c r="AD16" i="31" s="1"/>
  <c r="AE16" i="31"/>
  <c r="W57" i="31"/>
  <c r="Z57" i="31" s="1"/>
  <c r="AD57" i="31" s="1"/>
  <c r="AE57" i="31"/>
  <c r="AE34" i="31"/>
  <c r="W34" i="31"/>
  <c r="Z34" i="31" s="1"/>
  <c r="AD34" i="31" s="1"/>
  <c r="W63" i="31"/>
  <c r="Z63" i="31" s="1"/>
  <c r="AD63" i="31" s="1"/>
  <c r="AE63" i="31"/>
  <c r="W76" i="31"/>
  <c r="Z76" i="31" s="1"/>
  <c r="AD76" i="31" s="1"/>
  <c r="AE76" i="31"/>
  <c r="W29" i="31"/>
  <c r="Z29" i="31" s="1"/>
  <c r="AD29" i="31" s="1"/>
  <c r="AE29" i="31"/>
  <c r="AE50" i="31"/>
  <c r="W50" i="31"/>
  <c r="Z50" i="31" s="1"/>
  <c r="AD50" i="31" s="1"/>
  <c r="W42" i="31"/>
  <c r="Z42" i="31" s="1"/>
  <c r="AD42" i="31" s="1"/>
  <c r="AE42" i="31"/>
  <c r="W39" i="31"/>
  <c r="Z39" i="31" s="1"/>
  <c r="AD39" i="31" s="1"/>
  <c r="AE39" i="31"/>
  <c r="AE20" i="31"/>
  <c r="W20" i="31"/>
  <c r="Z20" i="31" s="1"/>
  <c r="AD20" i="31" s="1"/>
  <c r="AE10" i="31"/>
  <c r="W10" i="31"/>
  <c r="Z10" i="31" s="1"/>
  <c r="AD10" i="31" s="1"/>
  <c r="AE8" i="31"/>
  <c r="W8" i="31"/>
  <c r="Z8" i="31" s="1"/>
  <c r="AD8" i="31" s="1"/>
  <c r="AE75" i="31"/>
  <c r="W75" i="31"/>
  <c r="Z75" i="31" s="1"/>
  <c r="AD75" i="31" s="1"/>
  <c r="W69" i="31"/>
  <c r="Z69" i="31" s="1"/>
  <c r="AD69" i="31" s="1"/>
  <c r="AE69" i="31"/>
  <c r="W52" i="31"/>
  <c r="Z52" i="31" s="1"/>
  <c r="AD52" i="31" s="1"/>
  <c r="AE52" i="31"/>
  <c r="AE28" i="31"/>
  <c r="W28" i="31"/>
  <c r="Z28" i="31" s="1"/>
  <c r="AD28" i="31" s="1"/>
  <c r="AE49" i="31"/>
  <c r="W49" i="31"/>
  <c r="Z49" i="31" s="1"/>
  <c r="AD49" i="31" s="1"/>
  <c r="W73" i="31"/>
  <c r="Z73" i="31" s="1"/>
  <c r="AD73" i="31" s="1"/>
  <c r="AE73" i="31"/>
  <c r="AE62" i="31"/>
  <c r="W62" i="31"/>
  <c r="Z62" i="31" s="1"/>
  <c r="AD62" i="31" s="1"/>
  <c r="AE22" i="31"/>
  <c r="W22" i="31"/>
  <c r="Z22" i="31" s="1"/>
  <c r="AD22" i="31" s="1"/>
  <c r="AE12" i="31"/>
  <c r="W12" i="31"/>
  <c r="Z12" i="31" s="1"/>
  <c r="AD12" i="31" s="1"/>
  <c r="U78" i="31"/>
  <c r="AE6" i="31"/>
  <c r="AE21" i="31"/>
  <c r="W21" i="31"/>
  <c r="Z21" i="31" s="1"/>
  <c r="AD21" i="31" s="1"/>
  <c r="V78" i="31"/>
  <c r="AE41" i="31"/>
  <c r="W41" i="31"/>
  <c r="Z41" i="31" s="1"/>
  <c r="AD41" i="31" s="1"/>
  <c r="AE66" i="31"/>
  <c r="W66" i="31"/>
  <c r="Z66" i="31" s="1"/>
  <c r="AD66" i="31" s="1"/>
  <c r="W59" i="31"/>
  <c r="Z59" i="31" s="1"/>
  <c r="AD59" i="31" s="1"/>
  <c r="AE59" i="31"/>
  <c r="AE67" i="31"/>
  <c r="W67" i="31"/>
  <c r="Z67" i="31" s="1"/>
  <c r="AD67" i="31" s="1"/>
  <c r="W72" i="31"/>
  <c r="Z72" i="31" s="1"/>
  <c r="AD72" i="31" s="1"/>
  <c r="AE72" i="31"/>
  <c r="W45" i="31"/>
  <c r="Z45" i="31" s="1"/>
  <c r="AD45" i="31" s="1"/>
  <c r="AE45" i="31"/>
  <c r="AE14" i="31"/>
  <c r="W14" i="31"/>
  <c r="Z14" i="31" s="1"/>
  <c r="AD14" i="31" s="1"/>
  <c r="AE25" i="31"/>
  <c r="W25" i="31"/>
  <c r="Z25" i="31" s="1"/>
  <c r="AD25" i="31" s="1"/>
  <c r="W23" i="31"/>
  <c r="Z23" i="31" s="1"/>
  <c r="AD23" i="31" s="1"/>
  <c r="AE23" i="31"/>
  <c r="AE47" i="31"/>
  <c r="W47" i="31"/>
  <c r="Z47" i="31" s="1"/>
  <c r="AD47" i="31" s="1"/>
  <c r="W68" i="31"/>
  <c r="Z68" i="31" s="1"/>
  <c r="AD68" i="31" s="1"/>
  <c r="AE68" i="31"/>
  <c r="BJ18" i="32"/>
  <c r="BF6" i="32"/>
  <c r="BJ15" i="32"/>
  <c r="AE35" i="31"/>
  <c r="W35" i="31"/>
  <c r="Z35" i="31" s="1"/>
  <c r="AD35" i="31" s="1"/>
  <c r="W65" i="31"/>
  <c r="Z65" i="31" s="1"/>
  <c r="AD65" i="31" s="1"/>
  <c r="AE65" i="31"/>
  <c r="AE31" i="31"/>
  <c r="W31" i="31"/>
  <c r="Z31" i="31" s="1"/>
  <c r="AD31" i="31" s="1"/>
  <c r="AE48" i="31"/>
  <c r="W48" i="31"/>
  <c r="Z48" i="31" s="1"/>
  <c r="AD48" i="31" s="1"/>
  <c r="W38" i="31"/>
  <c r="Z38" i="31" s="1"/>
  <c r="AD38" i="31" s="1"/>
  <c r="AE38" i="31"/>
  <c r="W44" i="31"/>
  <c r="Z44" i="31" s="1"/>
  <c r="AD44" i="31" s="1"/>
  <c r="AE44" i="31"/>
  <c r="AE27" i="31"/>
  <c r="W27" i="31"/>
  <c r="Z27" i="31" s="1"/>
  <c r="AD27" i="31" s="1"/>
  <c r="W17" i="31"/>
  <c r="Z17" i="31" s="1"/>
  <c r="AD17" i="31" s="1"/>
  <c r="AE17" i="31"/>
  <c r="AE15" i="31"/>
  <c r="W15" i="31"/>
  <c r="Z15" i="31" s="1"/>
  <c r="AD15" i="31" s="1"/>
  <c r="W61" i="31"/>
  <c r="Z61" i="31" s="1"/>
  <c r="AD61" i="31" s="1"/>
  <c r="AE61" i="31"/>
  <c r="BJ19" i="32"/>
  <c r="BJ20" i="32"/>
  <c r="BF8" i="32"/>
  <c r="BJ8" i="32" s="1"/>
  <c r="BJ17" i="32"/>
  <c r="AE40" i="31"/>
  <c r="W40" i="31"/>
  <c r="Z40" i="31" s="1"/>
  <c r="AD40" i="31" s="1"/>
  <c r="AE43" i="31"/>
  <c r="W43" i="31"/>
  <c r="Z43" i="31" s="1"/>
  <c r="AD43" i="31" s="1"/>
  <c r="AE54" i="31"/>
  <c r="W54" i="31"/>
  <c r="Z54" i="31" s="1"/>
  <c r="AD54" i="31" s="1"/>
  <c r="W55" i="31"/>
  <c r="Z55" i="31" s="1"/>
  <c r="AD55" i="31" s="1"/>
  <c r="AE55" i="31"/>
  <c r="W51" i="31"/>
  <c r="Z51" i="31" s="1"/>
  <c r="AD51" i="31" s="1"/>
  <c r="AE51" i="31"/>
  <c r="AE58" i="31"/>
  <c r="W58" i="31"/>
  <c r="Z58" i="31" s="1"/>
  <c r="AD58" i="31" s="1"/>
  <c r="W19" i="31"/>
  <c r="Z19" i="31" s="1"/>
  <c r="AD19" i="31" s="1"/>
  <c r="AE19" i="31"/>
  <c r="AE9" i="31"/>
  <c r="W9" i="31"/>
  <c r="Z9" i="31" s="1"/>
  <c r="AD9" i="31" s="1"/>
  <c r="AE7" i="31"/>
  <c r="W7" i="31"/>
  <c r="Z7" i="31" s="1"/>
  <c r="AD7" i="31" s="1"/>
  <c r="Y58" i="31"/>
  <c r="AB58" i="31" s="1"/>
  <c r="S70" i="31"/>
  <c r="Y70" i="31" s="1"/>
  <c r="AB70" i="31" s="1"/>
  <c r="S34" i="31"/>
  <c r="Y34" i="31" s="1"/>
  <c r="AB34" i="31" s="1"/>
  <c r="S39" i="31"/>
  <c r="Y39" i="31" s="1"/>
  <c r="AB39" i="31" s="1"/>
  <c r="S40" i="31"/>
  <c r="Y40" i="31" s="1"/>
  <c r="AB40" i="31" s="1"/>
  <c r="S35" i="31"/>
  <c r="Y35" i="31" s="1"/>
  <c r="AB35" i="31" s="1"/>
  <c r="S14" i="31"/>
  <c r="Y14" i="31" s="1"/>
  <c r="AB14" i="31" s="1"/>
  <c r="S20" i="31"/>
  <c r="Y20" i="31" s="1"/>
  <c r="AB20" i="31" s="1"/>
  <c r="S8" i="31"/>
  <c r="Y8" i="31" s="1"/>
  <c r="AB8" i="31" s="1"/>
  <c r="S23" i="31"/>
  <c r="Y23" i="31" s="1"/>
  <c r="AB23" i="31" s="1"/>
  <c r="S77" i="31"/>
  <c r="Y77" i="31" s="1"/>
  <c r="AB77" i="31" s="1"/>
  <c r="S59" i="31"/>
  <c r="Y59" i="31" s="1"/>
  <c r="AB59" i="31" s="1"/>
  <c r="S49" i="31"/>
  <c r="Y49" i="31" s="1"/>
  <c r="AB49" i="31" s="1"/>
  <c r="S15" i="31"/>
  <c r="Y15" i="31" s="1"/>
  <c r="AB15" i="31" s="1"/>
  <c r="R78" i="31"/>
  <c r="S45" i="31"/>
  <c r="Y45" i="31" s="1"/>
  <c r="AB45" i="31" s="1"/>
  <c r="S47" i="31"/>
  <c r="Y47" i="31" s="1"/>
  <c r="AB47" i="31" s="1"/>
  <c r="S38" i="31"/>
  <c r="Y38" i="31" s="1"/>
  <c r="AB38" i="31" s="1"/>
  <c r="S43" i="31"/>
  <c r="Y43" i="31" s="1"/>
  <c r="AB43" i="31" s="1"/>
  <c r="BH22" i="32"/>
  <c r="BH6" i="32"/>
  <c r="BH13" i="32" s="1"/>
  <c r="BI20" i="32"/>
  <c r="BF11" i="32"/>
  <c r="BJ11" i="32" s="1"/>
  <c r="S63" i="31"/>
  <c r="Y63" i="31" s="1"/>
  <c r="AB63" i="31" s="1"/>
  <c r="S65" i="31"/>
  <c r="Y65" i="31" s="1"/>
  <c r="AB65" i="31" s="1"/>
  <c r="BF10" i="32"/>
  <c r="BJ10" i="32" s="1"/>
  <c r="BI19" i="32"/>
  <c r="S24" i="31"/>
  <c r="Y24" i="31" s="1"/>
  <c r="AB24" i="31" s="1"/>
  <c r="S72" i="31"/>
  <c r="Y72" i="31" s="1"/>
  <c r="AB72" i="31" s="1"/>
  <c r="BG22" i="32"/>
  <c r="BG6" i="32"/>
  <c r="S62" i="31"/>
  <c r="Y62" i="31" s="1"/>
  <c r="AB62" i="31" s="1"/>
  <c r="BI15" i="32"/>
  <c r="Q78" i="31"/>
  <c r="S75" i="31"/>
  <c r="Y75" i="31" s="1"/>
  <c r="AB75" i="31" s="1"/>
  <c r="S31" i="31"/>
  <c r="Y31" i="31" s="1"/>
  <c r="AB31" i="31" s="1"/>
  <c r="S30" i="31"/>
  <c r="Y30" i="31" s="1"/>
  <c r="AB30" i="31" s="1"/>
  <c r="W6" i="31"/>
  <c r="S25" i="31"/>
  <c r="Y25" i="31" s="1"/>
  <c r="AB25" i="31" s="1"/>
  <c r="S60" i="31"/>
  <c r="Y60" i="31" s="1"/>
  <c r="AB60" i="31" s="1"/>
  <c r="S16" i="31"/>
  <c r="Y16" i="31" s="1"/>
  <c r="AB16" i="31" s="1"/>
  <c r="S46" i="31"/>
  <c r="Y46" i="31" s="1"/>
  <c r="AB46" i="31" s="1"/>
  <c r="S48" i="31"/>
  <c r="Y48" i="31" s="1"/>
  <c r="AB48" i="31" s="1"/>
  <c r="S42" i="31"/>
  <c r="Y42" i="31" s="1"/>
  <c r="AB42" i="31" s="1"/>
  <c r="S9" i="31"/>
  <c r="Y9" i="31" s="1"/>
  <c r="AB9" i="31" s="1"/>
  <c r="S22" i="31"/>
  <c r="Y22" i="31" s="1"/>
  <c r="AB22" i="31" s="1"/>
  <c r="BF22" i="32"/>
  <c r="S11" i="31"/>
  <c r="Y11" i="31" s="1"/>
  <c r="AB11" i="31" s="1"/>
  <c r="S68" i="31"/>
  <c r="Y68" i="31" s="1"/>
  <c r="AB68" i="31" s="1"/>
  <c r="S7" i="31"/>
  <c r="Y7" i="31" s="1"/>
  <c r="AB7" i="31" s="1"/>
  <c r="S76" i="31"/>
  <c r="Y76" i="31" s="1"/>
  <c r="AB76" i="31" s="1"/>
  <c r="S17" i="31"/>
  <c r="Y17" i="31" s="1"/>
  <c r="AB17" i="31" s="1"/>
  <c r="BF12" i="32"/>
  <c r="BJ12" i="32" s="1"/>
  <c r="BI21" i="32"/>
  <c r="BF7" i="32"/>
  <c r="BJ7" i="32" s="1"/>
  <c r="BI16" i="32"/>
  <c r="S28" i="31"/>
  <c r="Y28" i="31" s="1"/>
  <c r="AB28" i="31" s="1"/>
  <c r="S67" i="31"/>
  <c r="Y67" i="31" s="1"/>
  <c r="AB67" i="31" s="1"/>
  <c r="S52" i="31"/>
  <c r="Y52" i="31" s="1"/>
  <c r="AB52" i="31" s="1"/>
  <c r="S26" i="31"/>
  <c r="Y26" i="31" s="1"/>
  <c r="AB26" i="31" s="1"/>
  <c r="S44" i="31"/>
  <c r="Y44" i="31" s="1"/>
  <c r="AB44" i="31" s="1"/>
  <c r="S32" i="31"/>
  <c r="Y32" i="31" s="1"/>
  <c r="AB32" i="31" s="1"/>
  <c r="S27" i="31"/>
  <c r="Y27" i="31" s="1"/>
  <c r="AB27" i="31" s="1"/>
  <c r="BF9" i="32"/>
  <c r="BJ9" i="32" s="1"/>
  <c r="BI18" i="32"/>
  <c r="S66" i="31"/>
  <c r="Y66" i="31" s="1"/>
  <c r="AB66" i="31" s="1"/>
  <c r="S41" i="31"/>
  <c r="Y41" i="31" s="1"/>
  <c r="AB41" i="31" s="1"/>
  <c r="S13" i="31"/>
  <c r="Y13" i="31" s="1"/>
  <c r="AB13" i="31" s="1"/>
  <c r="BI17" i="32"/>
  <c r="S36" i="31"/>
  <c r="Y36" i="31" s="1"/>
  <c r="AB36" i="31" s="1"/>
  <c r="BI8" i="32" l="1"/>
  <c r="BJ6" i="32"/>
  <c r="BJ13" i="32" s="1"/>
  <c r="AE78" i="31"/>
  <c r="W78" i="31"/>
  <c r="Z6" i="31"/>
  <c r="AD6" i="31" s="1"/>
  <c r="AD78" i="31" s="1"/>
  <c r="BG13" i="32"/>
  <c r="BI6" i="32"/>
  <c r="BI7" i="32"/>
  <c r="BF13" i="32"/>
  <c r="BI11" i="32"/>
  <c r="BI9" i="32"/>
  <c r="BI22" i="32"/>
  <c r="S78" i="31"/>
  <c r="BI12" i="32"/>
  <c r="BI10" i="32"/>
  <c r="BJ22" i="32"/>
  <c r="BI13" i="32" l="1"/>
  <c r="Y78" i="31"/>
  <c r="AA78" i="31" s="1"/>
  <c r="AB78" i="31"/>
</calcChain>
</file>

<file path=xl/sharedStrings.xml><?xml version="1.0" encoding="utf-8"?>
<sst xmlns="http://schemas.openxmlformats.org/spreadsheetml/2006/main" count="2597" uniqueCount="477">
  <si>
    <t>Year</t>
  </si>
  <si>
    <t>Coal</t>
  </si>
  <si>
    <t>Consumption</t>
  </si>
  <si>
    <t>Imports</t>
  </si>
  <si>
    <t>State</t>
  </si>
  <si>
    <t>DE</t>
  </si>
  <si>
    <t>KY</t>
  </si>
  <si>
    <t>Ash</t>
  </si>
  <si>
    <t>WV</t>
  </si>
  <si>
    <t>CO</t>
  </si>
  <si>
    <t>VA</t>
  </si>
  <si>
    <t>AL</t>
  </si>
  <si>
    <t>UT</t>
  </si>
  <si>
    <t>WY</t>
  </si>
  <si>
    <t>IL</t>
  </si>
  <si>
    <t>LA</t>
  </si>
  <si>
    <t>IN</t>
  </si>
  <si>
    <t>NE</t>
  </si>
  <si>
    <t>NM</t>
  </si>
  <si>
    <t>KS</t>
  </si>
  <si>
    <t>AZ</t>
  </si>
  <si>
    <t>MT</t>
  </si>
  <si>
    <t>TX</t>
  </si>
  <si>
    <t>SC</t>
  </si>
  <si>
    <t>PA</t>
  </si>
  <si>
    <t>FL</t>
  </si>
  <si>
    <t>OK</t>
  </si>
  <si>
    <t>CT</t>
  </si>
  <si>
    <t>ID</t>
  </si>
  <si>
    <t>MO</t>
  </si>
  <si>
    <t>MD</t>
  </si>
  <si>
    <t>GA</t>
  </si>
  <si>
    <t>TN</t>
  </si>
  <si>
    <t>OH</t>
  </si>
  <si>
    <t>IA</t>
  </si>
  <si>
    <t>MA</t>
  </si>
  <si>
    <t>MI</t>
  </si>
  <si>
    <t>MN</t>
  </si>
  <si>
    <t>MS</t>
  </si>
  <si>
    <t>NV</t>
  </si>
  <si>
    <t>NH</t>
  </si>
  <si>
    <t>NJ</t>
  </si>
  <si>
    <t>NY</t>
  </si>
  <si>
    <t>NC</t>
  </si>
  <si>
    <t>ND</t>
  </si>
  <si>
    <t>SD</t>
  </si>
  <si>
    <t>WA</t>
  </si>
  <si>
    <t>WI</t>
  </si>
  <si>
    <t>AR</t>
  </si>
  <si>
    <t>OR</t>
  </si>
  <si>
    <t>CA</t>
  </si>
  <si>
    <t>ME</t>
  </si>
  <si>
    <t>RI</t>
  </si>
  <si>
    <t>Illinois</t>
  </si>
  <si>
    <t>Total</t>
  </si>
  <si>
    <t>Natural Gas</t>
  </si>
  <si>
    <t>Nuclear</t>
  </si>
  <si>
    <t>Wind</t>
  </si>
  <si>
    <t>VT</t>
  </si>
  <si>
    <t>Petroleum</t>
  </si>
  <si>
    <t>Geothermal</t>
  </si>
  <si>
    <t>Electric Power</t>
  </si>
  <si>
    <t>Coke (steel)</t>
  </si>
  <si>
    <t>Other Industrial</t>
  </si>
  <si>
    <t>Residential/Commercial</t>
  </si>
  <si>
    <t>Transportation</t>
  </si>
  <si>
    <t>Accessible</t>
  </si>
  <si>
    <t>Bottom</t>
  </si>
  <si>
    <t>Fly</t>
  </si>
  <si>
    <t>Bottom Ash</t>
  </si>
  <si>
    <t>Fly Ash</t>
  </si>
  <si>
    <t>Total Ash</t>
  </si>
  <si>
    <t>Used</t>
  </si>
  <si>
    <t>Anthracite</t>
  </si>
  <si>
    <t>Bituminous</t>
  </si>
  <si>
    <t>Lignite</t>
  </si>
  <si>
    <t>Table</t>
  </si>
  <si>
    <t>Description</t>
  </si>
  <si>
    <t>S1</t>
  </si>
  <si>
    <t>Source</t>
  </si>
  <si>
    <t>USGS</t>
  </si>
  <si>
    <t>EIA</t>
  </si>
  <si>
    <t>Table S1</t>
  </si>
  <si>
    <t>Production</t>
  </si>
  <si>
    <t>S2</t>
  </si>
  <si>
    <t>Table S2</t>
  </si>
  <si>
    <t>Exports</t>
  </si>
  <si>
    <t>Note</t>
  </si>
  <si>
    <t>Annual Total Coal Production by Grade</t>
  </si>
  <si>
    <t>Table S3</t>
  </si>
  <si>
    <t>Historical US coal consumption by sector</t>
  </si>
  <si>
    <t>S3</t>
  </si>
  <si>
    <t>Residential and Commercial</t>
  </si>
  <si>
    <t>Coke Plants</t>
  </si>
  <si>
    <t>Hydro</t>
  </si>
  <si>
    <t>All Other</t>
  </si>
  <si>
    <t>Solar</t>
  </si>
  <si>
    <t>Wood</t>
  </si>
  <si>
    <t>Other gasses</t>
  </si>
  <si>
    <t>S4</t>
  </si>
  <si>
    <t>US annual net electric power generation by energy source</t>
  </si>
  <si>
    <t>Annual Total Net Electric Generation (TWh)</t>
  </si>
  <si>
    <t>Annual Total Net Electric Generation (% of Total)</t>
  </si>
  <si>
    <t>Table S5</t>
  </si>
  <si>
    <t>(%)</t>
  </si>
  <si>
    <t>S5</t>
  </si>
  <si>
    <t>Table S6a</t>
  </si>
  <si>
    <t>Table 6b</t>
  </si>
  <si>
    <t>S6a</t>
  </si>
  <si>
    <t>S6b</t>
  </si>
  <si>
    <t>Destination State</t>
  </si>
  <si>
    <t>S7a</t>
  </si>
  <si>
    <t>S7b</t>
  </si>
  <si>
    <t>S8</t>
  </si>
  <si>
    <t>BIT</t>
  </si>
  <si>
    <t>SUB</t>
  </si>
  <si>
    <t>LIG</t>
  </si>
  <si>
    <t>Abbreviation</t>
  </si>
  <si>
    <t>Name</t>
  </si>
  <si>
    <t>Table 7b</t>
  </si>
  <si>
    <t>Table S8</t>
  </si>
  <si>
    <t>1972-77 mean</t>
  </si>
  <si>
    <t>S9</t>
  </si>
  <si>
    <t>% of Total</t>
  </si>
  <si>
    <t>Table S10</t>
  </si>
  <si>
    <t>S10</t>
  </si>
  <si>
    <t>Table S11</t>
  </si>
  <si>
    <t>S11</t>
  </si>
  <si>
    <t>Boiler Slag</t>
  </si>
  <si>
    <t>All FGD Materials</t>
  </si>
  <si>
    <t>FBC Ash</t>
  </si>
  <si>
    <t>Produced</t>
  </si>
  <si>
    <t>Utilized</t>
  </si>
  <si>
    <t>Potentially Accessible</t>
  </si>
  <si>
    <t>Coal Combustion Byproducts (CCBs)</t>
  </si>
  <si>
    <t>Type</t>
  </si>
  <si>
    <t>Total CCBs</t>
  </si>
  <si>
    <t>FGD: flue gas desulfurization, FBC: fluidized bed combustion</t>
  </si>
  <si>
    <t>Table S7a</t>
  </si>
  <si>
    <t>Sc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</si>
  <si>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</si>
  <si>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</si>
  <si>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</si>
  <si>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</si>
  <si>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</si>
  <si>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</si>
  <si>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</si>
  <si>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</si>
  <si>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</si>
  <si>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Y</t>
  </si>
  <si>
    <t>Ho</t>
  </si>
  <si>
    <t>Er</t>
  </si>
  <si>
    <t>Tm</t>
  </si>
  <si>
    <t>Yb</t>
  </si>
  <si>
    <t>Lu</t>
  </si>
  <si>
    <t>Sequence</t>
  </si>
  <si>
    <t>HF SRM 1</t>
  </si>
  <si>
    <t>FA</t>
  </si>
  <si>
    <t>HF SRM 2</t>
  </si>
  <si>
    <t>BA</t>
  </si>
  <si>
    <t>HF SRM 3</t>
  </si>
  <si>
    <t>ESP</t>
  </si>
  <si>
    <t>Electrostatic Precipitation</t>
  </si>
  <si>
    <t>HF SRM 4</t>
  </si>
  <si>
    <t>mech</t>
  </si>
  <si>
    <t>Mechanical Fly Ash</t>
  </si>
  <si>
    <t>HF SRM 5</t>
  </si>
  <si>
    <t>silo</t>
  </si>
  <si>
    <t>Silo Ash</t>
  </si>
  <si>
    <t>HF SRM 6.1</t>
  </si>
  <si>
    <t>FGD</t>
  </si>
  <si>
    <t>Flu Gas Desulfurization Waste</t>
  </si>
  <si>
    <t>HF SRM 6.2</t>
  </si>
  <si>
    <t>landfill</t>
  </si>
  <si>
    <t>Landfill Ash</t>
  </si>
  <si>
    <t>HF SRM 7</t>
  </si>
  <si>
    <t>pond</t>
  </si>
  <si>
    <t>Pond Ash</t>
  </si>
  <si>
    <t>HF SRM 8</t>
  </si>
  <si>
    <t>stoker</t>
  </si>
  <si>
    <t>Stoker Ash</t>
  </si>
  <si>
    <t>HF SRM 9</t>
  </si>
  <si>
    <t>econ</t>
  </si>
  <si>
    <t>Economizer Ash</t>
  </si>
  <si>
    <t>W</t>
  </si>
  <si>
    <t>App</t>
  </si>
  <si>
    <t>93171 Avg.</t>
  </si>
  <si>
    <t>H</t>
  </si>
  <si>
    <t>EK</t>
  </si>
  <si>
    <t>C</t>
  </si>
  <si>
    <t>I</t>
  </si>
  <si>
    <t>93387 Avg.</t>
  </si>
  <si>
    <t>93394 Avg.</t>
  </si>
  <si>
    <t>D</t>
  </si>
  <si>
    <t>93395 Avg.</t>
  </si>
  <si>
    <t>F</t>
  </si>
  <si>
    <t>P</t>
  </si>
  <si>
    <t>O</t>
  </si>
  <si>
    <t>E</t>
  </si>
  <si>
    <t>93609 Avg.</t>
  </si>
  <si>
    <t>R</t>
  </si>
  <si>
    <t>BH</t>
  </si>
  <si>
    <t>7:3 IL-PRB</t>
  </si>
  <si>
    <t>M</t>
  </si>
  <si>
    <t>93800 Avg.</t>
  </si>
  <si>
    <t>93811 Avg.</t>
  </si>
  <si>
    <t>HA</t>
  </si>
  <si>
    <t>PRB</t>
  </si>
  <si>
    <t>G</t>
  </si>
  <si>
    <t>93878 Avg.</t>
  </si>
  <si>
    <t xml:space="preserve">93914 Avg. </t>
  </si>
  <si>
    <t>SM</t>
  </si>
  <si>
    <t>GC</t>
  </si>
  <si>
    <t>TS</t>
  </si>
  <si>
    <t>SJ</t>
  </si>
  <si>
    <t>93925 Avg.</t>
  </si>
  <si>
    <t>93932 Avg.</t>
  </si>
  <si>
    <t>93938 Avg.</t>
  </si>
  <si>
    <t>93966 Avg.</t>
  </si>
  <si>
    <t>RSA</t>
  </si>
  <si>
    <t>Sample ID</t>
  </si>
  <si>
    <t>Station 1</t>
  </si>
  <si>
    <t>FA2</t>
  </si>
  <si>
    <t>FA3</t>
  </si>
  <si>
    <t>LA1</t>
  </si>
  <si>
    <t>FA (LA)</t>
  </si>
  <si>
    <t>BA (LA)</t>
  </si>
  <si>
    <t>(mg/kg)</t>
  </si>
  <si>
    <t>Reference</t>
  </si>
  <si>
    <t>Plant / Station</t>
  </si>
  <si>
    <t>Ash Type / Source</t>
  </si>
  <si>
    <t>Coal Source Basin</t>
  </si>
  <si>
    <t>Summary of REE concentrations in power plant ash from recent studies</t>
  </si>
  <si>
    <t>All REE + Y</t>
  </si>
  <si>
    <t>All REE + Y + Sc</t>
  </si>
  <si>
    <t>Taggart et al., 2016</t>
  </si>
  <si>
    <t>Bagdonas et al., 2022</t>
  </si>
  <si>
    <t>Std Ref</t>
  </si>
  <si>
    <t>Power River Basin</t>
  </si>
  <si>
    <t>Gulf Coast</t>
  </si>
  <si>
    <t>San Juan Basin</t>
  </si>
  <si>
    <t>Appalachian Basin</t>
  </si>
  <si>
    <t>Illinois Basin</t>
  </si>
  <si>
    <t>Republic of South Africa</t>
  </si>
  <si>
    <t>(Not Defined in Reference)</t>
  </si>
  <si>
    <t>Total Samples</t>
  </si>
  <si>
    <t>Coal Source Basin Code</t>
  </si>
  <si>
    <t>Illinois/PRB Blend</t>
  </si>
  <si>
    <t>Median Concentration in Ash (mg/kg)</t>
  </si>
  <si>
    <t>Table S13a</t>
  </si>
  <si>
    <t>Table S13b</t>
  </si>
  <si>
    <t>S13a</t>
  </si>
  <si>
    <t>S13b</t>
  </si>
  <si>
    <t>Station 2</t>
  </si>
  <si>
    <t>Station 3</t>
  </si>
  <si>
    <t>Station 4</t>
  </si>
  <si>
    <t>All REE (La-Lu)</t>
  </si>
  <si>
    <t>Standard Deviation Concentration in Ash (mg/kg)</t>
  </si>
  <si>
    <t>Mean Concentration in Ash (mg/kg)</t>
  </si>
  <si>
    <t>Median, mean, and standard deviation REE concentrations in power plant coal ash by coal basin source</t>
  </si>
  <si>
    <r>
      <t>Note: Scandium (Sc) was not analyzed in many of the Bagdones et al. samples. Missing values are estimated as the mean concentrations by station of analyzed samples (</t>
    </r>
    <r>
      <rPr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 xml:space="preserve"> text)</t>
    </r>
  </si>
  <si>
    <t>Upper Continental Crust Normalized Concentration (mg/kg)</t>
  </si>
  <si>
    <t>Table S13c</t>
  </si>
  <si>
    <t>S13c</t>
  </si>
  <si>
    <t>Summary of REE concentrations in power plant ash from recent studies normalized by Upper Contenintal Crust (UCC) concentrations</t>
  </si>
  <si>
    <t>Normalize&gt;</t>
  </si>
  <si>
    <t>N/A</t>
  </si>
  <si>
    <t>Median Concentration in Ash (mg/kg) as Oxides</t>
  </si>
  <si>
    <t>Mean Concentration in Ash (mg/kg) as Oxides</t>
  </si>
  <si>
    <t>Standard Deviation Concentration in Ash (mg/kg) as Oxides</t>
  </si>
  <si>
    <t>REE Concentration in Ash (mg/kg)</t>
  </si>
  <si>
    <t>REE Concentration in Ash as Oxides (mg/kg)</t>
  </si>
  <si>
    <t>Source Basin Code</t>
  </si>
  <si>
    <t>Appalachia</t>
  </si>
  <si>
    <t>Western</t>
  </si>
  <si>
    <t>Interior</t>
  </si>
  <si>
    <t>Total US</t>
  </si>
  <si>
    <t>App + PRB + Ill</t>
  </si>
  <si>
    <t>West</t>
  </si>
  <si>
    <t>2020 REE Oxide prices</t>
  </si>
  <si>
    <t>REE</t>
  </si>
  <si>
    <t>USD/kg</t>
  </si>
  <si>
    <t>Mean concentration in ash (ppm as oxides)</t>
  </si>
  <si>
    <t>Power Sector Ash</t>
  </si>
  <si>
    <t>-</t>
  </si>
  <si>
    <t>Coal % of US Consumption</t>
  </si>
  <si>
    <t>Coal production by basin (% of Total US)</t>
  </si>
  <si>
    <t>Estimated associated coal ash by basin (%)</t>
  </si>
  <si>
    <t>Table S14a</t>
  </si>
  <si>
    <t>Table S14b</t>
  </si>
  <si>
    <t>Table S15a</t>
  </si>
  <si>
    <t>Table S15b</t>
  </si>
  <si>
    <t>Mean REO concentrations, prices, and unit values for ash from selected basins</t>
  </si>
  <si>
    <t>S14a</t>
  </si>
  <si>
    <t>S14b</t>
  </si>
  <si>
    <t>S15a</t>
  </si>
  <si>
    <t>S15b</t>
  </si>
  <si>
    <t>Ill</t>
  </si>
  <si>
    <t>Int</t>
  </si>
  <si>
    <t>Highlighted</t>
  </si>
  <si>
    <t>Appalachian</t>
  </si>
  <si>
    <t>Power River</t>
  </si>
  <si>
    <t>Sourced in Basin</t>
  </si>
  <si>
    <t>(% of Total)</t>
  </si>
  <si>
    <t>Destination Basin</t>
  </si>
  <si>
    <t>Distribution of ash (% of total by source basin) delivered to each state</t>
  </si>
  <si>
    <r>
      <t xml:space="preserve">Highlights show values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~1% from a given source basin</t>
    </r>
  </si>
  <si>
    <r>
      <t xml:space="preserve">Highlights show values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~10% from a given source basin</t>
    </r>
  </si>
  <si>
    <t>Form 423 and 923 ash</t>
  </si>
  <si>
    <t>Ash delivered (% of source basin total)</t>
  </si>
  <si>
    <t>Ash delivered (% of destination state total)</t>
  </si>
  <si>
    <t>Rank</t>
  </si>
  <si>
    <t>App-PRB-Ill 2020 REE Value (Million USD)</t>
  </si>
  <si>
    <t>Accessible &amp; Extractable</t>
  </si>
  <si>
    <r>
      <t>REEY</t>
    </r>
    <r>
      <rPr>
        <b/>
        <i/>
        <vertAlign val="superscript"/>
        <sz val="11"/>
        <rFont val="Calibri"/>
        <family val="2"/>
        <scheme val="minor"/>
      </rPr>
      <t>2</t>
    </r>
  </si>
  <si>
    <r>
      <t>REEYSc</t>
    </r>
    <r>
      <rPr>
        <b/>
        <i/>
        <vertAlign val="superscript"/>
        <sz val="11"/>
        <rFont val="Calibri"/>
        <family val="2"/>
        <scheme val="minor"/>
      </rPr>
      <t>3</t>
    </r>
  </si>
  <si>
    <t>REEYSc Value (Million USD)</t>
  </si>
  <si>
    <t>*for 1985 through 2005, Used and Stored were combined into a single value and have been separated here by assuiming 20% is stored, consistent with the average percentage of Used + Stored for 2008-2020)</t>
  </si>
  <si>
    <t>(percentages sum to 100% by source basin, ie., each column)</t>
  </si>
  <si>
    <t>(percentages sum to 100% by destination state, ie., each row)</t>
  </si>
  <si>
    <t>YEAR</t>
  </si>
  <si>
    <t>(% of total)</t>
  </si>
  <si>
    <t>FERC Form 423</t>
  </si>
  <si>
    <t>FERC Form 423 &amp; EIA Form 423</t>
  </si>
  <si>
    <t>EIA Form 923</t>
  </si>
  <si>
    <t>Total Coal Consumption</t>
  </si>
  <si>
    <t>Ash Data Source</t>
  </si>
  <si>
    <t>S12a</t>
  </si>
  <si>
    <t>S12b</t>
  </si>
  <si>
    <t>S12c</t>
  </si>
  <si>
    <t>S13d</t>
  </si>
  <si>
    <t>S15c</t>
  </si>
  <si>
    <t>S15d</t>
  </si>
  <si>
    <t>Table S15c</t>
  </si>
  <si>
    <t>Table S15d</t>
  </si>
  <si>
    <t>Table S15e</t>
  </si>
  <si>
    <t>Table S13d</t>
  </si>
  <si>
    <t>Table S12a</t>
  </si>
  <si>
    <t>Table S12b</t>
  </si>
  <si>
    <t>Table S12c</t>
  </si>
  <si>
    <t>Imported</t>
  </si>
  <si>
    <t>Estimated Ash</t>
  </si>
  <si>
    <t>Subbituminous</t>
  </si>
  <si>
    <t>All</t>
  </si>
  <si>
    <t>TOTAL</t>
  </si>
  <si>
    <t>ALL</t>
  </si>
  <si>
    <t>Powder River</t>
  </si>
  <si>
    <t>Ft Union</t>
  </si>
  <si>
    <t>Ash %</t>
  </si>
  <si>
    <t>Coal production by basin (Mt)</t>
  </si>
  <si>
    <t>Ash Gt</t>
  </si>
  <si>
    <t>Coal Gt</t>
  </si>
  <si>
    <t>Basin</t>
  </si>
  <si>
    <t>Graph data</t>
  </si>
  <si>
    <t>Associated ash by basin (%)</t>
  </si>
  <si>
    <t>Mean %</t>
  </si>
  <si>
    <t>Stdev %</t>
  </si>
  <si>
    <t>Imp</t>
  </si>
  <si>
    <t>Coal production by state (Mt)</t>
  </si>
  <si>
    <t>Associated ash by state (Mt)</t>
  </si>
  <si>
    <t>Assiciated ash by basin (Mt)</t>
  </si>
  <si>
    <t>Associated ash by state (%)</t>
  </si>
  <si>
    <t>Gt</t>
  </si>
  <si>
    <t>1990-2021</t>
  </si>
  <si>
    <t xml:space="preserve">Coal and ash content by source basin for 1972-2021 </t>
  </si>
  <si>
    <t>(Powder River Basin coal was included generically with other Western basins prior to 1990)</t>
  </si>
  <si>
    <t>Temporal variability of coal ash content produced by different basins for 1972-2021</t>
  </si>
  <si>
    <t xml:space="preserve">Coal and ash content by source state for 1990-2021 </t>
  </si>
  <si>
    <t>Temporal variability of coal ash content produced by different states for 1990-2021</t>
  </si>
  <si>
    <t>1950-2021</t>
  </si>
  <si>
    <t>(Mt)</t>
  </si>
  <si>
    <t>Delivered Coal</t>
  </si>
  <si>
    <t>(% of Consump.)</t>
  </si>
  <si>
    <t>Mean ash content (%)</t>
  </si>
  <si>
    <t>US Electric Power Sector Coal and Ash</t>
  </si>
  <si>
    <t>Total US Coal and Estimated Ash</t>
  </si>
  <si>
    <t>Summary of American Coal Ash Association (ACAA) data for 1974-2021</t>
  </si>
  <si>
    <t>Total US coal production by basin for 1950-2021</t>
  </si>
  <si>
    <t>Data Sources: USGS 1950-1982, EIA 1983-2021)</t>
  </si>
  <si>
    <t>Total US coal production percentages by basin for 1950-2021</t>
  </si>
  <si>
    <t>Estimated total US associated coal ash percentage by region for 1950-2021</t>
  </si>
  <si>
    <t>Estimated total US associate coal ash by region for 1950-2021</t>
  </si>
  <si>
    <t>% Accessible</t>
  </si>
  <si>
    <t>Accessible (Million USD)</t>
  </si>
  <si>
    <t>Ash delivered (Mt by source basin)</t>
  </si>
  <si>
    <r>
      <t xml:space="preserve">Highlights show vales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~1 Mt from a given source basin</t>
    </r>
  </si>
  <si>
    <t>1972-2021</t>
  </si>
  <si>
    <t>All Coal (Mt)</t>
  </si>
  <si>
    <t>All Ash (Mt)</t>
  </si>
  <si>
    <t>Ash by Destination State (Mt)</t>
  </si>
  <si>
    <t>Distribution of ash by destination state during 1972-2021</t>
  </si>
  <si>
    <t>FU</t>
  </si>
  <si>
    <t>Summary of total and potentially accessible ash produced and accounted for by the electric power industry during 1985-2021 by type and disposal facility</t>
  </si>
  <si>
    <t>Total Ash (Mt)</t>
  </si>
  <si>
    <t>Potentially Accessible (Mt)</t>
  </si>
  <si>
    <t>Total Delivered</t>
  </si>
  <si>
    <t>Table S15f</t>
  </si>
  <si>
    <t>For Union</t>
  </si>
  <si>
    <t>S15e</t>
  </si>
  <si>
    <t>S15f</t>
  </si>
  <si>
    <t>Estimated power sector and total ash based on power plant deliveries</t>
  </si>
  <si>
    <t>Paper Figure Reference</t>
  </si>
  <si>
    <t>Paper Table Reference</t>
  </si>
  <si>
    <t>Supporting Figure Reference</t>
  </si>
  <si>
    <t>S5, S6</t>
  </si>
  <si>
    <t>S7, S8</t>
  </si>
  <si>
    <t>Table S4a</t>
  </si>
  <si>
    <t>Table S4b</t>
  </si>
  <si>
    <t>Other</t>
  </si>
  <si>
    <t>Hydro-electric</t>
  </si>
  <si>
    <t>1990 (TWhr)</t>
  </si>
  <si>
    <t>2008 (TWhr)</t>
  </si>
  <si>
    <t>2020 (TWhr)</t>
  </si>
  <si>
    <t>S4a</t>
  </si>
  <si>
    <t>S4b</t>
  </si>
  <si>
    <t>Net electric generation by state by fuel source for 1990, 2008, and 2020</t>
  </si>
  <si>
    <t>1800-2021</t>
  </si>
  <si>
    <t>Historical annual total coal production by grade in the US, 1800-2021</t>
  </si>
  <si>
    <t>Historical coal production, consumption, imports, and exports 1950-2021</t>
  </si>
  <si>
    <t>Estimated total and accesible ash based on American Coal Ash Association data for 1974-2021</t>
  </si>
  <si>
    <t>Total US Coal (Mt)</t>
  </si>
  <si>
    <t>Ash (Mt)</t>
  </si>
  <si>
    <t>Power Sector Coal (Mt)</t>
  </si>
  <si>
    <t>Estimated associated coal ash by basin (Mt)</t>
  </si>
  <si>
    <t>1972 - 2021</t>
  </si>
  <si>
    <t>1974-2021</t>
  </si>
  <si>
    <t>1985-2021</t>
  </si>
  <si>
    <r>
      <t>REE</t>
    </r>
    <r>
      <rPr>
        <b/>
        <i/>
        <vertAlign val="superscript"/>
        <sz val="11"/>
        <rFont val="Calibri"/>
        <family val="2"/>
        <scheme val="minor"/>
      </rPr>
      <t>1</t>
    </r>
  </si>
  <si>
    <t>Total REE</t>
  </si>
  <si>
    <t>Total REEYSc</t>
  </si>
  <si>
    <t>Accessible &amp; Extractable (Million USD)</t>
  </si>
  <si>
    <t>Total REE value (Million USD)</t>
  </si>
  <si>
    <t>Total REEYSc value (Million USD)</t>
  </si>
  <si>
    <t>Power Plant REE as Oxides</t>
  </si>
  <si>
    <t>Power Plant REEYSc as Oxides</t>
  </si>
  <si>
    <t>Estimated value of REE Oxides for total ash from selected regions (Million USD)</t>
  </si>
  <si>
    <t>Estimated value of REEYSc Oxides for total ash from selected regions (Million USD)</t>
  </si>
  <si>
    <t>Estimated REE and REEYSc Oxide values of ash from selected basins</t>
  </si>
  <si>
    <t>Estimated value of REO in coal ash by source and destination basins for 1972 - 2021</t>
  </si>
  <si>
    <t>REE Value (Million USD)</t>
  </si>
  <si>
    <t>Estimated REEYSc oxide value by source basin (Billion USD)</t>
  </si>
  <si>
    <t>Evaluated (Mt)</t>
  </si>
  <si>
    <t>Not Evaluated (Mt)</t>
  </si>
  <si>
    <t>Ash from all basins</t>
  </si>
  <si>
    <t>REE Amounts (tonnes)</t>
  </si>
  <si>
    <t>2020 REE value (USD/tonne)</t>
  </si>
  <si>
    <t>USD/tonne</t>
  </si>
  <si>
    <t>Coal Consumption by Sector (Mt)</t>
  </si>
  <si>
    <t>Coal Consumption by Sector (% of Total)</t>
  </si>
  <si>
    <t>Table S9a</t>
  </si>
  <si>
    <t>Landfills</t>
  </si>
  <si>
    <t>Ponds</t>
  </si>
  <si>
    <t>Offsite</t>
  </si>
  <si>
    <t>Stored</t>
  </si>
  <si>
    <t>Sold</t>
  </si>
  <si>
    <t>Accessible Ash (Mt)</t>
  </si>
  <si>
    <t>Inacessible Ash (Mt)</t>
  </si>
  <si>
    <t>Ash Type (Mt)</t>
  </si>
  <si>
    <t>Sum</t>
  </si>
  <si>
    <t>Used*</t>
  </si>
  <si>
    <t>Coal (Mt)</t>
  </si>
  <si>
    <t>US Power Plants</t>
  </si>
  <si>
    <t>There are no adjustments for unreported data during 2006-2007.</t>
  </si>
  <si>
    <t>Total reported ash and potentially accessible ash by state and by type for 1985-2021</t>
  </si>
  <si>
    <t>(%)*</t>
  </si>
  <si>
    <t>*Red text indicates estimated values</t>
  </si>
  <si>
    <t>Values for 2006-2007 were interpolated based on the relationship between total power sector coal and total ash and apportioned by type and facility using the mean reported percentages for 2001 - 2012</t>
  </si>
  <si>
    <t>Table S9b</t>
  </si>
  <si>
    <t>S9a</t>
  </si>
  <si>
    <t>S9b</t>
  </si>
  <si>
    <t>Potentially Accessible Ash</t>
  </si>
  <si>
    <t>Summary of total Form 423 and 923 ash by destination region during 1972-2021</t>
  </si>
  <si>
    <t>Estimated total potentially accessible power plant ash for 1950-2021</t>
  </si>
  <si>
    <t>Coal and ash accounted for with Form 423 and 923 by destination state for 1972-2021</t>
  </si>
  <si>
    <t>Mean UCC</t>
  </si>
  <si>
    <t>Powder River Basin</t>
  </si>
  <si>
    <t>Estimated REE oxides value by source basin (Billion 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</si>
</sst>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* #,##0.0_);_(* \(#,##0.0\);_(* &quot;-&quot;??_);_(@_)"/>
    <numFmt numFmtId="167" formatCode="0.0000"/>
    <numFmt numFmtId="168" formatCode="_(&quot;$&quot;* #,##0_);_(&quot;$&quot;* \(#,##0\);_(&quot;$&quot;* &quot;-&quot;??_);_(@_)"/>
    <numFmt numFmtId="169" formatCode="0.0%"/>
    <numFmt numFmtId="170" formatCode="_(* #,##0.0_);_(* \(#,##0.0\);_(* &quot;-&quot;?_);_(@_)"/>
    <numFmt numFmtId="171" formatCode="_(* #,##0.000_);_(* \(#,##0.000\);_(* &quot;-&quot;?_);_(@_)"/>
    <numFmt numFmtId="172" formatCode="_(* #,##0.00_);_(* \(#,##0.00\);_(* &quot;-&quot;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MS Sans Serif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i/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indexed="8"/>
      <name val="Calibri"/>
      <family val="2"/>
    </font>
    <font>
      <sz val="11"/>
      <color theme="2" tint="-0.249977111117893"/>
      <name val="Calibri"/>
      <family val="2"/>
      <scheme val="minor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1"/>
      <color rgb="FF000000"/>
      <name val="Calibri"/>
      <family val="2"/>
    </font>
    <font>
      <b/>
      <i/>
      <sz val="10"/>
      <color rgb="FF000000"/>
      <name val="Calibri"/>
      <family val="2"/>
    </font>
  </fonts>
  <fills count="5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51" applyNumberFormat="0" applyFill="0" applyAlignment="0" applyProtection="0"/>
    <xf numFmtId="0" fontId="20" fillId="0" borderId="52" applyNumberFormat="0" applyFill="0" applyAlignment="0" applyProtection="0"/>
    <xf numFmtId="0" fontId="21" fillId="0" borderId="53" applyNumberFormat="0" applyFill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20" borderId="0" applyNumberFormat="0" applyBorder="0" applyAlignment="0" applyProtection="0"/>
    <xf numFmtId="0" fontId="25" fillId="21" borderId="54" applyNumberFormat="0" applyAlignment="0" applyProtection="0"/>
    <xf numFmtId="0" fontId="26" fillId="22" borderId="55" applyNumberFormat="0" applyAlignment="0" applyProtection="0"/>
    <xf numFmtId="0" fontId="27" fillId="22" borderId="54" applyNumberFormat="0" applyAlignment="0" applyProtection="0"/>
    <xf numFmtId="0" fontId="28" fillId="0" borderId="56" applyNumberFormat="0" applyFill="0" applyAlignment="0" applyProtection="0"/>
    <xf numFmtId="0" fontId="29" fillId="23" borderId="57" applyNumberFormat="0" applyAlignment="0" applyProtection="0"/>
    <xf numFmtId="0" fontId="8" fillId="0" borderId="0" applyNumberFormat="0" applyFill="0" applyBorder="0" applyAlignment="0" applyProtection="0"/>
    <xf numFmtId="0" fontId="1" fillId="24" borderId="58" applyNumberFormat="0" applyFont="0" applyAlignment="0" applyProtection="0"/>
    <xf numFmtId="0" fontId="30" fillId="0" borderId="0" applyNumberFormat="0" applyFill="0" applyBorder="0" applyAlignment="0" applyProtection="0"/>
    <xf numFmtId="0" fontId="9" fillId="0" borderId="59" applyNumberFormat="0" applyFill="0" applyAlignment="0" applyProtection="0"/>
    <xf numFmtId="0" fontId="3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3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4" fillId="0" borderId="0"/>
    <xf numFmtId="0" fontId="4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637">
    <xf numFmtId="0" fontId="0" fillId="0" borderId="0" xfId="0"/>
    <xf numFmtId="0" fontId="2" fillId="0" borderId="0" xfId="0" applyFont="1" applyAlignment="1">
      <alignment horizontal="center"/>
    </xf>
    <xf numFmtId="1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/>
    <xf numFmtId="0" fontId="0" fillId="6" borderId="1" xfId="0" applyFill="1" applyBorder="1"/>
    <xf numFmtId="0" fontId="10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11" fillId="0" borderId="0" xfId="6"/>
    <xf numFmtId="0" fontId="11" fillId="0" borderId="0" xfId="6" applyAlignment="1">
      <alignment horizontal="center" vertical="center" wrapText="1"/>
    </xf>
    <xf numFmtId="9" fontId="11" fillId="0" borderId="0" xfId="8"/>
    <xf numFmtId="1" fontId="11" fillId="7" borderId="1" xfId="6" applyNumberFormat="1" applyFill="1" applyBorder="1"/>
    <xf numFmtId="165" fontId="11" fillId="6" borderId="1" xfId="6" applyNumberFormat="1" applyFill="1" applyBorder="1"/>
    <xf numFmtId="166" fontId="0" fillId="2" borderId="1" xfId="1" applyNumberFormat="1" applyFont="1" applyFill="1" applyBorder="1"/>
    <xf numFmtId="0" fontId="3" fillId="2" borderId="1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6" fontId="0" fillId="3" borderId="1" xfId="0" applyNumberFormat="1" applyFill="1" applyBorder="1" applyAlignment="1">
      <alignment horizontal="center"/>
    </xf>
    <xf numFmtId="166" fontId="0" fillId="5" borderId="1" xfId="1" applyNumberFormat="1" applyFont="1" applyFill="1" applyBorder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0" fillId="0" borderId="0" xfId="0" applyAlignment="1">
      <alignment horizontal="left"/>
    </xf>
    <xf numFmtId="164" fontId="7" fillId="9" borderId="1" xfId="1" applyNumberFormat="1" applyFont="1" applyFill="1" applyBorder="1"/>
    <xf numFmtId="164" fontId="7" fillId="9" borderId="1" xfId="1" applyNumberFormat="1" applyFont="1" applyFill="1" applyBorder="1" applyAlignment="1">
      <alignment horizontal="right" vertical="top"/>
    </xf>
    <xf numFmtId="164" fontId="7" fillId="9" borderId="1" xfId="1" applyNumberFormat="1" applyFont="1" applyFill="1" applyBorder="1" applyAlignment="1">
      <alignment vertical="top"/>
    </xf>
    <xf numFmtId="164" fontId="0" fillId="9" borderId="1" xfId="0" applyNumberFormat="1" applyFill="1" applyBorder="1"/>
    <xf numFmtId="164" fontId="8" fillId="9" borderId="1" xfId="1" applyNumberFormat="1" applyFont="1" applyFill="1" applyBorder="1"/>
    <xf numFmtId="0" fontId="0" fillId="10" borderId="1" xfId="0" applyFill="1" applyBorder="1" applyAlignment="1">
      <alignment horizontal="center"/>
    </xf>
    <xf numFmtId="0" fontId="0" fillId="10" borderId="1" xfId="0" applyFill="1" applyBorder="1"/>
    <xf numFmtId="0" fontId="7" fillId="10" borderId="1" xfId="4" applyFont="1" applyFill="1" applyBorder="1" applyAlignment="1">
      <alignment horizontal="left" vertical="top"/>
    </xf>
    <xf numFmtId="0" fontId="7" fillId="10" borderId="1" xfId="0" applyFont="1" applyFill="1" applyBorder="1" applyAlignment="1">
      <alignment horizontal="center"/>
    </xf>
    <xf numFmtId="0" fontId="7" fillId="10" borderId="1" xfId="4" applyFont="1" applyFill="1" applyBorder="1" applyAlignment="1">
      <alignment horizontal="center" vertical="top"/>
    </xf>
    <xf numFmtId="0" fontId="7" fillId="10" borderId="1" xfId="0" applyFont="1" applyFill="1" applyBorder="1" applyAlignment="1">
      <alignment horizontal="left" vertical="top"/>
    </xf>
    <xf numFmtId="0" fontId="7" fillId="10" borderId="1" xfId="0" applyFont="1" applyFill="1" applyBorder="1" applyAlignment="1">
      <alignment horizontal="center" vertical="top"/>
    </xf>
    <xf numFmtId="0" fontId="7" fillId="10" borderId="1" xfId="0" applyFont="1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167" fontId="7" fillId="10" borderId="1" xfId="4" applyNumberFormat="1" applyFont="1" applyFill="1" applyBorder="1" applyAlignment="1">
      <alignment horizontal="center" vertical="top"/>
    </xf>
    <xf numFmtId="2" fontId="7" fillId="10" borderId="1" xfId="4" applyNumberFormat="1" applyFont="1" applyFill="1" applyBorder="1" applyAlignment="1">
      <alignment horizontal="center" vertical="top"/>
    </xf>
    <xf numFmtId="1" fontId="7" fillId="10" borderId="1" xfId="0" applyNumberFormat="1" applyFont="1" applyFill="1" applyBorder="1"/>
    <xf numFmtId="1" fontId="7" fillId="10" borderId="1" xfId="1" applyNumberFormat="1" applyFont="1" applyFill="1" applyBorder="1"/>
    <xf numFmtId="164" fontId="6" fillId="10" borderId="1" xfId="4" applyNumberFormat="1" applyFont="1" applyFill="1" applyBorder="1" applyAlignment="1">
      <alignment horizontal="center" vertical="center" wrapText="1"/>
    </xf>
    <xf numFmtId="1" fontId="6" fillId="10" borderId="1" xfId="0" applyNumberFormat="1" applyFont="1" applyFill="1" applyBorder="1" applyAlignment="1">
      <alignment horizontal="center" vertical="center" wrapText="1"/>
    </xf>
    <xf numFmtId="2" fontId="6" fillId="9" borderId="1" xfId="4" applyNumberFormat="1" applyFont="1" applyFill="1" applyBorder="1" applyAlignment="1">
      <alignment horizontal="center" vertical="center" wrapText="1"/>
    </xf>
    <xf numFmtId="167" fontId="7" fillId="10" borderId="1" xfId="4" applyNumberFormat="1" applyFont="1" applyFill="1" applyBorder="1" applyAlignment="1">
      <alignment horizontal="left" vertical="top"/>
    </xf>
    <xf numFmtId="0" fontId="3" fillId="10" borderId="1" xfId="0" applyFont="1" applyFill="1" applyBorder="1" applyAlignment="1">
      <alignment horizontal="center"/>
    </xf>
    <xf numFmtId="2" fontId="0" fillId="9" borderId="1" xfId="0" applyNumberFormat="1" applyFill="1" applyBorder="1"/>
    <xf numFmtId="1" fontId="6" fillId="9" borderId="1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vertical="center" wrapText="1"/>
    </xf>
    <xf numFmtId="0" fontId="0" fillId="9" borderId="0" xfId="0" applyFill="1"/>
    <xf numFmtId="164" fontId="6" fillId="9" borderId="1" xfId="4" applyNumberFormat="1" applyFont="1" applyFill="1" applyBorder="1" applyAlignment="1">
      <alignment horizontal="center" vertical="center" wrapText="1"/>
    </xf>
    <xf numFmtId="164" fontId="0" fillId="9" borderId="0" xfId="0" applyNumberFormat="1" applyFill="1"/>
    <xf numFmtId="0" fontId="7" fillId="9" borderId="1" xfId="4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9" fontId="0" fillId="0" borderId="0" xfId="2" applyFont="1"/>
    <xf numFmtId="0" fontId="0" fillId="11" borderId="1" xfId="0" applyFill="1" applyBorder="1" applyAlignment="1">
      <alignment horizontal="center"/>
    </xf>
    <xf numFmtId="164" fontId="0" fillId="11" borderId="1" xfId="0" applyNumberFormat="1" applyFill="1" applyBorder="1"/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2" fontId="6" fillId="11" borderId="1" xfId="4" applyNumberFormat="1" applyFont="1" applyFill="1" applyBorder="1" applyAlignment="1">
      <alignment horizontal="center" vertical="center" wrapText="1"/>
    </xf>
    <xf numFmtId="168" fontId="0" fillId="11" borderId="1" xfId="10" applyNumberFormat="1" applyFont="1" applyFill="1" applyBorder="1"/>
    <xf numFmtId="44" fontId="0" fillId="11" borderId="1" xfId="10" applyFont="1" applyFill="1" applyBorder="1"/>
    <xf numFmtId="44" fontId="0" fillId="11" borderId="1" xfId="0" applyNumberFormat="1" applyFill="1" applyBorder="1"/>
    <xf numFmtId="166" fontId="0" fillId="11" borderId="1" xfId="1" applyNumberFormat="1" applyFont="1" applyFill="1" applyBorder="1"/>
    <xf numFmtId="165" fontId="0" fillId="11" borderId="1" xfId="1" applyNumberFormat="1" applyFont="1" applyFill="1" applyBorder="1"/>
    <xf numFmtId="165" fontId="7" fillId="11" borderId="1" xfId="1" applyNumberFormat="1" applyFont="1" applyFill="1" applyBorder="1"/>
    <xf numFmtId="165" fontId="0" fillId="11" borderId="1" xfId="0" applyNumberFormat="1" applyFill="1" applyBorder="1"/>
    <xf numFmtId="1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0" fontId="15" fillId="9" borderId="1" xfId="9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/>
    <xf numFmtId="0" fontId="0" fillId="1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12" borderId="10" xfId="0" applyFill="1" applyBorder="1" applyAlignment="1">
      <alignment horizontal="center"/>
    </xf>
    <xf numFmtId="165" fontId="16" fillId="0" borderId="1" xfId="1" applyNumberFormat="1" applyFont="1" applyBorder="1"/>
    <xf numFmtId="165" fontId="16" fillId="0" borderId="17" xfId="1" applyNumberFormat="1" applyFont="1" applyBorder="1"/>
    <xf numFmtId="165" fontId="16" fillId="0" borderId="18" xfId="1" applyNumberFormat="1" applyFont="1" applyBorder="1"/>
    <xf numFmtId="165" fontId="16" fillId="0" borderId="20" xfId="1" applyNumberFormat="1" applyFont="1" applyBorder="1"/>
    <xf numFmtId="165" fontId="16" fillId="0" borderId="22" xfId="1" applyNumberFormat="1" applyFont="1" applyBorder="1"/>
    <xf numFmtId="165" fontId="16" fillId="0" borderId="24" xfId="1" applyNumberFormat="1" applyFont="1" applyBorder="1"/>
    <xf numFmtId="165" fontId="16" fillId="0" borderId="23" xfId="1" applyNumberFormat="1" applyFont="1" applyBorder="1"/>
    <xf numFmtId="165" fontId="0" fillId="11" borderId="20" xfId="0" applyNumberFormat="1" applyFill="1" applyBorder="1"/>
    <xf numFmtId="165" fontId="0" fillId="11" borderId="23" xfId="0" applyNumberFormat="1" applyFill="1" applyBorder="1"/>
    <xf numFmtId="165" fontId="16" fillId="0" borderId="3" xfId="1" applyNumberFormat="1" applyFont="1" applyBorder="1"/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14" borderId="31" xfId="0" applyFill="1" applyBorder="1" applyAlignment="1">
      <alignment horizontal="center"/>
    </xf>
    <xf numFmtId="0" fontId="12" fillId="14" borderId="31" xfId="9" applyFont="1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15" borderId="39" xfId="0" applyFill="1" applyBorder="1" applyAlignment="1">
      <alignment horizontal="center"/>
    </xf>
    <xf numFmtId="0" fontId="0" fillId="11" borderId="39" xfId="0" applyFill="1" applyBorder="1" applyAlignment="1">
      <alignment horizontal="center"/>
    </xf>
    <xf numFmtId="0" fontId="0" fillId="11" borderId="40" xfId="0" applyFill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40" xfId="0" applyBorder="1" applyAlignment="1">
      <alignment horizontal="center"/>
    </xf>
    <xf numFmtId="1" fontId="0" fillId="0" borderId="1" xfId="1" applyNumberFormat="1" applyFont="1" applyFill="1" applyBorder="1" applyAlignment="1">
      <alignment horizontal="center"/>
    </xf>
    <xf numFmtId="43" fontId="0" fillId="0" borderId="0" xfId="0" applyNumberFormat="1"/>
    <xf numFmtId="166" fontId="0" fillId="0" borderId="1" xfId="0" applyNumberFormat="1" applyBorder="1"/>
    <xf numFmtId="1" fontId="0" fillId="12" borderId="1" xfId="0" applyNumberFormat="1" applyFill="1" applyBorder="1"/>
    <xf numFmtId="166" fontId="0" fillId="12" borderId="1" xfId="0" applyNumberFormat="1" applyFill="1" applyBorder="1"/>
    <xf numFmtId="1" fontId="0" fillId="13" borderId="1" xfId="0" applyNumberFormat="1" applyFill="1" applyBorder="1"/>
    <xf numFmtId="166" fontId="0" fillId="13" borderId="1" xfId="0" applyNumberFormat="1" applyFill="1" applyBorder="1"/>
    <xf numFmtId="1" fontId="0" fillId="14" borderId="1" xfId="0" applyNumberFormat="1" applyFill="1" applyBorder="1"/>
    <xf numFmtId="166" fontId="0" fillId="14" borderId="1" xfId="0" applyNumberFormat="1" applyFill="1" applyBorder="1"/>
    <xf numFmtId="1" fontId="0" fillId="15" borderId="1" xfId="0" applyNumberFormat="1" applyFill="1" applyBorder="1"/>
    <xf numFmtId="166" fontId="0" fillId="15" borderId="1" xfId="0" applyNumberFormat="1" applyFill="1" applyBorder="1"/>
    <xf numFmtId="1" fontId="0" fillId="5" borderId="1" xfId="0" applyNumberFormat="1" applyFill="1" applyBorder="1"/>
    <xf numFmtId="166" fontId="0" fillId="5" borderId="1" xfId="0" applyNumberFormat="1" applyFill="1" applyBorder="1"/>
    <xf numFmtId="0" fontId="0" fillId="5" borderId="42" xfId="0" applyFill="1" applyBorder="1" applyAlignment="1">
      <alignment horizontal="center"/>
    </xf>
    <xf numFmtId="0" fontId="0" fillId="13" borderId="15" xfId="0" applyFill="1" applyBorder="1" applyAlignment="1">
      <alignment horizontal="center"/>
    </xf>
    <xf numFmtId="0" fontId="0" fillId="13" borderId="43" xfId="0" applyFill="1" applyBorder="1" applyAlignment="1">
      <alignment horizontal="center"/>
    </xf>
    <xf numFmtId="0" fontId="0" fillId="15" borderId="41" xfId="0" applyFill="1" applyBorder="1" applyAlignment="1">
      <alignment horizontal="center"/>
    </xf>
    <xf numFmtId="0" fontId="0" fillId="14" borderId="15" xfId="0" applyFill="1" applyBorder="1" applyAlignment="1">
      <alignment horizontal="center"/>
    </xf>
    <xf numFmtId="0" fontId="12" fillId="14" borderId="46" xfId="9" applyFont="1" applyFill="1" applyBorder="1" applyAlignment="1">
      <alignment horizontal="center"/>
    </xf>
    <xf numFmtId="0" fontId="0" fillId="14" borderId="46" xfId="0" applyFill="1" applyBorder="1" applyAlignment="1">
      <alignment horizontal="center"/>
    </xf>
    <xf numFmtId="0" fontId="0" fillId="14" borderId="43" xfId="0" applyFill="1" applyBorder="1" applyAlignment="1">
      <alignment horizontal="center"/>
    </xf>
    <xf numFmtId="0" fontId="0" fillId="15" borderId="42" xfId="0" applyFill="1" applyBorder="1" applyAlignment="1">
      <alignment horizontal="center"/>
    </xf>
    <xf numFmtId="0" fontId="0" fillId="11" borderId="41" xfId="0" applyFill="1" applyBorder="1" applyAlignment="1">
      <alignment horizontal="center"/>
    </xf>
    <xf numFmtId="0" fontId="0" fillId="16" borderId="15" xfId="0" applyFill="1" applyBorder="1" applyAlignment="1">
      <alignment horizontal="center"/>
    </xf>
    <xf numFmtId="0" fontId="0" fillId="16" borderId="43" xfId="0" applyFill="1" applyBorder="1" applyAlignment="1">
      <alignment horizontal="center"/>
    </xf>
    <xf numFmtId="2" fontId="11" fillId="0" borderId="0" xfId="2" applyNumberFormat="1" applyFont="1"/>
    <xf numFmtId="165" fontId="0" fillId="11" borderId="16" xfId="0" applyNumberFormat="1" applyFill="1" applyBorder="1"/>
    <xf numFmtId="165" fontId="0" fillId="11" borderId="18" xfId="0" applyNumberFormat="1" applyFill="1" applyBorder="1"/>
    <xf numFmtId="165" fontId="0" fillId="11" borderId="19" xfId="0" applyNumberFormat="1" applyFill="1" applyBorder="1"/>
    <xf numFmtId="165" fontId="0" fillId="11" borderId="21" xfId="0" applyNumberFormat="1" applyFill="1" applyBorder="1"/>
    <xf numFmtId="165" fontId="0" fillId="11" borderId="48" xfId="0" applyNumberFormat="1" applyFill="1" applyBorder="1"/>
    <xf numFmtId="165" fontId="0" fillId="11" borderId="49" xfId="0" applyNumberFormat="1" applyFill="1" applyBorder="1"/>
    <xf numFmtId="165" fontId="0" fillId="11" borderId="35" xfId="0" applyNumberFormat="1" applyFill="1" applyBorder="1"/>
    <xf numFmtId="165" fontId="0" fillId="11" borderId="36" xfId="0" applyNumberFormat="1" applyFill="1" applyBorder="1"/>
    <xf numFmtId="164" fontId="7" fillId="0" borderId="0" xfId="0" applyNumberFormat="1" applyFont="1"/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7" fillId="5" borderId="1" xfId="1" applyNumberFormat="1" applyFont="1" applyFill="1" applyBorder="1"/>
    <xf numFmtId="166" fontId="0" fillId="7" borderId="1" xfId="1" applyNumberFormat="1" applyFont="1" applyFill="1" applyBorder="1"/>
    <xf numFmtId="166" fontId="3" fillId="6" borderId="1" xfId="0" applyNumberFormat="1" applyFont="1" applyFill="1" applyBorder="1" applyAlignment="1">
      <alignment horizontal="center" vertical="center"/>
    </xf>
    <xf numFmtId="166" fontId="3" fillId="6" borderId="1" xfId="0" applyNumberFormat="1" applyFont="1" applyFill="1" applyBorder="1" applyAlignment="1">
      <alignment horizontal="center" vertical="center" wrapText="1"/>
    </xf>
    <xf numFmtId="166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6" fontId="3" fillId="6" borderId="1" xfId="1" applyNumberFormat="1" applyFont="1" applyFill="1" applyBorder="1" applyAlignment="1">
      <alignment horizontal="center" vertical="center"/>
    </xf>
    <xf numFmtId="166" fontId="0" fillId="6" borderId="1" xfId="1" applyNumberFormat="1" applyFont="1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right" vertical="center" wrapText="1"/>
    </xf>
    <xf numFmtId="164" fontId="7" fillId="5" borderId="1" xfId="0" applyNumberFormat="1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vertical="center"/>
    </xf>
    <xf numFmtId="0" fontId="0" fillId="49" borderId="1" xfId="0" applyFill="1" applyBorder="1" applyAlignment="1">
      <alignment horizontal="center"/>
    </xf>
    <xf numFmtId="43" fontId="0" fillId="49" borderId="1" xfId="1" applyFont="1" applyFill="1" applyBorder="1"/>
    <xf numFmtId="43" fontId="0" fillId="49" borderId="1" xfId="0" applyNumberFormat="1" applyFill="1" applyBorder="1"/>
    <xf numFmtId="43" fontId="0" fillId="6" borderId="1" xfId="1" applyFont="1" applyFill="1" applyBorder="1"/>
    <xf numFmtId="43" fontId="0" fillId="5" borderId="1" xfId="1" applyFont="1" applyFill="1" applyBorder="1"/>
    <xf numFmtId="43" fontId="0" fillId="7" borderId="1" xfId="1" applyFont="1" applyFill="1" applyBorder="1"/>
    <xf numFmtId="43" fontId="0" fillId="0" borderId="0" xfId="1" applyFont="1"/>
    <xf numFmtId="0" fontId="3" fillId="49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66" fontId="0" fillId="49" borderId="1" xfId="1" applyNumberFormat="1" applyFont="1" applyFill="1" applyBorder="1"/>
    <xf numFmtId="0" fontId="3" fillId="49" borderId="1" xfId="0" applyFont="1" applyFill="1" applyBorder="1"/>
    <xf numFmtId="166" fontId="0" fillId="0" borderId="0" xfId="1" applyNumberFormat="1" applyFont="1" applyFill="1" applyBorder="1"/>
    <xf numFmtId="0" fontId="3" fillId="13" borderId="1" xfId="0" applyFont="1" applyFill="1" applyBorder="1" applyAlignment="1">
      <alignment horizontal="center"/>
    </xf>
    <xf numFmtId="166" fontId="0" fillId="13" borderId="1" xfId="1" applyNumberFormat="1" applyFont="1" applyFill="1" applyBorder="1"/>
    <xf numFmtId="0" fontId="3" fillId="3" borderId="1" xfId="0" applyFont="1" applyFill="1" applyBorder="1" applyAlignment="1">
      <alignment horizontal="center"/>
    </xf>
    <xf numFmtId="166" fontId="0" fillId="3" borderId="1" xfId="1" applyNumberFormat="1" applyFont="1" applyFill="1" applyBorder="1"/>
    <xf numFmtId="43" fontId="0" fillId="5" borderId="3" xfId="1" applyFont="1" applyFill="1" applyBorder="1"/>
    <xf numFmtId="0" fontId="12" fillId="0" borderId="60" xfId="52" applyFont="1" applyBorder="1" applyAlignment="1">
      <alignment horizontal="center" wrapText="1"/>
    </xf>
    <xf numFmtId="0" fontId="12" fillId="0" borderId="50" xfId="52" applyFont="1" applyBorder="1" applyAlignment="1">
      <alignment horizontal="center" wrapText="1"/>
    </xf>
    <xf numFmtId="0" fontId="12" fillId="0" borderId="50" xfId="3" applyFont="1" applyBorder="1" applyAlignment="1">
      <alignment horizontal="center" wrapText="1"/>
    </xf>
    <xf numFmtId="0" fontId="12" fillId="0" borderId="50" xfId="53" applyFont="1" applyBorder="1" applyAlignment="1">
      <alignment horizontal="center" wrapText="1"/>
    </xf>
    <xf numFmtId="0" fontId="15" fillId="49" borderId="1" xfId="3" applyFont="1" applyFill="1" applyBorder="1" applyAlignment="1">
      <alignment horizontal="center" wrapText="1"/>
    </xf>
    <xf numFmtId="0" fontId="15" fillId="49" borderId="1" xfId="52" applyFont="1" applyFill="1" applyBorder="1" applyAlignment="1">
      <alignment horizontal="center" wrapText="1"/>
    </xf>
    <xf numFmtId="0" fontId="15" fillId="49" borderId="1" xfId="53" applyFont="1" applyFill="1" applyBorder="1" applyAlignment="1">
      <alignment horizontal="center" wrapText="1"/>
    </xf>
    <xf numFmtId="166" fontId="0" fillId="49" borderId="3" xfId="1" applyNumberFormat="1" applyFont="1" applyFill="1" applyBorder="1"/>
    <xf numFmtId="0" fontId="15" fillId="5" borderId="1" xfId="3" applyFont="1" applyFill="1" applyBorder="1" applyAlignment="1">
      <alignment horizontal="center" wrapText="1"/>
    </xf>
    <xf numFmtId="0" fontId="15" fillId="5" borderId="1" xfId="52" applyFont="1" applyFill="1" applyBorder="1" applyAlignment="1">
      <alignment horizontal="center" wrapText="1"/>
    </xf>
    <xf numFmtId="0" fontId="15" fillId="5" borderId="1" xfId="53" applyFont="1" applyFill="1" applyBorder="1" applyAlignment="1">
      <alignment horizontal="center" wrapText="1"/>
    </xf>
    <xf numFmtId="0" fontId="12" fillId="9" borderId="1" xfId="3" applyFont="1" applyFill="1" applyBorder="1" applyAlignment="1">
      <alignment horizontal="center" wrapText="1"/>
    </xf>
    <xf numFmtId="0" fontId="12" fillId="9" borderId="1" xfId="52" applyFont="1" applyFill="1" applyBorder="1" applyAlignment="1">
      <alignment horizontal="center" wrapText="1"/>
    </xf>
    <xf numFmtId="0" fontId="12" fillId="9" borderId="1" xfId="53" applyFont="1" applyFill="1" applyBorder="1" applyAlignment="1">
      <alignment horizontal="center" wrapText="1"/>
    </xf>
    <xf numFmtId="0" fontId="0" fillId="9" borderId="2" xfId="0" applyFill="1" applyBorder="1"/>
    <xf numFmtId="0" fontId="15" fillId="13" borderId="1" xfId="3" applyFont="1" applyFill="1" applyBorder="1" applyAlignment="1">
      <alignment horizontal="center" wrapText="1"/>
    </xf>
    <xf numFmtId="0" fontId="15" fillId="13" borderId="1" xfId="52" applyFont="1" applyFill="1" applyBorder="1" applyAlignment="1">
      <alignment horizontal="center" wrapText="1"/>
    </xf>
    <xf numFmtId="0" fontId="15" fillId="13" borderId="1" xfId="53" applyFont="1" applyFill="1" applyBorder="1" applyAlignment="1">
      <alignment horizontal="center" wrapText="1"/>
    </xf>
    <xf numFmtId="43" fontId="0" fillId="13" borderId="1" xfId="1" applyFont="1" applyFill="1" applyBorder="1"/>
    <xf numFmtId="43" fontId="0" fillId="13" borderId="3" xfId="1" applyFont="1" applyFill="1" applyBorder="1"/>
    <xf numFmtId="0" fontId="12" fillId="50" borderId="2" xfId="9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2" fontId="0" fillId="49" borderId="1" xfId="0" applyNumberFormat="1" applyFill="1" applyBorder="1"/>
    <xf numFmtId="2" fontId="0" fillId="13" borderId="1" xfId="0" applyNumberFormat="1" applyFill="1" applyBorder="1"/>
    <xf numFmtId="0" fontId="7" fillId="0" borderId="0" xfId="0" applyFont="1" applyAlignment="1">
      <alignment horizontal="left"/>
    </xf>
    <xf numFmtId="166" fontId="0" fillId="5" borderId="5" xfId="1" applyNumberFormat="1" applyFont="1" applyFill="1" applyBorder="1"/>
    <xf numFmtId="164" fontId="0" fillId="4" borderId="1" xfId="0" applyNumberFormat="1" applyFill="1" applyBorder="1"/>
    <xf numFmtId="0" fontId="3" fillId="4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right" vertical="center" wrapText="1"/>
    </xf>
    <xf numFmtId="164" fontId="0" fillId="4" borderId="1" xfId="0" applyNumberFormat="1" applyFill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 wrapText="1"/>
    </xf>
    <xf numFmtId="3" fontId="33" fillId="0" borderId="61" xfId="0" applyNumberFormat="1" applyFont="1" applyBorder="1" applyAlignment="1">
      <alignment horizontal="right" vertical="top" wrapText="1"/>
    </xf>
    <xf numFmtId="9" fontId="2" fillId="0" borderId="0" xfId="2" applyFont="1" applyAlignment="1">
      <alignment horizontal="center"/>
    </xf>
    <xf numFmtId="169" fontId="2" fillId="0" borderId="0" xfId="2" applyNumberFormat="1" applyFont="1" applyAlignment="1">
      <alignment horizontal="center"/>
    </xf>
    <xf numFmtId="169" fontId="0" fillId="0" borderId="0" xfId="2" applyNumberFormat="1" applyFont="1"/>
    <xf numFmtId="166" fontId="0" fillId="0" borderId="0" xfId="0" applyNumberFormat="1"/>
    <xf numFmtId="43" fontId="11" fillId="0" borderId="0" xfId="6" applyNumberFormat="1"/>
    <xf numFmtId="166" fontId="0" fillId="5" borderId="1" xfId="1" applyNumberFormat="1" applyFont="1" applyFill="1" applyBorder="1" applyAlignment="1">
      <alignment horizontal="right"/>
    </xf>
    <xf numFmtId="9" fontId="0" fillId="3" borderId="1" xfId="2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3" borderId="1" xfId="2" applyNumberFormat="1" applyFont="1" applyFill="1" applyBorder="1"/>
    <xf numFmtId="0" fontId="2" fillId="8" borderId="1" xfId="0" applyFont="1" applyFill="1" applyBorder="1" applyAlignment="1">
      <alignment vertical="center"/>
    </xf>
    <xf numFmtId="166" fontId="0" fillId="11" borderId="1" xfId="0" applyNumberFormat="1" applyFill="1" applyBorder="1"/>
    <xf numFmtId="164" fontId="0" fillId="11" borderId="1" xfId="0" applyNumberFormat="1" applyFill="1" applyBorder="1" applyAlignment="1">
      <alignment horizontal="right"/>
    </xf>
    <xf numFmtId="43" fontId="0" fillId="9" borderId="1" xfId="1" applyFont="1" applyFill="1" applyBorder="1"/>
    <xf numFmtId="166" fontId="0" fillId="0" borderId="1" xfId="1" applyNumberFormat="1" applyFont="1" applyBorder="1"/>
    <xf numFmtId="0" fontId="3" fillId="0" borderId="63" xfId="0" applyFont="1" applyBorder="1" applyAlignment="1">
      <alignment horizontal="center" vertical="center" wrapText="1"/>
    </xf>
    <xf numFmtId="165" fontId="0" fillId="5" borderId="65" xfId="0" applyNumberFormat="1" applyFill="1" applyBorder="1" applyAlignment="1">
      <alignment horizontal="center"/>
    </xf>
    <xf numFmtId="165" fontId="0" fillId="5" borderId="8" xfId="0" applyNumberFormat="1" applyFill="1" applyBorder="1" applyAlignment="1">
      <alignment horizontal="center"/>
    </xf>
    <xf numFmtId="165" fontId="0" fillId="5" borderId="37" xfId="0" applyNumberFormat="1" applyFill="1" applyBorder="1" applyAlignment="1">
      <alignment horizontal="center"/>
    </xf>
    <xf numFmtId="165" fontId="0" fillId="12" borderId="11" xfId="0" applyNumberFormat="1" applyFill="1" applyBorder="1" applyAlignment="1">
      <alignment horizontal="center"/>
    </xf>
    <xf numFmtId="165" fontId="0" fillId="13" borderId="63" xfId="0" applyNumberFormat="1" applyFill="1" applyBorder="1" applyAlignment="1">
      <alignment horizontal="center"/>
    </xf>
    <xf numFmtId="165" fontId="0" fillId="13" borderId="64" xfId="0" applyNumberFormat="1" applyFill="1" applyBorder="1" applyAlignment="1">
      <alignment horizontal="center"/>
    </xf>
    <xf numFmtId="165" fontId="0" fillId="14" borderId="63" xfId="0" applyNumberFormat="1" applyFill="1" applyBorder="1" applyAlignment="1">
      <alignment horizontal="center"/>
    </xf>
    <xf numFmtId="165" fontId="0" fillId="14" borderId="0" xfId="0" applyNumberFormat="1" applyFill="1" applyAlignment="1">
      <alignment horizontal="center"/>
    </xf>
    <xf numFmtId="165" fontId="0" fillId="14" borderId="64" xfId="0" applyNumberFormat="1" applyFill="1" applyBorder="1" applyAlignment="1">
      <alignment horizontal="center"/>
    </xf>
    <xf numFmtId="165" fontId="0" fillId="15" borderId="62" xfId="0" applyNumberFormat="1" applyFill="1" applyBorder="1" applyAlignment="1">
      <alignment horizontal="center"/>
    </xf>
    <xf numFmtId="165" fontId="0" fillId="15" borderId="8" xfId="0" applyNumberFormat="1" applyFill="1" applyBorder="1" applyAlignment="1">
      <alignment horizontal="center"/>
    </xf>
    <xf numFmtId="165" fontId="0" fillId="15" borderId="37" xfId="0" applyNumberFormat="1" applyFill="1" applyBorder="1" applyAlignment="1">
      <alignment horizontal="center"/>
    </xf>
    <xf numFmtId="165" fontId="0" fillId="16" borderId="63" xfId="0" applyNumberFormat="1" applyFill="1" applyBorder="1" applyAlignment="1">
      <alignment horizontal="center"/>
    </xf>
    <xf numFmtId="165" fontId="0" fillId="16" borderId="64" xfId="0" applyNumberFormat="1" applyFill="1" applyBorder="1" applyAlignment="1">
      <alignment horizontal="center"/>
    </xf>
    <xf numFmtId="165" fontId="0" fillId="11" borderId="62" xfId="0" applyNumberFormat="1" applyFill="1" applyBorder="1" applyAlignment="1">
      <alignment horizontal="center"/>
    </xf>
    <xf numFmtId="165" fontId="0" fillId="11" borderId="8" xfId="0" applyNumberFormat="1" applyFill="1" applyBorder="1" applyAlignment="1">
      <alignment horizontal="center"/>
    </xf>
    <xf numFmtId="165" fontId="0" fillId="11" borderId="66" xfId="0" applyNumberFormat="1" applyFill="1" applyBorder="1" applyAlignment="1">
      <alignment horizontal="center"/>
    </xf>
    <xf numFmtId="165" fontId="0" fillId="0" borderId="62" xfId="0" applyNumberFormat="1" applyBorder="1" applyAlignment="1">
      <alignment horizontal="center"/>
    </xf>
    <xf numFmtId="165" fontId="0" fillId="0" borderId="66" xfId="0" applyNumberFormat="1" applyBorder="1" applyAlignment="1">
      <alignment horizontal="center"/>
    </xf>
    <xf numFmtId="165" fontId="0" fillId="11" borderId="62" xfId="0" applyNumberFormat="1" applyFill="1" applyBorder="1"/>
    <xf numFmtId="165" fontId="0" fillId="11" borderId="8" xfId="0" applyNumberFormat="1" applyFill="1" applyBorder="1"/>
    <xf numFmtId="165" fontId="0" fillId="11" borderId="37" xfId="0" applyNumberFormat="1" applyFill="1" applyBorder="1"/>
    <xf numFmtId="165" fontId="0" fillId="11" borderId="11" xfId="0" applyNumberFormat="1" applyFill="1" applyBorder="1"/>
    <xf numFmtId="165" fontId="0" fillId="11" borderId="63" xfId="0" applyNumberFormat="1" applyFill="1" applyBorder="1"/>
    <xf numFmtId="165" fontId="0" fillId="11" borderId="64" xfId="0" applyNumberFormat="1" applyFill="1" applyBorder="1"/>
    <xf numFmtId="165" fontId="0" fillId="11" borderId="0" xfId="0" applyNumberFormat="1" applyFill="1"/>
    <xf numFmtId="165" fontId="0" fillId="11" borderId="65" xfId="0" applyNumberFormat="1" applyFill="1" applyBorder="1"/>
    <xf numFmtId="165" fontId="0" fillId="11" borderId="66" xfId="0" applyNumberFormat="1" applyFill="1" applyBorder="1"/>
    <xf numFmtId="165" fontId="16" fillId="0" borderId="1" xfId="1" applyNumberFormat="1" applyFont="1" applyFill="1" applyBorder="1"/>
    <xf numFmtId="166" fontId="0" fillId="12" borderId="1" xfId="1" applyNumberFormat="1" applyFont="1" applyFill="1" applyBorder="1"/>
    <xf numFmtId="166" fontId="0" fillId="14" borderId="1" xfId="1" applyNumberFormat="1" applyFont="1" applyFill="1" applyBorder="1"/>
    <xf numFmtId="166" fontId="0" fillId="15" borderId="1" xfId="1" applyNumberFormat="1" applyFont="1" applyFill="1" applyBorder="1"/>
    <xf numFmtId="166" fontId="16" fillId="0" borderId="1" xfId="1" applyNumberFormat="1" applyFont="1" applyBorder="1"/>
    <xf numFmtId="166" fontId="16" fillId="0" borderId="1" xfId="1" applyNumberFormat="1" applyFont="1" applyFill="1" applyBorder="1"/>
    <xf numFmtId="166" fontId="0" fillId="0" borderId="1" xfId="1" applyNumberFormat="1" applyFont="1" applyFill="1" applyBorder="1"/>
    <xf numFmtId="166" fontId="0" fillId="5" borderId="30" xfId="0" applyNumberFormat="1" applyFill="1" applyBorder="1" applyAlignment="1">
      <alignment horizontal="center"/>
    </xf>
    <xf numFmtId="166" fontId="0" fillId="5" borderId="31" xfId="0" applyNumberFormat="1" applyFill="1" applyBorder="1" applyAlignment="1">
      <alignment horizontal="center"/>
    </xf>
    <xf numFmtId="166" fontId="0" fillId="5" borderId="34" xfId="0" applyNumberFormat="1" applyFill="1" applyBorder="1" applyAlignment="1">
      <alignment horizontal="center"/>
    </xf>
    <xf numFmtId="166" fontId="0" fillId="12" borderId="14" xfId="0" applyNumberFormat="1" applyFill="1" applyBorder="1" applyAlignment="1">
      <alignment horizontal="center"/>
    </xf>
    <xf numFmtId="166" fontId="0" fillId="13" borderId="9" xfId="0" applyNumberFormat="1" applyFill="1" applyBorder="1" applyAlignment="1">
      <alignment horizontal="center"/>
    </xf>
    <xf numFmtId="166" fontId="0" fillId="13" borderId="44" xfId="0" applyNumberFormat="1" applyFill="1" applyBorder="1" applyAlignment="1">
      <alignment horizontal="center"/>
    </xf>
    <xf numFmtId="166" fontId="0" fillId="14" borderId="9" xfId="0" applyNumberFormat="1" applyFill="1" applyBorder="1" applyAlignment="1">
      <alignment horizontal="center"/>
    </xf>
    <xf numFmtId="166" fontId="0" fillId="14" borderId="47" xfId="0" applyNumberFormat="1" applyFill="1" applyBorder="1" applyAlignment="1">
      <alignment horizontal="center"/>
    </xf>
    <xf numFmtId="166" fontId="0" fillId="14" borderId="44" xfId="0" applyNumberFormat="1" applyFill="1" applyBorder="1" applyAlignment="1">
      <alignment horizontal="center"/>
    </xf>
    <xf numFmtId="166" fontId="0" fillId="15" borderId="33" xfId="0" applyNumberFormat="1" applyFill="1" applyBorder="1" applyAlignment="1">
      <alignment horizontal="center"/>
    </xf>
    <xf numFmtId="166" fontId="0" fillId="15" borderId="31" xfId="0" applyNumberFormat="1" applyFill="1" applyBorder="1" applyAlignment="1">
      <alignment horizontal="center"/>
    </xf>
    <xf numFmtId="166" fontId="0" fillId="15" borderId="34" xfId="0" applyNumberFormat="1" applyFill="1" applyBorder="1" applyAlignment="1">
      <alignment horizontal="center"/>
    </xf>
    <xf numFmtId="166" fontId="0" fillId="16" borderId="9" xfId="0" applyNumberFormat="1" applyFill="1" applyBorder="1" applyAlignment="1">
      <alignment horizontal="center"/>
    </xf>
    <xf numFmtId="166" fontId="0" fillId="16" borderId="44" xfId="0" applyNumberFormat="1" applyFill="1" applyBorder="1" applyAlignment="1">
      <alignment horizontal="center"/>
    </xf>
    <xf numFmtId="166" fontId="0" fillId="11" borderId="33" xfId="0" applyNumberFormat="1" applyFill="1" applyBorder="1" applyAlignment="1">
      <alignment horizontal="center"/>
    </xf>
    <xf numFmtId="166" fontId="0" fillId="11" borderId="31" xfId="0" applyNumberFormat="1" applyFill="1" applyBorder="1" applyAlignment="1">
      <alignment horizontal="center"/>
    </xf>
    <xf numFmtId="166" fontId="0" fillId="11" borderId="32" xfId="0" applyNumberFormat="1" applyFill="1" applyBorder="1" applyAlignment="1">
      <alignment horizontal="center"/>
    </xf>
    <xf numFmtId="166" fontId="0" fillId="0" borderId="33" xfId="0" applyNumberFormat="1" applyBorder="1" applyAlignment="1">
      <alignment horizontal="center"/>
    </xf>
    <xf numFmtId="166" fontId="0" fillId="0" borderId="32" xfId="0" applyNumberFormat="1" applyBorder="1" applyAlignment="1">
      <alignment horizontal="center"/>
    </xf>
    <xf numFmtId="166" fontId="7" fillId="12" borderId="1" xfId="1" applyNumberFormat="1" applyFont="1" applyFill="1" applyBorder="1"/>
    <xf numFmtId="166" fontId="7" fillId="14" borderId="1" xfId="1" applyNumberFormat="1" applyFont="1" applyFill="1" applyBorder="1"/>
    <xf numFmtId="166" fontId="7" fillId="11" borderId="1" xfId="1" applyNumberFormat="1" applyFont="1" applyFill="1" applyBorder="1"/>
    <xf numFmtId="166" fontId="0" fillId="17" borderId="1" xfId="0" applyNumberFormat="1" applyFill="1" applyBorder="1"/>
    <xf numFmtId="166" fontId="0" fillId="9" borderId="1" xfId="0" applyNumberFormat="1" applyFill="1" applyBorder="1"/>
    <xf numFmtId="166" fontId="0" fillId="12" borderId="1" xfId="0" applyNumberFormat="1" applyFill="1" applyBorder="1" applyAlignment="1">
      <alignment horizontal="right"/>
    </xf>
    <xf numFmtId="166" fontId="0" fillId="13" borderId="1" xfId="0" applyNumberFormat="1" applyFill="1" applyBorder="1" applyAlignment="1">
      <alignment horizontal="right"/>
    </xf>
    <xf numFmtId="166" fontId="0" fillId="14" borderId="1" xfId="0" applyNumberFormat="1" applyFill="1" applyBorder="1" applyAlignment="1">
      <alignment horizontal="right"/>
    </xf>
    <xf numFmtId="166" fontId="0" fillId="15" borderId="1" xfId="0" applyNumberFormat="1" applyFill="1" applyBorder="1" applyAlignment="1">
      <alignment horizontal="right"/>
    </xf>
    <xf numFmtId="166" fontId="0" fillId="17" borderId="1" xfId="0" applyNumberFormat="1" applyFill="1" applyBorder="1" applyAlignment="1">
      <alignment horizontal="right"/>
    </xf>
    <xf numFmtId="166" fontId="0" fillId="9" borderId="1" xfId="0" applyNumberFormat="1" applyFill="1" applyBorder="1" applyAlignment="1">
      <alignment horizontal="right"/>
    </xf>
    <xf numFmtId="166" fontId="0" fillId="5" borderId="1" xfId="0" applyNumberFormat="1" applyFill="1" applyBorder="1" applyAlignment="1">
      <alignment horizontal="right"/>
    </xf>
    <xf numFmtId="0" fontId="3" fillId="5" borderId="48" xfId="0" applyFont="1" applyFill="1" applyBorder="1" applyAlignment="1">
      <alignment horizontal="center"/>
    </xf>
    <xf numFmtId="0" fontId="3" fillId="12" borderId="24" xfId="0" applyFont="1" applyFill="1" applyBorder="1" applyAlignment="1">
      <alignment horizontal="center"/>
    </xf>
    <xf numFmtId="0" fontId="3" fillId="13" borderId="24" xfId="0" applyFont="1" applyFill="1" applyBorder="1" applyAlignment="1">
      <alignment horizontal="center"/>
    </xf>
    <xf numFmtId="0" fontId="3" fillId="14" borderId="24" xfId="0" applyFont="1" applyFill="1" applyBorder="1" applyAlignment="1">
      <alignment horizontal="center"/>
    </xf>
    <xf numFmtId="0" fontId="3" fillId="15" borderId="24" xfId="0" applyFont="1" applyFill="1" applyBorder="1" applyAlignment="1">
      <alignment horizontal="center"/>
    </xf>
    <xf numFmtId="0" fontId="3" fillId="16" borderId="24" xfId="0" applyFont="1" applyFill="1" applyBorder="1" applyAlignment="1">
      <alignment horizontal="center"/>
    </xf>
    <xf numFmtId="0" fontId="3" fillId="11" borderId="24" xfId="0" applyFont="1" applyFill="1" applyBorder="1" applyAlignment="1">
      <alignment horizontal="center"/>
    </xf>
    <xf numFmtId="0" fontId="3" fillId="51" borderId="49" xfId="0" applyFont="1" applyFill="1" applyBorder="1" applyAlignment="1">
      <alignment horizontal="center"/>
    </xf>
    <xf numFmtId="166" fontId="0" fillId="5" borderId="16" xfId="1" applyNumberFormat="1" applyFont="1" applyFill="1" applyBorder="1"/>
    <xf numFmtId="166" fontId="0" fillId="12" borderId="17" xfId="1" applyNumberFormat="1" applyFont="1" applyFill="1" applyBorder="1"/>
    <xf numFmtId="166" fontId="0" fillId="13" borderId="17" xfId="1" applyNumberFormat="1" applyFont="1" applyFill="1" applyBorder="1"/>
    <xf numFmtId="166" fontId="0" fillId="14" borderId="17" xfId="1" applyNumberFormat="1" applyFont="1" applyFill="1" applyBorder="1"/>
    <xf numFmtId="166" fontId="16" fillId="0" borderId="17" xfId="1" applyNumberFormat="1" applyFont="1" applyFill="1" applyBorder="1"/>
    <xf numFmtId="166" fontId="16" fillId="0" borderId="17" xfId="1" applyNumberFormat="1" applyFont="1" applyBorder="1"/>
    <xf numFmtId="166" fontId="7" fillId="51" borderId="18" xfId="1" applyNumberFormat="1" applyFont="1" applyFill="1" applyBorder="1"/>
    <xf numFmtId="166" fontId="16" fillId="0" borderId="19" xfId="1" applyNumberFormat="1" applyFont="1" applyBorder="1"/>
    <xf numFmtId="166" fontId="16" fillId="0" borderId="20" xfId="1" applyNumberFormat="1" applyFont="1" applyFill="1" applyBorder="1"/>
    <xf numFmtId="166" fontId="0" fillId="5" borderId="19" xfId="1" applyNumberFormat="1" applyFont="1" applyFill="1" applyBorder="1"/>
    <xf numFmtId="166" fontId="7" fillId="51" borderId="20" xfId="1" applyNumberFormat="1" applyFont="1" applyFill="1" applyBorder="1"/>
    <xf numFmtId="166" fontId="0" fillId="0" borderId="20" xfId="1" applyNumberFormat="1" applyFont="1" applyFill="1" applyBorder="1"/>
    <xf numFmtId="166" fontId="0" fillId="5" borderId="21" xfId="0" applyNumberFormat="1" applyFill="1" applyBorder="1"/>
    <xf numFmtId="166" fontId="0" fillId="12" borderId="22" xfId="0" applyNumberFormat="1" applyFill="1" applyBorder="1"/>
    <xf numFmtId="166" fontId="0" fillId="13" borderId="22" xfId="0" applyNumberFormat="1" applyFill="1" applyBorder="1"/>
    <xf numFmtId="166" fontId="0" fillId="14" borderId="22" xfId="0" applyNumberFormat="1" applyFill="1" applyBorder="1"/>
    <xf numFmtId="166" fontId="0" fillId="15" borderId="22" xfId="0" applyNumberFormat="1" applyFill="1" applyBorder="1"/>
    <xf numFmtId="166" fontId="0" fillId="17" borderId="22" xfId="0" applyNumberFormat="1" applyFill="1" applyBorder="1"/>
    <xf numFmtId="166" fontId="0" fillId="9" borderId="22" xfId="0" applyNumberFormat="1" applyFill="1" applyBorder="1"/>
    <xf numFmtId="166" fontId="0" fillId="51" borderId="23" xfId="0" applyNumberFormat="1" applyFill="1" applyBorder="1"/>
    <xf numFmtId="166" fontId="0" fillId="5" borderId="21" xfId="1" applyNumberFormat="1" applyFont="1" applyFill="1" applyBorder="1"/>
    <xf numFmtId="166" fontId="0" fillId="12" borderId="22" xfId="1" applyNumberFormat="1" applyFont="1" applyFill="1" applyBorder="1"/>
    <xf numFmtId="166" fontId="16" fillId="0" borderId="22" xfId="1" applyNumberFormat="1" applyFont="1" applyFill="1" applyBorder="1"/>
    <xf numFmtId="166" fontId="16" fillId="0" borderId="22" xfId="1" applyNumberFormat="1" applyFont="1" applyBorder="1"/>
    <xf numFmtId="166" fontId="16" fillId="0" borderId="23" xfId="1" applyNumberFormat="1" applyFont="1" applyFill="1" applyBorder="1"/>
    <xf numFmtId="166" fontId="0" fillId="0" borderId="48" xfId="1" applyNumberFormat="1" applyFont="1" applyFill="1" applyBorder="1"/>
    <xf numFmtId="166" fontId="0" fillId="12" borderId="24" xfId="1" applyNumberFormat="1" applyFont="1" applyFill="1" applyBorder="1"/>
    <xf numFmtId="166" fontId="16" fillId="0" borderId="24" xfId="1" applyNumberFormat="1" applyFont="1" applyFill="1" applyBorder="1"/>
    <xf numFmtId="166" fontId="0" fillId="14" borderId="24" xfId="1" applyNumberFormat="1" applyFont="1" applyFill="1" applyBorder="1"/>
    <xf numFmtId="166" fontId="16" fillId="0" borderId="24" xfId="1" applyNumberFormat="1" applyFont="1" applyBorder="1"/>
    <xf numFmtId="166" fontId="16" fillId="0" borderId="49" xfId="1" applyNumberFormat="1" applyFont="1" applyFill="1" applyBorder="1"/>
    <xf numFmtId="166" fontId="16" fillId="0" borderId="18" xfId="1" applyNumberFormat="1" applyFont="1" applyFill="1" applyBorder="1"/>
    <xf numFmtId="166" fontId="0" fillId="13" borderId="22" xfId="1" applyNumberFormat="1" applyFont="1" applyFill="1" applyBorder="1"/>
    <xf numFmtId="166" fontId="0" fillId="14" borderId="22" xfId="1" applyNumberFormat="1" applyFont="1" applyFill="1" applyBorder="1"/>
    <xf numFmtId="166" fontId="16" fillId="0" borderId="16" xfId="1" applyNumberFormat="1" applyFont="1" applyBorder="1"/>
    <xf numFmtId="166" fontId="16" fillId="0" borderId="21" xfId="1" applyNumberFormat="1" applyFont="1" applyBorder="1"/>
    <xf numFmtId="166" fontId="0" fillId="15" borderId="22" xfId="1" applyNumberFormat="1" applyFont="1" applyFill="1" applyBorder="1"/>
    <xf numFmtId="166" fontId="7" fillId="11" borderId="22" xfId="1" applyNumberFormat="1" applyFont="1" applyFill="1" applyBorder="1"/>
    <xf numFmtId="166" fontId="0" fillId="0" borderId="17" xfId="1" applyNumberFormat="1" applyFont="1" applyBorder="1"/>
    <xf numFmtId="166" fontId="0" fillId="16" borderId="17" xfId="1" applyNumberFormat="1" applyFont="1" applyFill="1" applyBorder="1"/>
    <xf numFmtId="166" fontId="0" fillId="0" borderId="22" xfId="1" applyNumberFormat="1" applyFont="1" applyBorder="1"/>
    <xf numFmtId="166" fontId="0" fillId="16" borderId="22" xfId="1" applyNumberFormat="1" applyFont="1" applyFill="1" applyBorder="1"/>
    <xf numFmtId="166" fontId="0" fillId="5" borderId="28" xfId="0" applyNumberFormat="1" applyFill="1" applyBorder="1"/>
    <xf numFmtId="166" fontId="0" fillId="12" borderId="5" xfId="0" applyNumberFormat="1" applyFill="1" applyBorder="1"/>
    <xf numFmtId="166" fontId="0" fillId="13" borderId="5" xfId="0" applyNumberFormat="1" applyFill="1" applyBorder="1"/>
    <xf numFmtId="166" fontId="0" fillId="14" borderId="5" xfId="0" applyNumberFormat="1" applyFill="1" applyBorder="1"/>
    <xf numFmtId="166" fontId="0" fillId="15" borderId="5" xfId="0" applyNumberFormat="1" applyFill="1" applyBorder="1"/>
    <xf numFmtId="166" fontId="0" fillId="17" borderId="5" xfId="0" applyNumberFormat="1" applyFill="1" applyBorder="1"/>
    <xf numFmtId="166" fontId="0" fillId="9" borderId="5" xfId="0" applyNumberFormat="1" applyFill="1" applyBorder="1"/>
    <xf numFmtId="166" fontId="0" fillId="51" borderId="29" xfId="0" applyNumberFormat="1" applyFill="1" applyBorder="1"/>
    <xf numFmtId="166" fontId="7" fillId="14" borderId="17" xfId="1" applyNumberFormat="1" applyFont="1" applyFill="1" applyBorder="1"/>
    <xf numFmtId="165" fontId="7" fillId="0" borderId="0" xfId="0" applyNumberFormat="1" applyFont="1"/>
    <xf numFmtId="0" fontId="7" fillId="0" borderId="44" xfId="0" applyFont="1" applyBorder="1" applyAlignment="1">
      <alignment horizontal="center"/>
    </xf>
    <xf numFmtId="166" fontId="0" fillId="5" borderId="3" xfId="1" applyNumberFormat="1" applyFont="1" applyFill="1" applyBorder="1"/>
    <xf numFmtId="166" fontId="16" fillId="0" borderId="3" xfId="1" applyNumberFormat="1" applyFont="1" applyFill="1" applyBorder="1"/>
    <xf numFmtId="0" fontId="3" fillId="12" borderId="63" xfId="0" applyFont="1" applyFill="1" applyBorder="1" applyAlignment="1">
      <alignment horizontal="center"/>
    </xf>
    <xf numFmtId="0" fontId="3" fillId="13" borderId="63" xfId="0" applyFont="1" applyFill="1" applyBorder="1" applyAlignment="1">
      <alignment horizontal="center"/>
    </xf>
    <xf numFmtId="0" fontId="3" fillId="14" borderId="63" xfId="0" applyFont="1" applyFill="1" applyBorder="1" applyAlignment="1">
      <alignment horizontal="center"/>
    </xf>
    <xf numFmtId="0" fontId="3" fillId="15" borderId="63" xfId="0" applyFont="1" applyFill="1" applyBorder="1" applyAlignment="1">
      <alignment horizontal="center"/>
    </xf>
    <xf numFmtId="0" fontId="3" fillId="16" borderId="63" xfId="0" applyFont="1" applyFill="1" applyBorder="1" applyAlignment="1">
      <alignment horizontal="center"/>
    </xf>
    <xf numFmtId="166" fontId="16" fillId="0" borderId="26" xfId="1" applyNumberFormat="1" applyFont="1" applyFill="1" applyBorder="1"/>
    <xf numFmtId="166" fontId="0" fillId="5" borderId="25" xfId="1" applyNumberFormat="1" applyFont="1" applyFill="1" applyBorder="1"/>
    <xf numFmtId="166" fontId="16" fillId="0" borderId="25" xfId="1" applyNumberFormat="1" applyFont="1" applyFill="1" applyBorder="1"/>
    <xf numFmtId="166" fontId="0" fillId="5" borderId="26" xfId="1" applyNumberFormat="1" applyFont="1" applyFill="1" applyBorder="1"/>
    <xf numFmtId="0" fontId="0" fillId="12" borderId="1" xfId="0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0" fillId="14" borderId="1" xfId="0" applyFill="1" applyBorder="1" applyAlignment="1">
      <alignment horizontal="left"/>
    </xf>
    <xf numFmtId="0" fontId="0" fillId="15" borderId="1" xfId="0" applyFill="1" applyBorder="1" applyAlignment="1">
      <alignment horizontal="left"/>
    </xf>
    <xf numFmtId="0" fontId="0" fillId="16" borderId="1" xfId="0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13" borderId="1" xfId="0" applyFill="1" applyBorder="1"/>
    <xf numFmtId="0" fontId="0" fillId="12" borderId="1" xfId="0" applyFill="1" applyBorder="1"/>
    <xf numFmtId="0" fontId="0" fillId="5" borderId="1" xfId="0" applyFill="1" applyBorder="1"/>
    <xf numFmtId="0" fontId="0" fillId="14" borderId="1" xfId="0" applyFill="1" applyBorder="1"/>
    <xf numFmtId="0" fontId="0" fillId="52" borderId="1" xfId="0" applyFill="1" applyBorder="1"/>
    <xf numFmtId="0" fontId="0" fillId="11" borderId="24" xfId="0" applyFill="1" applyBorder="1" applyAlignment="1">
      <alignment horizontal="left"/>
    </xf>
    <xf numFmtId="166" fontId="0" fillId="10" borderId="1" xfId="0" applyNumberFormat="1" applyFill="1" applyBorder="1"/>
    <xf numFmtId="0" fontId="0" fillId="0" borderId="1" xfId="0" applyBorder="1" applyAlignment="1">
      <alignment horizontal="right"/>
    </xf>
    <xf numFmtId="0" fontId="0" fillId="10" borderId="1" xfId="0" applyFill="1" applyBorder="1" applyAlignment="1">
      <alignment horizontal="right"/>
    </xf>
    <xf numFmtId="166" fontId="0" fillId="10" borderId="1" xfId="0" applyNumberFormat="1" applyFill="1" applyBorder="1" applyAlignment="1">
      <alignment horizontal="right"/>
    </xf>
    <xf numFmtId="165" fontId="7" fillId="12" borderId="1" xfId="1" applyNumberFormat="1" applyFont="1" applyFill="1" applyBorder="1"/>
    <xf numFmtId="165" fontId="7" fillId="13" borderId="1" xfId="1" applyNumberFormat="1" applyFont="1" applyFill="1" applyBorder="1"/>
    <xf numFmtId="165" fontId="7" fillId="0" borderId="1" xfId="1" applyNumberFormat="1" applyFont="1" applyBorder="1"/>
    <xf numFmtId="165" fontId="7" fillId="14" borderId="1" xfId="1" applyNumberFormat="1" applyFont="1" applyFill="1" applyBorder="1"/>
    <xf numFmtId="165" fontId="7" fillId="0" borderId="1" xfId="1" applyNumberFormat="1" applyFont="1" applyFill="1" applyBorder="1"/>
    <xf numFmtId="165" fontId="7" fillId="15" borderId="1" xfId="1" applyNumberFormat="1" applyFont="1" applyFill="1" applyBorder="1"/>
    <xf numFmtId="0" fontId="3" fillId="11" borderId="63" xfId="0" applyFont="1" applyFill="1" applyBorder="1" applyAlignment="1">
      <alignment horizontal="center"/>
    </xf>
    <xf numFmtId="0" fontId="3" fillId="51" borderId="13" xfId="0" applyFont="1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166" fontId="16" fillId="0" borderId="27" xfId="1" applyNumberFormat="1" applyFont="1" applyFill="1" applyBorder="1"/>
    <xf numFmtId="0" fontId="0" fillId="13" borderId="30" xfId="0" applyFill="1" applyBorder="1" applyAlignment="1">
      <alignment horizontal="center"/>
    </xf>
    <xf numFmtId="0" fontId="0" fillId="13" borderId="32" xfId="0" applyFill="1" applyBorder="1" applyAlignment="1">
      <alignment horizontal="center"/>
    </xf>
    <xf numFmtId="0" fontId="0" fillId="14" borderId="30" xfId="0" applyFill="1" applyBorder="1" applyAlignment="1">
      <alignment horizontal="center"/>
    </xf>
    <xf numFmtId="0" fontId="0" fillId="14" borderId="32" xfId="0" applyFill="1" applyBorder="1" applyAlignment="1">
      <alignment horizontal="center"/>
    </xf>
    <xf numFmtId="0" fontId="0" fillId="15" borderId="30" xfId="0" applyFill="1" applyBorder="1" applyAlignment="1">
      <alignment horizontal="center"/>
    </xf>
    <xf numFmtId="0" fontId="0" fillId="15" borderId="32" xfId="0" applyFill="1" applyBorder="1" applyAlignment="1">
      <alignment horizontal="center"/>
    </xf>
    <xf numFmtId="166" fontId="0" fillId="11" borderId="22" xfId="1" applyNumberFormat="1" applyFont="1" applyFill="1" applyBorder="1"/>
    <xf numFmtId="0" fontId="0" fillId="16" borderId="30" xfId="0" applyFill="1" applyBorder="1" applyAlignment="1">
      <alignment horizontal="center"/>
    </xf>
    <xf numFmtId="0" fontId="0" fillId="16" borderId="32" xfId="0" applyFill="1" applyBorder="1" applyAlignment="1">
      <alignment horizontal="center"/>
    </xf>
    <xf numFmtId="166" fontId="7" fillId="0" borderId="7" xfId="0" applyNumberFormat="1" applyFont="1" applyBorder="1"/>
    <xf numFmtId="166" fontId="7" fillId="0" borderId="5" xfId="0" applyNumberFormat="1" applyFont="1" applyBorder="1"/>
    <xf numFmtId="0" fontId="0" fillId="11" borderId="30" xfId="0" applyFill="1" applyBorder="1" applyAlignment="1">
      <alignment horizontal="center"/>
    </xf>
    <xf numFmtId="0" fontId="0" fillId="11" borderId="32" xfId="0" applyFill="1" applyBorder="1" applyAlignment="1">
      <alignment horizontal="center"/>
    </xf>
    <xf numFmtId="165" fontId="7" fillId="5" borderId="3" xfId="1" applyNumberFormat="1" applyFont="1" applyFill="1" applyBorder="1"/>
    <xf numFmtId="0" fontId="3" fillId="12" borderId="45" xfId="0" applyFont="1" applyFill="1" applyBorder="1" applyAlignment="1">
      <alignment horizontal="center"/>
    </xf>
    <xf numFmtId="0" fontId="3" fillId="13" borderId="45" xfId="0" applyFont="1" applyFill="1" applyBorder="1" applyAlignment="1">
      <alignment horizontal="center"/>
    </xf>
    <xf numFmtId="0" fontId="3" fillId="14" borderId="45" xfId="0" applyFont="1" applyFill="1" applyBorder="1" applyAlignment="1">
      <alignment horizontal="center"/>
    </xf>
    <xf numFmtId="0" fontId="3" fillId="15" borderId="45" xfId="0" applyFont="1" applyFill="1" applyBorder="1" applyAlignment="1">
      <alignment horizontal="center"/>
    </xf>
    <xf numFmtId="0" fontId="3" fillId="16" borderId="45" xfId="0" applyFont="1" applyFill="1" applyBorder="1" applyAlignment="1">
      <alignment horizontal="center"/>
    </xf>
    <xf numFmtId="0" fontId="3" fillId="11" borderId="45" xfId="0" applyFont="1" applyFill="1" applyBorder="1" applyAlignment="1">
      <alignment horizontal="center"/>
    </xf>
    <xf numFmtId="0" fontId="3" fillId="51" borderId="67" xfId="0" applyFont="1" applyFill="1" applyBorder="1" applyAlignment="1">
      <alignment horizontal="center"/>
    </xf>
    <xf numFmtId="165" fontId="7" fillId="5" borderId="25" xfId="1" applyNumberFormat="1" applyFont="1" applyFill="1" applyBorder="1"/>
    <xf numFmtId="165" fontId="7" fillId="12" borderId="17" xfId="1" applyNumberFormat="1" applyFont="1" applyFill="1" applyBorder="1"/>
    <xf numFmtId="165" fontId="7" fillId="13" borderId="17" xfId="1" applyNumberFormat="1" applyFont="1" applyFill="1" applyBorder="1"/>
    <xf numFmtId="165" fontId="7" fillId="0" borderId="17" xfId="1" applyNumberFormat="1" applyFont="1" applyBorder="1"/>
    <xf numFmtId="165" fontId="7" fillId="51" borderId="20" xfId="1" applyNumberFormat="1" applyFont="1" applyFill="1" applyBorder="1"/>
    <xf numFmtId="165" fontId="7" fillId="5" borderId="26" xfId="1" applyNumberFormat="1" applyFont="1" applyFill="1" applyBorder="1"/>
    <xf numFmtId="165" fontId="16" fillId="0" borderId="22" xfId="1" applyNumberFormat="1" applyFont="1" applyFill="1" applyBorder="1"/>
    <xf numFmtId="165" fontId="16" fillId="0" borderId="27" xfId="1" applyNumberFormat="1" applyFont="1" applyBorder="1"/>
    <xf numFmtId="165" fontId="7" fillId="12" borderId="24" xfId="1" applyNumberFormat="1" applyFont="1" applyFill="1" applyBorder="1"/>
    <xf numFmtId="165" fontId="7" fillId="0" borderId="24" xfId="1" applyNumberFormat="1" applyFont="1" applyBorder="1"/>
    <xf numFmtId="165" fontId="7" fillId="14" borderId="24" xfId="1" applyNumberFormat="1" applyFont="1" applyFill="1" applyBorder="1"/>
    <xf numFmtId="165" fontId="16" fillId="0" borderId="24" xfId="1" applyNumberFormat="1" applyFont="1" applyFill="1" applyBorder="1"/>
    <xf numFmtId="165" fontId="16" fillId="0" borderId="49" xfId="1" applyNumberFormat="1" applyFont="1" applyBorder="1"/>
    <xf numFmtId="165" fontId="16" fillId="0" borderId="25" xfId="1" applyNumberFormat="1" applyFont="1" applyBorder="1"/>
    <xf numFmtId="165" fontId="16" fillId="0" borderId="17" xfId="1" applyNumberFormat="1" applyFont="1" applyFill="1" applyBorder="1"/>
    <xf numFmtId="165" fontId="16" fillId="0" borderId="26" xfId="1" applyNumberFormat="1" applyFont="1" applyBorder="1"/>
    <xf numFmtId="165" fontId="7" fillId="12" borderId="22" xfId="1" applyNumberFormat="1" applyFont="1" applyFill="1" applyBorder="1"/>
    <xf numFmtId="165" fontId="7" fillId="13" borderId="22" xfId="1" applyNumberFormat="1" applyFont="1" applyFill="1" applyBorder="1"/>
    <xf numFmtId="165" fontId="7" fillId="14" borderId="17" xfId="1" applyNumberFormat="1" applyFont="1" applyFill="1" applyBorder="1"/>
    <xf numFmtId="165" fontId="7" fillId="0" borderId="22" xfId="1" applyNumberFormat="1" applyFont="1" applyBorder="1"/>
    <xf numFmtId="165" fontId="7" fillId="14" borderId="22" xfId="1" applyNumberFormat="1" applyFont="1" applyFill="1" applyBorder="1"/>
    <xf numFmtId="165" fontId="7" fillId="51" borderId="18" xfId="1" applyNumberFormat="1" applyFont="1" applyFill="1" applyBorder="1"/>
    <xf numFmtId="165" fontId="7" fillId="15" borderId="22" xfId="1" applyNumberFormat="1" applyFont="1" applyFill="1" applyBorder="1"/>
    <xf numFmtId="165" fontId="7" fillId="11" borderId="22" xfId="1" applyNumberFormat="1" applyFont="1" applyFill="1" applyBorder="1"/>
    <xf numFmtId="165" fontId="7" fillId="16" borderId="17" xfId="1" applyNumberFormat="1" applyFont="1" applyFill="1" applyBorder="1"/>
    <xf numFmtId="165" fontId="7" fillId="16" borderId="22" xfId="1" applyNumberFormat="1" applyFont="1" applyFill="1" applyBorder="1"/>
    <xf numFmtId="0" fontId="0" fillId="0" borderId="1" xfId="0" applyBorder="1" applyAlignment="1">
      <alignment horizontal="center" vertical="center"/>
    </xf>
    <xf numFmtId="166" fontId="0" fillId="2" borderId="5" xfId="1" applyNumberFormat="1" applyFont="1" applyFill="1" applyBorder="1"/>
    <xf numFmtId="0" fontId="11" fillId="6" borderId="1" xfId="6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0" fontId="34" fillId="13" borderId="1" xfId="6" applyFont="1" applyFill="1" applyBorder="1" applyAlignment="1">
      <alignment horizontal="center" vertical="center" wrapText="1"/>
    </xf>
    <xf numFmtId="164" fontId="0" fillId="13" borderId="1" xfId="0" applyNumberFormat="1" applyFill="1" applyBorder="1"/>
    <xf numFmtId="0" fontId="34" fillId="6" borderId="1" xfId="6" applyFont="1" applyFill="1" applyBorder="1" applyAlignment="1">
      <alignment horizontal="center" vertical="center" wrapText="1"/>
    </xf>
    <xf numFmtId="2" fontId="0" fillId="6" borderId="1" xfId="0" applyNumberFormat="1" applyFill="1" applyBorder="1"/>
    <xf numFmtId="0" fontId="34" fillId="49" borderId="1" xfId="6" applyFont="1" applyFill="1" applyBorder="1" applyAlignment="1">
      <alignment horizontal="center" vertical="center" wrapText="1"/>
    </xf>
    <xf numFmtId="164" fontId="0" fillId="49" borderId="1" xfId="0" applyNumberFormat="1" applyFill="1" applyBorder="1"/>
    <xf numFmtId="0" fontId="34" fillId="3" borderId="1" xfId="6" applyFont="1" applyFill="1" applyBorder="1" applyAlignment="1">
      <alignment horizontal="center" vertical="center" wrapText="1"/>
    </xf>
    <xf numFmtId="164" fontId="0" fillId="3" borderId="1" xfId="0" applyNumberFormat="1" applyFill="1" applyBorder="1"/>
    <xf numFmtId="0" fontId="34" fillId="7" borderId="1" xfId="6" applyFont="1" applyFill="1" applyBorder="1" applyAlignment="1">
      <alignment horizontal="center" vertical="center" wrapText="1"/>
    </xf>
    <xf numFmtId="164" fontId="0" fillId="7" borderId="1" xfId="0" applyNumberFormat="1" applyFill="1" applyBorder="1"/>
    <xf numFmtId="0" fontId="34" fillId="5" borderId="1" xfId="6" applyFont="1" applyFill="1" applyBorder="1" applyAlignment="1">
      <alignment horizontal="center" vertical="center" wrapText="1"/>
    </xf>
    <xf numFmtId="0" fontId="11" fillId="9" borderId="1" xfId="6" applyFill="1" applyBorder="1" applyAlignment="1">
      <alignment horizontal="center"/>
    </xf>
    <xf numFmtId="43" fontId="2" fillId="6" borderId="1" xfId="1" applyFont="1" applyFill="1" applyBorder="1" applyAlignment="1">
      <alignment horizontal="center"/>
    </xf>
    <xf numFmtId="43" fontId="10" fillId="6" borderId="1" xfId="1" applyFont="1" applyFill="1" applyBorder="1" applyAlignment="1">
      <alignment horizontal="center" vertical="center"/>
    </xf>
    <xf numFmtId="0" fontId="35" fillId="6" borderId="1" xfId="6" applyFont="1" applyFill="1" applyBorder="1" applyAlignment="1">
      <alignment horizontal="center" vertical="center" wrapText="1"/>
    </xf>
    <xf numFmtId="0" fontId="35" fillId="7" borderId="1" xfId="6" applyFont="1" applyFill="1" applyBorder="1" applyAlignment="1">
      <alignment horizontal="center" vertical="center" wrapText="1"/>
    </xf>
    <xf numFmtId="166" fontId="9" fillId="10" borderId="1" xfId="0" applyNumberFormat="1" applyFont="1" applyFill="1" applyBorder="1"/>
    <xf numFmtId="0" fontId="0" fillId="2" borderId="1" xfId="0" applyFill="1" applyBorder="1" applyAlignment="1">
      <alignment horizontal="center"/>
    </xf>
    <xf numFmtId="170" fontId="0" fillId="0" borderId="0" xfId="0" applyNumberFormat="1"/>
    <xf numFmtId="171" fontId="0" fillId="0" borderId="0" xfId="0" applyNumberFormat="1"/>
    <xf numFmtId="0" fontId="3" fillId="6" borderId="1" xfId="0" applyFont="1" applyFill="1" applyBorder="1" applyAlignment="1">
      <alignment horizontal="center" vertical="center"/>
    </xf>
    <xf numFmtId="0" fontId="15" fillId="0" borderId="0" xfId="3" applyFont="1" applyAlignment="1">
      <alignment horizontal="center" wrapText="1"/>
    </xf>
    <xf numFmtId="43" fontId="0" fillId="0" borderId="0" xfId="1" applyFont="1" applyFill="1" applyBorder="1"/>
    <xf numFmtId="0" fontId="15" fillId="0" borderId="0" xfId="52" applyFont="1" applyAlignment="1">
      <alignment horizontal="center" wrapText="1"/>
    </xf>
    <xf numFmtId="0" fontId="15" fillId="0" borderId="0" xfId="53" applyFont="1" applyAlignment="1">
      <alignment horizontal="center" wrapText="1"/>
    </xf>
    <xf numFmtId="165" fontId="2" fillId="2" borderId="1" xfId="1" applyNumberFormat="1" applyFont="1" applyFill="1" applyBorder="1" applyAlignment="1">
      <alignment horizontal="right" vertical="center"/>
    </xf>
    <xf numFmtId="0" fontId="3" fillId="8" borderId="1" xfId="0" applyFont="1" applyFill="1" applyBorder="1" applyAlignment="1">
      <alignment horizontal="center"/>
    </xf>
    <xf numFmtId="166" fontId="0" fillId="8" borderId="1" xfId="1" applyNumberFormat="1" applyFont="1" applyFill="1" applyBorder="1"/>
    <xf numFmtId="0" fontId="8" fillId="11" borderId="1" xfId="0" applyFont="1" applyFill="1" applyBorder="1" applyAlignment="1">
      <alignment horizontal="center"/>
    </xf>
    <xf numFmtId="166" fontId="8" fillId="2" borderId="1" xfId="1" applyNumberFormat="1" applyFont="1" applyFill="1" applyBorder="1"/>
    <xf numFmtId="166" fontId="8" fillId="8" borderId="1" xfId="1" applyNumberFormat="1" applyFont="1" applyFill="1" applyBorder="1"/>
    <xf numFmtId="166" fontId="8" fillId="13" borderId="1" xfId="1" applyNumberFormat="1" applyFont="1" applyFill="1" applyBorder="1"/>
    <xf numFmtId="9" fontId="0" fillId="2" borderId="1" xfId="2" applyFont="1" applyFill="1" applyBorder="1"/>
    <xf numFmtId="166" fontId="8" fillId="6" borderId="1" xfId="1" applyNumberFormat="1" applyFont="1" applyFill="1" applyBorder="1"/>
    <xf numFmtId="0" fontId="3" fillId="6" borderId="5" xfId="0" applyFont="1" applyFill="1" applyBorder="1" applyAlignment="1">
      <alignment horizontal="center" vertical="center" wrapText="1"/>
    </xf>
    <xf numFmtId="166" fontId="0" fillId="6" borderId="1" xfId="1" applyNumberFormat="1" applyFont="1" applyFill="1" applyBorder="1" applyAlignment="1">
      <alignment horizontal="right"/>
    </xf>
    <xf numFmtId="165" fontId="2" fillId="2" borderId="1" xfId="1" applyNumberFormat="1" applyFont="1" applyFill="1" applyBorder="1" applyAlignment="1">
      <alignment horizontal="right" vertical="center" wrapText="1"/>
    </xf>
    <xf numFmtId="165" fontId="0" fillId="8" borderId="1" xfId="1" applyNumberFormat="1" applyFont="1" applyFill="1" applyBorder="1"/>
    <xf numFmtId="165" fontId="2" fillId="8" borderId="1" xfId="1" applyNumberFormat="1" applyFont="1" applyFill="1" applyBorder="1" applyAlignment="1">
      <alignment horizontal="right" vertical="center"/>
    </xf>
    <xf numFmtId="165" fontId="2" fillId="8" borderId="1" xfId="1" applyNumberFormat="1" applyFont="1" applyFill="1" applyBorder="1" applyAlignment="1">
      <alignment horizontal="right" vertical="center" wrapText="1"/>
    </xf>
    <xf numFmtId="0" fontId="3" fillId="49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 vertical="center"/>
    </xf>
    <xf numFmtId="172" fontId="0" fillId="5" borderId="1" xfId="0" applyNumberFormat="1" applyFill="1" applyBorder="1"/>
    <xf numFmtId="172" fontId="0" fillId="12" borderId="1" xfId="0" applyNumberFormat="1" applyFill="1" applyBorder="1"/>
    <xf numFmtId="172" fontId="0" fillId="13" borderId="1" xfId="0" applyNumberFormat="1" applyFill="1" applyBorder="1"/>
    <xf numFmtId="172" fontId="0" fillId="10" borderId="1" xfId="0" applyNumberFormat="1" applyFill="1" applyBorder="1"/>
    <xf numFmtId="0" fontId="0" fillId="5" borderId="48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2" fontId="10" fillId="6" borderId="1" xfId="0" applyNumberFormat="1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4" fillId="49" borderId="2" xfId="6" applyFont="1" applyFill="1" applyBorder="1" applyAlignment="1">
      <alignment horizontal="center"/>
    </xf>
    <xf numFmtId="0" fontId="34" fillId="49" borderId="8" xfId="6" applyFont="1" applyFill="1" applyBorder="1" applyAlignment="1">
      <alignment horizontal="center"/>
    </xf>
    <xf numFmtId="0" fontId="34" fillId="49" borderId="3" xfId="6" applyFont="1" applyFill="1" applyBorder="1" applyAlignment="1">
      <alignment horizontal="center"/>
    </xf>
    <xf numFmtId="0" fontId="34" fillId="9" borderId="4" xfId="6" applyFont="1" applyFill="1" applyBorder="1" applyAlignment="1">
      <alignment horizontal="center" vertical="center" wrapText="1"/>
    </xf>
    <xf numFmtId="0" fontId="34" fillId="9" borderId="5" xfId="6" applyFont="1" applyFill="1" applyBorder="1" applyAlignment="1">
      <alignment horizontal="center" vertical="center" wrapText="1"/>
    </xf>
    <xf numFmtId="0" fontId="35" fillId="6" borderId="1" xfId="6" applyFont="1" applyFill="1" applyBorder="1" applyAlignment="1">
      <alignment horizontal="center" vertical="center"/>
    </xf>
    <xf numFmtId="0" fontId="35" fillId="6" borderId="1" xfId="6" applyFont="1" applyFill="1" applyBorder="1" applyAlignment="1">
      <alignment horizontal="center" vertical="center" wrapText="1"/>
    </xf>
    <xf numFmtId="0" fontId="35" fillId="7" borderId="1" xfId="6" applyFont="1" applyFill="1" applyBorder="1" applyAlignment="1">
      <alignment horizontal="center" vertical="center"/>
    </xf>
    <xf numFmtId="0" fontId="34" fillId="13" borderId="2" xfId="6" applyFont="1" applyFill="1" applyBorder="1" applyAlignment="1">
      <alignment horizontal="center"/>
    </xf>
    <xf numFmtId="0" fontId="34" fillId="13" borderId="8" xfId="6" applyFont="1" applyFill="1" applyBorder="1" applyAlignment="1">
      <alignment horizontal="center"/>
    </xf>
    <xf numFmtId="0" fontId="34" fillId="13" borderId="3" xfId="6" applyFont="1" applyFill="1" applyBorder="1" applyAlignment="1">
      <alignment horizontal="center"/>
    </xf>
    <xf numFmtId="0" fontId="34" fillId="6" borderId="2" xfId="6" applyFont="1" applyFill="1" applyBorder="1" applyAlignment="1">
      <alignment horizontal="center"/>
    </xf>
    <xf numFmtId="0" fontId="34" fillId="6" borderId="8" xfId="6" applyFont="1" applyFill="1" applyBorder="1" applyAlignment="1">
      <alignment horizontal="center"/>
    </xf>
    <xf numFmtId="0" fontId="34" fillId="6" borderId="3" xfId="6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3" fillId="49" borderId="1" xfId="0" applyFont="1" applyFill="1" applyBorder="1" applyAlignment="1">
      <alignment horizontal="center"/>
    </xf>
    <xf numFmtId="0" fontId="12" fillId="9" borderId="4" xfId="9" applyFont="1" applyFill="1" applyBorder="1" applyAlignment="1">
      <alignment horizontal="center" vertical="center"/>
    </xf>
    <xf numFmtId="0" fontId="12" fillId="9" borderId="6" xfId="9" applyFont="1" applyFill="1" applyBorder="1" applyAlignment="1">
      <alignment horizontal="center" vertical="center"/>
    </xf>
    <xf numFmtId="0" fontId="12" fillId="9" borderId="5" xfId="9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15" fillId="9" borderId="4" xfId="9" applyFont="1" applyFill="1" applyBorder="1" applyAlignment="1">
      <alignment horizontal="center" vertical="center"/>
    </xf>
    <xf numFmtId="0" fontId="15" fillId="9" borderId="6" xfId="9" applyFont="1" applyFill="1" applyBorder="1" applyAlignment="1">
      <alignment horizontal="center" vertical="center"/>
    </xf>
    <xf numFmtId="0" fontId="15" fillId="9" borderId="5" xfId="9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49" borderId="2" xfId="0" applyFont="1" applyFill="1" applyBorder="1" applyAlignment="1">
      <alignment horizontal="center"/>
    </xf>
    <xf numFmtId="0" fontId="3" fillId="49" borderId="8" xfId="0" applyFont="1" applyFill="1" applyBorder="1" applyAlignment="1">
      <alignment horizontal="center"/>
    </xf>
    <xf numFmtId="0" fontId="3" fillId="49" borderId="3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" fontId="3" fillId="9" borderId="1" xfId="0" applyNumberFormat="1" applyFont="1" applyFill="1" applyBorder="1" applyAlignment="1">
      <alignment horizontal="center"/>
    </xf>
    <xf numFmtId="164" fontId="6" fillId="9" borderId="2" xfId="4" applyNumberFormat="1" applyFont="1" applyFill="1" applyBorder="1" applyAlignment="1">
      <alignment horizontal="center" vertical="center" wrapText="1"/>
    </xf>
    <xf numFmtId="164" fontId="6" fillId="9" borderId="8" xfId="4" applyNumberFormat="1" applyFont="1" applyFill="1" applyBorder="1" applyAlignment="1">
      <alignment horizontal="center" vertical="center" wrapText="1"/>
    </xf>
    <xf numFmtId="164" fontId="6" fillId="9" borderId="3" xfId="4" applyNumberFormat="1" applyFont="1" applyFill="1" applyBorder="1" applyAlignment="1">
      <alignment horizontal="center" vertical="center" wrapText="1"/>
    </xf>
    <xf numFmtId="0" fontId="6" fillId="9" borderId="4" xfId="4" applyFont="1" applyFill="1" applyBorder="1" applyAlignment="1">
      <alignment horizontal="center" vertical="center" wrapText="1"/>
    </xf>
    <xf numFmtId="0" fontId="6" fillId="9" borderId="5" xfId="4" applyFont="1" applyFill="1" applyBorder="1" applyAlignment="1">
      <alignment horizontal="center" vertical="center" wrapText="1"/>
    </xf>
    <xf numFmtId="164" fontId="6" fillId="10" borderId="1" xfId="4" applyNumberFormat="1" applyFont="1" applyFill="1" applyBorder="1" applyAlignment="1">
      <alignment horizontal="center" vertical="center" wrapText="1"/>
    </xf>
    <xf numFmtId="0" fontId="6" fillId="10" borderId="1" xfId="4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14" fillId="10" borderId="4" xfId="4" applyFont="1" applyFill="1" applyBorder="1" applyAlignment="1">
      <alignment horizontal="center" vertical="center" wrapText="1"/>
    </xf>
    <xf numFmtId="0" fontId="14" fillId="10" borderId="5" xfId="4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wrapText="1"/>
    </xf>
    <xf numFmtId="0" fontId="3" fillId="11" borderId="47" xfId="0" applyFont="1" applyFill="1" applyBorder="1" applyAlignment="1">
      <alignment horizontal="center" wrapText="1"/>
    </xf>
    <xf numFmtId="0" fontId="3" fillId="11" borderId="44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11" borderId="38" xfId="0" applyFont="1" applyFill="1" applyBorder="1" applyAlignment="1">
      <alignment horizontal="center" wrapText="1"/>
    </xf>
    <xf numFmtId="0" fontId="3" fillId="11" borderId="69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 vertical="center" wrapText="1"/>
    </xf>
    <xf numFmtId="0" fontId="3" fillId="11" borderId="68" xfId="0" applyFont="1" applyFill="1" applyBorder="1" applyAlignment="1">
      <alignment horizontal="center" vertical="center" wrapText="1"/>
    </xf>
    <xf numFmtId="0" fontId="3" fillId="11" borderId="36" xfId="0" applyFont="1" applyFill="1" applyBorder="1" applyAlignment="1">
      <alignment horizontal="center" vertical="center" wrapText="1"/>
    </xf>
    <xf numFmtId="0" fontId="3" fillId="11" borderId="67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1" builtinId="3"/>
    <cellStyle name="Comma 2" xfId="5" xr:uid="{70C8018F-2344-4050-8DB5-06E3F940B51D}"/>
    <cellStyle name="Comma 3" xfId="7" xr:uid="{52A2ED1B-A1FD-438A-846E-593E57486D3D}"/>
    <cellStyle name="Currency" xfId="10" builtinId="4"/>
    <cellStyle name="Explanatory Text" xfId="26" builtinId="53" customBuiltin="1"/>
    <cellStyle name="Followed Hyperlink 2" xfId="55" xr:uid="{00000000-0005-0000-0000-00003A000000}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 2" xfId="54" xr:uid="{00000000-0005-0000-0000-00003B000000}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4" xr:uid="{4E54B5E9-6108-4439-B18C-D9D52F952026}"/>
    <cellStyle name="Normal 3" xfId="6" xr:uid="{CEDC1D6C-3A14-46B6-951C-176F42C1736E}"/>
    <cellStyle name="Normal_EIA 2002-2007" xfId="53" xr:uid="{CEE2D47E-6427-4194-B893-3B4898951A74}"/>
    <cellStyle name="Normal_FERC 2002-2007" xfId="52" xr:uid="{FA556144-4F45-455A-B8AD-7D03FAA587C5}"/>
    <cellStyle name="Normal_Sheet1" xfId="9" xr:uid="{2A1C81EA-D3A9-4831-A292-CC538E0B4DA2}"/>
    <cellStyle name="Normal_Sheet2" xfId="3" xr:uid="{66FBEDBB-0B9C-4B2B-B0BB-E6934BCBFF1B}"/>
    <cellStyle name="Note" xfId="25" builtinId="10" customBuiltin="1"/>
    <cellStyle name="Output" xfId="20" builtinId="21" customBuiltin="1"/>
    <cellStyle name="Percent" xfId="2" builtinId="5"/>
    <cellStyle name="Percent 2" xfId="8" xr:uid="{D3732C4F-2DE5-432D-BCAD-EBC7A82B5CCD}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951814735279302"/>
          <c:y val="3.3902887139107614E-2"/>
          <c:w val="0.77685914260717415"/>
          <c:h val="0.786815835520559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S1'!$C$4</c:f>
              <c:strCache>
                <c:ptCount val="1"/>
                <c:pt idx="0">
                  <c:v>Anthracite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'Table S1'!$B$46:$B$227</c:f>
              <c:numCache>
                <c:formatCode>General</c:formatCode>
                <c:ptCount val="182"/>
                <c:pt idx="0">
                  <c:v>1840</c:v>
                </c:pt>
                <c:pt idx="1">
                  <c:v>1841</c:v>
                </c:pt>
                <c:pt idx="2">
                  <c:v>1842</c:v>
                </c:pt>
                <c:pt idx="3">
                  <c:v>1843</c:v>
                </c:pt>
                <c:pt idx="4">
                  <c:v>1844</c:v>
                </c:pt>
                <c:pt idx="5">
                  <c:v>1845</c:v>
                </c:pt>
                <c:pt idx="6">
                  <c:v>1846</c:v>
                </c:pt>
                <c:pt idx="7">
                  <c:v>1847</c:v>
                </c:pt>
                <c:pt idx="8">
                  <c:v>1848</c:v>
                </c:pt>
                <c:pt idx="9">
                  <c:v>1849</c:v>
                </c:pt>
                <c:pt idx="10">
                  <c:v>1850</c:v>
                </c:pt>
                <c:pt idx="11">
                  <c:v>1851</c:v>
                </c:pt>
                <c:pt idx="12">
                  <c:v>1852</c:v>
                </c:pt>
                <c:pt idx="13">
                  <c:v>1853</c:v>
                </c:pt>
                <c:pt idx="14">
                  <c:v>1854</c:v>
                </c:pt>
                <c:pt idx="15">
                  <c:v>1855</c:v>
                </c:pt>
                <c:pt idx="16">
                  <c:v>1856</c:v>
                </c:pt>
                <c:pt idx="17">
                  <c:v>1857</c:v>
                </c:pt>
                <c:pt idx="18">
                  <c:v>1858</c:v>
                </c:pt>
                <c:pt idx="19">
                  <c:v>1859</c:v>
                </c:pt>
                <c:pt idx="20">
                  <c:v>1860</c:v>
                </c:pt>
                <c:pt idx="21">
                  <c:v>1861</c:v>
                </c:pt>
                <c:pt idx="22">
                  <c:v>1862</c:v>
                </c:pt>
                <c:pt idx="23">
                  <c:v>1863</c:v>
                </c:pt>
                <c:pt idx="24">
                  <c:v>1864</c:v>
                </c:pt>
                <c:pt idx="25">
                  <c:v>1865</c:v>
                </c:pt>
                <c:pt idx="26">
                  <c:v>1866</c:v>
                </c:pt>
                <c:pt idx="27">
                  <c:v>1867</c:v>
                </c:pt>
                <c:pt idx="28">
                  <c:v>1868</c:v>
                </c:pt>
                <c:pt idx="29">
                  <c:v>1869</c:v>
                </c:pt>
                <c:pt idx="30">
                  <c:v>1870</c:v>
                </c:pt>
                <c:pt idx="31">
                  <c:v>1871</c:v>
                </c:pt>
                <c:pt idx="32">
                  <c:v>1872</c:v>
                </c:pt>
                <c:pt idx="33">
                  <c:v>1873</c:v>
                </c:pt>
                <c:pt idx="34">
                  <c:v>1874</c:v>
                </c:pt>
                <c:pt idx="35">
                  <c:v>1875</c:v>
                </c:pt>
                <c:pt idx="36">
                  <c:v>1876</c:v>
                </c:pt>
                <c:pt idx="37">
                  <c:v>1877</c:v>
                </c:pt>
                <c:pt idx="38">
                  <c:v>1878</c:v>
                </c:pt>
                <c:pt idx="39">
                  <c:v>1879</c:v>
                </c:pt>
                <c:pt idx="40">
                  <c:v>1880</c:v>
                </c:pt>
                <c:pt idx="41">
                  <c:v>1881</c:v>
                </c:pt>
                <c:pt idx="42">
                  <c:v>1882</c:v>
                </c:pt>
                <c:pt idx="43">
                  <c:v>1883</c:v>
                </c:pt>
                <c:pt idx="44">
                  <c:v>1884</c:v>
                </c:pt>
                <c:pt idx="45">
                  <c:v>1885</c:v>
                </c:pt>
                <c:pt idx="46">
                  <c:v>1886</c:v>
                </c:pt>
                <c:pt idx="47">
                  <c:v>1887</c:v>
                </c:pt>
                <c:pt idx="48">
                  <c:v>1888</c:v>
                </c:pt>
                <c:pt idx="49">
                  <c:v>1889</c:v>
                </c:pt>
                <c:pt idx="50">
                  <c:v>1890</c:v>
                </c:pt>
                <c:pt idx="51">
                  <c:v>1891</c:v>
                </c:pt>
                <c:pt idx="52">
                  <c:v>1892</c:v>
                </c:pt>
                <c:pt idx="53">
                  <c:v>1893</c:v>
                </c:pt>
                <c:pt idx="54">
                  <c:v>1894</c:v>
                </c:pt>
                <c:pt idx="55">
                  <c:v>1895</c:v>
                </c:pt>
                <c:pt idx="56">
                  <c:v>1896</c:v>
                </c:pt>
                <c:pt idx="57">
                  <c:v>1897</c:v>
                </c:pt>
                <c:pt idx="58">
                  <c:v>1898</c:v>
                </c:pt>
                <c:pt idx="59">
                  <c:v>1899</c:v>
                </c:pt>
                <c:pt idx="60">
                  <c:v>1900</c:v>
                </c:pt>
                <c:pt idx="61">
                  <c:v>1901</c:v>
                </c:pt>
                <c:pt idx="62">
                  <c:v>1902</c:v>
                </c:pt>
                <c:pt idx="63">
                  <c:v>1903</c:v>
                </c:pt>
                <c:pt idx="64">
                  <c:v>1904</c:v>
                </c:pt>
                <c:pt idx="65">
                  <c:v>1905</c:v>
                </c:pt>
                <c:pt idx="66">
                  <c:v>1906</c:v>
                </c:pt>
                <c:pt idx="67">
                  <c:v>1907</c:v>
                </c:pt>
                <c:pt idx="68">
                  <c:v>1908</c:v>
                </c:pt>
                <c:pt idx="69">
                  <c:v>1909</c:v>
                </c:pt>
                <c:pt idx="70">
                  <c:v>1910</c:v>
                </c:pt>
                <c:pt idx="71">
                  <c:v>1911</c:v>
                </c:pt>
                <c:pt idx="72">
                  <c:v>1912</c:v>
                </c:pt>
                <c:pt idx="73">
                  <c:v>1913</c:v>
                </c:pt>
                <c:pt idx="74">
                  <c:v>1914</c:v>
                </c:pt>
                <c:pt idx="75">
                  <c:v>1915</c:v>
                </c:pt>
                <c:pt idx="76">
                  <c:v>1916</c:v>
                </c:pt>
                <c:pt idx="77">
                  <c:v>1917</c:v>
                </c:pt>
                <c:pt idx="78">
                  <c:v>1918</c:v>
                </c:pt>
                <c:pt idx="79">
                  <c:v>1919</c:v>
                </c:pt>
                <c:pt idx="80">
                  <c:v>1920</c:v>
                </c:pt>
                <c:pt idx="81">
                  <c:v>1921</c:v>
                </c:pt>
                <c:pt idx="82">
                  <c:v>1922</c:v>
                </c:pt>
                <c:pt idx="83">
                  <c:v>1923</c:v>
                </c:pt>
                <c:pt idx="84">
                  <c:v>1924</c:v>
                </c:pt>
                <c:pt idx="85">
                  <c:v>1925</c:v>
                </c:pt>
                <c:pt idx="86">
                  <c:v>1926</c:v>
                </c:pt>
                <c:pt idx="87">
                  <c:v>1927</c:v>
                </c:pt>
                <c:pt idx="88">
                  <c:v>1928</c:v>
                </c:pt>
                <c:pt idx="89">
                  <c:v>1929</c:v>
                </c:pt>
                <c:pt idx="90">
                  <c:v>1930</c:v>
                </c:pt>
                <c:pt idx="91">
                  <c:v>1931</c:v>
                </c:pt>
                <c:pt idx="92">
                  <c:v>1932</c:v>
                </c:pt>
                <c:pt idx="93">
                  <c:v>1933</c:v>
                </c:pt>
                <c:pt idx="94">
                  <c:v>1934</c:v>
                </c:pt>
                <c:pt idx="95">
                  <c:v>1935</c:v>
                </c:pt>
                <c:pt idx="96">
                  <c:v>1936</c:v>
                </c:pt>
                <c:pt idx="97">
                  <c:v>1937</c:v>
                </c:pt>
                <c:pt idx="98">
                  <c:v>1938</c:v>
                </c:pt>
                <c:pt idx="99">
                  <c:v>1939</c:v>
                </c:pt>
                <c:pt idx="100">
                  <c:v>1940</c:v>
                </c:pt>
                <c:pt idx="101">
                  <c:v>1941</c:v>
                </c:pt>
                <c:pt idx="102">
                  <c:v>1942</c:v>
                </c:pt>
                <c:pt idx="103">
                  <c:v>1943</c:v>
                </c:pt>
                <c:pt idx="104">
                  <c:v>1944</c:v>
                </c:pt>
                <c:pt idx="105">
                  <c:v>1945</c:v>
                </c:pt>
                <c:pt idx="106">
                  <c:v>1946</c:v>
                </c:pt>
                <c:pt idx="107">
                  <c:v>1947</c:v>
                </c:pt>
                <c:pt idx="108">
                  <c:v>1948</c:v>
                </c:pt>
                <c:pt idx="109">
                  <c:v>1949</c:v>
                </c:pt>
                <c:pt idx="110">
                  <c:v>1950</c:v>
                </c:pt>
                <c:pt idx="111">
                  <c:v>1951</c:v>
                </c:pt>
                <c:pt idx="112">
                  <c:v>1952</c:v>
                </c:pt>
                <c:pt idx="113">
                  <c:v>1953</c:v>
                </c:pt>
                <c:pt idx="114">
                  <c:v>1954</c:v>
                </c:pt>
                <c:pt idx="115">
                  <c:v>1955</c:v>
                </c:pt>
                <c:pt idx="116">
                  <c:v>1956</c:v>
                </c:pt>
                <c:pt idx="117">
                  <c:v>1957</c:v>
                </c:pt>
                <c:pt idx="118">
                  <c:v>1958</c:v>
                </c:pt>
                <c:pt idx="119">
                  <c:v>1959</c:v>
                </c:pt>
                <c:pt idx="120">
                  <c:v>1960</c:v>
                </c:pt>
                <c:pt idx="121">
                  <c:v>1961</c:v>
                </c:pt>
                <c:pt idx="122">
                  <c:v>1962</c:v>
                </c:pt>
                <c:pt idx="123">
                  <c:v>1963</c:v>
                </c:pt>
                <c:pt idx="124">
                  <c:v>1964</c:v>
                </c:pt>
                <c:pt idx="125">
                  <c:v>1965</c:v>
                </c:pt>
                <c:pt idx="126">
                  <c:v>1966</c:v>
                </c:pt>
                <c:pt idx="127">
                  <c:v>1967</c:v>
                </c:pt>
                <c:pt idx="128">
                  <c:v>1968</c:v>
                </c:pt>
                <c:pt idx="129">
                  <c:v>1969</c:v>
                </c:pt>
                <c:pt idx="130">
                  <c:v>1970</c:v>
                </c:pt>
                <c:pt idx="131">
                  <c:v>1971</c:v>
                </c:pt>
                <c:pt idx="132">
                  <c:v>1972</c:v>
                </c:pt>
                <c:pt idx="133">
                  <c:v>1973</c:v>
                </c:pt>
                <c:pt idx="134">
                  <c:v>1974</c:v>
                </c:pt>
                <c:pt idx="135">
                  <c:v>1975</c:v>
                </c:pt>
                <c:pt idx="136">
                  <c:v>1976</c:v>
                </c:pt>
                <c:pt idx="137">
                  <c:v>1977</c:v>
                </c:pt>
                <c:pt idx="138">
                  <c:v>1978</c:v>
                </c:pt>
                <c:pt idx="139">
                  <c:v>1979</c:v>
                </c:pt>
                <c:pt idx="140">
                  <c:v>1980</c:v>
                </c:pt>
                <c:pt idx="141">
                  <c:v>1981</c:v>
                </c:pt>
                <c:pt idx="142">
                  <c:v>1982</c:v>
                </c:pt>
                <c:pt idx="143">
                  <c:v>1983</c:v>
                </c:pt>
                <c:pt idx="144">
                  <c:v>1984</c:v>
                </c:pt>
                <c:pt idx="145">
                  <c:v>1985</c:v>
                </c:pt>
                <c:pt idx="146">
                  <c:v>1986</c:v>
                </c:pt>
                <c:pt idx="147">
                  <c:v>1987</c:v>
                </c:pt>
                <c:pt idx="148">
                  <c:v>1988</c:v>
                </c:pt>
                <c:pt idx="149">
                  <c:v>1989</c:v>
                </c:pt>
                <c:pt idx="150">
                  <c:v>1990</c:v>
                </c:pt>
                <c:pt idx="151">
                  <c:v>1991</c:v>
                </c:pt>
                <c:pt idx="152">
                  <c:v>1992</c:v>
                </c:pt>
                <c:pt idx="153">
                  <c:v>1993</c:v>
                </c:pt>
                <c:pt idx="154">
                  <c:v>1994</c:v>
                </c:pt>
                <c:pt idx="155">
                  <c:v>1995</c:v>
                </c:pt>
                <c:pt idx="156">
                  <c:v>1996</c:v>
                </c:pt>
                <c:pt idx="157">
                  <c:v>1997</c:v>
                </c:pt>
                <c:pt idx="158">
                  <c:v>1998</c:v>
                </c:pt>
                <c:pt idx="159">
                  <c:v>1999</c:v>
                </c:pt>
                <c:pt idx="160">
                  <c:v>2000</c:v>
                </c:pt>
                <c:pt idx="161">
                  <c:v>2001</c:v>
                </c:pt>
                <c:pt idx="162">
                  <c:v>2002</c:v>
                </c:pt>
                <c:pt idx="163">
                  <c:v>2003</c:v>
                </c:pt>
                <c:pt idx="164">
                  <c:v>2004</c:v>
                </c:pt>
                <c:pt idx="165">
                  <c:v>2005</c:v>
                </c:pt>
                <c:pt idx="166">
                  <c:v>2006</c:v>
                </c:pt>
                <c:pt idx="167">
                  <c:v>2007</c:v>
                </c:pt>
                <c:pt idx="168">
                  <c:v>2008</c:v>
                </c:pt>
                <c:pt idx="169">
                  <c:v>2009</c:v>
                </c:pt>
                <c:pt idx="170">
                  <c:v>2010</c:v>
                </c:pt>
                <c:pt idx="171">
                  <c:v>2011</c:v>
                </c:pt>
                <c:pt idx="172">
                  <c:v>2012</c:v>
                </c:pt>
                <c:pt idx="173">
                  <c:v>2013</c:v>
                </c:pt>
                <c:pt idx="174">
                  <c:v>2014</c:v>
                </c:pt>
                <c:pt idx="175">
                  <c:v>2015</c:v>
                </c:pt>
                <c:pt idx="176">
                  <c:v>2016</c:v>
                </c:pt>
                <c:pt idx="177">
                  <c:v>2017</c:v>
                </c:pt>
                <c:pt idx="178">
                  <c:v>2018</c:v>
                </c:pt>
                <c:pt idx="179">
                  <c:v>2019</c:v>
                </c:pt>
                <c:pt idx="180">
                  <c:v>2020</c:v>
                </c:pt>
                <c:pt idx="181">
                  <c:v>2021</c:v>
                </c:pt>
              </c:numCache>
            </c:numRef>
          </c:cat>
          <c:val>
            <c:numRef>
              <c:f>'Table S1'!$C$46:$C$227</c:f>
              <c:numCache>
                <c:formatCode>_(* #,##0.00_);_(* \(#,##0.00\);_(* "-"??_);_(@_)</c:formatCode>
                <c:ptCount val="182"/>
                <c:pt idx="0">
                  <c:v>1.0243930990799999</c:v>
                </c:pt>
                <c:pt idx="1">
                  <c:v>1.1450843262799999</c:v>
                </c:pt>
                <c:pt idx="2">
                  <c:v>1.3072336794800001</c:v>
                </c:pt>
                <c:pt idx="3">
                  <c:v>1.5026502304599998</c:v>
                </c:pt>
                <c:pt idx="4">
                  <c:v>1.9301642485399999</c:v>
                </c:pt>
                <c:pt idx="5">
                  <c:v>2.3820342352599999</c:v>
                </c:pt>
                <c:pt idx="6">
                  <c:v>2.7507502888199999</c:v>
                </c:pt>
                <c:pt idx="7">
                  <c:v>3.38052825252</c:v>
                </c:pt>
                <c:pt idx="8">
                  <c:v>3.6300063812399999</c:v>
                </c:pt>
                <c:pt idx="9">
                  <c:v>3.7845635450200001</c:v>
                </c:pt>
                <c:pt idx="10">
                  <c:v>3.9253397374199999</c:v>
                </c:pt>
                <c:pt idx="11">
                  <c:v>5.2739571541399997</c:v>
                </c:pt>
                <c:pt idx="12">
                  <c:v>5.8169887518800003</c:v>
                </c:pt>
                <c:pt idx="13">
                  <c:v>6.0351374192999998</c:v>
                </c:pt>
                <c:pt idx="14">
                  <c:v>6.9563859667399992</c:v>
                </c:pt>
                <c:pt idx="15">
                  <c:v>7.8078143126600006</c:v>
                </c:pt>
                <c:pt idx="16">
                  <c:v>8.1280960260200015</c:v>
                </c:pt>
                <c:pt idx="17">
                  <c:v>7.8182795411399999</c:v>
                </c:pt>
                <c:pt idx="18">
                  <c:v>7.99038519484</c:v>
                </c:pt>
                <c:pt idx="19">
                  <c:v>9.1552723533399991</c:v>
                </c:pt>
                <c:pt idx="20">
                  <c:v>9.9644397189599996</c:v>
                </c:pt>
                <c:pt idx="21">
                  <c:v>9.2942006200799998</c:v>
                </c:pt>
                <c:pt idx="22">
                  <c:v>9.2409301033000002</c:v>
                </c:pt>
                <c:pt idx="23">
                  <c:v>11.12879980588</c:v>
                </c:pt>
                <c:pt idx="24">
                  <c:v>11.85427346624</c:v>
                </c:pt>
                <c:pt idx="25">
                  <c:v>10.956009231279999</c:v>
                </c:pt>
                <c:pt idx="26">
                  <c:v>14.31890825486</c:v>
                </c:pt>
                <c:pt idx="27">
                  <c:v>14.57577082878</c:v>
                </c:pt>
                <c:pt idx="28">
                  <c:v>16.06409124396</c:v>
                </c:pt>
                <c:pt idx="29">
                  <c:v>16.638369749619997</c:v>
                </c:pt>
                <c:pt idx="30">
                  <c:v>18.105556499519999</c:v>
                </c:pt>
                <c:pt idx="31">
                  <c:v>17.658148024039999</c:v>
                </c:pt>
                <c:pt idx="32">
                  <c:v>22.438347062139997</c:v>
                </c:pt>
                <c:pt idx="33">
                  <c:v>23.247967110579999</c:v>
                </c:pt>
                <c:pt idx="34">
                  <c:v>22.014965248959999</c:v>
                </c:pt>
                <c:pt idx="35">
                  <c:v>20.974663841399998</c:v>
                </c:pt>
                <c:pt idx="36">
                  <c:v>20.6775759991</c:v>
                </c:pt>
                <c:pt idx="37">
                  <c:v>23.278525468880002</c:v>
                </c:pt>
                <c:pt idx="38">
                  <c:v>19.67644571676</c:v>
                </c:pt>
                <c:pt idx="39">
                  <c:v>27.403905653739997</c:v>
                </c:pt>
                <c:pt idx="40">
                  <c:v>25.99053645016</c:v>
                </c:pt>
                <c:pt idx="41">
                  <c:v>28.95720192924</c:v>
                </c:pt>
                <c:pt idx="42">
                  <c:v>31.861301018080002</c:v>
                </c:pt>
                <c:pt idx="43">
                  <c:v>34.887280647099999</c:v>
                </c:pt>
                <c:pt idx="44">
                  <c:v>33.707948461459999</c:v>
                </c:pt>
                <c:pt idx="45">
                  <c:v>34.777628893319999</c:v>
                </c:pt>
                <c:pt idx="46">
                  <c:v>35.412175902279998</c:v>
                </c:pt>
                <c:pt idx="47">
                  <c:v>38.181570554460002</c:v>
                </c:pt>
                <c:pt idx="48">
                  <c:v>42.292336069519997</c:v>
                </c:pt>
                <c:pt idx="49">
                  <c:v>41.319300244600001</c:v>
                </c:pt>
                <c:pt idx="50">
                  <c:v>42.15542174238</c:v>
                </c:pt>
                <c:pt idx="51">
                  <c:v>45.962665694579997</c:v>
                </c:pt>
                <c:pt idx="52">
                  <c:v>47.602006178719996</c:v>
                </c:pt>
                <c:pt idx="53">
                  <c:v>48.95827565874</c:v>
                </c:pt>
                <c:pt idx="54">
                  <c:v>47.10180254878</c:v>
                </c:pt>
                <c:pt idx="55">
                  <c:v>52.615838539659997</c:v>
                </c:pt>
                <c:pt idx="56">
                  <c:v>49.301677761579995</c:v>
                </c:pt>
                <c:pt idx="57">
                  <c:v>47.728264769579994</c:v>
                </c:pt>
                <c:pt idx="58">
                  <c:v>48.427667891099993</c:v>
                </c:pt>
                <c:pt idx="59">
                  <c:v>54.810005775900002</c:v>
                </c:pt>
                <c:pt idx="60">
                  <c:v>52.043025129700005</c:v>
                </c:pt>
                <c:pt idx="61">
                  <c:v>61.208946869059993</c:v>
                </c:pt>
                <c:pt idx="62">
                  <c:v>37.533297912100004</c:v>
                </c:pt>
                <c:pt idx="63">
                  <c:v>67.682039948240003</c:v>
                </c:pt>
                <c:pt idx="64">
                  <c:v>66.366303270620008</c:v>
                </c:pt>
                <c:pt idx="65">
                  <c:v>70.451462723000006</c:v>
                </c:pt>
                <c:pt idx="66">
                  <c:v>64.665977610979994</c:v>
                </c:pt>
                <c:pt idx="67">
                  <c:v>77.65851976015999</c:v>
                </c:pt>
                <c:pt idx="68">
                  <c:v>75.539748253720006</c:v>
                </c:pt>
                <c:pt idx="69">
                  <c:v>73.545408277619998</c:v>
                </c:pt>
                <c:pt idx="70">
                  <c:v>76.643316394479996</c:v>
                </c:pt>
                <c:pt idx="71">
                  <c:v>82.067192301060004</c:v>
                </c:pt>
                <c:pt idx="72">
                  <c:v>76.531154473640001</c:v>
                </c:pt>
                <c:pt idx="73">
                  <c:v>83.029578739960002</c:v>
                </c:pt>
                <c:pt idx="74">
                  <c:v>82.39145472026</c:v>
                </c:pt>
                <c:pt idx="75">
                  <c:v>80.734539437980004</c:v>
                </c:pt>
                <c:pt idx="76">
                  <c:v>79.449457279739988</c:v>
                </c:pt>
                <c:pt idx="77">
                  <c:v>90.365842702980004</c:v>
                </c:pt>
                <c:pt idx="78">
                  <c:v>89.653046883119998</c:v>
                </c:pt>
                <c:pt idx="79">
                  <c:v>79.915482903180006</c:v>
                </c:pt>
                <c:pt idx="80">
                  <c:v>81.281739527819994</c:v>
                </c:pt>
                <c:pt idx="81">
                  <c:v>82.075705278179996</c:v>
                </c:pt>
                <c:pt idx="82">
                  <c:v>49.60734389796</c:v>
                </c:pt>
                <c:pt idx="83">
                  <c:v>84.675282184620002</c:v>
                </c:pt>
                <c:pt idx="84">
                  <c:v>79.765490669160002</c:v>
                </c:pt>
                <c:pt idx="85">
                  <c:v>56.079281229819998</c:v>
                </c:pt>
                <c:pt idx="86">
                  <c:v>76.599967705359987</c:v>
                </c:pt>
                <c:pt idx="87">
                  <c:v>72.661093749519992</c:v>
                </c:pt>
                <c:pt idx="88">
                  <c:v>68.354261235419997</c:v>
                </c:pt>
                <c:pt idx="89">
                  <c:v>66.97546194009999</c:v>
                </c:pt>
                <c:pt idx="90">
                  <c:v>62.944536429660005</c:v>
                </c:pt>
                <c:pt idx="91">
                  <c:v>54.109342581359996</c:v>
                </c:pt>
                <c:pt idx="92">
                  <c:v>45.227659386779997</c:v>
                </c:pt>
                <c:pt idx="93">
                  <c:v>44.942916449919998</c:v>
                </c:pt>
                <c:pt idx="94">
                  <c:v>51.86193022938</c:v>
                </c:pt>
                <c:pt idx="95">
                  <c:v>47.317404761939997</c:v>
                </c:pt>
                <c:pt idx="96">
                  <c:v>49.513462561300003</c:v>
                </c:pt>
                <c:pt idx="97">
                  <c:v>47.04311888894</c:v>
                </c:pt>
                <c:pt idx="98">
                  <c:v>41.820115313860001</c:v>
                </c:pt>
                <c:pt idx="99">
                  <c:v>46.708318666860002</c:v>
                </c:pt>
                <c:pt idx="100">
                  <c:v>46.705835715199996</c:v>
                </c:pt>
                <c:pt idx="101">
                  <c:v>51.136164457060005</c:v>
                </c:pt>
                <c:pt idx="102">
                  <c:v>54.728109194219996</c:v>
                </c:pt>
                <c:pt idx="103">
                  <c:v>55.014679191599996</c:v>
                </c:pt>
                <c:pt idx="104">
                  <c:v>57.788602486339997</c:v>
                </c:pt>
                <c:pt idx="105">
                  <c:v>49.834943566619998</c:v>
                </c:pt>
                <c:pt idx="106">
                  <c:v>54.890625048139995</c:v>
                </c:pt>
                <c:pt idx="107">
                  <c:v>51.881632364620003</c:v>
                </c:pt>
                <c:pt idx="108">
                  <c:v>51.836218026639997</c:v>
                </c:pt>
                <c:pt idx="109">
                  <c:v>38.73840036</c:v>
                </c:pt>
                <c:pt idx="110">
                  <c:v>39.985772859999997</c:v>
                </c:pt>
                <c:pt idx="111">
                  <c:v>38.7093706</c:v>
                </c:pt>
                <c:pt idx="112">
                  <c:v>36.816085940000001</c:v>
                </c:pt>
                <c:pt idx="113">
                  <c:v>28.076313819999999</c:v>
                </c:pt>
                <c:pt idx="114">
                  <c:v>26.383515939999999</c:v>
                </c:pt>
                <c:pt idx="115">
                  <c:v>23.7726519</c:v>
                </c:pt>
                <c:pt idx="116">
                  <c:v>26.217502</c:v>
                </c:pt>
                <c:pt idx="117">
                  <c:v>22.986126840000001</c:v>
                </c:pt>
                <c:pt idx="118">
                  <c:v>19.20590778</c:v>
                </c:pt>
                <c:pt idx="119">
                  <c:v>18.732359819999999</c:v>
                </c:pt>
                <c:pt idx="120">
                  <c:v>17.07040606</c:v>
                </c:pt>
                <c:pt idx="121">
                  <c:v>15.826662280000001</c:v>
                </c:pt>
                <c:pt idx="122">
                  <c:v>15.325898919999998</c:v>
                </c:pt>
                <c:pt idx="123">
                  <c:v>16.57145706</c:v>
                </c:pt>
                <c:pt idx="124">
                  <c:v>15.588981120000001</c:v>
                </c:pt>
                <c:pt idx="125">
                  <c:v>13.486137879999999</c:v>
                </c:pt>
                <c:pt idx="126">
                  <c:v>11.739816380000001</c:v>
                </c:pt>
                <c:pt idx="127">
                  <c:v>11.11839808</c:v>
                </c:pt>
                <c:pt idx="128">
                  <c:v>10.39718998</c:v>
                </c:pt>
                <c:pt idx="129">
                  <c:v>9.50089614</c:v>
                </c:pt>
                <c:pt idx="130">
                  <c:v>8.8259542199999999</c:v>
                </c:pt>
                <c:pt idx="131">
                  <c:v>7.9169598600000004</c:v>
                </c:pt>
                <c:pt idx="132">
                  <c:v>6.4464210799999995</c:v>
                </c:pt>
                <c:pt idx="133">
                  <c:v>6.1960394000000001</c:v>
                </c:pt>
                <c:pt idx="134">
                  <c:v>6.0028100599999998</c:v>
                </c:pt>
                <c:pt idx="135">
                  <c:v>5.6272375400000003</c:v>
                </c:pt>
                <c:pt idx="136">
                  <c:v>5.6499170400000001</c:v>
                </c:pt>
                <c:pt idx="137">
                  <c:v>5.3169819799999996</c:v>
                </c:pt>
                <c:pt idx="138">
                  <c:v>4.5694656599999997</c:v>
                </c:pt>
                <c:pt idx="139">
                  <c:v>4.3862152999999999</c:v>
                </c:pt>
                <c:pt idx="140">
                  <c:v>5.4938820799999997</c:v>
                </c:pt>
                <c:pt idx="141">
                  <c:v>4.9196371399999999</c:v>
                </c:pt>
                <c:pt idx="142">
                  <c:v>4.1630490199999999</c:v>
                </c:pt>
                <c:pt idx="143">
                  <c:v>3.7094590200000002</c:v>
                </c:pt>
                <c:pt idx="144">
                  <c:v>3.7754427573</c:v>
                </c:pt>
                <c:pt idx="145">
                  <c:v>4.2713436324999998</c:v>
                </c:pt>
                <c:pt idx="146">
                  <c:v>3.8935721081799999</c:v>
                </c:pt>
                <c:pt idx="147">
                  <c:v>3.2299771956199996</c:v>
                </c:pt>
                <c:pt idx="148">
                  <c:v>3.2245794746200001</c:v>
                </c:pt>
                <c:pt idx="149">
                  <c:v>3.03723501128</c:v>
                </c:pt>
                <c:pt idx="150">
                  <c:v>3.1807971534599999</c:v>
                </c:pt>
                <c:pt idx="151">
                  <c:v>3.1253076743999997</c:v>
                </c:pt>
                <c:pt idx="152">
                  <c:v>3.1595818419800001</c:v>
                </c:pt>
                <c:pt idx="153">
                  <c:v>3.9210705483400004</c:v>
                </c:pt>
                <c:pt idx="154">
                  <c:v>4.2147873097600002</c:v>
                </c:pt>
                <c:pt idx="155">
                  <c:v>4.2741767556400001</c:v>
                </c:pt>
                <c:pt idx="156">
                  <c:v>4.32527639068</c:v>
                </c:pt>
                <c:pt idx="157">
                  <c:v>4.2564332220199992</c:v>
                </c:pt>
                <c:pt idx="158">
                  <c:v>4.76425897832</c:v>
                </c:pt>
                <c:pt idx="159">
                  <c:v>4.3252092593599993</c:v>
                </c:pt>
                <c:pt idx="160">
                  <c:v>4.1478292611400001</c:v>
                </c:pt>
                <c:pt idx="161">
                  <c:v>1.7599446220600001</c:v>
                </c:pt>
                <c:pt idx="162">
                  <c:v>1.2402221072399999</c:v>
                </c:pt>
                <c:pt idx="163">
                  <c:v>1.1723205914199999</c:v>
                </c:pt>
                <c:pt idx="164">
                  <c:v>1.54725627106</c:v>
                </c:pt>
                <c:pt idx="165">
                  <c:v>1.5456324188600001</c:v>
                </c:pt>
                <c:pt idx="166">
                  <c:v>1.3950033444800001</c:v>
                </c:pt>
                <c:pt idx="167">
                  <c:v>1.42290185102</c:v>
                </c:pt>
                <c:pt idx="168">
                  <c:v>1.5534895048399999</c:v>
                </c:pt>
                <c:pt idx="169">
                  <c:v>1.7428687729200001</c:v>
                </c:pt>
                <c:pt idx="170">
                  <c:v>1.6112333262</c:v>
                </c:pt>
                <c:pt idx="171">
                  <c:v>2.0272978254999998</c:v>
                </c:pt>
                <c:pt idx="172">
                  <c:v>2.1481251296999999</c:v>
                </c:pt>
                <c:pt idx="173">
                  <c:v>1.9443380288599998</c:v>
                </c:pt>
                <c:pt idx="174">
                  <c:v>1.7663765282599999</c:v>
                </c:pt>
                <c:pt idx="175">
                  <c:v>1.94297635168</c:v>
                </c:pt>
                <c:pt idx="176">
                  <c:v>1.5101553306</c:v>
                </c:pt>
                <c:pt idx="177">
                  <c:v>1.73497993564</c:v>
                </c:pt>
                <c:pt idx="178">
                  <c:v>1.7200477528399998</c:v>
                </c:pt>
                <c:pt idx="179">
                  <c:v>2.3685898276599997</c:v>
                </c:pt>
                <c:pt idx="180">
                  <c:v>2.1522092540600002</c:v>
                </c:pt>
                <c:pt idx="181">
                  <c:v>1.9152756103800002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E-4FE7-928A-E1A82721DB27}"/>
            </c:ext>
          </c:extLst>
        </c:ser>
        <c:ser>
          <c:idx val="1"/>
          <c:order val="1"/>
          <c:tx>
            <c:strRef>
              <c:f>'Table S1'!$D$4</c:f>
              <c:strCache>
                <c:ptCount val="1"/>
                <c:pt idx="0">
                  <c:v>Bituminous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'Table S1'!$B$46:$B$227</c:f>
              <c:numCache>
                <c:formatCode>General</c:formatCode>
                <c:ptCount val="182"/>
                <c:pt idx="0">
                  <c:v>1840</c:v>
                </c:pt>
                <c:pt idx="1">
                  <c:v>1841</c:v>
                </c:pt>
                <c:pt idx="2">
                  <c:v>1842</c:v>
                </c:pt>
                <c:pt idx="3">
                  <c:v>1843</c:v>
                </c:pt>
                <c:pt idx="4">
                  <c:v>1844</c:v>
                </c:pt>
                <c:pt idx="5">
                  <c:v>1845</c:v>
                </c:pt>
                <c:pt idx="6">
                  <c:v>1846</c:v>
                </c:pt>
                <c:pt idx="7">
                  <c:v>1847</c:v>
                </c:pt>
                <c:pt idx="8">
                  <c:v>1848</c:v>
                </c:pt>
                <c:pt idx="9">
                  <c:v>1849</c:v>
                </c:pt>
                <c:pt idx="10">
                  <c:v>1850</c:v>
                </c:pt>
                <c:pt idx="11">
                  <c:v>1851</c:v>
                </c:pt>
                <c:pt idx="12">
                  <c:v>1852</c:v>
                </c:pt>
                <c:pt idx="13">
                  <c:v>1853</c:v>
                </c:pt>
                <c:pt idx="14">
                  <c:v>1854</c:v>
                </c:pt>
                <c:pt idx="15">
                  <c:v>1855</c:v>
                </c:pt>
                <c:pt idx="16">
                  <c:v>1856</c:v>
                </c:pt>
                <c:pt idx="17">
                  <c:v>1857</c:v>
                </c:pt>
                <c:pt idx="18">
                  <c:v>1858</c:v>
                </c:pt>
                <c:pt idx="19">
                  <c:v>1859</c:v>
                </c:pt>
                <c:pt idx="20">
                  <c:v>1860</c:v>
                </c:pt>
                <c:pt idx="21">
                  <c:v>1861</c:v>
                </c:pt>
                <c:pt idx="22">
                  <c:v>1862</c:v>
                </c:pt>
                <c:pt idx="23">
                  <c:v>1863</c:v>
                </c:pt>
                <c:pt idx="24">
                  <c:v>1864</c:v>
                </c:pt>
                <c:pt idx="25">
                  <c:v>1865</c:v>
                </c:pt>
                <c:pt idx="26">
                  <c:v>1866</c:v>
                </c:pt>
                <c:pt idx="27">
                  <c:v>1867</c:v>
                </c:pt>
                <c:pt idx="28">
                  <c:v>1868</c:v>
                </c:pt>
                <c:pt idx="29">
                  <c:v>1869</c:v>
                </c:pt>
                <c:pt idx="30">
                  <c:v>1870</c:v>
                </c:pt>
                <c:pt idx="31">
                  <c:v>1871</c:v>
                </c:pt>
                <c:pt idx="32">
                  <c:v>1872</c:v>
                </c:pt>
                <c:pt idx="33">
                  <c:v>1873</c:v>
                </c:pt>
                <c:pt idx="34">
                  <c:v>1874</c:v>
                </c:pt>
                <c:pt idx="35">
                  <c:v>1875</c:v>
                </c:pt>
                <c:pt idx="36">
                  <c:v>1876</c:v>
                </c:pt>
                <c:pt idx="37">
                  <c:v>1877</c:v>
                </c:pt>
                <c:pt idx="38">
                  <c:v>1878</c:v>
                </c:pt>
                <c:pt idx="39">
                  <c:v>1879</c:v>
                </c:pt>
                <c:pt idx="40">
                  <c:v>1880</c:v>
                </c:pt>
                <c:pt idx="41">
                  <c:v>1881</c:v>
                </c:pt>
                <c:pt idx="42">
                  <c:v>1882</c:v>
                </c:pt>
                <c:pt idx="43">
                  <c:v>1883</c:v>
                </c:pt>
                <c:pt idx="44">
                  <c:v>1884</c:v>
                </c:pt>
                <c:pt idx="45">
                  <c:v>1885</c:v>
                </c:pt>
                <c:pt idx="46">
                  <c:v>1886</c:v>
                </c:pt>
                <c:pt idx="47">
                  <c:v>1887</c:v>
                </c:pt>
                <c:pt idx="48">
                  <c:v>1888</c:v>
                </c:pt>
                <c:pt idx="49">
                  <c:v>1889</c:v>
                </c:pt>
                <c:pt idx="50">
                  <c:v>1890</c:v>
                </c:pt>
                <c:pt idx="51">
                  <c:v>1891</c:v>
                </c:pt>
                <c:pt idx="52">
                  <c:v>1892</c:v>
                </c:pt>
                <c:pt idx="53">
                  <c:v>1893</c:v>
                </c:pt>
                <c:pt idx="54">
                  <c:v>1894</c:v>
                </c:pt>
                <c:pt idx="55">
                  <c:v>1895</c:v>
                </c:pt>
                <c:pt idx="56">
                  <c:v>1896</c:v>
                </c:pt>
                <c:pt idx="57">
                  <c:v>1897</c:v>
                </c:pt>
                <c:pt idx="58">
                  <c:v>1898</c:v>
                </c:pt>
                <c:pt idx="59">
                  <c:v>1899</c:v>
                </c:pt>
                <c:pt idx="60">
                  <c:v>1900</c:v>
                </c:pt>
                <c:pt idx="61">
                  <c:v>1901</c:v>
                </c:pt>
                <c:pt idx="62">
                  <c:v>1902</c:v>
                </c:pt>
                <c:pt idx="63">
                  <c:v>1903</c:v>
                </c:pt>
                <c:pt idx="64">
                  <c:v>1904</c:v>
                </c:pt>
                <c:pt idx="65">
                  <c:v>1905</c:v>
                </c:pt>
                <c:pt idx="66">
                  <c:v>1906</c:v>
                </c:pt>
                <c:pt idx="67">
                  <c:v>1907</c:v>
                </c:pt>
                <c:pt idx="68">
                  <c:v>1908</c:v>
                </c:pt>
                <c:pt idx="69">
                  <c:v>1909</c:v>
                </c:pt>
                <c:pt idx="70">
                  <c:v>1910</c:v>
                </c:pt>
                <c:pt idx="71">
                  <c:v>1911</c:v>
                </c:pt>
                <c:pt idx="72">
                  <c:v>1912</c:v>
                </c:pt>
                <c:pt idx="73">
                  <c:v>1913</c:v>
                </c:pt>
                <c:pt idx="74">
                  <c:v>1914</c:v>
                </c:pt>
                <c:pt idx="75">
                  <c:v>1915</c:v>
                </c:pt>
                <c:pt idx="76">
                  <c:v>1916</c:v>
                </c:pt>
                <c:pt idx="77">
                  <c:v>1917</c:v>
                </c:pt>
                <c:pt idx="78">
                  <c:v>1918</c:v>
                </c:pt>
                <c:pt idx="79">
                  <c:v>1919</c:v>
                </c:pt>
                <c:pt idx="80">
                  <c:v>1920</c:v>
                </c:pt>
                <c:pt idx="81">
                  <c:v>1921</c:v>
                </c:pt>
                <c:pt idx="82">
                  <c:v>1922</c:v>
                </c:pt>
                <c:pt idx="83">
                  <c:v>1923</c:v>
                </c:pt>
                <c:pt idx="84">
                  <c:v>1924</c:v>
                </c:pt>
                <c:pt idx="85">
                  <c:v>1925</c:v>
                </c:pt>
                <c:pt idx="86">
                  <c:v>1926</c:v>
                </c:pt>
                <c:pt idx="87">
                  <c:v>1927</c:v>
                </c:pt>
                <c:pt idx="88">
                  <c:v>1928</c:v>
                </c:pt>
                <c:pt idx="89">
                  <c:v>1929</c:v>
                </c:pt>
                <c:pt idx="90">
                  <c:v>1930</c:v>
                </c:pt>
                <c:pt idx="91">
                  <c:v>1931</c:v>
                </c:pt>
                <c:pt idx="92">
                  <c:v>1932</c:v>
                </c:pt>
                <c:pt idx="93">
                  <c:v>1933</c:v>
                </c:pt>
                <c:pt idx="94">
                  <c:v>1934</c:v>
                </c:pt>
                <c:pt idx="95">
                  <c:v>1935</c:v>
                </c:pt>
                <c:pt idx="96">
                  <c:v>1936</c:v>
                </c:pt>
                <c:pt idx="97">
                  <c:v>1937</c:v>
                </c:pt>
                <c:pt idx="98">
                  <c:v>1938</c:v>
                </c:pt>
                <c:pt idx="99">
                  <c:v>1939</c:v>
                </c:pt>
                <c:pt idx="100">
                  <c:v>1940</c:v>
                </c:pt>
                <c:pt idx="101">
                  <c:v>1941</c:v>
                </c:pt>
                <c:pt idx="102">
                  <c:v>1942</c:v>
                </c:pt>
                <c:pt idx="103">
                  <c:v>1943</c:v>
                </c:pt>
                <c:pt idx="104">
                  <c:v>1944</c:v>
                </c:pt>
                <c:pt idx="105">
                  <c:v>1945</c:v>
                </c:pt>
                <c:pt idx="106">
                  <c:v>1946</c:v>
                </c:pt>
                <c:pt idx="107">
                  <c:v>1947</c:v>
                </c:pt>
                <c:pt idx="108">
                  <c:v>1948</c:v>
                </c:pt>
                <c:pt idx="109">
                  <c:v>1949</c:v>
                </c:pt>
                <c:pt idx="110">
                  <c:v>1950</c:v>
                </c:pt>
                <c:pt idx="111">
                  <c:v>1951</c:v>
                </c:pt>
                <c:pt idx="112">
                  <c:v>1952</c:v>
                </c:pt>
                <c:pt idx="113">
                  <c:v>1953</c:v>
                </c:pt>
                <c:pt idx="114">
                  <c:v>1954</c:v>
                </c:pt>
                <c:pt idx="115">
                  <c:v>1955</c:v>
                </c:pt>
                <c:pt idx="116">
                  <c:v>1956</c:v>
                </c:pt>
                <c:pt idx="117">
                  <c:v>1957</c:v>
                </c:pt>
                <c:pt idx="118">
                  <c:v>1958</c:v>
                </c:pt>
                <c:pt idx="119">
                  <c:v>1959</c:v>
                </c:pt>
                <c:pt idx="120">
                  <c:v>1960</c:v>
                </c:pt>
                <c:pt idx="121">
                  <c:v>1961</c:v>
                </c:pt>
                <c:pt idx="122">
                  <c:v>1962</c:v>
                </c:pt>
                <c:pt idx="123">
                  <c:v>1963</c:v>
                </c:pt>
                <c:pt idx="124">
                  <c:v>1964</c:v>
                </c:pt>
                <c:pt idx="125">
                  <c:v>1965</c:v>
                </c:pt>
                <c:pt idx="126">
                  <c:v>1966</c:v>
                </c:pt>
                <c:pt idx="127">
                  <c:v>1967</c:v>
                </c:pt>
                <c:pt idx="128">
                  <c:v>1968</c:v>
                </c:pt>
                <c:pt idx="129">
                  <c:v>1969</c:v>
                </c:pt>
                <c:pt idx="130">
                  <c:v>1970</c:v>
                </c:pt>
                <c:pt idx="131">
                  <c:v>1971</c:v>
                </c:pt>
                <c:pt idx="132">
                  <c:v>1972</c:v>
                </c:pt>
                <c:pt idx="133">
                  <c:v>1973</c:v>
                </c:pt>
                <c:pt idx="134">
                  <c:v>1974</c:v>
                </c:pt>
                <c:pt idx="135">
                  <c:v>1975</c:v>
                </c:pt>
                <c:pt idx="136">
                  <c:v>1976</c:v>
                </c:pt>
                <c:pt idx="137">
                  <c:v>1977</c:v>
                </c:pt>
                <c:pt idx="138">
                  <c:v>1978</c:v>
                </c:pt>
                <c:pt idx="139">
                  <c:v>1979</c:v>
                </c:pt>
                <c:pt idx="140">
                  <c:v>1980</c:v>
                </c:pt>
                <c:pt idx="141">
                  <c:v>1981</c:v>
                </c:pt>
                <c:pt idx="142">
                  <c:v>1982</c:v>
                </c:pt>
                <c:pt idx="143">
                  <c:v>1983</c:v>
                </c:pt>
                <c:pt idx="144">
                  <c:v>1984</c:v>
                </c:pt>
                <c:pt idx="145">
                  <c:v>1985</c:v>
                </c:pt>
                <c:pt idx="146">
                  <c:v>1986</c:v>
                </c:pt>
                <c:pt idx="147">
                  <c:v>1987</c:v>
                </c:pt>
                <c:pt idx="148">
                  <c:v>1988</c:v>
                </c:pt>
                <c:pt idx="149">
                  <c:v>1989</c:v>
                </c:pt>
                <c:pt idx="150">
                  <c:v>1990</c:v>
                </c:pt>
                <c:pt idx="151">
                  <c:v>1991</c:v>
                </c:pt>
                <c:pt idx="152">
                  <c:v>1992</c:v>
                </c:pt>
                <c:pt idx="153">
                  <c:v>1993</c:v>
                </c:pt>
                <c:pt idx="154">
                  <c:v>1994</c:v>
                </c:pt>
                <c:pt idx="155">
                  <c:v>1995</c:v>
                </c:pt>
                <c:pt idx="156">
                  <c:v>1996</c:v>
                </c:pt>
                <c:pt idx="157">
                  <c:v>1997</c:v>
                </c:pt>
                <c:pt idx="158">
                  <c:v>1998</c:v>
                </c:pt>
                <c:pt idx="159">
                  <c:v>1999</c:v>
                </c:pt>
                <c:pt idx="160">
                  <c:v>2000</c:v>
                </c:pt>
                <c:pt idx="161">
                  <c:v>2001</c:v>
                </c:pt>
                <c:pt idx="162">
                  <c:v>2002</c:v>
                </c:pt>
                <c:pt idx="163">
                  <c:v>2003</c:v>
                </c:pt>
                <c:pt idx="164">
                  <c:v>2004</c:v>
                </c:pt>
                <c:pt idx="165">
                  <c:v>2005</c:v>
                </c:pt>
                <c:pt idx="166">
                  <c:v>2006</c:v>
                </c:pt>
                <c:pt idx="167">
                  <c:v>2007</c:v>
                </c:pt>
                <c:pt idx="168">
                  <c:v>2008</c:v>
                </c:pt>
                <c:pt idx="169">
                  <c:v>2009</c:v>
                </c:pt>
                <c:pt idx="170">
                  <c:v>2010</c:v>
                </c:pt>
                <c:pt idx="171">
                  <c:v>2011</c:v>
                </c:pt>
                <c:pt idx="172">
                  <c:v>2012</c:v>
                </c:pt>
                <c:pt idx="173">
                  <c:v>2013</c:v>
                </c:pt>
                <c:pt idx="174">
                  <c:v>2014</c:v>
                </c:pt>
                <c:pt idx="175">
                  <c:v>2015</c:v>
                </c:pt>
                <c:pt idx="176">
                  <c:v>2016</c:v>
                </c:pt>
                <c:pt idx="177">
                  <c:v>2017</c:v>
                </c:pt>
                <c:pt idx="178">
                  <c:v>2018</c:v>
                </c:pt>
                <c:pt idx="179">
                  <c:v>2019</c:v>
                </c:pt>
                <c:pt idx="180">
                  <c:v>2020</c:v>
                </c:pt>
                <c:pt idx="181">
                  <c:v>2021</c:v>
                </c:pt>
              </c:numCache>
            </c:numRef>
          </c:cat>
          <c:val>
            <c:numRef>
              <c:f>'Table S1'!$D$46:$D$227</c:f>
              <c:numCache>
                <c:formatCode>_(* #,##0.00_);_(* \(#,##0.00\);_(* "-"??_);_(@_)</c:formatCode>
                <c:ptCount val="182"/>
                <c:pt idx="0">
                  <c:v>0.91688864035999995</c:v>
                </c:pt>
                <c:pt idx="1">
                  <c:v>1.0084294526199999</c:v>
                </c:pt>
                <c:pt idx="2">
                  <c:v>1.08448651664</c:v>
                </c:pt>
                <c:pt idx="3">
                  <c:v>1.1977216314199999</c:v>
                </c:pt>
                <c:pt idx="4">
                  <c:v>1.37095581704</c:v>
                </c:pt>
                <c:pt idx="5">
                  <c:v>1.5899009884999999</c:v>
                </c:pt>
                <c:pt idx="6">
                  <c:v>1.7343059009000001</c:v>
                </c:pt>
                <c:pt idx="7">
                  <c:v>2.0272461162400002</c:v>
                </c:pt>
                <c:pt idx="8">
                  <c:v>2.4119929475799999</c:v>
                </c:pt>
                <c:pt idx="9">
                  <c:v>2.71156374154</c:v>
                </c:pt>
                <c:pt idx="10">
                  <c:v>3.2200172663999997</c:v>
                </c:pt>
                <c:pt idx="11">
                  <c:v>3.7127275895400005</c:v>
                </c:pt>
                <c:pt idx="12">
                  <c:v>4.2628315625599997</c:v>
                </c:pt>
                <c:pt idx="13">
                  <c:v>5.0277630170199998</c:v>
                </c:pt>
                <c:pt idx="14">
                  <c:v>6.1079250066000004</c:v>
                </c:pt>
                <c:pt idx="15">
                  <c:v>6.2905548554799999</c:v>
                </c:pt>
                <c:pt idx="16">
                  <c:v>6.7227508295399998</c:v>
                </c:pt>
                <c:pt idx="17">
                  <c:v>7.4048866869399994</c:v>
                </c:pt>
                <c:pt idx="18">
                  <c:v>7.4355457422200004</c:v>
                </c:pt>
                <c:pt idx="19">
                  <c:v>7.6733974520600006</c:v>
                </c:pt>
                <c:pt idx="20">
                  <c:v>7.5527116679399997</c:v>
                </c:pt>
                <c:pt idx="21">
                  <c:v>7.2714287156000008</c:v>
                </c:pt>
                <c:pt idx="22">
                  <c:v>7.8172571492799996</c:v>
                </c:pt>
                <c:pt idx="23">
                  <c:v>9.1609113842200003</c:v>
                </c:pt>
                <c:pt idx="24">
                  <c:v>9.2986512451600003</c:v>
                </c:pt>
                <c:pt idx="25">
                  <c:v>10.621737895139999</c:v>
                </c:pt>
                <c:pt idx="26">
                  <c:v>11.117701365759999</c:v>
                </c:pt>
                <c:pt idx="27">
                  <c:v>11.637955488059999</c:v>
                </c:pt>
                <c:pt idx="28">
                  <c:v>13.45481658332</c:v>
                </c:pt>
                <c:pt idx="29">
                  <c:v>16.512635508799999</c:v>
                </c:pt>
                <c:pt idx="30">
                  <c:v>17.13538192032</c:v>
                </c:pt>
                <c:pt idx="31">
                  <c:v>21.069064085019999</c:v>
                </c:pt>
                <c:pt idx="32">
                  <c:v>24.831960542919997</c:v>
                </c:pt>
                <c:pt idx="33">
                  <c:v>27.308904856960002</c:v>
                </c:pt>
                <c:pt idx="34">
                  <c:v>25.21066555546</c:v>
                </c:pt>
                <c:pt idx="35">
                  <c:v>26.406850423959998</c:v>
                </c:pt>
                <c:pt idx="36">
                  <c:v>25.63473228954</c:v>
                </c:pt>
                <c:pt idx="37">
                  <c:v>27.431214493279999</c:v>
                </c:pt>
                <c:pt idx="38">
                  <c:v>29.272253749899999</c:v>
                </c:pt>
                <c:pt idx="39">
                  <c:v>32.582695997160002</c:v>
                </c:pt>
                <c:pt idx="40">
                  <c:v>41.35135635708</c:v>
                </c:pt>
                <c:pt idx="41">
                  <c:v>43.816962735479997</c:v>
                </c:pt>
                <c:pt idx="42">
                  <c:v>49.62540585176</c:v>
                </c:pt>
                <c:pt idx="43">
                  <c:v>55.261691605079996</c:v>
                </c:pt>
                <c:pt idx="44">
                  <c:v>58.668388371879999</c:v>
                </c:pt>
                <c:pt idx="45">
                  <c:v>58.250874198939997</c:v>
                </c:pt>
                <c:pt idx="46">
                  <c:v>59.007093096680002</c:v>
                </c:pt>
                <c:pt idx="47">
                  <c:v>69.215962487660008</c:v>
                </c:pt>
                <c:pt idx="48">
                  <c:v>76.561304600940005</c:v>
                </c:pt>
                <c:pt idx="49">
                  <c:v>77.492909515259996</c:v>
                </c:pt>
                <c:pt idx="50">
                  <c:v>90.373041176279997</c:v>
                </c:pt>
                <c:pt idx="51">
                  <c:v>96.138550184700009</c:v>
                </c:pt>
                <c:pt idx="52">
                  <c:v>104.40562709389999</c:v>
                </c:pt>
                <c:pt idx="53">
                  <c:v>106.56058601054001</c:v>
                </c:pt>
                <c:pt idx="54">
                  <c:v>96.411175918299989</c:v>
                </c:pt>
                <c:pt idx="55">
                  <c:v>111.17804239972</c:v>
                </c:pt>
                <c:pt idx="56">
                  <c:v>113.2342393513</c:v>
                </c:pt>
                <c:pt idx="57">
                  <c:v>120.79505576535999</c:v>
                </c:pt>
                <c:pt idx="58">
                  <c:v>136.12741652849999</c:v>
                </c:pt>
                <c:pt idx="59">
                  <c:v>158.9950248374</c:v>
                </c:pt>
                <c:pt idx="60">
                  <c:v>174.44354183491998</c:v>
                </c:pt>
                <c:pt idx="61">
                  <c:v>183.65811745203999</c:v>
                </c:pt>
                <c:pt idx="62">
                  <c:v>214.67409907432</c:v>
                </c:pt>
                <c:pt idx="63">
                  <c:v>231.38331867476001</c:v>
                </c:pt>
                <c:pt idx="64">
                  <c:v>228.31404025152</c:v>
                </c:pt>
                <c:pt idx="65">
                  <c:v>261.58545097543998</c:v>
                </c:pt>
                <c:pt idx="66">
                  <c:v>286.47735615840003</c:v>
                </c:pt>
                <c:pt idx="67">
                  <c:v>329.88578126703999</c:v>
                </c:pt>
                <c:pt idx="68">
                  <c:v>277.04021753597999</c:v>
                </c:pt>
                <c:pt idx="69">
                  <c:v>317.17888107009998</c:v>
                </c:pt>
                <c:pt idx="70">
                  <c:v>355.18629665124001</c:v>
                </c:pt>
                <c:pt idx="71">
                  <c:v>342.66689513824002</c:v>
                </c:pt>
                <c:pt idx="72">
                  <c:v>381.82927605022002</c:v>
                </c:pt>
                <c:pt idx="73">
                  <c:v>406.13208847812001</c:v>
                </c:pt>
                <c:pt idx="74">
                  <c:v>357.28197498359998</c:v>
                </c:pt>
                <c:pt idx="75">
                  <c:v>376.87019200228002</c:v>
                </c:pt>
                <c:pt idx="76">
                  <c:v>429.39204397240002</c:v>
                </c:pt>
                <c:pt idx="77">
                  <c:v>470.59893735755998</c:v>
                </c:pt>
                <c:pt idx="78">
                  <c:v>496.34293131347999</c:v>
                </c:pt>
                <c:pt idx="79">
                  <c:v>399.92260285616004</c:v>
                </c:pt>
                <c:pt idx="80">
                  <c:v>484.69108054935992</c:v>
                </c:pt>
                <c:pt idx="81">
                  <c:v>358.34923415203997</c:v>
                </c:pt>
                <c:pt idx="82">
                  <c:v>366.50469616994002</c:v>
                </c:pt>
                <c:pt idx="83">
                  <c:v>490.79330665120006</c:v>
                </c:pt>
                <c:pt idx="84">
                  <c:v>418.85791063549999</c:v>
                </c:pt>
                <c:pt idx="85">
                  <c:v>453.56901239069998</c:v>
                </c:pt>
                <c:pt idx="86">
                  <c:v>502.73936949701999</c:v>
                </c:pt>
                <c:pt idx="87">
                  <c:v>452.63488460880001</c:v>
                </c:pt>
                <c:pt idx="88">
                  <c:v>436.38549096367996</c:v>
                </c:pt>
                <c:pt idx="89">
                  <c:v>466.18526716203996</c:v>
                </c:pt>
                <c:pt idx="90">
                  <c:v>407.15710118113998</c:v>
                </c:pt>
                <c:pt idx="91">
                  <c:v>333.84914999005997</c:v>
                </c:pt>
                <c:pt idx="92">
                  <c:v>268.07827703398004</c:v>
                </c:pt>
                <c:pt idx="93">
                  <c:v>291.69688704844003</c:v>
                </c:pt>
                <c:pt idx="94">
                  <c:v>313.81369050984</c:v>
                </c:pt>
                <c:pt idx="95">
                  <c:v>324.76596488106003</c:v>
                </c:pt>
                <c:pt idx="96">
                  <c:v>382.58570994961997</c:v>
                </c:pt>
                <c:pt idx="97">
                  <c:v>388.53696406303999</c:v>
                </c:pt>
                <c:pt idx="98">
                  <c:v>304.16903990550003</c:v>
                </c:pt>
                <c:pt idx="99">
                  <c:v>345.30213601201996</c:v>
                </c:pt>
                <c:pt idx="100">
                  <c:v>403.91183255943997</c:v>
                </c:pt>
                <c:pt idx="101">
                  <c:v>451.98755815518001</c:v>
                </c:pt>
                <c:pt idx="102">
                  <c:v>512.45967074874</c:v>
                </c:pt>
                <c:pt idx="103">
                  <c:v>519.42193524187996</c:v>
                </c:pt>
                <c:pt idx="104">
                  <c:v>544.92970406169991</c:v>
                </c:pt>
                <c:pt idx="105">
                  <c:v>508.95958705838001</c:v>
                </c:pt>
                <c:pt idx="106">
                  <c:v>472.80090724898002</c:v>
                </c:pt>
                <c:pt idx="107">
                  <c:v>561.52779774086002</c:v>
                </c:pt>
                <c:pt idx="108">
                  <c:v>530.11643350892007</c:v>
                </c:pt>
                <c:pt idx="109">
                  <c:v>397.22509223999998</c:v>
                </c:pt>
                <c:pt idx="110">
                  <c:v>468.38701298000001</c:v>
                </c:pt>
                <c:pt idx="111">
                  <c:v>484.13021469999995</c:v>
                </c:pt>
                <c:pt idx="112">
                  <c:v>423.50881837999998</c:v>
                </c:pt>
                <c:pt idx="113">
                  <c:v>414.84434220000003</c:v>
                </c:pt>
                <c:pt idx="114">
                  <c:v>355.34784908</c:v>
                </c:pt>
                <c:pt idx="115">
                  <c:v>421.50576493999995</c:v>
                </c:pt>
                <c:pt idx="116">
                  <c:v>454.38287532000004</c:v>
                </c:pt>
                <c:pt idx="117">
                  <c:v>446.97121471999998</c:v>
                </c:pt>
                <c:pt idx="118">
                  <c:v>372.34840228000002</c:v>
                </c:pt>
                <c:pt idx="119">
                  <c:v>373.78356104</c:v>
                </c:pt>
                <c:pt idx="120">
                  <c:v>376.94417615999998</c:v>
                </c:pt>
                <c:pt idx="121">
                  <c:v>365.57267485999995</c:v>
                </c:pt>
                <c:pt idx="122">
                  <c:v>382.96512982000002</c:v>
                </c:pt>
                <c:pt idx="123">
                  <c:v>416.33030303999999</c:v>
                </c:pt>
                <c:pt idx="124">
                  <c:v>441.79484564000001</c:v>
                </c:pt>
                <c:pt idx="125">
                  <c:v>464.55599183999993</c:v>
                </c:pt>
                <c:pt idx="126">
                  <c:v>484.32616557999995</c:v>
                </c:pt>
                <c:pt idx="127">
                  <c:v>501.33125467999997</c:v>
                </c:pt>
                <c:pt idx="128">
                  <c:v>494.63535910000002</c:v>
                </c:pt>
                <c:pt idx="129">
                  <c:v>496.38349496000001</c:v>
                </c:pt>
                <c:pt idx="130">
                  <c:v>524.77550742000005</c:v>
                </c:pt>
                <c:pt idx="131">
                  <c:v>472.95284992000006</c:v>
                </c:pt>
                <c:pt idx="132">
                  <c:v>505.15592555999996</c:v>
                </c:pt>
                <c:pt idx="133">
                  <c:v>493.08135976000005</c:v>
                </c:pt>
                <c:pt idx="134">
                  <c:v>495.03814701999994</c:v>
                </c:pt>
                <c:pt idx="135">
                  <c:v>523.91640796000002</c:v>
                </c:pt>
                <c:pt idx="136">
                  <c:v>533.75205352</c:v>
                </c:pt>
                <c:pt idx="137">
                  <c:v>527.06341537999992</c:v>
                </c:pt>
                <c:pt idx="138">
                  <c:v>484.45226359999998</c:v>
                </c:pt>
                <c:pt idx="139">
                  <c:v>555.44726321999997</c:v>
                </c:pt>
                <c:pt idx="140">
                  <c:v>570.40666141999998</c:v>
                </c:pt>
                <c:pt idx="141">
                  <c:v>551.55273948000001</c:v>
                </c:pt>
                <c:pt idx="142">
                  <c:v>562.60219188000008</c:v>
                </c:pt>
                <c:pt idx="143">
                  <c:v>515.83071261999999</c:v>
                </c:pt>
                <c:pt idx="144">
                  <c:v>589.20343102000004</c:v>
                </c:pt>
                <c:pt idx="145">
                  <c:v>556.87335017999999</c:v>
                </c:pt>
                <c:pt idx="146">
                  <c:v>562.50512361999995</c:v>
                </c:pt>
                <c:pt idx="147">
                  <c:v>577.51895262000005</c:v>
                </c:pt>
                <c:pt idx="148">
                  <c:v>578.8760939</c:v>
                </c:pt>
                <c:pt idx="149">
                  <c:v>598.53105577999997</c:v>
                </c:pt>
                <c:pt idx="150">
                  <c:v>628.86261908000006</c:v>
                </c:pt>
                <c:pt idx="151">
                  <c:v>590.30202600000007</c:v>
                </c:pt>
                <c:pt idx="152">
                  <c:v>591.33802556000001</c:v>
                </c:pt>
                <c:pt idx="153">
                  <c:v>523.12716136000006</c:v>
                </c:pt>
                <c:pt idx="154">
                  <c:v>580.83106680000003</c:v>
                </c:pt>
                <c:pt idx="155">
                  <c:v>556.79504149521995</c:v>
                </c:pt>
                <c:pt idx="156">
                  <c:v>572.19588527656003</c:v>
                </c:pt>
                <c:pt idx="157">
                  <c:v>593.13923689308001</c:v>
                </c:pt>
                <c:pt idx="158">
                  <c:v>581.12704516116003</c:v>
                </c:pt>
                <c:pt idx="159">
                  <c:v>545.87882843618002</c:v>
                </c:pt>
                <c:pt idx="160">
                  <c:v>520.97136602339992</c:v>
                </c:pt>
                <c:pt idx="161">
                  <c:v>554.55101564618008</c:v>
                </c:pt>
                <c:pt idx="162">
                  <c:v>519.00061998473996</c:v>
                </c:pt>
                <c:pt idx="163">
                  <c:v>491.21596816345993</c:v>
                </c:pt>
                <c:pt idx="164">
                  <c:v>509.36764660135998</c:v>
                </c:pt>
                <c:pt idx="165">
                  <c:v>518.16047151494001</c:v>
                </c:pt>
                <c:pt idx="166">
                  <c:v>509.50042690924005</c:v>
                </c:pt>
                <c:pt idx="167">
                  <c:v>492.37883412492005</c:v>
                </c:pt>
                <c:pt idx="168">
                  <c:v>503.72730756779998</c:v>
                </c:pt>
                <c:pt idx="169">
                  <c:v>457.31105096604</c:v>
                </c:pt>
                <c:pt idx="170">
                  <c:v>444.09368602618002</c:v>
                </c:pt>
                <c:pt idx="171">
                  <c:v>477.17299957073999</c:v>
                </c:pt>
                <c:pt idx="172">
                  <c:v>440.31187940117997</c:v>
                </c:pt>
                <c:pt idx="173">
                  <c:v>427.44745919057999</c:v>
                </c:pt>
                <c:pt idx="174">
                  <c:v>435.43807027323999</c:v>
                </c:pt>
                <c:pt idx="175">
                  <c:v>366.88787720859995</c:v>
                </c:pt>
                <c:pt idx="176">
                  <c:v>294.96709132680002</c:v>
                </c:pt>
                <c:pt idx="177">
                  <c:v>320.70601414652003</c:v>
                </c:pt>
                <c:pt idx="178">
                  <c:v>324.06837339799995</c:v>
                </c:pt>
                <c:pt idx="179">
                  <c:v>307.49298461988002</c:v>
                </c:pt>
                <c:pt idx="180">
                  <c:v>215.83277386418001</c:v>
                </c:pt>
                <c:pt idx="181">
                  <c:v>235.77661179311997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CE-4FE7-928A-E1A82721DB27}"/>
            </c:ext>
          </c:extLst>
        </c:ser>
        <c:ser>
          <c:idx val="2"/>
          <c:order val="2"/>
          <c:tx>
            <c:strRef>
              <c:f>'Table S1'!$E$4</c:f>
              <c:strCache>
                <c:ptCount val="1"/>
                <c:pt idx="0">
                  <c:v>Subbituminous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'Table S1'!$B$46:$B$227</c:f>
              <c:numCache>
                <c:formatCode>General</c:formatCode>
                <c:ptCount val="182"/>
                <c:pt idx="0">
                  <c:v>1840</c:v>
                </c:pt>
                <c:pt idx="1">
                  <c:v>1841</c:v>
                </c:pt>
                <c:pt idx="2">
                  <c:v>1842</c:v>
                </c:pt>
                <c:pt idx="3">
                  <c:v>1843</c:v>
                </c:pt>
                <c:pt idx="4">
                  <c:v>1844</c:v>
                </c:pt>
                <c:pt idx="5">
                  <c:v>1845</c:v>
                </c:pt>
                <c:pt idx="6">
                  <c:v>1846</c:v>
                </c:pt>
                <c:pt idx="7">
                  <c:v>1847</c:v>
                </c:pt>
                <c:pt idx="8">
                  <c:v>1848</c:v>
                </c:pt>
                <c:pt idx="9">
                  <c:v>1849</c:v>
                </c:pt>
                <c:pt idx="10">
                  <c:v>1850</c:v>
                </c:pt>
                <c:pt idx="11">
                  <c:v>1851</c:v>
                </c:pt>
                <c:pt idx="12">
                  <c:v>1852</c:v>
                </c:pt>
                <c:pt idx="13">
                  <c:v>1853</c:v>
                </c:pt>
                <c:pt idx="14">
                  <c:v>1854</c:v>
                </c:pt>
                <c:pt idx="15">
                  <c:v>1855</c:v>
                </c:pt>
                <c:pt idx="16">
                  <c:v>1856</c:v>
                </c:pt>
                <c:pt idx="17">
                  <c:v>1857</c:v>
                </c:pt>
                <c:pt idx="18">
                  <c:v>1858</c:v>
                </c:pt>
                <c:pt idx="19">
                  <c:v>1859</c:v>
                </c:pt>
                <c:pt idx="20">
                  <c:v>1860</c:v>
                </c:pt>
                <c:pt idx="21">
                  <c:v>1861</c:v>
                </c:pt>
                <c:pt idx="22">
                  <c:v>1862</c:v>
                </c:pt>
                <c:pt idx="23">
                  <c:v>1863</c:v>
                </c:pt>
                <c:pt idx="24">
                  <c:v>1864</c:v>
                </c:pt>
                <c:pt idx="25">
                  <c:v>1865</c:v>
                </c:pt>
                <c:pt idx="26">
                  <c:v>1866</c:v>
                </c:pt>
                <c:pt idx="27">
                  <c:v>1867</c:v>
                </c:pt>
                <c:pt idx="28">
                  <c:v>1868</c:v>
                </c:pt>
                <c:pt idx="29">
                  <c:v>1869</c:v>
                </c:pt>
                <c:pt idx="30">
                  <c:v>1870</c:v>
                </c:pt>
                <c:pt idx="31">
                  <c:v>1871</c:v>
                </c:pt>
                <c:pt idx="32">
                  <c:v>1872</c:v>
                </c:pt>
                <c:pt idx="33">
                  <c:v>1873</c:v>
                </c:pt>
                <c:pt idx="34">
                  <c:v>1874</c:v>
                </c:pt>
                <c:pt idx="35">
                  <c:v>1875</c:v>
                </c:pt>
                <c:pt idx="36">
                  <c:v>1876</c:v>
                </c:pt>
                <c:pt idx="37">
                  <c:v>1877</c:v>
                </c:pt>
                <c:pt idx="38">
                  <c:v>1878</c:v>
                </c:pt>
                <c:pt idx="39">
                  <c:v>1879</c:v>
                </c:pt>
                <c:pt idx="40">
                  <c:v>1880</c:v>
                </c:pt>
                <c:pt idx="41">
                  <c:v>1881</c:v>
                </c:pt>
                <c:pt idx="42">
                  <c:v>1882</c:v>
                </c:pt>
                <c:pt idx="43">
                  <c:v>1883</c:v>
                </c:pt>
                <c:pt idx="44">
                  <c:v>1884</c:v>
                </c:pt>
                <c:pt idx="45">
                  <c:v>1885</c:v>
                </c:pt>
                <c:pt idx="46">
                  <c:v>1886</c:v>
                </c:pt>
                <c:pt idx="47">
                  <c:v>1887</c:v>
                </c:pt>
                <c:pt idx="48">
                  <c:v>1888</c:v>
                </c:pt>
                <c:pt idx="49">
                  <c:v>1889</c:v>
                </c:pt>
                <c:pt idx="50">
                  <c:v>1890</c:v>
                </c:pt>
                <c:pt idx="51">
                  <c:v>1891</c:v>
                </c:pt>
                <c:pt idx="52">
                  <c:v>1892</c:v>
                </c:pt>
                <c:pt idx="53">
                  <c:v>1893</c:v>
                </c:pt>
                <c:pt idx="54">
                  <c:v>1894</c:v>
                </c:pt>
                <c:pt idx="55">
                  <c:v>1895</c:v>
                </c:pt>
                <c:pt idx="56">
                  <c:v>1896</c:v>
                </c:pt>
                <c:pt idx="57">
                  <c:v>1897</c:v>
                </c:pt>
                <c:pt idx="58">
                  <c:v>1898</c:v>
                </c:pt>
                <c:pt idx="59">
                  <c:v>1899</c:v>
                </c:pt>
                <c:pt idx="60">
                  <c:v>1900</c:v>
                </c:pt>
                <c:pt idx="61">
                  <c:v>1901</c:v>
                </c:pt>
                <c:pt idx="62">
                  <c:v>1902</c:v>
                </c:pt>
                <c:pt idx="63">
                  <c:v>1903</c:v>
                </c:pt>
                <c:pt idx="64">
                  <c:v>1904</c:v>
                </c:pt>
                <c:pt idx="65">
                  <c:v>1905</c:v>
                </c:pt>
                <c:pt idx="66">
                  <c:v>1906</c:v>
                </c:pt>
                <c:pt idx="67">
                  <c:v>1907</c:v>
                </c:pt>
                <c:pt idx="68">
                  <c:v>1908</c:v>
                </c:pt>
                <c:pt idx="69">
                  <c:v>1909</c:v>
                </c:pt>
                <c:pt idx="70">
                  <c:v>1910</c:v>
                </c:pt>
                <c:pt idx="71">
                  <c:v>1911</c:v>
                </c:pt>
                <c:pt idx="72">
                  <c:v>1912</c:v>
                </c:pt>
                <c:pt idx="73">
                  <c:v>1913</c:v>
                </c:pt>
                <c:pt idx="74">
                  <c:v>1914</c:v>
                </c:pt>
                <c:pt idx="75">
                  <c:v>1915</c:v>
                </c:pt>
                <c:pt idx="76">
                  <c:v>1916</c:v>
                </c:pt>
                <c:pt idx="77">
                  <c:v>1917</c:v>
                </c:pt>
                <c:pt idx="78">
                  <c:v>1918</c:v>
                </c:pt>
                <c:pt idx="79">
                  <c:v>1919</c:v>
                </c:pt>
                <c:pt idx="80">
                  <c:v>1920</c:v>
                </c:pt>
                <c:pt idx="81">
                  <c:v>1921</c:v>
                </c:pt>
                <c:pt idx="82">
                  <c:v>1922</c:v>
                </c:pt>
                <c:pt idx="83">
                  <c:v>1923</c:v>
                </c:pt>
                <c:pt idx="84">
                  <c:v>1924</c:v>
                </c:pt>
                <c:pt idx="85">
                  <c:v>1925</c:v>
                </c:pt>
                <c:pt idx="86">
                  <c:v>1926</c:v>
                </c:pt>
                <c:pt idx="87">
                  <c:v>1927</c:v>
                </c:pt>
                <c:pt idx="88">
                  <c:v>1928</c:v>
                </c:pt>
                <c:pt idx="89">
                  <c:v>1929</c:v>
                </c:pt>
                <c:pt idx="90">
                  <c:v>1930</c:v>
                </c:pt>
                <c:pt idx="91">
                  <c:v>1931</c:v>
                </c:pt>
                <c:pt idx="92">
                  <c:v>1932</c:v>
                </c:pt>
                <c:pt idx="93">
                  <c:v>1933</c:v>
                </c:pt>
                <c:pt idx="94">
                  <c:v>1934</c:v>
                </c:pt>
                <c:pt idx="95">
                  <c:v>1935</c:v>
                </c:pt>
                <c:pt idx="96">
                  <c:v>1936</c:v>
                </c:pt>
                <c:pt idx="97">
                  <c:v>1937</c:v>
                </c:pt>
                <c:pt idx="98">
                  <c:v>1938</c:v>
                </c:pt>
                <c:pt idx="99">
                  <c:v>1939</c:v>
                </c:pt>
                <c:pt idx="100">
                  <c:v>1940</c:v>
                </c:pt>
                <c:pt idx="101">
                  <c:v>1941</c:v>
                </c:pt>
                <c:pt idx="102">
                  <c:v>1942</c:v>
                </c:pt>
                <c:pt idx="103">
                  <c:v>1943</c:v>
                </c:pt>
                <c:pt idx="104">
                  <c:v>1944</c:v>
                </c:pt>
                <c:pt idx="105">
                  <c:v>1945</c:v>
                </c:pt>
                <c:pt idx="106">
                  <c:v>1946</c:v>
                </c:pt>
                <c:pt idx="107">
                  <c:v>1947</c:v>
                </c:pt>
                <c:pt idx="108">
                  <c:v>1948</c:v>
                </c:pt>
                <c:pt idx="109">
                  <c:v>1949</c:v>
                </c:pt>
                <c:pt idx="110">
                  <c:v>1950</c:v>
                </c:pt>
                <c:pt idx="111">
                  <c:v>1951</c:v>
                </c:pt>
                <c:pt idx="112">
                  <c:v>1952</c:v>
                </c:pt>
                <c:pt idx="113">
                  <c:v>1953</c:v>
                </c:pt>
                <c:pt idx="114">
                  <c:v>1954</c:v>
                </c:pt>
                <c:pt idx="115">
                  <c:v>1955</c:v>
                </c:pt>
                <c:pt idx="116">
                  <c:v>1956</c:v>
                </c:pt>
                <c:pt idx="117">
                  <c:v>1957</c:v>
                </c:pt>
                <c:pt idx="118">
                  <c:v>1958</c:v>
                </c:pt>
                <c:pt idx="119">
                  <c:v>1959</c:v>
                </c:pt>
                <c:pt idx="120">
                  <c:v>1960</c:v>
                </c:pt>
                <c:pt idx="121">
                  <c:v>1961</c:v>
                </c:pt>
                <c:pt idx="122">
                  <c:v>1962</c:v>
                </c:pt>
                <c:pt idx="123">
                  <c:v>1963</c:v>
                </c:pt>
                <c:pt idx="124">
                  <c:v>1964</c:v>
                </c:pt>
                <c:pt idx="125">
                  <c:v>1965</c:v>
                </c:pt>
                <c:pt idx="126">
                  <c:v>1966</c:v>
                </c:pt>
                <c:pt idx="127">
                  <c:v>1967</c:v>
                </c:pt>
                <c:pt idx="128">
                  <c:v>1968</c:v>
                </c:pt>
                <c:pt idx="129">
                  <c:v>1969</c:v>
                </c:pt>
                <c:pt idx="130">
                  <c:v>1970</c:v>
                </c:pt>
                <c:pt idx="131">
                  <c:v>1971</c:v>
                </c:pt>
                <c:pt idx="132">
                  <c:v>1972</c:v>
                </c:pt>
                <c:pt idx="133">
                  <c:v>1973</c:v>
                </c:pt>
                <c:pt idx="134">
                  <c:v>1974</c:v>
                </c:pt>
                <c:pt idx="135">
                  <c:v>1975</c:v>
                </c:pt>
                <c:pt idx="136">
                  <c:v>1976</c:v>
                </c:pt>
                <c:pt idx="137">
                  <c:v>1977</c:v>
                </c:pt>
                <c:pt idx="138">
                  <c:v>1978</c:v>
                </c:pt>
                <c:pt idx="139">
                  <c:v>1979</c:v>
                </c:pt>
                <c:pt idx="140">
                  <c:v>1980</c:v>
                </c:pt>
                <c:pt idx="141">
                  <c:v>1981</c:v>
                </c:pt>
                <c:pt idx="142">
                  <c:v>1982</c:v>
                </c:pt>
                <c:pt idx="143">
                  <c:v>1983</c:v>
                </c:pt>
                <c:pt idx="144">
                  <c:v>1984</c:v>
                </c:pt>
                <c:pt idx="145">
                  <c:v>1985</c:v>
                </c:pt>
                <c:pt idx="146">
                  <c:v>1986</c:v>
                </c:pt>
                <c:pt idx="147">
                  <c:v>1987</c:v>
                </c:pt>
                <c:pt idx="148">
                  <c:v>1988</c:v>
                </c:pt>
                <c:pt idx="149">
                  <c:v>1989</c:v>
                </c:pt>
                <c:pt idx="150">
                  <c:v>1990</c:v>
                </c:pt>
                <c:pt idx="151">
                  <c:v>1991</c:v>
                </c:pt>
                <c:pt idx="152">
                  <c:v>1992</c:v>
                </c:pt>
                <c:pt idx="153">
                  <c:v>1993</c:v>
                </c:pt>
                <c:pt idx="154">
                  <c:v>1994</c:v>
                </c:pt>
                <c:pt idx="155">
                  <c:v>1995</c:v>
                </c:pt>
                <c:pt idx="156">
                  <c:v>1996</c:v>
                </c:pt>
                <c:pt idx="157">
                  <c:v>1997</c:v>
                </c:pt>
                <c:pt idx="158">
                  <c:v>1998</c:v>
                </c:pt>
                <c:pt idx="159">
                  <c:v>1999</c:v>
                </c:pt>
                <c:pt idx="160">
                  <c:v>2000</c:v>
                </c:pt>
                <c:pt idx="161">
                  <c:v>2001</c:v>
                </c:pt>
                <c:pt idx="162">
                  <c:v>2002</c:v>
                </c:pt>
                <c:pt idx="163">
                  <c:v>2003</c:v>
                </c:pt>
                <c:pt idx="164">
                  <c:v>2004</c:v>
                </c:pt>
                <c:pt idx="165">
                  <c:v>2005</c:v>
                </c:pt>
                <c:pt idx="166">
                  <c:v>2006</c:v>
                </c:pt>
                <c:pt idx="167">
                  <c:v>2007</c:v>
                </c:pt>
                <c:pt idx="168">
                  <c:v>2008</c:v>
                </c:pt>
                <c:pt idx="169">
                  <c:v>2009</c:v>
                </c:pt>
                <c:pt idx="170">
                  <c:v>2010</c:v>
                </c:pt>
                <c:pt idx="171">
                  <c:v>2011</c:v>
                </c:pt>
                <c:pt idx="172">
                  <c:v>2012</c:v>
                </c:pt>
                <c:pt idx="173">
                  <c:v>2013</c:v>
                </c:pt>
                <c:pt idx="174">
                  <c:v>2014</c:v>
                </c:pt>
                <c:pt idx="175">
                  <c:v>2015</c:v>
                </c:pt>
                <c:pt idx="176">
                  <c:v>2016</c:v>
                </c:pt>
                <c:pt idx="177">
                  <c:v>2017</c:v>
                </c:pt>
                <c:pt idx="178">
                  <c:v>2018</c:v>
                </c:pt>
                <c:pt idx="179">
                  <c:v>2019</c:v>
                </c:pt>
                <c:pt idx="180">
                  <c:v>2020</c:v>
                </c:pt>
                <c:pt idx="181">
                  <c:v>2021</c:v>
                </c:pt>
              </c:numCache>
            </c:numRef>
          </c:cat>
          <c:val>
            <c:numRef>
              <c:f>'Table S1'!$E$46:$E$227</c:f>
              <c:numCache>
                <c:formatCode>_(* #,##0.00_);_(* \(#,##0.00\);_(* "-"??_);_(@_)</c:formatCode>
                <c:ptCount val="1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7.5486447800000001</c:v>
                </c:pt>
                <c:pt idx="130">
                  <c:v>14.898617139999999</c:v>
                </c:pt>
                <c:pt idx="131">
                  <c:v>20.094944179999999</c:v>
                </c:pt>
                <c:pt idx="132">
                  <c:v>24.990087460000002</c:v>
                </c:pt>
                <c:pt idx="133">
                  <c:v>30.78333894</c:v>
                </c:pt>
                <c:pt idx="134">
                  <c:v>38.319283200000001</c:v>
                </c:pt>
                <c:pt idx="135">
                  <c:v>46.355990819999995</c:v>
                </c:pt>
                <c:pt idx="136">
                  <c:v>58.822458379999993</c:v>
                </c:pt>
                <c:pt idx="137">
                  <c:v>74.493085699999995</c:v>
                </c:pt>
                <c:pt idx="138">
                  <c:v>87.776015260000008</c:v>
                </c:pt>
                <c:pt idx="139">
                  <c:v>110.19969049999999</c:v>
                </c:pt>
                <c:pt idx="140">
                  <c:v>134.0040937</c:v>
                </c:pt>
                <c:pt idx="141">
                  <c:v>144.87029574000002</c:v>
                </c:pt>
                <c:pt idx="142">
                  <c:v>146.00699227999999</c:v>
                </c:pt>
                <c:pt idx="143">
                  <c:v>137.02409592000001</c:v>
                </c:pt>
                <c:pt idx="144">
                  <c:v>162.56665599999999</c:v>
                </c:pt>
                <c:pt idx="145">
                  <c:v>174.77457726</c:v>
                </c:pt>
                <c:pt idx="146">
                  <c:v>172.01039980000002</c:v>
                </c:pt>
                <c:pt idx="147">
                  <c:v>181.5856847</c:v>
                </c:pt>
                <c:pt idx="148">
                  <c:v>202.75835871999999</c:v>
                </c:pt>
                <c:pt idx="149">
                  <c:v>209.71370777999999</c:v>
                </c:pt>
                <c:pt idx="150">
                  <c:v>221.60048731999998</c:v>
                </c:pt>
                <c:pt idx="151">
                  <c:v>231.6257335</c:v>
                </c:pt>
                <c:pt idx="152">
                  <c:v>228.75269443999997</c:v>
                </c:pt>
                <c:pt idx="153">
                  <c:v>249.38468918000001</c:v>
                </c:pt>
                <c:pt idx="154">
                  <c:v>272.62301206000001</c:v>
                </c:pt>
                <c:pt idx="155">
                  <c:v>297.55309409890003</c:v>
                </c:pt>
                <c:pt idx="156">
                  <c:v>308.70480836439998</c:v>
                </c:pt>
                <c:pt idx="157">
                  <c:v>313.04159959082</c:v>
                </c:pt>
                <c:pt idx="158">
                  <c:v>350.10833755046002</c:v>
                </c:pt>
                <c:pt idx="159">
                  <c:v>368.96301789294</c:v>
                </c:pt>
                <c:pt idx="160">
                  <c:v>371.22089003031999</c:v>
                </c:pt>
                <c:pt idx="161">
                  <c:v>394.09200005401999</c:v>
                </c:pt>
                <c:pt idx="162">
                  <c:v>397.66534125091999</c:v>
                </c:pt>
                <c:pt idx="163">
                  <c:v>401.53428160773996</c:v>
                </c:pt>
                <c:pt idx="164">
                  <c:v>422.17340678253998</c:v>
                </c:pt>
                <c:pt idx="165">
                  <c:v>430.61608470997999</c:v>
                </c:pt>
                <c:pt idx="166">
                  <c:v>467.49946254083994</c:v>
                </c:pt>
                <c:pt idx="167">
                  <c:v>475.11225311145995</c:v>
                </c:pt>
                <c:pt idx="168">
                  <c:v>489.10190854994005</c:v>
                </c:pt>
                <c:pt idx="169">
                  <c:v>450.34399293377999</c:v>
                </c:pt>
                <c:pt idx="170">
                  <c:v>467.04303760334</c:v>
                </c:pt>
                <c:pt idx="171">
                  <c:v>441.15776850602003</c:v>
                </c:pt>
                <c:pt idx="172">
                  <c:v>408.04948235379999</c:v>
                </c:pt>
                <c:pt idx="173">
                  <c:v>393.97663306624003</c:v>
                </c:pt>
                <c:pt idx="174">
                  <c:v>397.91066358806</c:v>
                </c:pt>
                <c:pt idx="175">
                  <c:v>380.57555601176</c:v>
                </c:pt>
                <c:pt idx="176">
                  <c:v>299.58949729005997</c:v>
                </c:pt>
                <c:pt idx="177">
                  <c:v>318.87593362429999</c:v>
                </c:pt>
                <c:pt idx="178">
                  <c:v>308.44791766790001</c:v>
                </c:pt>
                <c:pt idx="179">
                  <c:v>282.63344671213997</c:v>
                </c:pt>
                <c:pt idx="180">
                  <c:v>222.96779083036</c:v>
                </c:pt>
                <c:pt idx="181">
                  <c:v>243.17446420633999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CE-4FE7-928A-E1A82721DB27}"/>
            </c:ext>
          </c:extLst>
        </c:ser>
        <c:ser>
          <c:idx val="3"/>
          <c:order val="3"/>
          <c:tx>
            <c:strRef>
              <c:f>'Table S1'!$F$4</c:f>
              <c:strCache>
                <c:ptCount val="1"/>
                <c:pt idx="0">
                  <c:v>Lignite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'Table S1'!$B$46:$B$227</c:f>
              <c:numCache>
                <c:formatCode>General</c:formatCode>
                <c:ptCount val="182"/>
                <c:pt idx="0">
                  <c:v>1840</c:v>
                </c:pt>
                <c:pt idx="1">
                  <c:v>1841</c:v>
                </c:pt>
                <c:pt idx="2">
                  <c:v>1842</c:v>
                </c:pt>
                <c:pt idx="3">
                  <c:v>1843</c:v>
                </c:pt>
                <c:pt idx="4">
                  <c:v>1844</c:v>
                </c:pt>
                <c:pt idx="5">
                  <c:v>1845</c:v>
                </c:pt>
                <c:pt idx="6">
                  <c:v>1846</c:v>
                </c:pt>
                <c:pt idx="7">
                  <c:v>1847</c:v>
                </c:pt>
                <c:pt idx="8">
                  <c:v>1848</c:v>
                </c:pt>
                <c:pt idx="9">
                  <c:v>1849</c:v>
                </c:pt>
                <c:pt idx="10">
                  <c:v>1850</c:v>
                </c:pt>
                <c:pt idx="11">
                  <c:v>1851</c:v>
                </c:pt>
                <c:pt idx="12">
                  <c:v>1852</c:v>
                </c:pt>
                <c:pt idx="13">
                  <c:v>1853</c:v>
                </c:pt>
                <c:pt idx="14">
                  <c:v>1854</c:v>
                </c:pt>
                <c:pt idx="15">
                  <c:v>1855</c:v>
                </c:pt>
                <c:pt idx="16">
                  <c:v>1856</c:v>
                </c:pt>
                <c:pt idx="17">
                  <c:v>1857</c:v>
                </c:pt>
                <c:pt idx="18">
                  <c:v>1858</c:v>
                </c:pt>
                <c:pt idx="19">
                  <c:v>1859</c:v>
                </c:pt>
                <c:pt idx="20">
                  <c:v>1860</c:v>
                </c:pt>
                <c:pt idx="21">
                  <c:v>1861</c:v>
                </c:pt>
                <c:pt idx="22">
                  <c:v>1862</c:v>
                </c:pt>
                <c:pt idx="23">
                  <c:v>1863</c:v>
                </c:pt>
                <c:pt idx="24">
                  <c:v>1864</c:v>
                </c:pt>
                <c:pt idx="25">
                  <c:v>1865</c:v>
                </c:pt>
                <c:pt idx="26">
                  <c:v>1866</c:v>
                </c:pt>
                <c:pt idx="27">
                  <c:v>1867</c:v>
                </c:pt>
                <c:pt idx="28">
                  <c:v>1868</c:v>
                </c:pt>
                <c:pt idx="29">
                  <c:v>1869</c:v>
                </c:pt>
                <c:pt idx="30">
                  <c:v>1870</c:v>
                </c:pt>
                <c:pt idx="31">
                  <c:v>1871</c:v>
                </c:pt>
                <c:pt idx="32">
                  <c:v>1872</c:v>
                </c:pt>
                <c:pt idx="33">
                  <c:v>1873</c:v>
                </c:pt>
                <c:pt idx="34">
                  <c:v>1874</c:v>
                </c:pt>
                <c:pt idx="35">
                  <c:v>1875</c:v>
                </c:pt>
                <c:pt idx="36">
                  <c:v>1876</c:v>
                </c:pt>
                <c:pt idx="37">
                  <c:v>1877</c:v>
                </c:pt>
                <c:pt idx="38">
                  <c:v>1878</c:v>
                </c:pt>
                <c:pt idx="39">
                  <c:v>1879</c:v>
                </c:pt>
                <c:pt idx="40">
                  <c:v>1880</c:v>
                </c:pt>
                <c:pt idx="41">
                  <c:v>1881</c:v>
                </c:pt>
                <c:pt idx="42">
                  <c:v>1882</c:v>
                </c:pt>
                <c:pt idx="43">
                  <c:v>1883</c:v>
                </c:pt>
                <c:pt idx="44">
                  <c:v>1884</c:v>
                </c:pt>
                <c:pt idx="45">
                  <c:v>1885</c:v>
                </c:pt>
                <c:pt idx="46">
                  <c:v>1886</c:v>
                </c:pt>
                <c:pt idx="47">
                  <c:v>1887</c:v>
                </c:pt>
                <c:pt idx="48">
                  <c:v>1888</c:v>
                </c:pt>
                <c:pt idx="49">
                  <c:v>1889</c:v>
                </c:pt>
                <c:pt idx="50">
                  <c:v>1890</c:v>
                </c:pt>
                <c:pt idx="51">
                  <c:v>1891</c:v>
                </c:pt>
                <c:pt idx="52">
                  <c:v>1892</c:v>
                </c:pt>
                <c:pt idx="53">
                  <c:v>1893</c:v>
                </c:pt>
                <c:pt idx="54">
                  <c:v>1894</c:v>
                </c:pt>
                <c:pt idx="55">
                  <c:v>1895</c:v>
                </c:pt>
                <c:pt idx="56">
                  <c:v>1896</c:v>
                </c:pt>
                <c:pt idx="57">
                  <c:v>1897</c:v>
                </c:pt>
                <c:pt idx="58">
                  <c:v>1898</c:v>
                </c:pt>
                <c:pt idx="59">
                  <c:v>1899</c:v>
                </c:pt>
                <c:pt idx="60">
                  <c:v>1900</c:v>
                </c:pt>
                <c:pt idx="61">
                  <c:v>1901</c:v>
                </c:pt>
                <c:pt idx="62">
                  <c:v>1902</c:v>
                </c:pt>
                <c:pt idx="63">
                  <c:v>1903</c:v>
                </c:pt>
                <c:pt idx="64">
                  <c:v>1904</c:v>
                </c:pt>
                <c:pt idx="65">
                  <c:v>1905</c:v>
                </c:pt>
                <c:pt idx="66">
                  <c:v>1906</c:v>
                </c:pt>
                <c:pt idx="67">
                  <c:v>1907</c:v>
                </c:pt>
                <c:pt idx="68">
                  <c:v>1908</c:v>
                </c:pt>
                <c:pt idx="69">
                  <c:v>1909</c:v>
                </c:pt>
                <c:pt idx="70">
                  <c:v>1910</c:v>
                </c:pt>
                <c:pt idx="71">
                  <c:v>1911</c:v>
                </c:pt>
                <c:pt idx="72">
                  <c:v>1912</c:v>
                </c:pt>
                <c:pt idx="73">
                  <c:v>1913</c:v>
                </c:pt>
                <c:pt idx="74">
                  <c:v>1914</c:v>
                </c:pt>
                <c:pt idx="75">
                  <c:v>1915</c:v>
                </c:pt>
                <c:pt idx="76">
                  <c:v>1916</c:v>
                </c:pt>
                <c:pt idx="77">
                  <c:v>1917</c:v>
                </c:pt>
                <c:pt idx="78">
                  <c:v>1918</c:v>
                </c:pt>
                <c:pt idx="79">
                  <c:v>1919</c:v>
                </c:pt>
                <c:pt idx="80">
                  <c:v>1920</c:v>
                </c:pt>
                <c:pt idx="81">
                  <c:v>1921</c:v>
                </c:pt>
                <c:pt idx="82">
                  <c:v>1922</c:v>
                </c:pt>
                <c:pt idx="83">
                  <c:v>1923</c:v>
                </c:pt>
                <c:pt idx="84">
                  <c:v>1924</c:v>
                </c:pt>
                <c:pt idx="85">
                  <c:v>1925</c:v>
                </c:pt>
                <c:pt idx="86">
                  <c:v>1926</c:v>
                </c:pt>
                <c:pt idx="87">
                  <c:v>1927</c:v>
                </c:pt>
                <c:pt idx="88">
                  <c:v>1928</c:v>
                </c:pt>
                <c:pt idx="89">
                  <c:v>1929</c:v>
                </c:pt>
                <c:pt idx="90">
                  <c:v>1930</c:v>
                </c:pt>
                <c:pt idx="91">
                  <c:v>1931</c:v>
                </c:pt>
                <c:pt idx="92">
                  <c:v>1932</c:v>
                </c:pt>
                <c:pt idx="93">
                  <c:v>1933</c:v>
                </c:pt>
                <c:pt idx="94">
                  <c:v>1934</c:v>
                </c:pt>
                <c:pt idx="95">
                  <c:v>1935</c:v>
                </c:pt>
                <c:pt idx="96">
                  <c:v>1936</c:v>
                </c:pt>
                <c:pt idx="97">
                  <c:v>1937</c:v>
                </c:pt>
                <c:pt idx="98">
                  <c:v>1938</c:v>
                </c:pt>
                <c:pt idx="99">
                  <c:v>1939</c:v>
                </c:pt>
                <c:pt idx="100">
                  <c:v>1940</c:v>
                </c:pt>
                <c:pt idx="101">
                  <c:v>1941</c:v>
                </c:pt>
                <c:pt idx="102">
                  <c:v>1942</c:v>
                </c:pt>
                <c:pt idx="103">
                  <c:v>1943</c:v>
                </c:pt>
                <c:pt idx="104">
                  <c:v>1944</c:v>
                </c:pt>
                <c:pt idx="105">
                  <c:v>1945</c:v>
                </c:pt>
                <c:pt idx="106">
                  <c:v>1946</c:v>
                </c:pt>
                <c:pt idx="107">
                  <c:v>1947</c:v>
                </c:pt>
                <c:pt idx="108">
                  <c:v>1948</c:v>
                </c:pt>
                <c:pt idx="109">
                  <c:v>1949</c:v>
                </c:pt>
                <c:pt idx="110">
                  <c:v>1950</c:v>
                </c:pt>
                <c:pt idx="111">
                  <c:v>1951</c:v>
                </c:pt>
                <c:pt idx="112">
                  <c:v>1952</c:v>
                </c:pt>
                <c:pt idx="113">
                  <c:v>1953</c:v>
                </c:pt>
                <c:pt idx="114">
                  <c:v>1954</c:v>
                </c:pt>
                <c:pt idx="115">
                  <c:v>1955</c:v>
                </c:pt>
                <c:pt idx="116">
                  <c:v>1956</c:v>
                </c:pt>
                <c:pt idx="117">
                  <c:v>1957</c:v>
                </c:pt>
                <c:pt idx="118">
                  <c:v>1958</c:v>
                </c:pt>
                <c:pt idx="119">
                  <c:v>1959</c:v>
                </c:pt>
                <c:pt idx="120">
                  <c:v>1960</c:v>
                </c:pt>
                <c:pt idx="121">
                  <c:v>1961</c:v>
                </c:pt>
                <c:pt idx="122">
                  <c:v>1962</c:v>
                </c:pt>
                <c:pt idx="123">
                  <c:v>1963</c:v>
                </c:pt>
                <c:pt idx="124">
                  <c:v>1964</c:v>
                </c:pt>
                <c:pt idx="125">
                  <c:v>1965</c:v>
                </c:pt>
                <c:pt idx="126">
                  <c:v>1966</c:v>
                </c:pt>
                <c:pt idx="127">
                  <c:v>1967</c:v>
                </c:pt>
                <c:pt idx="128">
                  <c:v>1968</c:v>
                </c:pt>
                <c:pt idx="129">
                  <c:v>1969</c:v>
                </c:pt>
                <c:pt idx="130">
                  <c:v>1970</c:v>
                </c:pt>
                <c:pt idx="131">
                  <c:v>1971</c:v>
                </c:pt>
                <c:pt idx="132">
                  <c:v>1972</c:v>
                </c:pt>
                <c:pt idx="133">
                  <c:v>1973</c:v>
                </c:pt>
                <c:pt idx="134">
                  <c:v>1974</c:v>
                </c:pt>
                <c:pt idx="135">
                  <c:v>1975</c:v>
                </c:pt>
                <c:pt idx="136">
                  <c:v>1976</c:v>
                </c:pt>
                <c:pt idx="137">
                  <c:v>1977</c:v>
                </c:pt>
                <c:pt idx="138">
                  <c:v>1978</c:v>
                </c:pt>
                <c:pt idx="139">
                  <c:v>1979</c:v>
                </c:pt>
                <c:pt idx="140">
                  <c:v>1980</c:v>
                </c:pt>
                <c:pt idx="141">
                  <c:v>1981</c:v>
                </c:pt>
                <c:pt idx="142">
                  <c:v>1982</c:v>
                </c:pt>
                <c:pt idx="143">
                  <c:v>1983</c:v>
                </c:pt>
                <c:pt idx="144">
                  <c:v>1984</c:v>
                </c:pt>
                <c:pt idx="145">
                  <c:v>1985</c:v>
                </c:pt>
                <c:pt idx="146">
                  <c:v>1986</c:v>
                </c:pt>
                <c:pt idx="147">
                  <c:v>1987</c:v>
                </c:pt>
                <c:pt idx="148">
                  <c:v>1988</c:v>
                </c:pt>
                <c:pt idx="149">
                  <c:v>1989</c:v>
                </c:pt>
                <c:pt idx="150">
                  <c:v>1990</c:v>
                </c:pt>
                <c:pt idx="151">
                  <c:v>1991</c:v>
                </c:pt>
                <c:pt idx="152">
                  <c:v>1992</c:v>
                </c:pt>
                <c:pt idx="153">
                  <c:v>1993</c:v>
                </c:pt>
                <c:pt idx="154">
                  <c:v>1994</c:v>
                </c:pt>
                <c:pt idx="155">
                  <c:v>1995</c:v>
                </c:pt>
                <c:pt idx="156">
                  <c:v>1996</c:v>
                </c:pt>
                <c:pt idx="157">
                  <c:v>1997</c:v>
                </c:pt>
                <c:pt idx="158">
                  <c:v>1998</c:v>
                </c:pt>
                <c:pt idx="159">
                  <c:v>1999</c:v>
                </c:pt>
                <c:pt idx="160">
                  <c:v>2000</c:v>
                </c:pt>
                <c:pt idx="161">
                  <c:v>2001</c:v>
                </c:pt>
                <c:pt idx="162">
                  <c:v>2002</c:v>
                </c:pt>
                <c:pt idx="163">
                  <c:v>2003</c:v>
                </c:pt>
                <c:pt idx="164">
                  <c:v>2004</c:v>
                </c:pt>
                <c:pt idx="165">
                  <c:v>2005</c:v>
                </c:pt>
                <c:pt idx="166">
                  <c:v>2006</c:v>
                </c:pt>
                <c:pt idx="167">
                  <c:v>2007</c:v>
                </c:pt>
                <c:pt idx="168">
                  <c:v>2008</c:v>
                </c:pt>
                <c:pt idx="169">
                  <c:v>2009</c:v>
                </c:pt>
                <c:pt idx="170">
                  <c:v>2010</c:v>
                </c:pt>
                <c:pt idx="171">
                  <c:v>2011</c:v>
                </c:pt>
                <c:pt idx="172">
                  <c:v>2012</c:v>
                </c:pt>
                <c:pt idx="173">
                  <c:v>2013</c:v>
                </c:pt>
                <c:pt idx="174">
                  <c:v>2014</c:v>
                </c:pt>
                <c:pt idx="175">
                  <c:v>2015</c:v>
                </c:pt>
                <c:pt idx="176">
                  <c:v>2016</c:v>
                </c:pt>
                <c:pt idx="177">
                  <c:v>2017</c:v>
                </c:pt>
                <c:pt idx="178">
                  <c:v>2018</c:v>
                </c:pt>
                <c:pt idx="179">
                  <c:v>2019</c:v>
                </c:pt>
                <c:pt idx="180">
                  <c:v>2020</c:v>
                </c:pt>
                <c:pt idx="181">
                  <c:v>2021</c:v>
                </c:pt>
              </c:numCache>
            </c:numRef>
          </c:cat>
          <c:val>
            <c:numRef>
              <c:f>'Table S1'!$F$46:$F$227</c:f>
              <c:numCache>
                <c:formatCode>_(* #,##0.00_);_(* \(#,##0.00\);_(* "-"??_);_(@_)</c:formatCode>
                <c:ptCount val="1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4.5467861599999999</c:v>
                </c:pt>
                <c:pt idx="130">
                  <c:v>7.2937271999999993</c:v>
                </c:pt>
                <c:pt idx="131">
                  <c:v>7.8897444599999993</c:v>
                </c:pt>
                <c:pt idx="132">
                  <c:v>9.9762584600000004</c:v>
                </c:pt>
                <c:pt idx="133">
                  <c:v>12.94818014</c:v>
                </c:pt>
                <c:pt idx="134">
                  <c:v>14.04042486</c:v>
                </c:pt>
                <c:pt idx="135">
                  <c:v>17.97758606</c:v>
                </c:pt>
                <c:pt idx="136">
                  <c:v>23.114946400000001</c:v>
                </c:pt>
                <c:pt idx="137">
                  <c:v>25.616948839999999</c:v>
                </c:pt>
                <c:pt idx="138">
                  <c:v>31.161633000000002</c:v>
                </c:pt>
                <c:pt idx="139">
                  <c:v>38.595973100000002</c:v>
                </c:pt>
                <c:pt idx="140">
                  <c:v>42.782608799999998</c:v>
                </c:pt>
                <c:pt idx="141">
                  <c:v>45.969532139999998</c:v>
                </c:pt>
                <c:pt idx="142">
                  <c:v>47.546210979999998</c:v>
                </c:pt>
                <c:pt idx="143">
                  <c:v>52.933045819999997</c:v>
                </c:pt>
                <c:pt idx="144">
                  <c:v>57.215842600000002</c:v>
                </c:pt>
                <c:pt idx="145">
                  <c:v>65.69978995999999</c:v>
                </c:pt>
                <c:pt idx="146">
                  <c:v>69.266821719999996</c:v>
                </c:pt>
                <c:pt idx="147">
                  <c:v>71.147405860000006</c:v>
                </c:pt>
                <c:pt idx="148">
                  <c:v>77.201925180000003</c:v>
                </c:pt>
                <c:pt idx="149">
                  <c:v>78.415732019999993</c:v>
                </c:pt>
                <c:pt idx="150">
                  <c:v>79.913486200000008</c:v>
                </c:pt>
                <c:pt idx="151">
                  <c:v>78.483770519999993</c:v>
                </c:pt>
                <c:pt idx="152">
                  <c:v>81.702445159999996</c:v>
                </c:pt>
                <c:pt idx="153">
                  <c:v>81.237061820000008</c:v>
                </c:pt>
                <c:pt idx="154">
                  <c:v>79.905321580000006</c:v>
                </c:pt>
                <c:pt idx="155">
                  <c:v>78.4708341332</c:v>
                </c:pt>
                <c:pt idx="156">
                  <c:v>79.882474251699989</c:v>
                </c:pt>
                <c:pt idx="157">
                  <c:v>78.327049731919999</c:v>
                </c:pt>
                <c:pt idx="158">
                  <c:v>77.805911109120004</c:v>
                </c:pt>
                <c:pt idx="159">
                  <c:v>79.122345408160001</c:v>
                </c:pt>
                <c:pt idx="160">
                  <c:v>77.618850593120001</c:v>
                </c:pt>
                <c:pt idx="161">
                  <c:v>72.613770704819999</c:v>
                </c:pt>
                <c:pt idx="162">
                  <c:v>74.805523935080004</c:v>
                </c:pt>
                <c:pt idx="163">
                  <c:v>78.349928811519987</c:v>
                </c:pt>
                <c:pt idx="164">
                  <c:v>75.785543231640006</c:v>
                </c:pt>
                <c:pt idx="165">
                  <c:v>76.150256807039995</c:v>
                </c:pt>
                <c:pt idx="166">
                  <c:v>76.428342857060002</c:v>
                </c:pt>
                <c:pt idx="167">
                  <c:v>71.290663189699998</c:v>
                </c:pt>
                <c:pt idx="168">
                  <c:v>68.658682720840005</c:v>
                </c:pt>
                <c:pt idx="169">
                  <c:v>65.751090081819996</c:v>
                </c:pt>
                <c:pt idx="170">
                  <c:v>70.96913954691999</c:v>
                </c:pt>
                <c:pt idx="171">
                  <c:v>73.573322206219999</c:v>
                </c:pt>
                <c:pt idx="172">
                  <c:v>71.601260756559995</c:v>
                </c:pt>
                <c:pt idx="173">
                  <c:v>70.06033478754</c:v>
                </c:pt>
                <c:pt idx="174">
                  <c:v>72.109121892879998</c:v>
                </c:pt>
                <c:pt idx="175">
                  <c:v>64.2801303703</c:v>
                </c:pt>
                <c:pt idx="176">
                  <c:v>64.690961348179997</c:v>
                </c:pt>
                <c:pt idx="177">
                  <c:v>61.393188776800002</c:v>
                </c:pt>
                <c:pt idx="178">
                  <c:v>51.743326423359996</c:v>
                </c:pt>
                <c:pt idx="179">
                  <c:v>48.254616048659997</c:v>
                </c:pt>
                <c:pt idx="180">
                  <c:v>44.782563313120001</c:v>
                </c:pt>
                <c:pt idx="181">
                  <c:v>42.9677551662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CE-4FE7-928A-E1A82721D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18304671"/>
        <c:axId val="1"/>
      </c:barChart>
      <c:catAx>
        <c:axId val="8183046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US Coal Production (Mt/yr)</a:t>
                </a:r>
              </a:p>
            </c:rich>
          </c:tx>
          <c:layout>
            <c:manualLayout>
              <c:xMode val="edge"/>
              <c:yMode val="edge"/>
              <c:x val="1.6785202618006642E-3"/>
              <c:y val="6.705842325264896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18304671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2038028048531598"/>
          <c:y val="0.1247681539807524"/>
          <c:w val="0.32841349716656731"/>
          <c:h val="0.2737071060561874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'Table S6'!$B$60:$J$61</c:f>
              <c:multiLvlStrCache>
                <c:ptCount val="9"/>
                <c:lvl>
                  <c:pt idx="0">
                    <c:v>Appalachian</c:v>
                  </c:pt>
                  <c:pt idx="1">
                    <c:v>Powder River</c:v>
                  </c:pt>
                  <c:pt idx="2">
                    <c:v>Illinois</c:v>
                  </c:pt>
                  <c:pt idx="3">
                    <c:v>Western</c:v>
                  </c:pt>
                  <c:pt idx="4">
                    <c:v>Western</c:v>
                  </c:pt>
                  <c:pt idx="5">
                    <c:v>Gulf Coast</c:v>
                  </c:pt>
                  <c:pt idx="6">
                    <c:v>Ft Union</c:v>
                  </c:pt>
                  <c:pt idx="7">
                    <c:v>Interior</c:v>
                  </c:pt>
                  <c:pt idx="8">
                    <c:v>Imported</c:v>
                  </c:pt>
                </c:lvl>
                <c:lvl>
                  <c:pt idx="0">
                    <c:v>BIT</c:v>
                  </c:pt>
                  <c:pt idx="1">
                    <c:v>SUB</c:v>
                  </c:pt>
                  <c:pt idx="2">
                    <c:v>BIT</c:v>
                  </c:pt>
                  <c:pt idx="3">
                    <c:v>BIT</c:v>
                  </c:pt>
                  <c:pt idx="4">
                    <c:v>SUB</c:v>
                  </c:pt>
                  <c:pt idx="5">
                    <c:v>LIG</c:v>
                  </c:pt>
                  <c:pt idx="6">
                    <c:v>LIG</c:v>
                  </c:pt>
                  <c:pt idx="7">
                    <c:v>BIT</c:v>
                  </c:pt>
                  <c:pt idx="8">
                    <c:v>BIT</c:v>
                  </c:pt>
                </c:lvl>
              </c:multiLvlStrCache>
            </c:multiLvlStrRef>
          </c:cat>
          <c:val>
            <c:numRef>
              <c:f>'Table S6'!$B$62:$J$62</c:f>
              <c:numCache>
                <c:formatCode>_(* #,##0.00_);_(* \(#,##0.00\);_(* "-"??_);_(@_)</c:formatCode>
                <c:ptCount val="9"/>
                <c:pt idx="0">
                  <c:v>9.6970701109840611</c:v>
                </c:pt>
                <c:pt idx="1">
                  <c:v>9.5662569784822402</c:v>
                </c:pt>
                <c:pt idx="2">
                  <c:v>4.2884420105481205</c:v>
                </c:pt>
                <c:pt idx="3">
                  <c:v>1.6366700991130199</c:v>
                </c:pt>
                <c:pt idx="4">
                  <c:v>3.1177320854668205</c:v>
                </c:pt>
                <c:pt idx="5">
                  <c:v>1.7018409187652805</c:v>
                </c:pt>
                <c:pt idx="6">
                  <c:v>0.88845623843204014</c:v>
                </c:pt>
                <c:pt idx="7">
                  <c:v>0.13830009720644007</c:v>
                </c:pt>
                <c:pt idx="8">
                  <c:v>0.29246751196457982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E-4C8D-8B95-30B9D94E7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78277744"/>
        <c:axId val="981165456"/>
      </c:barChart>
      <c:barChart>
        <c:barDir val="col"/>
        <c:grouping val="clustered"/>
        <c:varyColors val="0"/>
        <c:ser>
          <c:idx val="1"/>
          <c:order val="1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'Table S6'!$B$63:$J$63</c:f>
              <c:numCache>
                <c:formatCode>_(* #,##0.00_);_(* \(#,##0.00\);_(* "-"??_);_(@_)</c:formatCode>
                <c:ptCount val="9"/>
                <c:pt idx="0">
                  <c:v>11.278334939255934</c:v>
                </c:pt>
                <c:pt idx="1">
                  <c:v>5.3046025155984378</c:v>
                </c:pt>
                <c:pt idx="2">
                  <c:v>10.271957723412871</c:v>
                </c:pt>
                <c:pt idx="3">
                  <c:v>10.531428962825899</c:v>
                </c:pt>
                <c:pt idx="4">
                  <c:v>9.9520569484340982</c:v>
                </c:pt>
                <c:pt idx="5">
                  <c:v>16.170192622487676</c:v>
                </c:pt>
                <c:pt idx="6">
                  <c:v>9.4784696835601743</c:v>
                </c:pt>
                <c:pt idx="7">
                  <c:v>16.329365616359361</c:v>
                </c:pt>
                <c:pt idx="8">
                  <c:v>6.9014791812515979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E-4C8D-8B95-30B9D94E7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2057713871"/>
        <c:axId val="456455951"/>
      </c:barChart>
      <c:catAx>
        <c:axId val="978277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Source Basin</a:t>
                </a:r>
                <a:r>
                  <a:rPr lang="en-US" baseline="0"/>
                  <a:t> and Primary Rank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1165456"/>
        <c:crosses val="autoZero"/>
        <c:auto val="1"/>
        <c:lblAlgn val="ctr"/>
        <c:lblOffset val="100"/>
        <c:noMultiLvlLbl val="0"/>
      </c:catAx>
      <c:valAx>
        <c:axId val="981165456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Delivered coal (Gt)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8277744"/>
        <c:crosses val="autoZero"/>
        <c:crossBetween val="between"/>
      </c:valAx>
      <c:valAx>
        <c:axId val="456455951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</a:t>
                </a:r>
                <a:r>
                  <a:rPr lang="en-US" baseline="0"/>
                  <a:t> ash content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7713871"/>
        <c:crosses val="max"/>
        <c:crossBetween val="between"/>
        <c:majorUnit val="4"/>
      </c:valAx>
      <c:catAx>
        <c:axId val="2057713871"/>
        <c:scaling>
          <c:orientation val="minMax"/>
        </c:scaling>
        <c:delete val="1"/>
        <c:axPos val="b"/>
        <c:majorTickMark val="out"/>
        <c:minorTickMark val="none"/>
        <c:tickLblPos val="nextTo"/>
        <c:crossAx val="456455951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526011171680456E-2"/>
          <c:y val="6.1111111111111109E-2"/>
          <c:w val="0.83472575543441685"/>
          <c:h val="0.724398512685914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S7'!$C$43:$C$69</c:f>
              <c:strCache>
                <c:ptCount val="27"/>
                <c:pt idx="0">
                  <c:v>WY</c:v>
                </c:pt>
                <c:pt idx="1">
                  <c:v>KY</c:v>
                </c:pt>
                <c:pt idx="2">
                  <c:v>WV</c:v>
                </c:pt>
                <c:pt idx="3">
                  <c:v>TX</c:v>
                </c:pt>
                <c:pt idx="4">
                  <c:v>PA</c:v>
                </c:pt>
                <c:pt idx="5">
                  <c:v>IL</c:v>
                </c:pt>
                <c:pt idx="6">
                  <c:v>MT</c:v>
                </c:pt>
                <c:pt idx="7">
                  <c:v>IN</c:v>
                </c:pt>
                <c:pt idx="8">
                  <c:v>ND</c:v>
                </c:pt>
                <c:pt idx="9">
                  <c:v>NM</c:v>
                </c:pt>
                <c:pt idx="10">
                  <c:v>OH</c:v>
                </c:pt>
                <c:pt idx="11">
                  <c:v>CO</c:v>
                </c:pt>
                <c:pt idx="12">
                  <c:v>UT</c:v>
                </c:pt>
                <c:pt idx="13">
                  <c:v>VA</c:v>
                </c:pt>
                <c:pt idx="14">
                  <c:v>AL</c:v>
                </c:pt>
                <c:pt idx="15">
                  <c:v>AZ</c:v>
                </c:pt>
                <c:pt idx="16">
                  <c:v>MD</c:v>
                </c:pt>
                <c:pt idx="17">
                  <c:v>LA</c:v>
                </c:pt>
                <c:pt idx="18">
                  <c:v>WA</c:v>
                </c:pt>
                <c:pt idx="19">
                  <c:v>MS</c:v>
                </c:pt>
                <c:pt idx="20">
                  <c:v>TN</c:v>
                </c:pt>
                <c:pt idx="21">
                  <c:v>MO</c:v>
                </c:pt>
                <c:pt idx="22">
                  <c:v>OK</c:v>
                </c:pt>
                <c:pt idx="23">
                  <c:v>KS</c:v>
                </c:pt>
                <c:pt idx="24">
                  <c:v>AR</c:v>
                </c:pt>
                <c:pt idx="25">
                  <c:v>IA</c:v>
                </c:pt>
                <c:pt idx="26">
                  <c:v>Imp</c:v>
                </c:pt>
              </c:strCache>
            </c:strRef>
          </c:cat>
          <c:val>
            <c:numRef>
              <c:f>'Table S7'!$D$43:$D$69</c:f>
              <c:numCache>
                <c:formatCode>0.00</c:formatCode>
                <c:ptCount val="27"/>
                <c:pt idx="0">
                  <c:v>9.2477528326229805</c:v>
                </c:pt>
                <c:pt idx="1">
                  <c:v>2.5626807654937189</c:v>
                </c:pt>
                <c:pt idx="2">
                  <c:v>2.2610761011891207</c:v>
                </c:pt>
                <c:pt idx="3">
                  <c:v>1.1945785702330001</c:v>
                </c:pt>
                <c:pt idx="4">
                  <c:v>1.0951536534510602</c:v>
                </c:pt>
                <c:pt idx="5">
                  <c:v>1.0211775269955998</c:v>
                </c:pt>
                <c:pt idx="6">
                  <c:v>0.91656460836452025</c:v>
                </c:pt>
                <c:pt idx="7">
                  <c:v>0.8358816711392999</c:v>
                </c:pt>
                <c:pt idx="8">
                  <c:v>0.68250010559205998</c:v>
                </c:pt>
                <c:pt idx="9">
                  <c:v>0.63973402742602004</c:v>
                </c:pt>
                <c:pt idx="10">
                  <c:v>0.62978203330948013</c:v>
                </c:pt>
                <c:pt idx="11">
                  <c:v>0.58124534415469975</c:v>
                </c:pt>
                <c:pt idx="12">
                  <c:v>0.47323712293761999</c:v>
                </c:pt>
                <c:pt idx="13">
                  <c:v>0.36004461114478004</c:v>
                </c:pt>
                <c:pt idx="14">
                  <c:v>0.27837236237826002</c:v>
                </c:pt>
                <c:pt idx="15">
                  <c:v>0.26888141618849992</c:v>
                </c:pt>
                <c:pt idx="16">
                  <c:v>9.7497800658200004E-2</c:v>
                </c:pt>
                <c:pt idx="17">
                  <c:v>8.1232013363300007E-2</c:v>
                </c:pt>
                <c:pt idx="18">
                  <c:v>6.5717127984160004E-2</c:v>
                </c:pt>
                <c:pt idx="19">
                  <c:v>5.6399963009560003E-2</c:v>
                </c:pt>
                <c:pt idx="20">
                  <c:v>4.5157401017319999E-2</c:v>
                </c:pt>
                <c:pt idx="21">
                  <c:v>1.319617321506E-2</c:v>
                </c:pt>
                <c:pt idx="22">
                  <c:v>1.2296134536019998E-2</c:v>
                </c:pt>
                <c:pt idx="23">
                  <c:v>5.5598104793199996E-3</c:v>
                </c:pt>
                <c:pt idx="24">
                  <c:v>6.1620927243999986E-4</c:v>
                </c:pt>
                <c:pt idx="25">
                  <c:v>2.16271712E-4</c:v>
                </c:pt>
                <c:pt idx="26">
                  <c:v>0.27900019081213984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1A-4C74-B5CF-E732E4342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89964096"/>
        <c:axId val="2066823535"/>
      </c:barChart>
      <c:barChart>
        <c:barDir val="col"/>
        <c:grouping val="clustered"/>
        <c:varyColors val="0"/>
        <c:ser>
          <c:idx val="1"/>
          <c:order val="1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'Table S7'!$E$43:$E$69</c:f>
              <c:numCache>
                <c:formatCode>0.00</c:formatCode>
                <c:ptCount val="27"/>
                <c:pt idx="0">
                  <c:v>0.48150207341690004</c:v>
                </c:pt>
                <c:pt idx="1">
                  <c:v>0.26100237645250002</c:v>
                </c:pt>
                <c:pt idx="2">
                  <c:v>0.24944090077434</c:v>
                </c:pt>
                <c:pt idx="3">
                  <c:v>0.19930481064210001</c:v>
                </c:pt>
                <c:pt idx="4">
                  <c:v>0.11534637755757998</c:v>
                </c:pt>
                <c:pt idx="5">
                  <c:v>9.9395148577420003E-2</c:v>
                </c:pt>
                <c:pt idx="6">
                  <c:v>6.4124808453779991E-2</c:v>
                </c:pt>
                <c:pt idx="7">
                  <c:v>7.4516612506119989E-2</c:v>
                </c:pt>
                <c:pt idx="8">
                  <c:v>6.570613477692E-2</c:v>
                </c:pt>
                <c:pt idx="9">
                  <c:v>0.12513022948983998</c:v>
                </c:pt>
                <c:pt idx="10">
                  <c:v>6.5220773518959982E-2</c:v>
                </c:pt>
                <c:pt idx="11">
                  <c:v>5.2350892084760008E-2</c:v>
                </c:pt>
                <c:pt idx="12">
                  <c:v>5.0780620657100012E-2</c:v>
                </c:pt>
                <c:pt idx="13">
                  <c:v>3.9915492718220001E-2</c:v>
                </c:pt>
                <c:pt idx="14">
                  <c:v>3.4900305030359999E-2</c:v>
                </c:pt>
                <c:pt idx="15">
                  <c:v>2.6449078745779998E-2</c:v>
                </c:pt>
                <c:pt idx="16">
                  <c:v>1.5136783641299998E-2</c:v>
                </c:pt>
                <c:pt idx="17">
                  <c:v>1.1080096940399999E-2</c:v>
                </c:pt>
                <c:pt idx="18">
                  <c:v>1.0267583894940001E-2</c:v>
                </c:pt>
                <c:pt idx="19">
                  <c:v>8.2761840892199984E-3</c:v>
                </c:pt>
                <c:pt idx="20">
                  <c:v>4.2620477590400007E-3</c:v>
                </c:pt>
                <c:pt idx="21">
                  <c:v>1.6743413028999998E-3</c:v>
                </c:pt>
                <c:pt idx="22">
                  <c:v>2.5125275423600007E-3</c:v>
                </c:pt>
                <c:pt idx="23">
                  <c:v>8.1496878171999983E-4</c:v>
                </c:pt>
                <c:pt idx="24">
                  <c:v>1.6851412807999998E-4</c:v>
                </c:pt>
                <c:pt idx="25">
                  <c:v>2.8347560639999999E-5</c:v>
                </c:pt>
                <c:pt idx="26">
                  <c:v>1.8736464809500003E-2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1A-4C74-B5CF-E732E4342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5155488"/>
        <c:axId val="1605935200"/>
      </c:barChart>
      <c:catAx>
        <c:axId val="489964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Producing State</a:t>
                </a:r>
              </a:p>
            </c:rich>
          </c:tx>
          <c:layout>
            <c:manualLayout>
              <c:xMode val="edge"/>
              <c:yMode val="edge"/>
              <c:x val="0.45207214482805036"/>
              <c:y val="0.912013560804899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6823535"/>
        <c:crosses val="autoZero"/>
        <c:auto val="1"/>
        <c:lblAlgn val="ctr"/>
        <c:lblOffset val="100"/>
        <c:noMultiLvlLbl val="0"/>
      </c:catAx>
      <c:valAx>
        <c:axId val="2066823535"/>
        <c:scaling>
          <c:orientation val="minMax"/>
          <c:max val="1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Delivered</a:t>
                </a:r>
                <a:r>
                  <a:rPr lang="en-US" baseline="0"/>
                  <a:t> coal (Gt)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964096"/>
        <c:crosses val="autoZero"/>
        <c:crossBetween val="between"/>
        <c:majorUnit val="1"/>
      </c:valAx>
      <c:valAx>
        <c:axId val="1605935200"/>
        <c:scaling>
          <c:orientation val="minMax"/>
          <c:max val="0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FF0000"/>
                    </a:solidFill>
                  </a:rPr>
                  <a:t>Associated ash</a:t>
                </a:r>
                <a:r>
                  <a:rPr lang="en-US" baseline="0">
                    <a:solidFill>
                      <a:srgbClr val="FF0000"/>
                    </a:solidFill>
                  </a:rPr>
                  <a:t> (Gt)</a:t>
                </a:r>
                <a:endParaRPr lang="en-US">
                  <a:solidFill>
                    <a:srgbClr val="FF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5488"/>
        <c:crosses val="max"/>
        <c:crossBetween val="between"/>
        <c:majorUnit val="0.1"/>
      </c:valAx>
      <c:catAx>
        <c:axId val="5155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593520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580927384076985E-2"/>
          <c:y val="5.0925925925925923E-2"/>
          <c:w val="0.84133770778652672"/>
          <c:h val="0.74350320793234181"/>
        </c:manualLayout>
      </c:layout>
      <c:barChart>
        <c:barDir val="col"/>
        <c:grouping val="clustered"/>
        <c:varyColors val="0"/>
        <c:ser>
          <c:idx val="0"/>
          <c:order val="0"/>
          <c:tx>
            <c:v>Mean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'Table S7'!$C$43:$C$69</c:f>
              <c:strCache>
                <c:ptCount val="27"/>
                <c:pt idx="0">
                  <c:v>WY</c:v>
                </c:pt>
                <c:pt idx="1">
                  <c:v>KY</c:v>
                </c:pt>
                <c:pt idx="2">
                  <c:v>WV</c:v>
                </c:pt>
                <c:pt idx="3">
                  <c:v>TX</c:v>
                </c:pt>
                <c:pt idx="4">
                  <c:v>PA</c:v>
                </c:pt>
                <c:pt idx="5">
                  <c:v>IL</c:v>
                </c:pt>
                <c:pt idx="6">
                  <c:v>MT</c:v>
                </c:pt>
                <c:pt idx="7">
                  <c:v>IN</c:v>
                </c:pt>
                <c:pt idx="8">
                  <c:v>ND</c:v>
                </c:pt>
                <c:pt idx="9">
                  <c:v>NM</c:v>
                </c:pt>
                <c:pt idx="10">
                  <c:v>OH</c:v>
                </c:pt>
                <c:pt idx="11">
                  <c:v>CO</c:v>
                </c:pt>
                <c:pt idx="12">
                  <c:v>UT</c:v>
                </c:pt>
                <c:pt idx="13">
                  <c:v>VA</c:v>
                </c:pt>
                <c:pt idx="14">
                  <c:v>AL</c:v>
                </c:pt>
                <c:pt idx="15">
                  <c:v>AZ</c:v>
                </c:pt>
                <c:pt idx="16">
                  <c:v>MD</c:v>
                </c:pt>
                <c:pt idx="17">
                  <c:v>LA</c:v>
                </c:pt>
                <c:pt idx="18">
                  <c:v>WA</c:v>
                </c:pt>
                <c:pt idx="19">
                  <c:v>MS</c:v>
                </c:pt>
                <c:pt idx="20">
                  <c:v>TN</c:v>
                </c:pt>
                <c:pt idx="21">
                  <c:v>MO</c:v>
                </c:pt>
                <c:pt idx="22">
                  <c:v>OK</c:v>
                </c:pt>
                <c:pt idx="23">
                  <c:v>KS</c:v>
                </c:pt>
                <c:pt idx="24">
                  <c:v>AR</c:v>
                </c:pt>
                <c:pt idx="25">
                  <c:v>IA</c:v>
                </c:pt>
                <c:pt idx="26">
                  <c:v>Imp</c:v>
                </c:pt>
              </c:strCache>
            </c:strRef>
          </c:cat>
          <c:val>
            <c:numRef>
              <c:f>'Table S7'!$F$43:$F$69</c:f>
              <c:numCache>
                <c:formatCode>0.00</c:formatCode>
                <c:ptCount val="27"/>
                <c:pt idx="0">
                  <c:v>5.2066927191038417</c:v>
                </c:pt>
                <c:pt idx="1">
                  <c:v>10.184740134896046</c:v>
                </c:pt>
                <c:pt idx="2">
                  <c:v>11.031955122746941</c:v>
                </c:pt>
                <c:pt idx="3">
                  <c:v>16.684110665339162</c:v>
                </c:pt>
                <c:pt idx="4">
                  <c:v>10.532437817661403</c:v>
                </c:pt>
                <c:pt idx="5">
                  <c:v>9.7333858168471323</c:v>
                </c:pt>
                <c:pt idx="6">
                  <c:v>6.9962125821333681</c:v>
                </c:pt>
                <c:pt idx="7">
                  <c:v>8.9147322018144575</c:v>
                </c:pt>
                <c:pt idx="8">
                  <c:v>9.627271005316663</c:v>
                </c:pt>
                <c:pt idx="9">
                  <c:v>19.559727031138774</c:v>
                </c:pt>
                <c:pt idx="10">
                  <c:v>10.356086720389172</c:v>
                </c:pt>
                <c:pt idx="11">
                  <c:v>9.0066772338440799</c:v>
                </c:pt>
                <c:pt idx="12">
                  <c:v>10.730481231455228</c:v>
                </c:pt>
                <c:pt idx="13">
                  <c:v>11.086263058154564</c:v>
                </c:pt>
                <c:pt idx="14">
                  <c:v>12.537273719341616</c:v>
                </c:pt>
                <c:pt idx="15">
                  <c:v>9.8367076165791278</c:v>
                </c:pt>
                <c:pt idx="16">
                  <c:v>15.525256507441973</c:v>
                </c:pt>
                <c:pt idx="17">
                  <c:v>13.640061943122909</c:v>
                </c:pt>
                <c:pt idx="18">
                  <c:v>15.623908423713873</c:v>
                </c:pt>
                <c:pt idx="19">
                  <c:v>14.674094888709687</c:v>
                </c:pt>
                <c:pt idx="20">
                  <c:v>9.438204287720863</c:v>
                </c:pt>
                <c:pt idx="21">
                  <c:v>12.688082185744385</c:v>
                </c:pt>
                <c:pt idx="22">
                  <c:v>20.43347472329506</c:v>
                </c:pt>
                <c:pt idx="23">
                  <c:v>14.658211547881317</c:v>
                </c:pt>
                <c:pt idx="24">
                  <c:v>27.346899116388769</c:v>
                </c:pt>
                <c:pt idx="25">
                  <c:v>13.10738255033557</c:v>
                </c:pt>
                <c:pt idx="26">
                  <c:v>6.7155741918885976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E-454C-B1F8-E735069BC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7997120"/>
        <c:axId val="92642288"/>
      </c:barChart>
      <c:lineChart>
        <c:grouping val="standard"/>
        <c:varyColors val="0"/>
        <c:ser>
          <c:idx val="1"/>
          <c:order val="1"/>
          <c:tx>
            <c:v>Std. Dev.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'Table S7'!$G$43:$G$69</c:f>
              <c:numCache>
                <c:formatCode>0.00</c:formatCode>
                <c:ptCount val="27"/>
                <c:pt idx="0">
                  <c:v>0.14156491119339995</c:v>
                </c:pt>
                <c:pt idx="1">
                  <c:v>0.65984024585424705</c:v>
                </c:pt>
                <c:pt idx="2">
                  <c:v>0.64574208257530052</c:v>
                </c:pt>
                <c:pt idx="3">
                  <c:v>0.51499390447358262</c:v>
                </c:pt>
                <c:pt idx="4">
                  <c:v>1.0445882888554126</c:v>
                </c:pt>
                <c:pt idx="5">
                  <c:v>1.4118935517595599</c:v>
                </c:pt>
                <c:pt idx="6">
                  <c:v>0.51188783512080727</c:v>
                </c:pt>
                <c:pt idx="7">
                  <c:v>0.289532659352773</c:v>
                </c:pt>
                <c:pt idx="8">
                  <c:v>0.34940140315352075</c:v>
                </c:pt>
                <c:pt idx="9">
                  <c:v>0.54706655514311331</c:v>
                </c:pt>
                <c:pt idx="10">
                  <c:v>0.52757132401424855</c:v>
                </c:pt>
                <c:pt idx="11">
                  <c:v>0.51426454112357423</c:v>
                </c:pt>
                <c:pt idx="12">
                  <c:v>0.84670474558757158</c:v>
                </c:pt>
                <c:pt idx="13">
                  <c:v>5.5034172368230543</c:v>
                </c:pt>
                <c:pt idx="14">
                  <c:v>0.83362750582710832</c:v>
                </c:pt>
                <c:pt idx="15">
                  <c:v>0.4906031012324662</c:v>
                </c:pt>
                <c:pt idx="16">
                  <c:v>1.9922091670405802</c:v>
                </c:pt>
                <c:pt idx="17">
                  <c:v>1.5054266207383034</c:v>
                </c:pt>
                <c:pt idx="18">
                  <c:v>1.3051733752258126</c:v>
                </c:pt>
                <c:pt idx="19">
                  <c:v>1.0365818474966515</c:v>
                </c:pt>
                <c:pt idx="20">
                  <c:v>1.0408808992671876</c:v>
                </c:pt>
                <c:pt idx="21">
                  <c:v>1.970741357982029</c:v>
                </c:pt>
                <c:pt idx="22">
                  <c:v>9.8203775566579434</c:v>
                </c:pt>
                <c:pt idx="23">
                  <c:v>2.939932946944992</c:v>
                </c:pt>
                <c:pt idx="24">
                  <c:v>9.9385629111449774</c:v>
                </c:pt>
                <c:pt idx="25">
                  <c:v>1.1493356324073212</c:v>
                </c:pt>
                <c:pt idx="26">
                  <c:v>0.99694942938452957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E-454C-B1F8-E735069BC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151248"/>
        <c:axId val="319414352"/>
      </c:lineChart>
      <c:catAx>
        <c:axId val="497997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Producing State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642288"/>
        <c:crosses val="autoZero"/>
        <c:auto val="1"/>
        <c:lblAlgn val="ctr"/>
        <c:lblOffset val="100"/>
        <c:noMultiLvlLbl val="0"/>
      </c:catAx>
      <c:valAx>
        <c:axId val="9264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</a:t>
                </a:r>
                <a:r>
                  <a:rPr lang="en-US" baseline="0"/>
                  <a:t> ash content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997120"/>
        <c:crosses val="autoZero"/>
        <c:crossBetween val="between"/>
      </c:valAx>
      <c:valAx>
        <c:axId val="319414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rgbClr val="FF0000"/>
                    </a:solidFill>
                  </a:rPr>
                  <a:t>Standard deviation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51248"/>
        <c:crosses val="max"/>
        <c:crossBetween val="between"/>
      </c:valAx>
      <c:catAx>
        <c:axId val="86151248"/>
        <c:scaling>
          <c:orientation val="minMax"/>
        </c:scaling>
        <c:delete val="1"/>
        <c:axPos val="b"/>
        <c:majorTickMark val="out"/>
        <c:minorTickMark val="none"/>
        <c:tickLblPos val="nextTo"/>
        <c:crossAx val="319414352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20172200349956251"/>
          <c:y val="8.8541119860017517E-2"/>
          <c:w val="0.13362221549229422"/>
          <c:h val="0.187501312335958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37384342108753"/>
          <c:y val="6.7901234567901231E-2"/>
          <c:w val="0.71079396325459321"/>
          <c:h val="0.77038106347817648"/>
        </c:manualLayout>
      </c:layout>
      <c:scatterChart>
        <c:scatterStyle val="lineMarker"/>
        <c:varyColors val="0"/>
        <c:ser>
          <c:idx val="0"/>
          <c:order val="0"/>
          <c:tx>
            <c:v>Total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S8'!$A$5:$A$41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'Table S8'!$B$5:$B$41</c:f>
              <c:numCache>
                <c:formatCode>_(* #,##0.0_);_(* \(#,##0.0\);_(* "-"??_);_(@_)</c:formatCode>
                <c:ptCount val="37"/>
                <c:pt idx="0">
                  <c:v>65.188412593999999</c:v>
                </c:pt>
                <c:pt idx="1">
                  <c:v>68.830921730000014</c:v>
                </c:pt>
                <c:pt idx="2">
                  <c:v>66.254530529999997</c:v>
                </c:pt>
                <c:pt idx="3">
                  <c:v>69.878261039999998</c:v>
                </c:pt>
                <c:pt idx="4">
                  <c:v>69.235614728000002</c:v>
                </c:pt>
                <c:pt idx="5">
                  <c:v>69.514300423999998</c:v>
                </c:pt>
                <c:pt idx="6">
                  <c:v>67.383516040000003</c:v>
                </c:pt>
                <c:pt idx="7">
                  <c:v>66.756473224000004</c:v>
                </c:pt>
                <c:pt idx="8">
                  <c:v>68.004027160000007</c:v>
                </c:pt>
                <c:pt idx="9">
                  <c:v>68.497170207999986</c:v>
                </c:pt>
                <c:pt idx="10">
                  <c:v>68.836001937999995</c:v>
                </c:pt>
                <c:pt idx="11">
                  <c:v>71.902905363999992</c:v>
                </c:pt>
                <c:pt idx="12">
                  <c:v>74.258216797999992</c:v>
                </c:pt>
                <c:pt idx="13">
                  <c:v>75.856123649999986</c:v>
                </c:pt>
                <c:pt idx="14">
                  <c:v>74.926536303999995</c:v>
                </c:pt>
                <c:pt idx="15">
                  <c:v>80.207231084000014</c:v>
                </c:pt>
                <c:pt idx="16">
                  <c:v>91.499653503400012</c:v>
                </c:pt>
                <c:pt idx="17">
                  <c:v>83.171169579999997</c:v>
                </c:pt>
                <c:pt idx="18">
                  <c:v>87.606118589600015</c:v>
                </c:pt>
                <c:pt idx="19">
                  <c:v>93.529372683038005</c:v>
                </c:pt>
                <c:pt idx="20">
                  <c:v>87.398804372919983</c:v>
                </c:pt>
                <c:pt idx="21">
                  <c:v>92.169488000000001</c:v>
                </c:pt>
                <c:pt idx="22">
                  <c:v>93.711693999999994</c:v>
                </c:pt>
                <c:pt idx="23">
                  <c:v>93.149242400000006</c:v>
                </c:pt>
                <c:pt idx="24">
                  <c:v>85.885996448000014</c:v>
                </c:pt>
                <c:pt idx="25">
                  <c:v>84.481228217999984</c:v>
                </c:pt>
                <c:pt idx="26">
                  <c:v>93.287678068000019</c:v>
                </c:pt>
                <c:pt idx="27">
                  <c:v>75.920896302000003</c:v>
                </c:pt>
                <c:pt idx="28">
                  <c:v>76.157670281999984</c:v>
                </c:pt>
                <c:pt idx="29">
                  <c:v>77.830419483999989</c:v>
                </c:pt>
                <c:pt idx="30">
                  <c:v>69.196878142000003</c:v>
                </c:pt>
                <c:pt idx="31">
                  <c:v>66.252262579999993</c:v>
                </c:pt>
                <c:pt idx="32">
                  <c:v>61.788574107999992</c:v>
                </c:pt>
                <c:pt idx="33">
                  <c:v>57.408527632000002</c:v>
                </c:pt>
                <c:pt idx="34">
                  <c:v>49.909959187999995</c:v>
                </c:pt>
                <c:pt idx="35">
                  <c:v>42.30960514800001</c:v>
                </c:pt>
                <c:pt idx="36">
                  <c:v>44.583814689999997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D6-443B-B468-9D0B4FFD09FD}"/>
            </c:ext>
          </c:extLst>
        </c:ser>
        <c:ser>
          <c:idx val="1"/>
          <c:order val="1"/>
          <c:tx>
            <c:v>Accessible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'Table S8'!$A$5:$A$41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'Table S8'!$I$5:$I$41</c:f>
              <c:numCache>
                <c:formatCode>_(* #,##0.0_);_(* \(#,##0.0\);_(* "-"??_);_(@_)</c:formatCode>
                <c:ptCount val="37"/>
                <c:pt idx="0">
                  <c:v>49.881401161600003</c:v>
                </c:pt>
                <c:pt idx="1">
                  <c:v>55.093349841200009</c:v>
                </c:pt>
                <c:pt idx="2">
                  <c:v>52.947814710399989</c:v>
                </c:pt>
                <c:pt idx="3">
                  <c:v>56.502399960799998</c:v>
                </c:pt>
                <c:pt idx="4">
                  <c:v>56.016931655600004</c:v>
                </c:pt>
                <c:pt idx="5">
                  <c:v>55.742437131199999</c:v>
                </c:pt>
                <c:pt idx="6">
                  <c:v>54.779628853600002</c:v>
                </c:pt>
                <c:pt idx="7">
                  <c:v>52.6546867088</c:v>
                </c:pt>
                <c:pt idx="8">
                  <c:v>54.26903166240001</c:v>
                </c:pt>
                <c:pt idx="9">
                  <c:v>53.27093408279999</c:v>
                </c:pt>
                <c:pt idx="10">
                  <c:v>53.121975126799995</c:v>
                </c:pt>
                <c:pt idx="11">
                  <c:v>53.810887618800002</c:v>
                </c:pt>
                <c:pt idx="12">
                  <c:v>53.428402387199995</c:v>
                </c:pt>
                <c:pt idx="13">
                  <c:v>53.806133995599986</c:v>
                </c:pt>
                <c:pt idx="14">
                  <c:v>52.790636703599993</c:v>
                </c:pt>
                <c:pt idx="15">
                  <c:v>52.699537687999999</c:v>
                </c:pt>
                <c:pt idx="16">
                  <c:v>61.154972380600015</c:v>
                </c:pt>
                <c:pt idx="17">
                  <c:v>56.388784737600005</c:v>
                </c:pt>
                <c:pt idx="18">
                  <c:v>58.735096946000006</c:v>
                </c:pt>
                <c:pt idx="19">
                  <c:v>62.165328774258008</c:v>
                </c:pt>
                <c:pt idx="20">
                  <c:v>56.975007175139986</c:v>
                </c:pt>
                <c:pt idx="21">
                  <c:v>60.490660221867408</c:v>
                </c:pt>
                <c:pt idx="22">
                  <c:v>61.502807095658504</c:v>
                </c:pt>
                <c:pt idx="23">
                  <c:v>58.785354718000001</c:v>
                </c:pt>
                <c:pt idx="24">
                  <c:v>55.555521763999984</c:v>
                </c:pt>
                <c:pt idx="25">
                  <c:v>53.810470315999993</c:v>
                </c:pt>
                <c:pt idx="26">
                  <c:v>63.666799580000031</c:v>
                </c:pt>
                <c:pt idx="27">
                  <c:v>48.001796776000006</c:v>
                </c:pt>
                <c:pt idx="28">
                  <c:v>47.675302694000003</c:v>
                </c:pt>
                <c:pt idx="29">
                  <c:v>46.484901097999987</c:v>
                </c:pt>
                <c:pt idx="30">
                  <c:v>40.51148366999999</c:v>
                </c:pt>
                <c:pt idx="31">
                  <c:v>37.826049433999998</c:v>
                </c:pt>
                <c:pt idx="32">
                  <c:v>34.848775391999986</c:v>
                </c:pt>
                <c:pt idx="33">
                  <c:v>33.01055655799999</c:v>
                </c:pt>
                <c:pt idx="34">
                  <c:v>28.015986349999995</c:v>
                </c:pt>
                <c:pt idx="35">
                  <c:v>22.199601780000005</c:v>
                </c:pt>
                <c:pt idx="36">
                  <c:v>24.235222982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8D6-443B-B468-9D0B4FFD0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5955616"/>
        <c:axId val="1243410128"/>
      </c:scatterChart>
      <c:scatterChart>
        <c:scatterStyle val="lineMarker"/>
        <c:varyColors val="0"/>
        <c:ser>
          <c:idx val="2"/>
          <c:order val="2"/>
          <c:tx>
            <c:v>% Accessible</c:v>
          </c:tx>
          <c:spPr>
            <a:ln w="190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'Table S8'!$A$5:$A$41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'Table S8'!$J$5:$J$41</c:f>
              <c:numCache>
                <c:formatCode>_(* #,##0.0_);_(* \(#,##0.0\);_(* "-"??_);_(@_)</c:formatCode>
                <c:ptCount val="37"/>
                <c:pt idx="0">
                  <c:v>76.518815502175812</c:v>
                </c:pt>
                <c:pt idx="1">
                  <c:v>80.041569190824205</c:v>
                </c:pt>
                <c:pt idx="2">
                  <c:v>79.915764683330238</c:v>
                </c:pt>
                <c:pt idx="3">
                  <c:v>80.858337228020986</c:v>
                </c:pt>
                <c:pt idx="4">
                  <c:v>80.907682954313188</c:v>
                </c:pt>
                <c:pt idx="5">
                  <c:v>80.188445817912267</c:v>
                </c:pt>
                <c:pt idx="6">
                  <c:v>81.295296049974425</c:v>
                </c:pt>
                <c:pt idx="7">
                  <c:v>78.875776633852794</c:v>
                </c:pt>
                <c:pt idx="8">
                  <c:v>79.802673354499618</c:v>
                </c:pt>
                <c:pt idx="9">
                  <c:v>77.770999766904708</c:v>
                </c:pt>
                <c:pt idx="10">
                  <c:v>77.171790387603437</c:v>
                </c:pt>
                <c:pt idx="11">
                  <c:v>74.838266056689534</c:v>
                </c:pt>
                <c:pt idx="12">
                  <c:v>71.949482078916532</c:v>
                </c:pt>
                <c:pt idx="13">
                  <c:v>70.931826471731384</c:v>
                </c:pt>
                <c:pt idx="14">
                  <c:v>70.456528898402766</c:v>
                </c:pt>
                <c:pt idx="15">
                  <c:v>65.704222643976379</c:v>
                </c:pt>
                <c:pt idx="16">
                  <c:v>66.836288487505115</c:v>
                </c:pt>
                <c:pt idx="17">
                  <c:v>67.798475147522396</c:v>
                </c:pt>
                <c:pt idx="18">
                  <c:v>67.044514574547804</c:v>
                </c:pt>
                <c:pt idx="19">
                  <c:v>66.466102563234642</c:v>
                </c:pt>
                <c:pt idx="20">
                  <c:v>65.189687186148021</c:v>
                </c:pt>
                <c:pt idx="21">
                  <c:v>65.629810400886029</c:v>
                </c:pt>
                <c:pt idx="22">
                  <c:v>65.629810400886043</c:v>
                </c:pt>
                <c:pt idx="23">
                  <c:v>63.108784573432018</c:v>
                </c:pt>
                <c:pt idx="24">
                  <c:v>64.685192070439882</c:v>
                </c:pt>
                <c:pt idx="25">
                  <c:v>63.695179924639014</c:v>
                </c:pt>
                <c:pt idx="26">
                  <c:v>68.247812464140765</c:v>
                </c:pt>
                <c:pt idx="27">
                  <c:v>63.226067017250799</c:v>
                </c:pt>
                <c:pt idx="28">
                  <c:v>62.600789280273126</c:v>
                </c:pt>
                <c:pt idx="29">
                  <c:v>59.725877627520859</c:v>
                </c:pt>
                <c:pt idx="30">
                  <c:v>58.545247643782048</c:v>
                </c:pt>
                <c:pt idx="31">
                  <c:v>57.09397379195137</c:v>
                </c:pt>
                <c:pt idx="32">
                  <c:v>56.400031713125401</c:v>
                </c:pt>
                <c:pt idx="33">
                  <c:v>57.501137757101482</c:v>
                </c:pt>
                <c:pt idx="34">
                  <c:v>56.133058022487759</c:v>
                </c:pt>
                <c:pt idx="35">
                  <c:v>52.46941374741094</c:v>
                </c:pt>
                <c:pt idx="36">
                  <c:v>54.358791751025024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8D6-443B-B468-9D0B4FFD0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7048096"/>
        <c:axId val="1327036448"/>
      </c:scatterChart>
      <c:valAx>
        <c:axId val="1405955616"/>
        <c:scaling>
          <c:orientation val="minMax"/>
          <c:max val="2021"/>
          <c:min val="198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410128"/>
        <c:crosses val="autoZero"/>
        <c:crossBetween val="midCat"/>
        <c:majorUnit val="5"/>
      </c:valAx>
      <c:valAx>
        <c:axId val="124341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Coal ash (Mt/yr)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5955616"/>
        <c:crosses val="autoZero"/>
        <c:crossBetween val="midCat"/>
        <c:majorUnit val="20"/>
      </c:valAx>
      <c:valAx>
        <c:axId val="1327036448"/>
        <c:scaling>
          <c:orientation val="minMax"/>
          <c:max val="90"/>
          <c:min val="4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Accessible Ash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048096"/>
        <c:crosses val="max"/>
        <c:crossBetween val="midCat"/>
        <c:majorUnit val="10"/>
      </c:valAx>
      <c:valAx>
        <c:axId val="1327048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7036448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9605669556456959"/>
          <c:y val="0.54668173422766597"/>
          <c:w val="0.48669790299650045"/>
          <c:h val="0.205251288033440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95624179790025"/>
          <c:y val="6.7901234567901231E-2"/>
          <c:w val="0.82311522583114616"/>
          <c:h val="0.77038106347817648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S8'!$B$4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S8'!$A$5:$A$41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'Table S8'!$B$5:$B$41</c:f>
              <c:numCache>
                <c:formatCode>_(* #,##0.0_);_(* \(#,##0.0\);_(* "-"??_);_(@_)</c:formatCode>
                <c:ptCount val="37"/>
                <c:pt idx="0">
                  <c:v>65.188412593999999</c:v>
                </c:pt>
                <c:pt idx="1">
                  <c:v>68.830921730000014</c:v>
                </c:pt>
                <c:pt idx="2">
                  <c:v>66.254530529999997</c:v>
                </c:pt>
                <c:pt idx="3">
                  <c:v>69.878261039999998</c:v>
                </c:pt>
                <c:pt idx="4">
                  <c:v>69.235614728000002</c:v>
                </c:pt>
                <c:pt idx="5">
                  <c:v>69.514300423999998</c:v>
                </c:pt>
                <c:pt idx="6">
                  <c:v>67.383516040000003</c:v>
                </c:pt>
                <c:pt idx="7">
                  <c:v>66.756473224000004</c:v>
                </c:pt>
                <c:pt idx="8">
                  <c:v>68.004027160000007</c:v>
                </c:pt>
                <c:pt idx="9">
                  <c:v>68.497170207999986</c:v>
                </c:pt>
                <c:pt idx="10">
                  <c:v>68.836001937999995</c:v>
                </c:pt>
                <c:pt idx="11">
                  <c:v>71.902905363999992</c:v>
                </c:pt>
                <c:pt idx="12">
                  <c:v>74.258216797999992</c:v>
                </c:pt>
                <c:pt idx="13">
                  <c:v>75.856123649999986</c:v>
                </c:pt>
                <c:pt idx="14">
                  <c:v>74.926536303999995</c:v>
                </c:pt>
                <c:pt idx="15">
                  <c:v>80.207231084000014</c:v>
                </c:pt>
                <c:pt idx="16">
                  <c:v>91.499653503400012</c:v>
                </c:pt>
                <c:pt idx="17">
                  <c:v>83.171169579999997</c:v>
                </c:pt>
                <c:pt idx="18">
                  <c:v>87.606118589600015</c:v>
                </c:pt>
                <c:pt idx="19">
                  <c:v>93.529372683038005</c:v>
                </c:pt>
                <c:pt idx="20">
                  <c:v>87.398804372919983</c:v>
                </c:pt>
                <c:pt idx="21">
                  <c:v>92.169488000000001</c:v>
                </c:pt>
                <c:pt idx="22">
                  <c:v>93.711693999999994</c:v>
                </c:pt>
                <c:pt idx="23">
                  <c:v>93.149242400000006</c:v>
                </c:pt>
                <c:pt idx="24">
                  <c:v>85.885996448000014</c:v>
                </c:pt>
                <c:pt idx="25">
                  <c:v>84.481228217999984</c:v>
                </c:pt>
                <c:pt idx="26">
                  <c:v>93.287678068000019</c:v>
                </c:pt>
                <c:pt idx="27">
                  <c:v>75.920896302000003</c:v>
                </c:pt>
                <c:pt idx="28">
                  <c:v>76.157670281999984</c:v>
                </c:pt>
                <c:pt idx="29">
                  <c:v>77.830419483999989</c:v>
                </c:pt>
                <c:pt idx="30">
                  <c:v>69.196878142000003</c:v>
                </c:pt>
                <c:pt idx="31">
                  <c:v>66.252262579999993</c:v>
                </c:pt>
                <c:pt idx="32">
                  <c:v>61.788574107999992</c:v>
                </c:pt>
                <c:pt idx="33">
                  <c:v>57.408527632000002</c:v>
                </c:pt>
                <c:pt idx="34">
                  <c:v>49.909959187999995</c:v>
                </c:pt>
                <c:pt idx="35">
                  <c:v>42.30960514800001</c:v>
                </c:pt>
                <c:pt idx="36">
                  <c:v>44.583814689999997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EC-4241-B8C4-C76D637E22C1}"/>
            </c:ext>
          </c:extLst>
        </c:ser>
        <c:ser>
          <c:idx val="1"/>
          <c:order val="1"/>
          <c:tx>
            <c:strRef>
              <c:f>'Table S8'!$C$4</c:f>
              <c:strCache>
                <c:ptCount val="1"/>
                <c:pt idx="0">
                  <c:v>Fly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'Table S8'!$A$5:$A$41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'Table S8'!$C$5:$C$41</c:f>
              <c:numCache>
                <c:formatCode>_(* #,##0.0_);_(* \(#,##0.0\);_(* "-"??_);_(@_)</c:formatCode>
                <c:ptCount val="37"/>
                <c:pt idx="0">
                  <c:v>18.249558623999992</c:v>
                </c:pt>
                <c:pt idx="1">
                  <c:v>17.540416018000002</c:v>
                </c:pt>
                <c:pt idx="2">
                  <c:v>18.400876248000014</c:v>
                </c:pt>
                <c:pt idx="3">
                  <c:v>18.765290453999999</c:v>
                </c:pt>
                <c:pt idx="4">
                  <c:v>18.631481403999999</c:v>
                </c:pt>
                <c:pt idx="5">
                  <c:v>18.863810201999993</c:v>
                </c:pt>
                <c:pt idx="6">
                  <c:v>18.179342891999987</c:v>
                </c:pt>
                <c:pt idx="7">
                  <c:v>17.255742934000008</c:v>
                </c:pt>
                <c:pt idx="8">
                  <c:v>17.249392673999985</c:v>
                </c:pt>
                <c:pt idx="9">
                  <c:v>17.941661731999989</c:v>
                </c:pt>
                <c:pt idx="10">
                  <c:v>16.865474097999996</c:v>
                </c:pt>
                <c:pt idx="11">
                  <c:v>17.420396103999988</c:v>
                </c:pt>
                <c:pt idx="12">
                  <c:v>17.996908994000002</c:v>
                </c:pt>
                <c:pt idx="13">
                  <c:v>18.709771038000003</c:v>
                </c:pt>
                <c:pt idx="14">
                  <c:v>18.93819896199998</c:v>
                </c:pt>
                <c:pt idx="15">
                  <c:v>17.685111228</c:v>
                </c:pt>
                <c:pt idx="16">
                  <c:v>20.20906742399999</c:v>
                </c:pt>
                <c:pt idx="17">
                  <c:v>20.125661294800015</c:v>
                </c:pt>
                <c:pt idx="18">
                  <c:v>19.655687623999988</c:v>
                </c:pt>
                <c:pt idx="19">
                  <c:v>21.26608725178</c:v>
                </c:pt>
                <c:pt idx="20">
                  <c:v>19.940763495919985</c:v>
                </c:pt>
                <c:pt idx="21">
                  <c:v>20.117604459395903</c:v>
                </c:pt>
                <c:pt idx="22">
                  <c:v>20.454217919838552</c:v>
                </c:pt>
                <c:pt idx="23">
                  <c:v>22.619898274000004</c:v>
                </c:pt>
                <c:pt idx="24">
                  <c:v>22.314813640000004</c:v>
                </c:pt>
                <c:pt idx="25">
                  <c:v>21.428952369999998</c:v>
                </c:pt>
                <c:pt idx="26">
                  <c:v>23.837061679999994</c:v>
                </c:pt>
                <c:pt idx="27">
                  <c:v>19.083619915999996</c:v>
                </c:pt>
                <c:pt idx="28">
                  <c:v>19.507363693999995</c:v>
                </c:pt>
                <c:pt idx="29">
                  <c:v>21.740840854000002</c:v>
                </c:pt>
                <c:pt idx="30">
                  <c:v>18.28883951800001</c:v>
                </c:pt>
                <c:pt idx="31">
                  <c:v>16.455156584000008</c:v>
                </c:pt>
                <c:pt idx="32">
                  <c:v>16.615908879999996</c:v>
                </c:pt>
                <c:pt idx="33">
                  <c:v>15.012377511999993</c:v>
                </c:pt>
                <c:pt idx="34">
                  <c:v>13.151660614000001</c:v>
                </c:pt>
                <c:pt idx="35">
                  <c:v>10.661632949999994</c:v>
                </c:pt>
                <c:pt idx="36">
                  <c:v>11.835614588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EC-4241-B8C4-C76D637E22C1}"/>
            </c:ext>
          </c:extLst>
        </c:ser>
        <c:ser>
          <c:idx val="2"/>
          <c:order val="2"/>
          <c:tx>
            <c:strRef>
              <c:f>'Table S8'!$D$4</c:f>
              <c:strCache>
                <c:ptCount val="1"/>
                <c:pt idx="0">
                  <c:v>Bottom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'Table S8'!$A$5:$A$41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'Table S8'!$D$5:$D$41</c:f>
              <c:numCache>
                <c:formatCode>_(* #,##0.0_);_(* \(#,##0.0\);_(* "-"??_);_(@_)</c:formatCode>
                <c:ptCount val="37"/>
                <c:pt idx="0">
                  <c:v>46.938853970000011</c:v>
                </c:pt>
                <c:pt idx="1">
                  <c:v>51.290505712000012</c:v>
                </c:pt>
                <c:pt idx="2">
                  <c:v>47.85365428199998</c:v>
                </c:pt>
                <c:pt idx="3">
                  <c:v>51.112970586000003</c:v>
                </c:pt>
                <c:pt idx="4">
                  <c:v>50.604133324000003</c:v>
                </c:pt>
                <c:pt idx="5">
                  <c:v>50.650490222000002</c:v>
                </c:pt>
                <c:pt idx="6">
                  <c:v>49.204173148000017</c:v>
                </c:pt>
                <c:pt idx="7">
                  <c:v>49.500730289999993</c:v>
                </c:pt>
                <c:pt idx="8">
                  <c:v>50.754634486000022</c:v>
                </c:pt>
                <c:pt idx="9">
                  <c:v>50.555508476</c:v>
                </c:pt>
                <c:pt idx="10">
                  <c:v>51.970527840000003</c:v>
                </c:pt>
                <c:pt idx="11">
                  <c:v>54.48250926</c:v>
                </c:pt>
                <c:pt idx="12">
                  <c:v>56.261307803999991</c:v>
                </c:pt>
                <c:pt idx="13">
                  <c:v>57.146352611999987</c:v>
                </c:pt>
                <c:pt idx="14">
                  <c:v>55.988337342000015</c:v>
                </c:pt>
                <c:pt idx="15">
                  <c:v>62.522119856000018</c:v>
                </c:pt>
                <c:pt idx="16">
                  <c:v>71.290586079400015</c:v>
                </c:pt>
                <c:pt idx="17">
                  <c:v>63.045508285199986</c:v>
                </c:pt>
                <c:pt idx="18">
                  <c:v>67.95043096560002</c:v>
                </c:pt>
                <c:pt idx="19">
                  <c:v>72.263285431257998</c:v>
                </c:pt>
                <c:pt idx="20">
                  <c:v>67.458040877000002</c:v>
                </c:pt>
                <c:pt idx="21">
                  <c:v>72.051883540604095</c:v>
                </c:pt>
                <c:pt idx="22">
                  <c:v>73.257476080161439</c:v>
                </c:pt>
                <c:pt idx="23">
                  <c:v>70.529344125999998</c:v>
                </c:pt>
                <c:pt idx="24">
                  <c:v>63.57118280800001</c:v>
                </c:pt>
                <c:pt idx="25">
                  <c:v>63.052275847999987</c:v>
                </c:pt>
                <c:pt idx="26">
                  <c:v>69.450616388000029</c:v>
                </c:pt>
                <c:pt idx="27">
                  <c:v>56.837276386000006</c:v>
                </c:pt>
                <c:pt idx="28">
                  <c:v>56.650306587999992</c:v>
                </c:pt>
                <c:pt idx="29">
                  <c:v>56.089578629999991</c:v>
                </c:pt>
                <c:pt idx="30">
                  <c:v>50.908038623999992</c:v>
                </c:pt>
                <c:pt idx="31">
                  <c:v>49.797105995999985</c:v>
                </c:pt>
                <c:pt idx="32">
                  <c:v>45.172665228</c:v>
                </c:pt>
                <c:pt idx="33">
                  <c:v>42.396150120000009</c:v>
                </c:pt>
                <c:pt idx="34">
                  <c:v>36.758298573999994</c:v>
                </c:pt>
                <c:pt idx="35">
                  <c:v>31.647972198000016</c:v>
                </c:pt>
                <c:pt idx="36">
                  <c:v>32.748200101999998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6EC-4241-B8C4-C76D637E2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5955616"/>
        <c:axId val="1243410128"/>
      </c:scatterChart>
      <c:valAx>
        <c:axId val="1405955616"/>
        <c:scaling>
          <c:orientation val="minMax"/>
          <c:max val="2021"/>
          <c:min val="198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410128"/>
        <c:crosses val="autoZero"/>
        <c:crossBetween val="midCat"/>
        <c:majorUnit val="5"/>
      </c:valAx>
      <c:valAx>
        <c:axId val="124341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Coal ash (Mt/yr)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5955616"/>
        <c:crosses val="autoZero"/>
        <c:crossBetween val="midCat"/>
        <c:majorUnit val="20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3993920193569554"/>
          <c:y val="0.42939778361038211"/>
          <c:w val="0.31848992508748902"/>
          <c:h val="0.18904539710313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95624179790025"/>
          <c:y val="6.7901234567901231E-2"/>
          <c:w val="0.82311522583114616"/>
          <c:h val="0.77038106347817648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S8'!$E$4</c:f>
              <c:strCache>
                <c:ptCount val="1"/>
                <c:pt idx="0">
                  <c:v>Landfills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S8'!$A$5:$A$41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'Table S8'!$E$5:$E$41</c:f>
              <c:numCache>
                <c:formatCode>_(* #,##0.0_);_(* \(#,##0.0\);_(* "-"??_);_(@_)</c:formatCode>
                <c:ptCount val="37"/>
                <c:pt idx="0">
                  <c:v>16.564743928000006</c:v>
                </c:pt>
                <c:pt idx="1">
                  <c:v>17.204487264000001</c:v>
                </c:pt>
                <c:pt idx="2">
                  <c:v>19.321754665999997</c:v>
                </c:pt>
                <c:pt idx="3">
                  <c:v>21.529649349999996</c:v>
                </c:pt>
                <c:pt idx="4">
                  <c:v>23.045637848000002</c:v>
                </c:pt>
                <c:pt idx="5">
                  <c:v>21.69584472599999</c:v>
                </c:pt>
                <c:pt idx="6">
                  <c:v>21.951850922000002</c:v>
                </c:pt>
                <c:pt idx="7">
                  <c:v>22.679227845999996</c:v>
                </c:pt>
                <c:pt idx="8">
                  <c:v>23.687195544000005</c:v>
                </c:pt>
                <c:pt idx="9">
                  <c:v>23.846224197999998</c:v>
                </c:pt>
                <c:pt idx="10">
                  <c:v>23.832344343999999</c:v>
                </c:pt>
                <c:pt idx="11">
                  <c:v>24.156933348000006</c:v>
                </c:pt>
                <c:pt idx="12">
                  <c:v>23.420847495999993</c:v>
                </c:pt>
                <c:pt idx="13">
                  <c:v>25.832766961999983</c:v>
                </c:pt>
                <c:pt idx="14">
                  <c:v>25.306148971999995</c:v>
                </c:pt>
                <c:pt idx="15">
                  <c:v>26.051578777999996</c:v>
                </c:pt>
                <c:pt idx="16">
                  <c:v>29.136734665600009</c:v>
                </c:pt>
                <c:pt idx="17">
                  <c:v>27.499927935199995</c:v>
                </c:pt>
                <c:pt idx="18">
                  <c:v>26.497838763600008</c:v>
                </c:pt>
                <c:pt idx="19">
                  <c:v>27.386091450798013</c:v>
                </c:pt>
                <c:pt idx="20">
                  <c:v>26.004713859199995</c:v>
                </c:pt>
                <c:pt idx="21">
                  <c:v>29.324033822227385</c:v>
                </c:pt>
                <c:pt idx="22">
                  <c:v>29.814691868465442</c:v>
                </c:pt>
                <c:pt idx="23">
                  <c:v>26.125241794000004</c:v>
                </c:pt>
                <c:pt idx="24">
                  <c:v>24.723285821999983</c:v>
                </c:pt>
                <c:pt idx="25">
                  <c:v>27.135658877999997</c:v>
                </c:pt>
                <c:pt idx="26">
                  <c:v>35.235324790000028</c:v>
                </c:pt>
                <c:pt idx="27">
                  <c:v>28.273262598000009</c:v>
                </c:pt>
                <c:pt idx="28">
                  <c:v>28.618898178000006</c:v>
                </c:pt>
                <c:pt idx="29">
                  <c:v>28.172474899999983</c:v>
                </c:pt>
                <c:pt idx="30">
                  <c:v>25.378723371999989</c:v>
                </c:pt>
                <c:pt idx="31">
                  <c:v>24.935293787999999</c:v>
                </c:pt>
                <c:pt idx="32">
                  <c:v>23.333667497999993</c:v>
                </c:pt>
                <c:pt idx="33">
                  <c:v>21.161243551999991</c:v>
                </c:pt>
                <c:pt idx="34">
                  <c:v>17.602194975999993</c:v>
                </c:pt>
                <c:pt idx="35">
                  <c:v>14.574572444000003</c:v>
                </c:pt>
                <c:pt idx="36">
                  <c:v>16.373691819999998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6A-41BE-AA7B-1CC0E2AC4779}"/>
            </c:ext>
          </c:extLst>
        </c:ser>
        <c:ser>
          <c:idx val="1"/>
          <c:order val="1"/>
          <c:tx>
            <c:strRef>
              <c:f>'Table S8'!$F$4</c:f>
              <c:strCache>
                <c:ptCount val="1"/>
                <c:pt idx="0">
                  <c:v>Ponds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'Table S8'!$A$5:$A$41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'Table S8'!$F$5:$F$41</c:f>
              <c:numCache>
                <c:formatCode>_(* #,##0.0_);_(* \(#,##0.0\);_(* "-"??_);_(@_)</c:formatCode>
                <c:ptCount val="37"/>
                <c:pt idx="0">
                  <c:v>22.791173857999993</c:v>
                </c:pt>
                <c:pt idx="1">
                  <c:v>21.552510286</c:v>
                </c:pt>
                <c:pt idx="2">
                  <c:v>21.693848929999991</c:v>
                </c:pt>
                <c:pt idx="3">
                  <c:v>22.065339140000003</c:v>
                </c:pt>
                <c:pt idx="4">
                  <c:v>21.840721372000008</c:v>
                </c:pt>
                <c:pt idx="5">
                  <c:v>22.413242669999999</c:v>
                </c:pt>
                <c:pt idx="6">
                  <c:v>22.167306172</c:v>
                </c:pt>
                <c:pt idx="7">
                  <c:v>20.513789186000007</c:v>
                </c:pt>
                <c:pt idx="8">
                  <c:v>20.210881784000001</c:v>
                </c:pt>
                <c:pt idx="9">
                  <c:v>18.889211241999995</c:v>
                </c:pt>
                <c:pt idx="10">
                  <c:v>19.338809649999995</c:v>
                </c:pt>
                <c:pt idx="11">
                  <c:v>19.194114439999996</c:v>
                </c:pt>
                <c:pt idx="12">
                  <c:v>18.137521894000002</c:v>
                </c:pt>
                <c:pt idx="13">
                  <c:v>17.836428852000001</c:v>
                </c:pt>
                <c:pt idx="14">
                  <c:v>17.309175836000005</c:v>
                </c:pt>
                <c:pt idx="15">
                  <c:v>17.018787518</c:v>
                </c:pt>
                <c:pt idx="16">
                  <c:v>18.438252064000004</c:v>
                </c:pt>
                <c:pt idx="17">
                  <c:v>17.762040091999999</c:v>
                </c:pt>
                <c:pt idx="18">
                  <c:v>18.603812414</c:v>
                </c:pt>
                <c:pt idx="19">
                  <c:v>18.15835800424</c:v>
                </c:pt>
                <c:pt idx="20">
                  <c:v>17.867935213399996</c:v>
                </c:pt>
                <c:pt idx="21">
                  <c:v>16.522330619453523</c:v>
                </c:pt>
                <c:pt idx="22">
                  <c:v>16.798786938873516</c:v>
                </c:pt>
                <c:pt idx="23">
                  <c:v>16.301571009999989</c:v>
                </c:pt>
                <c:pt idx="24">
                  <c:v>14.400212448000001</c:v>
                </c:pt>
                <c:pt idx="25">
                  <c:v>14.919119407999995</c:v>
                </c:pt>
                <c:pt idx="26">
                  <c:v>12.304989519999996</c:v>
                </c:pt>
                <c:pt idx="27">
                  <c:v>8.7623609019999993</c:v>
                </c:pt>
                <c:pt idx="28">
                  <c:v>8.8313972999999972</c:v>
                </c:pt>
                <c:pt idx="29">
                  <c:v>8.155457482000001</c:v>
                </c:pt>
                <c:pt idx="30">
                  <c:v>5.7966987639999967</c:v>
                </c:pt>
                <c:pt idx="31">
                  <c:v>4.4078969020000001</c:v>
                </c:pt>
                <c:pt idx="32">
                  <c:v>2.808538561999999</c:v>
                </c:pt>
                <c:pt idx="33">
                  <c:v>3.1881933919999992</c:v>
                </c:pt>
                <c:pt idx="34">
                  <c:v>2.1560947060000002</c:v>
                </c:pt>
                <c:pt idx="35">
                  <c:v>1.1162849899999998</c:v>
                </c:pt>
                <c:pt idx="36">
                  <c:v>2.3606637959999999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F6A-41BE-AA7B-1CC0E2AC4779}"/>
            </c:ext>
          </c:extLst>
        </c:ser>
        <c:ser>
          <c:idx val="2"/>
          <c:order val="2"/>
          <c:tx>
            <c:strRef>
              <c:f>'Table S8'!$G$4</c:f>
              <c:strCache>
                <c:ptCount val="1"/>
                <c:pt idx="0">
                  <c:v>Offsite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'Table S8'!$A$5:$A$41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'Table S8'!$G$5:$G$41</c:f>
              <c:numCache>
                <c:formatCode>_(* #,##0.0_);_(* \(#,##0.0\);_(* "-"??_);_(@_)</c:formatCode>
                <c:ptCount val="37"/>
                <c:pt idx="0">
                  <c:v>8.8597013160000024</c:v>
                </c:pt>
                <c:pt idx="1">
                  <c:v>15.236632408000004</c:v>
                </c:pt>
                <c:pt idx="2">
                  <c:v>10.989941391999999</c:v>
                </c:pt>
                <c:pt idx="3">
                  <c:v>12.07093708</c:v>
                </c:pt>
                <c:pt idx="4">
                  <c:v>10.384943049999999</c:v>
                </c:pt>
                <c:pt idx="5">
                  <c:v>10.909020936000003</c:v>
                </c:pt>
                <c:pt idx="6">
                  <c:v>9.8952472860000018</c:v>
                </c:pt>
                <c:pt idx="7">
                  <c:v>8.5650492519999997</c:v>
                </c:pt>
                <c:pt idx="8">
                  <c:v>9.6445934520000023</c:v>
                </c:pt>
                <c:pt idx="9">
                  <c:v>9.7540900779999991</c:v>
                </c:pt>
                <c:pt idx="10">
                  <c:v>9.2796349380000027</c:v>
                </c:pt>
                <c:pt idx="11">
                  <c:v>9.6591083320000006</c:v>
                </c:pt>
                <c:pt idx="12">
                  <c:v>10.692204916000001</c:v>
                </c:pt>
                <c:pt idx="13">
                  <c:v>9.2954198700000035</c:v>
                </c:pt>
                <c:pt idx="14">
                  <c:v>9.4141697319999977</c:v>
                </c:pt>
                <c:pt idx="15">
                  <c:v>8.7339661680000003</c:v>
                </c:pt>
                <c:pt idx="16">
                  <c:v>11.300614254800001</c:v>
                </c:pt>
                <c:pt idx="17">
                  <c:v>9.7979975900000049</c:v>
                </c:pt>
                <c:pt idx="18">
                  <c:v>11.802683953999999</c:v>
                </c:pt>
                <c:pt idx="19">
                  <c:v>14.726574988899999</c:v>
                </c:pt>
                <c:pt idx="20">
                  <c:v>11.614940331460001</c:v>
                </c:pt>
                <c:pt idx="21">
                  <c:v>11.526363908406807</c:v>
                </c:pt>
                <c:pt idx="22">
                  <c:v>11.719226296638023</c:v>
                </c:pt>
                <c:pt idx="23">
                  <c:v>11.175550420000006</c:v>
                </c:pt>
                <c:pt idx="24">
                  <c:v>12.908445655999998</c:v>
                </c:pt>
                <c:pt idx="25">
                  <c:v>8.9595818339999944</c:v>
                </c:pt>
                <c:pt idx="26">
                  <c:v>9.7764067059999995</c:v>
                </c:pt>
                <c:pt idx="27">
                  <c:v>7.8238831919999967</c:v>
                </c:pt>
                <c:pt idx="28">
                  <c:v>8.0204690979999977</c:v>
                </c:pt>
                <c:pt idx="29">
                  <c:v>8.6313641100000016</c:v>
                </c:pt>
                <c:pt idx="30">
                  <c:v>7.889925896000002</c:v>
                </c:pt>
                <c:pt idx="31">
                  <c:v>6.6936276299999982</c:v>
                </c:pt>
                <c:pt idx="32">
                  <c:v>7.4643677579999981</c:v>
                </c:pt>
                <c:pt idx="33">
                  <c:v>6.6820157259999986</c:v>
                </c:pt>
                <c:pt idx="34">
                  <c:v>7.0122292460000022</c:v>
                </c:pt>
                <c:pt idx="35">
                  <c:v>4.6604558139999996</c:v>
                </c:pt>
                <c:pt idx="36">
                  <c:v>4.2009691440000001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F6A-41BE-AA7B-1CC0E2AC4779}"/>
            </c:ext>
          </c:extLst>
        </c:ser>
        <c:ser>
          <c:idx val="3"/>
          <c:order val="3"/>
          <c:tx>
            <c:strRef>
              <c:f>'Table S8'!$H$4</c:f>
              <c:strCache>
                <c:ptCount val="1"/>
                <c:pt idx="0">
                  <c:v>Stored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xVal>
            <c:numRef>
              <c:f>'Table S8'!$A$5:$A$41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'Table S8'!$H$5:$H$41</c:f>
              <c:numCache>
                <c:formatCode>_(* #,##0.0_);_(* \(#,##0.0\);_(* "-"??_);_(@_)</c:formatCode>
                <c:ptCount val="37"/>
                <c:pt idx="0">
                  <c:v>1.6657820596000001</c:v>
                </c:pt>
                <c:pt idx="1">
                  <c:v>1.0997198832000001</c:v>
                </c:pt>
                <c:pt idx="2">
                  <c:v>0.94226972240000018</c:v>
                </c:pt>
                <c:pt idx="3">
                  <c:v>0.83647439079999997</c:v>
                </c:pt>
                <c:pt idx="4">
                  <c:v>0.74562938559999981</c:v>
                </c:pt>
                <c:pt idx="5">
                  <c:v>0.72432879920000026</c:v>
                </c:pt>
                <c:pt idx="6">
                  <c:v>0.76522447359999979</c:v>
                </c:pt>
                <c:pt idx="7">
                  <c:v>0.89662042480000015</c:v>
                </c:pt>
                <c:pt idx="8">
                  <c:v>0.72636088239999985</c:v>
                </c:pt>
                <c:pt idx="9">
                  <c:v>0.7814085648000002</c:v>
                </c:pt>
                <c:pt idx="10">
                  <c:v>0.67118619480000019</c:v>
                </c:pt>
                <c:pt idx="11">
                  <c:v>0.80073149879999994</c:v>
                </c:pt>
                <c:pt idx="12">
                  <c:v>1.1778280811999997</c:v>
                </c:pt>
                <c:pt idx="13">
                  <c:v>0.84151831159999968</c:v>
                </c:pt>
                <c:pt idx="14">
                  <c:v>0.76114216360000009</c:v>
                </c:pt>
                <c:pt idx="15">
                  <c:v>0.89520522399999969</c:v>
                </c:pt>
                <c:pt idx="16">
                  <c:v>2.2793713961999993</c:v>
                </c:pt>
                <c:pt idx="17">
                  <c:v>1.3288191204000008</c:v>
                </c:pt>
                <c:pt idx="18">
                  <c:v>1.8307618143999995</c:v>
                </c:pt>
                <c:pt idx="19">
                  <c:v>1.89430433032</c:v>
                </c:pt>
                <c:pt idx="20">
                  <c:v>1.4874177710800003</c:v>
                </c:pt>
                <c:pt idx="21">
                  <c:v>3.1179318717796991</c:v>
                </c:pt>
                <c:pt idx="22">
                  <c:v>3.1701019916815247</c:v>
                </c:pt>
                <c:pt idx="23">
                  <c:v>5.1829914940000004</c:v>
                </c:pt>
                <c:pt idx="24">
                  <c:v>3.5235778380000005</c:v>
                </c:pt>
                <c:pt idx="25">
                  <c:v>2.7961101960000012</c:v>
                </c:pt>
                <c:pt idx="26">
                  <c:v>6.3500785640000021</c:v>
                </c:pt>
                <c:pt idx="27">
                  <c:v>3.1422900839999994</c:v>
                </c:pt>
                <c:pt idx="28">
                  <c:v>2.2045381179999994</c:v>
                </c:pt>
                <c:pt idx="29">
                  <c:v>1.5256046060000001</c:v>
                </c:pt>
                <c:pt idx="30">
                  <c:v>1.4461356379999999</c:v>
                </c:pt>
                <c:pt idx="31">
                  <c:v>1.7892311140000006</c:v>
                </c:pt>
                <c:pt idx="32">
                  <c:v>1.2422015740000001</c:v>
                </c:pt>
                <c:pt idx="33">
                  <c:v>1.979103888</c:v>
                </c:pt>
                <c:pt idx="34">
                  <c:v>1.2454674219999997</c:v>
                </c:pt>
                <c:pt idx="35">
                  <c:v>1.8482885320000002</c:v>
                </c:pt>
                <c:pt idx="36">
                  <c:v>1.2998982219999999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F6A-41BE-AA7B-1CC0E2AC4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5955616"/>
        <c:axId val="1243410128"/>
      </c:scatterChart>
      <c:valAx>
        <c:axId val="1405955616"/>
        <c:scaling>
          <c:orientation val="minMax"/>
          <c:max val="2021"/>
          <c:min val="198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410128"/>
        <c:crosses val="autoZero"/>
        <c:crossBetween val="midCat"/>
        <c:majorUnit val="5"/>
      </c:valAx>
      <c:valAx>
        <c:axId val="124341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Totazl ash (Mt/yr)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5955616"/>
        <c:crosses val="autoZero"/>
        <c:crossBetween val="midCat"/>
        <c:majorUnit val="10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3029479713473316"/>
          <c:y val="0.10841012928939435"/>
          <c:w val="0.31414964730971134"/>
          <c:h val="0.256175755808301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95624179790025"/>
          <c:y val="6.7901234567901231E-2"/>
          <c:w val="0.82311522583114616"/>
          <c:h val="0.77038106347817648"/>
        </c:manualLayout>
      </c:layout>
      <c:scatterChart>
        <c:scatterStyle val="lineMarker"/>
        <c:varyColors val="0"/>
        <c:ser>
          <c:idx val="0"/>
          <c:order val="0"/>
          <c:tx>
            <c:v>Used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'Table S8'!$A$5:$A$41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'Table S8'!$K$5:$K$41</c:f>
              <c:numCache>
                <c:formatCode>_(* #,##0.0_);_(* \(#,##0.0\);_(* "-"??_);_(@_)</c:formatCode>
                <c:ptCount val="37"/>
                <c:pt idx="0">
                  <c:v>6.6631282384000006</c:v>
                </c:pt>
                <c:pt idx="1">
                  <c:v>4.3988795327999997</c:v>
                </c:pt>
                <c:pt idx="2">
                  <c:v>3.7690788896000007</c:v>
                </c:pt>
                <c:pt idx="3">
                  <c:v>3.3458975631999994</c:v>
                </c:pt>
                <c:pt idx="4">
                  <c:v>2.9825175423999992</c:v>
                </c:pt>
                <c:pt idx="5">
                  <c:v>2.8973151968000006</c:v>
                </c:pt>
                <c:pt idx="6">
                  <c:v>3.0608978943999992</c:v>
                </c:pt>
                <c:pt idx="7">
                  <c:v>3.5864816992000006</c:v>
                </c:pt>
                <c:pt idx="8">
                  <c:v>2.9054435295999994</c:v>
                </c:pt>
                <c:pt idx="9">
                  <c:v>3.1256342592000004</c:v>
                </c:pt>
                <c:pt idx="10">
                  <c:v>2.6847447792000008</c:v>
                </c:pt>
                <c:pt idx="11">
                  <c:v>3.2029259951999998</c:v>
                </c:pt>
                <c:pt idx="12">
                  <c:v>4.7113123247999988</c:v>
                </c:pt>
                <c:pt idx="13">
                  <c:v>3.3660732463999983</c:v>
                </c:pt>
                <c:pt idx="14">
                  <c:v>3.0445686543999999</c:v>
                </c:pt>
                <c:pt idx="15">
                  <c:v>3.5808208959999988</c:v>
                </c:pt>
                <c:pt idx="16">
                  <c:v>9.1174855847999954</c:v>
                </c:pt>
                <c:pt idx="17">
                  <c:v>5.3152764816000024</c:v>
                </c:pt>
                <c:pt idx="18">
                  <c:v>7.3230472575999981</c:v>
                </c:pt>
                <c:pt idx="19">
                  <c:v>7.5772173212799983</c:v>
                </c:pt>
                <c:pt idx="20">
                  <c:v>5.9496710843200002</c:v>
                </c:pt>
                <c:pt idx="21">
                  <c:v>10.13144112808066</c:v>
                </c:pt>
                <c:pt idx="22">
                  <c:v>10.300963272940278</c:v>
                </c:pt>
                <c:pt idx="23">
                  <c:v>13.034452957999999</c:v>
                </c:pt>
                <c:pt idx="24">
                  <c:v>13.01395069000001</c:v>
                </c:pt>
                <c:pt idx="25">
                  <c:v>13.09287535</c:v>
                </c:pt>
                <c:pt idx="26">
                  <c:v>11.243770355999997</c:v>
                </c:pt>
                <c:pt idx="27">
                  <c:v>10.326883529999995</c:v>
                </c:pt>
                <c:pt idx="28">
                  <c:v>11.400893931999994</c:v>
                </c:pt>
                <c:pt idx="29">
                  <c:v>13.443318984000006</c:v>
                </c:pt>
                <c:pt idx="30">
                  <c:v>11.009445761999995</c:v>
                </c:pt>
                <c:pt idx="31">
                  <c:v>11.783088866000002</c:v>
                </c:pt>
                <c:pt idx="32">
                  <c:v>10.827919043999996</c:v>
                </c:pt>
                <c:pt idx="33">
                  <c:v>9.3568359560000047</c:v>
                </c:pt>
                <c:pt idx="34">
                  <c:v>6.9633322440000009</c:v>
                </c:pt>
                <c:pt idx="35">
                  <c:v>6.4750879680000004</c:v>
                </c:pt>
                <c:pt idx="36">
                  <c:v>6.5370483619999993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62-4E3D-9939-6801E58A925C}"/>
            </c:ext>
          </c:extLst>
        </c:ser>
        <c:ser>
          <c:idx val="1"/>
          <c:order val="1"/>
          <c:tx>
            <c:strRef>
              <c:f>'Table S8'!$L$4</c:f>
              <c:strCache>
                <c:ptCount val="1"/>
                <c:pt idx="0">
                  <c:v>Sold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'Table S8'!$A$5:$A$41</c:f>
              <c:numCache>
                <c:formatCode>General</c:formatCode>
                <c:ptCount val="3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</c:numCache>
            </c:numRef>
          </c:xVal>
          <c:yVal>
            <c:numRef>
              <c:f>'Table S8'!$L$5:$L$41</c:f>
              <c:numCache>
                <c:formatCode>_(* #,##0.0_);_(* \(#,##0.0\);_(* "-"??_);_(@_)</c:formatCode>
                <c:ptCount val="37"/>
                <c:pt idx="0">
                  <c:v>8.6438831939999989</c:v>
                </c:pt>
                <c:pt idx="1">
                  <c:v>9.3386923559999975</c:v>
                </c:pt>
                <c:pt idx="2">
                  <c:v>9.5376369299999997</c:v>
                </c:pt>
                <c:pt idx="3">
                  <c:v>10.029963516</c:v>
                </c:pt>
                <c:pt idx="4">
                  <c:v>10.236165529999999</c:v>
                </c:pt>
                <c:pt idx="5">
                  <c:v>10.874548096000005</c:v>
                </c:pt>
                <c:pt idx="6">
                  <c:v>9.5429892919999997</c:v>
                </c:pt>
                <c:pt idx="7">
                  <c:v>10.515304816</c:v>
                </c:pt>
                <c:pt idx="8">
                  <c:v>10.829551967999999</c:v>
                </c:pt>
                <c:pt idx="9">
                  <c:v>12.100601865999996</c:v>
                </c:pt>
                <c:pt idx="10">
                  <c:v>13.029282031999999</c:v>
                </c:pt>
                <c:pt idx="11">
                  <c:v>14.889091749999995</c:v>
                </c:pt>
                <c:pt idx="12">
                  <c:v>16.118502085999999</c:v>
                </c:pt>
                <c:pt idx="13">
                  <c:v>18.683916407999998</c:v>
                </c:pt>
                <c:pt idx="14">
                  <c:v>19.091330946000006</c:v>
                </c:pt>
                <c:pt idx="15">
                  <c:v>23.926872500000012</c:v>
                </c:pt>
                <c:pt idx="16">
                  <c:v>21.227195538</c:v>
                </c:pt>
                <c:pt idx="17">
                  <c:v>21.467108360799998</c:v>
                </c:pt>
                <c:pt idx="18">
                  <c:v>21.547974386</c:v>
                </c:pt>
                <c:pt idx="19">
                  <c:v>23.786826587499998</c:v>
                </c:pt>
                <c:pt idx="20">
                  <c:v>24.474126113459995</c:v>
                </c:pt>
                <c:pt idx="21">
                  <c:v>21.547386650051926</c:v>
                </c:pt>
                <c:pt idx="22">
                  <c:v>21.907923631401218</c:v>
                </c:pt>
                <c:pt idx="23">
                  <c:v>21.329434724000013</c:v>
                </c:pt>
                <c:pt idx="24">
                  <c:v>17.316523994000018</c:v>
                </c:pt>
                <c:pt idx="25">
                  <c:v>17.577882551999988</c:v>
                </c:pt>
                <c:pt idx="26">
                  <c:v>18.377108131999996</c:v>
                </c:pt>
                <c:pt idx="27">
                  <c:v>17.592215996</c:v>
                </c:pt>
                <c:pt idx="28">
                  <c:v>17.081473655999986</c:v>
                </c:pt>
                <c:pt idx="29">
                  <c:v>17.90219940199999</c:v>
                </c:pt>
                <c:pt idx="30">
                  <c:v>17.675948710000011</c:v>
                </c:pt>
                <c:pt idx="31">
                  <c:v>16.643124279999995</c:v>
                </c:pt>
                <c:pt idx="32">
                  <c:v>16.111879672000004</c:v>
                </c:pt>
                <c:pt idx="33">
                  <c:v>15.041135118000005</c:v>
                </c:pt>
                <c:pt idx="34">
                  <c:v>14.930640593999998</c:v>
                </c:pt>
                <c:pt idx="35">
                  <c:v>13.634915400000002</c:v>
                </c:pt>
                <c:pt idx="36">
                  <c:v>13.811543346000001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62-4E3D-9939-6801E58A9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5955616"/>
        <c:axId val="1243410128"/>
      </c:scatterChart>
      <c:valAx>
        <c:axId val="1405955616"/>
        <c:scaling>
          <c:orientation val="minMax"/>
          <c:max val="2021"/>
          <c:min val="198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410128"/>
        <c:crosses val="autoZero"/>
        <c:crossBetween val="midCat"/>
        <c:majorUnit val="5"/>
      </c:valAx>
      <c:valAx>
        <c:axId val="1243410128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Totazl ash (Mt/yr)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5955616"/>
        <c:crosses val="autoZero"/>
        <c:crossBetween val="midCat"/>
        <c:majorUnit val="10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6935729713473316"/>
          <c:y val="0.10223728978322154"/>
          <c:w val="0.21052534448818896"/>
          <c:h val="0.15277923592884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84328604057578E-2"/>
          <c:y val="6.7901234567901231E-2"/>
          <c:w val="0.88428744944541404"/>
          <c:h val="0.7773247788470885"/>
        </c:manualLayout>
      </c:layout>
      <c:barChart>
        <c:barDir val="col"/>
        <c:grouping val="stacked"/>
        <c:varyColors val="0"/>
        <c:ser>
          <c:idx val="0"/>
          <c:order val="0"/>
          <c:tx>
            <c:v>Bottom Ash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'Table S9'!$I$6:$I$51</c:f>
              <c:strCache>
                <c:ptCount val="46"/>
                <c:pt idx="0">
                  <c:v>TX</c:v>
                </c:pt>
                <c:pt idx="1">
                  <c:v>OH</c:v>
                </c:pt>
                <c:pt idx="2">
                  <c:v>KY</c:v>
                </c:pt>
                <c:pt idx="3">
                  <c:v>PA</c:v>
                </c:pt>
                <c:pt idx="4">
                  <c:v>IN</c:v>
                </c:pt>
                <c:pt idx="5">
                  <c:v>WV</c:v>
                </c:pt>
                <c:pt idx="6">
                  <c:v>NM</c:v>
                </c:pt>
                <c:pt idx="7">
                  <c:v>AL</c:v>
                </c:pt>
                <c:pt idx="8">
                  <c:v>IL</c:v>
                </c:pt>
                <c:pt idx="9">
                  <c:v>NC</c:v>
                </c:pt>
                <c:pt idx="10">
                  <c:v>GA</c:v>
                </c:pt>
                <c:pt idx="11">
                  <c:v>ND</c:v>
                </c:pt>
                <c:pt idx="12">
                  <c:v>AZ</c:v>
                </c:pt>
                <c:pt idx="13">
                  <c:v>MI</c:v>
                </c:pt>
                <c:pt idx="14">
                  <c:v>TN</c:v>
                </c:pt>
                <c:pt idx="15">
                  <c:v>WY</c:v>
                </c:pt>
                <c:pt idx="16">
                  <c:v>VA</c:v>
                </c:pt>
                <c:pt idx="17">
                  <c:v>FL</c:v>
                </c:pt>
                <c:pt idx="18">
                  <c:v>UT</c:v>
                </c:pt>
                <c:pt idx="19">
                  <c:v>MO</c:v>
                </c:pt>
                <c:pt idx="20">
                  <c:v>CO</c:v>
                </c:pt>
                <c:pt idx="21">
                  <c:v>LA</c:v>
                </c:pt>
                <c:pt idx="22">
                  <c:v>MN</c:v>
                </c:pt>
                <c:pt idx="23">
                  <c:v>MD</c:v>
                </c:pt>
                <c:pt idx="24">
                  <c:v>IA</c:v>
                </c:pt>
                <c:pt idx="25">
                  <c:v>NY</c:v>
                </c:pt>
                <c:pt idx="26">
                  <c:v>SC</c:v>
                </c:pt>
                <c:pt idx="27">
                  <c:v>MA</c:v>
                </c:pt>
                <c:pt idx="28">
                  <c:v>KS</c:v>
                </c:pt>
                <c:pt idx="29">
                  <c:v>NV</c:v>
                </c:pt>
                <c:pt idx="30">
                  <c:v>AR</c:v>
                </c:pt>
                <c:pt idx="31">
                  <c:v>OK</c:v>
                </c:pt>
                <c:pt idx="32">
                  <c:v>MS</c:v>
                </c:pt>
                <c:pt idx="33">
                  <c:v>WI</c:v>
                </c:pt>
                <c:pt idx="34">
                  <c:v>NE</c:v>
                </c:pt>
                <c:pt idx="35">
                  <c:v>MT</c:v>
                </c:pt>
                <c:pt idx="36">
                  <c:v>WA</c:v>
                </c:pt>
                <c:pt idx="37">
                  <c:v>ME</c:v>
                </c:pt>
                <c:pt idx="38">
                  <c:v>CT</c:v>
                </c:pt>
                <c:pt idx="39">
                  <c:v>DE</c:v>
                </c:pt>
                <c:pt idx="40">
                  <c:v>NJ</c:v>
                </c:pt>
                <c:pt idx="41">
                  <c:v>SD</c:v>
                </c:pt>
                <c:pt idx="42">
                  <c:v>NH</c:v>
                </c:pt>
                <c:pt idx="43">
                  <c:v>OR</c:v>
                </c:pt>
                <c:pt idx="44">
                  <c:v>CA</c:v>
                </c:pt>
                <c:pt idx="45">
                  <c:v>ID</c:v>
                </c:pt>
              </c:strCache>
            </c:strRef>
          </c:cat>
          <c:val>
            <c:numRef>
              <c:f>'Table S9'!$N$6:$N$51</c:f>
              <c:numCache>
                <c:formatCode>_(* #,##0.0_);_(* \(#,##0.0\);_(* "-"??_);_(@_)</c:formatCode>
                <c:ptCount val="46"/>
                <c:pt idx="0">
                  <c:v>82.768127649599975</c:v>
                </c:pt>
                <c:pt idx="1">
                  <c:v>20.357681651600004</c:v>
                </c:pt>
                <c:pt idx="2">
                  <c:v>23.092140801980008</c:v>
                </c:pt>
                <c:pt idx="3">
                  <c:v>17.039471222000003</c:v>
                </c:pt>
                <c:pt idx="4">
                  <c:v>19.866797481799999</c:v>
                </c:pt>
                <c:pt idx="5">
                  <c:v>9.8551880315599991</c:v>
                </c:pt>
                <c:pt idx="6">
                  <c:v>13.989804216</c:v>
                </c:pt>
                <c:pt idx="7">
                  <c:v>12.452406270000001</c:v>
                </c:pt>
                <c:pt idx="8">
                  <c:v>22.638767617999999</c:v>
                </c:pt>
                <c:pt idx="9">
                  <c:v>8.3293638879999996</c:v>
                </c:pt>
                <c:pt idx="10">
                  <c:v>9.3162215073999981</c:v>
                </c:pt>
                <c:pt idx="11">
                  <c:v>19.381174955999999</c:v>
                </c:pt>
                <c:pt idx="12">
                  <c:v>14.920561824199998</c:v>
                </c:pt>
                <c:pt idx="13">
                  <c:v>5.6362340440600001</c:v>
                </c:pt>
                <c:pt idx="14">
                  <c:v>7.5767855035999991</c:v>
                </c:pt>
                <c:pt idx="15">
                  <c:v>14.429423644</c:v>
                </c:pt>
                <c:pt idx="16">
                  <c:v>10.403540240000002</c:v>
                </c:pt>
                <c:pt idx="17">
                  <c:v>6.943178333119997</c:v>
                </c:pt>
                <c:pt idx="18">
                  <c:v>10.071875232</c:v>
                </c:pt>
                <c:pt idx="19">
                  <c:v>12.085733185799999</c:v>
                </c:pt>
                <c:pt idx="20">
                  <c:v>6.7823135468000011</c:v>
                </c:pt>
                <c:pt idx="21">
                  <c:v>8.7994645639999991</c:v>
                </c:pt>
                <c:pt idx="22">
                  <c:v>4.3923841240000012</c:v>
                </c:pt>
                <c:pt idx="23">
                  <c:v>3.3268286396000004</c:v>
                </c:pt>
                <c:pt idx="24">
                  <c:v>6.9325788419999999</c:v>
                </c:pt>
                <c:pt idx="25">
                  <c:v>3.1046729581199988</c:v>
                </c:pt>
                <c:pt idx="26">
                  <c:v>4.5744642217999987</c:v>
                </c:pt>
                <c:pt idx="27">
                  <c:v>1.4878205590000004</c:v>
                </c:pt>
                <c:pt idx="28">
                  <c:v>4.773399723999999</c:v>
                </c:pt>
                <c:pt idx="29">
                  <c:v>4.8730988060000007</c:v>
                </c:pt>
                <c:pt idx="30">
                  <c:v>4.880537681999999</c:v>
                </c:pt>
                <c:pt idx="31">
                  <c:v>3.9601582130000001</c:v>
                </c:pt>
                <c:pt idx="32">
                  <c:v>2.4610886220000001</c:v>
                </c:pt>
                <c:pt idx="33">
                  <c:v>3.9293413083999993</c:v>
                </c:pt>
                <c:pt idx="34">
                  <c:v>1.8518809647999996</c:v>
                </c:pt>
                <c:pt idx="35">
                  <c:v>6.5221706099999999</c:v>
                </c:pt>
                <c:pt idx="36">
                  <c:v>5.1116871459999986</c:v>
                </c:pt>
                <c:pt idx="37">
                  <c:v>0.99700896359999991</c:v>
                </c:pt>
                <c:pt idx="38">
                  <c:v>1.1288222175999998</c:v>
                </c:pt>
                <c:pt idx="39">
                  <c:v>0.39779842999999998</c:v>
                </c:pt>
                <c:pt idx="40">
                  <c:v>0.337380242</c:v>
                </c:pt>
                <c:pt idx="41">
                  <c:v>1.9934373320000001</c:v>
                </c:pt>
                <c:pt idx="42">
                  <c:v>0.10932426179999999</c:v>
                </c:pt>
                <c:pt idx="43">
                  <c:v>0.40042925200000001</c:v>
                </c:pt>
                <c:pt idx="44">
                  <c:v>0.30136519600000006</c:v>
                </c:pt>
                <c:pt idx="45">
                  <c:v>0.17318066200000001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B-43C8-84C9-E96689D8A462}"/>
            </c:ext>
          </c:extLst>
        </c:ser>
        <c:ser>
          <c:idx val="1"/>
          <c:order val="1"/>
          <c:tx>
            <c:v>Fly Ash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'Table S9'!$I$6:$I$51</c:f>
              <c:strCache>
                <c:ptCount val="46"/>
                <c:pt idx="0">
                  <c:v>TX</c:v>
                </c:pt>
                <c:pt idx="1">
                  <c:v>OH</c:v>
                </c:pt>
                <c:pt idx="2">
                  <c:v>KY</c:v>
                </c:pt>
                <c:pt idx="3">
                  <c:v>PA</c:v>
                </c:pt>
                <c:pt idx="4">
                  <c:v>IN</c:v>
                </c:pt>
                <c:pt idx="5">
                  <c:v>WV</c:v>
                </c:pt>
                <c:pt idx="6">
                  <c:v>NM</c:v>
                </c:pt>
                <c:pt idx="7">
                  <c:v>AL</c:v>
                </c:pt>
                <c:pt idx="8">
                  <c:v>IL</c:v>
                </c:pt>
                <c:pt idx="9">
                  <c:v>NC</c:v>
                </c:pt>
                <c:pt idx="10">
                  <c:v>GA</c:v>
                </c:pt>
                <c:pt idx="11">
                  <c:v>ND</c:v>
                </c:pt>
                <c:pt idx="12">
                  <c:v>AZ</c:v>
                </c:pt>
                <c:pt idx="13">
                  <c:v>MI</c:v>
                </c:pt>
                <c:pt idx="14">
                  <c:v>TN</c:v>
                </c:pt>
                <c:pt idx="15">
                  <c:v>WY</c:v>
                </c:pt>
                <c:pt idx="16">
                  <c:v>VA</c:v>
                </c:pt>
                <c:pt idx="17">
                  <c:v>FL</c:v>
                </c:pt>
                <c:pt idx="18">
                  <c:v>UT</c:v>
                </c:pt>
                <c:pt idx="19">
                  <c:v>MO</c:v>
                </c:pt>
                <c:pt idx="20">
                  <c:v>CO</c:v>
                </c:pt>
                <c:pt idx="21">
                  <c:v>LA</c:v>
                </c:pt>
                <c:pt idx="22">
                  <c:v>MN</c:v>
                </c:pt>
                <c:pt idx="23">
                  <c:v>MD</c:v>
                </c:pt>
                <c:pt idx="24">
                  <c:v>IA</c:v>
                </c:pt>
                <c:pt idx="25">
                  <c:v>NY</c:v>
                </c:pt>
                <c:pt idx="26">
                  <c:v>SC</c:v>
                </c:pt>
                <c:pt idx="27">
                  <c:v>MA</c:v>
                </c:pt>
                <c:pt idx="28">
                  <c:v>KS</c:v>
                </c:pt>
                <c:pt idx="29">
                  <c:v>NV</c:v>
                </c:pt>
                <c:pt idx="30">
                  <c:v>AR</c:v>
                </c:pt>
                <c:pt idx="31">
                  <c:v>OK</c:v>
                </c:pt>
                <c:pt idx="32">
                  <c:v>MS</c:v>
                </c:pt>
                <c:pt idx="33">
                  <c:v>WI</c:v>
                </c:pt>
                <c:pt idx="34">
                  <c:v>NE</c:v>
                </c:pt>
                <c:pt idx="35">
                  <c:v>MT</c:v>
                </c:pt>
                <c:pt idx="36">
                  <c:v>WA</c:v>
                </c:pt>
                <c:pt idx="37">
                  <c:v>ME</c:v>
                </c:pt>
                <c:pt idx="38">
                  <c:v>CT</c:v>
                </c:pt>
                <c:pt idx="39">
                  <c:v>DE</c:v>
                </c:pt>
                <c:pt idx="40">
                  <c:v>NJ</c:v>
                </c:pt>
                <c:pt idx="41">
                  <c:v>SD</c:v>
                </c:pt>
                <c:pt idx="42">
                  <c:v>NH</c:v>
                </c:pt>
                <c:pt idx="43">
                  <c:v>OR</c:v>
                </c:pt>
                <c:pt idx="44">
                  <c:v>CA</c:v>
                </c:pt>
                <c:pt idx="45">
                  <c:v>ID</c:v>
                </c:pt>
              </c:strCache>
            </c:strRef>
          </c:cat>
          <c:val>
            <c:numRef>
              <c:f>'Table S9'!$O$6:$O$51</c:f>
              <c:numCache>
                <c:formatCode>_(* #,##0.0_);_(* \(#,##0.0\);_(* "-"??_);_(@_)</c:formatCode>
                <c:ptCount val="46"/>
                <c:pt idx="0">
                  <c:v>120.36581266220001</c:v>
                </c:pt>
                <c:pt idx="1">
                  <c:v>101.12916962380001</c:v>
                </c:pt>
                <c:pt idx="2">
                  <c:v>75.909902187579988</c:v>
                </c:pt>
                <c:pt idx="3">
                  <c:v>78.57067836399996</c:v>
                </c:pt>
                <c:pt idx="4">
                  <c:v>71.831918528999992</c:v>
                </c:pt>
                <c:pt idx="5">
                  <c:v>80.692477130099988</c:v>
                </c:pt>
                <c:pt idx="6">
                  <c:v>65.997617153999997</c:v>
                </c:pt>
                <c:pt idx="7">
                  <c:v>51.556400169999989</c:v>
                </c:pt>
                <c:pt idx="8">
                  <c:v>41.177172354000007</c:v>
                </c:pt>
                <c:pt idx="9">
                  <c:v>51.979236768</c:v>
                </c:pt>
                <c:pt idx="10">
                  <c:v>43.640828295400006</c:v>
                </c:pt>
                <c:pt idx="11">
                  <c:v>33.041037805999999</c:v>
                </c:pt>
                <c:pt idx="12">
                  <c:v>32.573694957199997</c:v>
                </c:pt>
                <c:pt idx="13">
                  <c:v>36.747502224819989</c:v>
                </c:pt>
                <c:pt idx="14">
                  <c:v>34.614632234000005</c:v>
                </c:pt>
                <c:pt idx="15">
                  <c:v>27.435300431999995</c:v>
                </c:pt>
                <c:pt idx="16">
                  <c:v>29.137805138000001</c:v>
                </c:pt>
                <c:pt idx="17">
                  <c:v>32.103757573600021</c:v>
                </c:pt>
                <c:pt idx="18">
                  <c:v>28.461048858000005</c:v>
                </c:pt>
                <c:pt idx="19">
                  <c:v>24.789972623800011</c:v>
                </c:pt>
                <c:pt idx="20">
                  <c:v>24.026716730800004</c:v>
                </c:pt>
                <c:pt idx="21">
                  <c:v>16.930700340000005</c:v>
                </c:pt>
                <c:pt idx="22">
                  <c:v>20.987799807800002</c:v>
                </c:pt>
                <c:pt idx="23">
                  <c:v>20.946078599599996</c:v>
                </c:pt>
                <c:pt idx="24">
                  <c:v>14.695862409999991</c:v>
                </c:pt>
                <c:pt idx="25">
                  <c:v>16.565408890939995</c:v>
                </c:pt>
                <c:pt idx="26">
                  <c:v>15.070173949800001</c:v>
                </c:pt>
                <c:pt idx="27">
                  <c:v>14.973767931200008</c:v>
                </c:pt>
                <c:pt idx="28">
                  <c:v>10.941588698000002</c:v>
                </c:pt>
                <c:pt idx="29">
                  <c:v>8.6728403795999984</c:v>
                </c:pt>
                <c:pt idx="30">
                  <c:v>8.4166618194000016</c:v>
                </c:pt>
                <c:pt idx="31">
                  <c:v>9.191293749599998</c:v>
                </c:pt>
                <c:pt idx="32">
                  <c:v>9.5796393640000002</c:v>
                </c:pt>
                <c:pt idx="33">
                  <c:v>7.575896467199998</c:v>
                </c:pt>
                <c:pt idx="34">
                  <c:v>8.5286713339999984</c:v>
                </c:pt>
                <c:pt idx="35">
                  <c:v>3.7820334199999994</c:v>
                </c:pt>
                <c:pt idx="36">
                  <c:v>4.1753866680000007</c:v>
                </c:pt>
                <c:pt idx="37">
                  <c:v>7.1465826039999989</c:v>
                </c:pt>
                <c:pt idx="38">
                  <c:v>5.3371576631999993</c:v>
                </c:pt>
                <c:pt idx="39">
                  <c:v>4.1380108519999999</c:v>
                </c:pt>
                <c:pt idx="40">
                  <c:v>3.5772828940000005</c:v>
                </c:pt>
                <c:pt idx="41">
                  <c:v>1.1414138759999999</c:v>
                </c:pt>
                <c:pt idx="42">
                  <c:v>1.1499141526000005</c:v>
                </c:pt>
                <c:pt idx="43">
                  <c:v>0.67829848600000009</c:v>
                </c:pt>
                <c:pt idx="44">
                  <c:v>0.59374930999999997</c:v>
                </c:pt>
                <c:pt idx="45">
                  <c:v>6.6859165999999984E-2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5B-43C8-84C9-E96689D8A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952528"/>
        <c:axId val="40482992"/>
      </c:barChart>
      <c:catAx>
        <c:axId val="3795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82992"/>
        <c:crosses val="autoZero"/>
        <c:auto val="1"/>
        <c:lblAlgn val="ctr"/>
        <c:lblOffset val="100"/>
        <c:noMultiLvlLbl val="0"/>
      </c:catAx>
      <c:valAx>
        <c:axId val="4048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Accessible ash (Mt)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95252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61106438243549188"/>
          <c:y val="0.27854865364051717"/>
          <c:w val="0.16524461293469769"/>
          <c:h val="0.20293282784096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974223126224586E-2"/>
          <c:y val="8.3333333333333329E-2"/>
          <c:w val="0.81816270801202484"/>
          <c:h val="0.720845363079615"/>
        </c:manualLayout>
      </c:layout>
      <c:scatterChart>
        <c:scatterStyle val="lineMarker"/>
        <c:varyColors val="0"/>
        <c:ser>
          <c:idx val="0"/>
          <c:order val="0"/>
          <c:tx>
            <c:v>Coal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S10'!$A$5:$A$52</c:f>
              <c:numCache>
                <c:formatCode>General</c:formatCode>
                <c:ptCount val="48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  <c:pt idx="25">
                  <c:v>1999</c:v>
                </c:pt>
                <c:pt idx="26">
                  <c:v>2000</c:v>
                </c:pt>
                <c:pt idx="27">
                  <c:v>2001</c:v>
                </c:pt>
                <c:pt idx="28">
                  <c:v>2002</c:v>
                </c:pt>
                <c:pt idx="29">
                  <c:v>2003</c:v>
                </c:pt>
                <c:pt idx="30">
                  <c:v>2004</c:v>
                </c:pt>
                <c:pt idx="31">
                  <c:v>2005</c:v>
                </c:pt>
                <c:pt idx="32">
                  <c:v>2006</c:v>
                </c:pt>
                <c:pt idx="33">
                  <c:v>2007</c:v>
                </c:pt>
                <c:pt idx="34">
                  <c:v>2008</c:v>
                </c:pt>
                <c:pt idx="35">
                  <c:v>2009</c:v>
                </c:pt>
                <c:pt idx="36">
                  <c:v>2010</c:v>
                </c:pt>
                <c:pt idx="37">
                  <c:v>2011</c:v>
                </c:pt>
                <c:pt idx="38">
                  <c:v>2012</c:v>
                </c:pt>
                <c:pt idx="39">
                  <c:v>2013</c:v>
                </c:pt>
                <c:pt idx="40">
                  <c:v>2014</c:v>
                </c:pt>
                <c:pt idx="41">
                  <c:v>2015</c:v>
                </c:pt>
                <c:pt idx="42">
                  <c:v>2016</c:v>
                </c:pt>
                <c:pt idx="43">
                  <c:v>2017</c:v>
                </c:pt>
                <c:pt idx="44">
                  <c:v>2018</c:v>
                </c:pt>
                <c:pt idx="45">
                  <c:v>2019</c:v>
                </c:pt>
                <c:pt idx="46">
                  <c:v>2020</c:v>
                </c:pt>
                <c:pt idx="47">
                  <c:v>2021</c:v>
                </c:pt>
              </c:numCache>
            </c:numRef>
          </c:xVal>
          <c:yVal>
            <c:numRef>
              <c:f>'Table S10'!$B$5:$B$52</c:f>
              <c:numCache>
                <c:formatCode>_(* #,##0.0_);_(* \(#,##0.0\);_(* "-"??_);_(@_)</c:formatCode>
                <c:ptCount val="48"/>
                <c:pt idx="0">
                  <c:v>355.44310297999999</c:v>
                </c:pt>
                <c:pt idx="1">
                  <c:v>368.28060715999999</c:v>
                </c:pt>
                <c:pt idx="2">
                  <c:v>406.75320377999998</c:v>
                </c:pt>
                <c:pt idx="3">
                  <c:v>432.83916467999995</c:v>
                </c:pt>
                <c:pt idx="4">
                  <c:v>436.56676729999998</c:v>
                </c:pt>
                <c:pt idx="5">
                  <c:v>478.13012618000005</c:v>
                </c:pt>
                <c:pt idx="6">
                  <c:v>516.43398732000003</c:v>
                </c:pt>
                <c:pt idx="7">
                  <c:v>541.40230245999999</c:v>
                </c:pt>
                <c:pt idx="8">
                  <c:v>538.56192188</c:v>
                </c:pt>
                <c:pt idx="9">
                  <c:v>567.17891498000006</c:v>
                </c:pt>
                <c:pt idx="10">
                  <c:v>602.72948482000004</c:v>
                </c:pt>
                <c:pt idx="11">
                  <c:v>629.43867837999994</c:v>
                </c:pt>
                <c:pt idx="12">
                  <c:v>621.46910207999997</c:v>
                </c:pt>
                <c:pt idx="13">
                  <c:v>651.25907891999998</c:v>
                </c:pt>
                <c:pt idx="14">
                  <c:v>687.97991095999998</c:v>
                </c:pt>
                <c:pt idx="15">
                  <c:v>700.51532420000001</c:v>
                </c:pt>
                <c:pt idx="16">
                  <c:v>709.92913106000003</c:v>
                </c:pt>
                <c:pt idx="17">
                  <c:v>711.11481532000005</c:v>
                </c:pt>
                <c:pt idx="18">
                  <c:v>721.29337492000002</c:v>
                </c:pt>
                <c:pt idx="19">
                  <c:v>754.45171110000001</c:v>
                </c:pt>
                <c:pt idx="20">
                  <c:v>760.53798172000006</c:v>
                </c:pt>
                <c:pt idx="21">
                  <c:v>771.31165139999996</c:v>
                </c:pt>
                <c:pt idx="22">
                  <c:v>813.66879277999999</c:v>
                </c:pt>
                <c:pt idx="23">
                  <c:v>835.84299352000005</c:v>
                </c:pt>
                <c:pt idx="24">
                  <c:v>849.68202442000006</c:v>
                </c:pt>
                <c:pt idx="25">
                  <c:v>853.58561996000003</c:v>
                </c:pt>
                <c:pt idx="26">
                  <c:v>894.31709478000005</c:v>
                </c:pt>
                <c:pt idx="27">
                  <c:v>874.91432894000002</c:v>
                </c:pt>
                <c:pt idx="28">
                  <c:v>886.77480025999989</c:v>
                </c:pt>
                <c:pt idx="29">
                  <c:v>911.82476159999999</c:v>
                </c:pt>
                <c:pt idx="30">
                  <c:v>921.93981859999997</c:v>
                </c:pt>
                <c:pt idx="31">
                  <c:v>941.19017819999999</c:v>
                </c:pt>
                <c:pt idx="32">
                  <c:v>931.34727520000013</c:v>
                </c:pt>
                <c:pt idx="33">
                  <c:v>948.13010520000012</c:v>
                </c:pt>
                <c:pt idx="34">
                  <c:v>943.9933643999999</c:v>
                </c:pt>
                <c:pt idx="35">
                  <c:v>846.96774185999993</c:v>
                </c:pt>
                <c:pt idx="36">
                  <c:v>884.54767335999998</c:v>
                </c:pt>
                <c:pt idx="37">
                  <c:v>845.93083511999998</c:v>
                </c:pt>
                <c:pt idx="38">
                  <c:v>747.10899618000008</c:v>
                </c:pt>
                <c:pt idx="39">
                  <c:v>778.32596716</c:v>
                </c:pt>
                <c:pt idx="40">
                  <c:v>772.55630236000002</c:v>
                </c:pt>
                <c:pt idx="41">
                  <c:v>669.90162792000001</c:v>
                </c:pt>
                <c:pt idx="42">
                  <c:v>615.57061771999997</c:v>
                </c:pt>
                <c:pt idx="43">
                  <c:v>603.26834974000008</c:v>
                </c:pt>
                <c:pt idx="44">
                  <c:v>578.07051805999993</c:v>
                </c:pt>
                <c:pt idx="45">
                  <c:v>488.61259108000002</c:v>
                </c:pt>
                <c:pt idx="46">
                  <c:v>395.37340087581998</c:v>
                </c:pt>
                <c:pt idx="47">
                  <c:v>454.89139053309998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B1-4FAB-AB06-ADF56F962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1109279"/>
        <c:axId val="1202275375"/>
      </c:scatterChart>
      <c:scatterChart>
        <c:scatterStyle val="lineMarker"/>
        <c:varyColors val="0"/>
        <c:ser>
          <c:idx val="1"/>
          <c:order val="1"/>
          <c:tx>
            <c:v>Total Ash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'Table S10'!$A$5:$A$52</c:f>
              <c:numCache>
                <c:formatCode>General</c:formatCode>
                <c:ptCount val="48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  <c:pt idx="25">
                  <c:v>1999</c:v>
                </c:pt>
                <c:pt idx="26">
                  <c:v>2000</c:v>
                </c:pt>
                <c:pt idx="27">
                  <c:v>2001</c:v>
                </c:pt>
                <c:pt idx="28">
                  <c:v>2002</c:v>
                </c:pt>
                <c:pt idx="29">
                  <c:v>2003</c:v>
                </c:pt>
                <c:pt idx="30">
                  <c:v>2004</c:v>
                </c:pt>
                <c:pt idx="31">
                  <c:v>2005</c:v>
                </c:pt>
                <c:pt idx="32">
                  <c:v>2006</c:v>
                </c:pt>
                <c:pt idx="33">
                  <c:v>2007</c:v>
                </c:pt>
                <c:pt idx="34">
                  <c:v>2008</c:v>
                </c:pt>
                <c:pt idx="35">
                  <c:v>2009</c:v>
                </c:pt>
                <c:pt idx="36">
                  <c:v>2010</c:v>
                </c:pt>
                <c:pt idx="37">
                  <c:v>2011</c:v>
                </c:pt>
                <c:pt idx="38">
                  <c:v>2012</c:v>
                </c:pt>
                <c:pt idx="39">
                  <c:v>2013</c:v>
                </c:pt>
                <c:pt idx="40">
                  <c:v>2014</c:v>
                </c:pt>
                <c:pt idx="41">
                  <c:v>2015</c:v>
                </c:pt>
                <c:pt idx="42">
                  <c:v>2016</c:v>
                </c:pt>
                <c:pt idx="43">
                  <c:v>2017</c:v>
                </c:pt>
                <c:pt idx="44">
                  <c:v>2018</c:v>
                </c:pt>
                <c:pt idx="45">
                  <c:v>2019</c:v>
                </c:pt>
                <c:pt idx="46">
                  <c:v>2020</c:v>
                </c:pt>
                <c:pt idx="47">
                  <c:v>2021</c:v>
                </c:pt>
              </c:numCache>
            </c:numRef>
          </c:xVal>
          <c:yVal>
            <c:numRef>
              <c:f>'Table S10'!$C$5:$C$52</c:f>
              <c:numCache>
                <c:formatCode>_(* #,##0.0_);_(* \(#,##0.0\);_(* "-"??_);_(@_)</c:formatCode>
                <c:ptCount val="48"/>
                <c:pt idx="0">
                  <c:v>49.622745999999999</c:v>
                </c:pt>
                <c:pt idx="1">
                  <c:v>50.257771999999996</c:v>
                </c:pt>
                <c:pt idx="2">
                  <c:v>51.799978000000003</c:v>
                </c:pt>
                <c:pt idx="3">
                  <c:v>56.789467999999999</c:v>
                </c:pt>
                <c:pt idx="4">
                  <c:v>57.152340000000002</c:v>
                </c:pt>
                <c:pt idx="5">
                  <c:v>63.502600000000001</c:v>
                </c:pt>
                <c:pt idx="6">
                  <c:v>56.934616800000001</c:v>
                </c:pt>
                <c:pt idx="7">
                  <c:v>57.270273400000001</c:v>
                </c:pt>
                <c:pt idx="8">
                  <c:v>55.374267199999998</c:v>
                </c:pt>
                <c:pt idx="9">
                  <c:v>54.321938400000001</c:v>
                </c:pt>
                <c:pt idx="10">
                  <c:v>58.912269199999997</c:v>
                </c:pt>
                <c:pt idx="11">
                  <c:v>55.755282800000003</c:v>
                </c:pt>
                <c:pt idx="12">
                  <c:v>56.852970599999999</c:v>
                </c:pt>
                <c:pt idx="13">
                  <c:v>60.357683230740804</c:v>
                </c:pt>
                <c:pt idx="14">
                  <c:v>60.600371625181602</c:v>
                </c:pt>
                <c:pt idx="15">
                  <c:v>63.013833478617599</c:v>
                </c:pt>
                <c:pt idx="16">
                  <c:v>58.884416560480801</c:v>
                </c:pt>
                <c:pt idx="17">
                  <c:v>60.574222960000007</c:v>
                </c:pt>
                <c:pt idx="18">
                  <c:v>57.955689221120799</c:v>
                </c:pt>
                <c:pt idx="19">
                  <c:v>58.434202213547998</c:v>
                </c:pt>
                <c:pt idx="20">
                  <c:v>64.888900911888797</c:v>
                </c:pt>
                <c:pt idx="21">
                  <c:v>65.124653697506403</c:v>
                </c:pt>
                <c:pt idx="22">
                  <c:v>71.012499448784794</c:v>
                </c:pt>
                <c:pt idx="23">
                  <c:v>72.745912611990406</c:v>
                </c:pt>
                <c:pt idx="24">
                  <c:v>75.0748677091632</c:v>
                </c:pt>
                <c:pt idx="25">
                  <c:v>74.8685764649384</c:v>
                </c:pt>
                <c:pt idx="26">
                  <c:v>75.239619798070407</c:v>
                </c:pt>
                <c:pt idx="27">
                  <c:v>81.945106774487215</c:v>
                </c:pt>
                <c:pt idx="28">
                  <c:v>91.676749808290396</c:v>
                </c:pt>
                <c:pt idx="29">
                  <c:v>84.141046749308799</c:v>
                </c:pt>
                <c:pt idx="30">
                  <c:v>84.036481517501599</c:v>
                </c:pt>
                <c:pt idx="31">
                  <c:v>85.092313338640807</c:v>
                </c:pt>
                <c:pt idx="32">
                  <c:v>87.273881622753592</c:v>
                </c:pt>
                <c:pt idx="33">
                  <c:v>90.602085111787204</c:v>
                </c:pt>
                <c:pt idx="34">
                  <c:v>94.721595950908792</c:v>
                </c:pt>
                <c:pt idx="35">
                  <c:v>86.968266107017598</c:v>
                </c:pt>
                <c:pt idx="36">
                  <c:v>90.371071434489593</c:v>
                </c:pt>
                <c:pt idx="37">
                  <c:v>85.508545666240806</c:v>
                </c:pt>
                <c:pt idx="38">
                  <c:v>72.467519717407214</c:v>
                </c:pt>
                <c:pt idx="39">
                  <c:v>74.747945329341604</c:v>
                </c:pt>
                <c:pt idx="40">
                  <c:v>76.627820163443189</c:v>
                </c:pt>
                <c:pt idx="41">
                  <c:v>68.062742425991203</c:v>
                </c:pt>
                <c:pt idx="42">
                  <c:v>61.127997746172007</c:v>
                </c:pt>
                <c:pt idx="43">
                  <c:v>61.591012910925592</c:v>
                </c:pt>
                <c:pt idx="44">
                  <c:v>59.622311401975196</c:v>
                </c:pt>
                <c:pt idx="45">
                  <c:v>44.192306138099198</c:v>
                </c:pt>
                <c:pt idx="46">
                  <c:v>40.730427426259197</c:v>
                </c:pt>
                <c:pt idx="47">
                  <c:v>44.288054596348005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B1-4FAB-AB06-ADF56F96222C}"/>
            </c:ext>
          </c:extLst>
        </c:ser>
        <c:ser>
          <c:idx val="2"/>
          <c:order val="2"/>
          <c:tx>
            <c:v>Accessible Ash</c:v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'Table S10'!$A$5:$A$52</c:f>
              <c:numCache>
                <c:formatCode>General</c:formatCode>
                <c:ptCount val="48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  <c:pt idx="25">
                  <c:v>1999</c:v>
                </c:pt>
                <c:pt idx="26">
                  <c:v>2000</c:v>
                </c:pt>
                <c:pt idx="27">
                  <c:v>2001</c:v>
                </c:pt>
                <c:pt idx="28">
                  <c:v>2002</c:v>
                </c:pt>
                <c:pt idx="29">
                  <c:v>2003</c:v>
                </c:pt>
                <c:pt idx="30">
                  <c:v>2004</c:v>
                </c:pt>
                <c:pt idx="31">
                  <c:v>2005</c:v>
                </c:pt>
                <c:pt idx="32">
                  <c:v>2006</c:v>
                </c:pt>
                <c:pt idx="33">
                  <c:v>2007</c:v>
                </c:pt>
                <c:pt idx="34">
                  <c:v>2008</c:v>
                </c:pt>
                <c:pt idx="35">
                  <c:v>2009</c:v>
                </c:pt>
                <c:pt idx="36">
                  <c:v>2010</c:v>
                </c:pt>
                <c:pt idx="37">
                  <c:v>2011</c:v>
                </c:pt>
                <c:pt idx="38">
                  <c:v>2012</c:v>
                </c:pt>
                <c:pt idx="39">
                  <c:v>2013</c:v>
                </c:pt>
                <c:pt idx="40">
                  <c:v>2014</c:v>
                </c:pt>
                <c:pt idx="41">
                  <c:v>2015</c:v>
                </c:pt>
                <c:pt idx="42">
                  <c:v>2016</c:v>
                </c:pt>
                <c:pt idx="43">
                  <c:v>2017</c:v>
                </c:pt>
                <c:pt idx="44">
                  <c:v>2018</c:v>
                </c:pt>
                <c:pt idx="45">
                  <c:v>2019</c:v>
                </c:pt>
                <c:pt idx="46">
                  <c:v>2020</c:v>
                </c:pt>
                <c:pt idx="47">
                  <c:v>2021</c:v>
                </c:pt>
              </c:numCache>
            </c:numRef>
          </c:xVal>
          <c:yVal>
            <c:numRef>
              <c:f>'Table S10'!$E$5:$E$52</c:f>
              <c:numCache>
                <c:formatCode>_(* #,##0.0_);_(* \(#,##0.0\);_(* "-"??_);_(@_)</c:formatCode>
                <c:ptCount val="48"/>
                <c:pt idx="0">
                  <c:v>43.907511999999997</c:v>
                </c:pt>
                <c:pt idx="1">
                  <c:v>43.000331999999993</c:v>
                </c:pt>
                <c:pt idx="2">
                  <c:v>42.546742000000002</c:v>
                </c:pt>
                <c:pt idx="3">
                  <c:v>46.901206000000002</c:v>
                </c:pt>
                <c:pt idx="4">
                  <c:v>44.996127999999999</c:v>
                </c:pt>
                <c:pt idx="5">
                  <c:v>51.437106</c:v>
                </c:pt>
                <c:pt idx="6">
                  <c:v>47.245934400000003</c:v>
                </c:pt>
                <c:pt idx="7">
                  <c:v>45.041487000000004</c:v>
                </c:pt>
                <c:pt idx="8">
                  <c:v>44.8691228</c:v>
                </c:pt>
                <c:pt idx="9">
                  <c:v>44.996127999999999</c:v>
                </c:pt>
                <c:pt idx="10">
                  <c:v>46.765128999999995</c:v>
                </c:pt>
                <c:pt idx="11">
                  <c:v>41.703064600000005</c:v>
                </c:pt>
                <c:pt idx="12">
                  <c:v>45.639318619999997</c:v>
                </c:pt>
                <c:pt idx="13">
                  <c:v>45.896187290169607</c:v>
                </c:pt>
                <c:pt idx="14">
                  <c:v>45.260837608345604</c:v>
                </c:pt>
                <c:pt idx="15">
                  <c:v>49.392341439641598</c:v>
                </c:pt>
                <c:pt idx="16">
                  <c:v>42.731015949337603</c:v>
                </c:pt>
                <c:pt idx="17">
                  <c:v>44.025445400000009</c:v>
                </c:pt>
                <c:pt idx="18">
                  <c:v>42.555285530942399</c:v>
                </c:pt>
                <c:pt idx="19">
                  <c:v>44.936595655126396</c:v>
                </c:pt>
                <c:pt idx="20">
                  <c:v>48.444487298597593</c:v>
                </c:pt>
                <c:pt idx="21">
                  <c:v>48.062860912447206</c:v>
                </c:pt>
                <c:pt idx="22">
                  <c:v>51.68822568907359</c:v>
                </c:pt>
                <c:pt idx="23">
                  <c:v>50.360093485369603</c:v>
                </c:pt>
                <c:pt idx="24">
                  <c:v>50.903996955663999</c:v>
                </c:pt>
                <c:pt idx="25">
                  <c:v>50.6029288429704</c:v>
                </c:pt>
                <c:pt idx="26">
                  <c:v>51.114270611227212</c:v>
                </c:pt>
                <c:pt idx="27">
                  <c:v>55.97492708065522</c:v>
                </c:pt>
                <c:pt idx="28">
                  <c:v>58.731556948203995</c:v>
                </c:pt>
                <c:pt idx="29">
                  <c:v>50.824736312479203</c:v>
                </c:pt>
                <c:pt idx="30">
                  <c:v>49.6131532609568</c:v>
                </c:pt>
                <c:pt idx="31">
                  <c:v>49.876497781125607</c:v>
                </c:pt>
                <c:pt idx="32">
                  <c:v>48.123465471506393</c:v>
                </c:pt>
                <c:pt idx="33">
                  <c:v>49.498437265544801</c:v>
                </c:pt>
                <c:pt idx="34">
                  <c:v>50.721837461470386</c:v>
                </c:pt>
                <c:pt idx="35">
                  <c:v>46.4111966420176</c:v>
                </c:pt>
                <c:pt idx="36">
                  <c:v>50.974481358092795</c:v>
                </c:pt>
                <c:pt idx="37">
                  <c:v>46.397840158303211</c:v>
                </c:pt>
                <c:pt idx="38">
                  <c:v>36.963413314626415</c:v>
                </c:pt>
                <c:pt idx="39">
                  <c:v>39.088277550808009</c:v>
                </c:pt>
                <c:pt idx="40">
                  <c:v>36.053861038926392</c:v>
                </c:pt>
                <c:pt idx="41">
                  <c:v>29.203166912692005</c:v>
                </c:pt>
                <c:pt idx="42">
                  <c:v>23.363052945134406</c:v>
                </c:pt>
                <c:pt idx="43">
                  <c:v>19.474901201167199</c:v>
                </c:pt>
                <c:pt idx="44">
                  <c:v>21.749250630323203</c:v>
                </c:pt>
                <c:pt idx="45">
                  <c:v>18.589346812017595</c:v>
                </c:pt>
                <c:pt idx="46">
                  <c:v>14.879622750308798</c:v>
                </c:pt>
                <c:pt idx="47">
                  <c:v>14.801864360916806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CB1-4FAB-AB06-ADF56F962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2271215"/>
        <c:axId val="1202273295"/>
      </c:scatterChart>
      <c:valAx>
        <c:axId val="1201109279"/>
        <c:scaling>
          <c:orientation val="minMax"/>
          <c:max val="2021"/>
          <c:min val="19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275375"/>
        <c:crosses val="autoZero"/>
        <c:crossBetween val="midCat"/>
        <c:majorUnit val="5"/>
      </c:valAx>
      <c:valAx>
        <c:axId val="1202275375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Coal Use (Mt)</a:t>
                </a:r>
              </a:p>
            </c:rich>
          </c:tx>
          <c:layout>
            <c:manualLayout>
              <c:xMode val="edge"/>
              <c:yMode val="edge"/>
              <c:x val="1.9465988038558871E-3"/>
              <c:y val="0.149207130358705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1109279"/>
        <c:crosses val="autoZero"/>
        <c:crossBetween val="midCat"/>
      </c:valAx>
      <c:valAx>
        <c:axId val="1202273295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aseline="0"/>
                  <a:t>Ash (Mt)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96743108515124099"/>
              <c:y val="0.194554352580927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271215"/>
        <c:crosses val="max"/>
        <c:crossBetween val="midCat"/>
      </c:valAx>
      <c:valAx>
        <c:axId val="1202271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2273295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52023390256250002"/>
          <c:y val="0.53255085301837268"/>
          <c:w val="0.20555019391304963"/>
          <c:h val="0.268231627296587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7082576216434"/>
          <c:y val="3.8142497812773402E-2"/>
          <c:w val="0.83137228186369394"/>
          <c:h val="0.8111231408573929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'Table S12'!$BU$245:$CJ$245</c:f>
              <c:strCache>
                <c:ptCount val="16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  <c:pt idx="15">
                  <c:v>Sc</c:v>
                </c:pt>
              </c:strCache>
            </c:strRef>
          </c:cat>
          <c:val>
            <c:numRef>
              <c:f>'Table S12'!$BU$246:$CJ$246</c:f>
              <c:numCache>
                <c:formatCode>0.00</c:formatCode>
                <c:ptCount val="16"/>
                <c:pt idx="0">
                  <c:v>2.8750725549825464</c:v>
                </c:pt>
                <c:pt idx="1">
                  <c:v>2.9151250981851193</c:v>
                </c:pt>
                <c:pt idx="2">
                  <c:v>2.9527378907901509</c:v>
                </c:pt>
                <c:pt idx="3">
                  <c:v>3.0957400534565989</c:v>
                </c:pt>
                <c:pt idx="4">
                  <c:v>3.8105195933119904</c:v>
                </c:pt>
                <c:pt idx="5">
                  <c:v>3.8939075789424833</c:v>
                </c:pt>
                <c:pt idx="6">
                  <c:v>4.718760522529065</c:v>
                </c:pt>
                <c:pt idx="7">
                  <c:v>4.2677167257137816</c:v>
                </c:pt>
                <c:pt idx="8">
                  <c:v>4.5560920506515838</c:v>
                </c:pt>
                <c:pt idx="9">
                  <c:v>4.070219234156057</c:v>
                </c:pt>
                <c:pt idx="10">
                  <c:v>4.0132947166662616</c:v>
                </c:pt>
                <c:pt idx="11">
                  <c:v>3.9832915572971936</c:v>
                </c:pt>
                <c:pt idx="12">
                  <c:v>3.7076367540342625</c:v>
                </c:pt>
                <c:pt idx="13">
                  <c:v>2.8398584279668069</c:v>
                </c:pt>
                <c:pt idx="14">
                  <c:v>4.2163115140691216</c:v>
                </c:pt>
                <c:pt idx="15">
                  <c:v>2.768173796424239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5-4244-85C1-4BBDFF1E398F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'Table S12'!$BU$245:$CJ$245</c:f>
              <c:strCache>
                <c:ptCount val="16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  <c:pt idx="15">
                  <c:v>Sc</c:v>
                </c:pt>
              </c:strCache>
            </c:strRef>
          </c:cat>
          <c:val>
            <c:numRef>
              <c:f>'Table S12'!$BU$247:$CJ$247</c:f>
              <c:numCache>
                <c:formatCode>0.00</c:formatCode>
                <c:ptCount val="16"/>
                <c:pt idx="0">
                  <c:v>1.8105274391329631</c:v>
                </c:pt>
                <c:pt idx="1">
                  <c:v>1.7814251113879722</c:v>
                </c:pt>
                <c:pt idx="2">
                  <c:v>1.8362563942864445</c:v>
                </c:pt>
                <c:pt idx="3">
                  <c:v>1.9799447479046264</c:v>
                </c:pt>
                <c:pt idx="4">
                  <c:v>2.424433374598244</c:v>
                </c:pt>
                <c:pt idx="5">
                  <c:v>2.6945660000976002</c:v>
                </c:pt>
                <c:pt idx="6">
                  <c:v>2.8522543572773622</c:v>
                </c:pt>
                <c:pt idx="7">
                  <c:v>2.5306391439115337</c:v>
                </c:pt>
                <c:pt idx="8">
                  <c:v>2.6964594451291339</c:v>
                </c:pt>
                <c:pt idx="9">
                  <c:v>2.4168806545888706</c:v>
                </c:pt>
                <c:pt idx="10">
                  <c:v>2.3973933828402818</c:v>
                </c:pt>
                <c:pt idx="11">
                  <c:v>2.4052045094046108</c:v>
                </c:pt>
                <c:pt idx="12">
                  <c:v>2.2744548525550363</c:v>
                </c:pt>
                <c:pt idx="13">
                  <c:v>1.7596331629721196</c:v>
                </c:pt>
                <c:pt idx="14">
                  <c:v>2.5531550044780023</c:v>
                </c:pt>
                <c:pt idx="15">
                  <c:v>2.1255051316114546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B5-4244-85C1-4BBDFF1E398F}"/>
            </c:ext>
          </c:extLst>
        </c:ser>
        <c:ser>
          <c:idx val="2"/>
          <c:order val="2"/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'Table S12'!$BU$245:$CJ$245</c:f>
              <c:strCache>
                <c:ptCount val="16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  <c:pt idx="14">
                  <c:v>Y</c:v>
                </c:pt>
                <c:pt idx="15">
                  <c:v>Sc</c:v>
                </c:pt>
              </c:strCache>
            </c:strRef>
          </c:cat>
          <c:val>
            <c:numRef>
              <c:f>'Table S12'!$BU$248:$CJ$248</c:f>
              <c:numCache>
                <c:formatCode>0.00</c:formatCode>
                <c:ptCount val="16"/>
                <c:pt idx="0">
                  <c:v>1.8019129156307629</c:v>
                </c:pt>
                <c:pt idx="1">
                  <c:v>1.6497164360448657</c:v>
                </c:pt>
                <c:pt idx="2">
                  <c:v>1.7767989278235599</c:v>
                </c:pt>
                <c:pt idx="3">
                  <c:v>1.8961818434488724</c:v>
                </c:pt>
                <c:pt idx="4">
                  <c:v>2.2861090862135591</c:v>
                </c:pt>
                <c:pt idx="5">
                  <c:v>2.6143975486269948</c:v>
                </c:pt>
                <c:pt idx="6">
                  <c:v>2.5132043480120907</c:v>
                </c:pt>
                <c:pt idx="7">
                  <c:v>2.2188307339321462</c:v>
                </c:pt>
                <c:pt idx="8">
                  <c:v>2.3953092421714621</c:v>
                </c:pt>
                <c:pt idx="9">
                  <c:v>2.1064648381195283</c:v>
                </c:pt>
                <c:pt idx="10">
                  <c:v>1.9798732088190543</c:v>
                </c:pt>
                <c:pt idx="11">
                  <c:v>2.0874849848649144</c:v>
                </c:pt>
                <c:pt idx="12">
                  <c:v>2.0004385915952434</c:v>
                </c:pt>
                <c:pt idx="13">
                  <c:v>1.5561609623469859</c:v>
                </c:pt>
                <c:pt idx="14">
                  <c:v>2.0953343300551279</c:v>
                </c:pt>
                <c:pt idx="15">
                  <c:v>1.3175114509458135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5-4244-85C1-4BBDFF1E3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5569824"/>
        <c:axId val="1720049904"/>
      </c:lineChart>
      <c:catAx>
        <c:axId val="171556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0049904"/>
        <c:crosses val="autoZero"/>
        <c:auto val="1"/>
        <c:lblAlgn val="ctr"/>
        <c:lblOffset val="100"/>
        <c:noMultiLvlLbl val="0"/>
      </c:catAx>
      <c:valAx>
        <c:axId val="1720049904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UCC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5569824"/>
        <c:crosses val="autoZero"/>
        <c:crossBetween val="between"/>
        <c:majorUnit val="0.5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27693123409309"/>
          <c:y val="6.7901234567901231E-2"/>
          <c:w val="0.81392328389954605"/>
          <c:h val="0.75880626032857001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S2'!$B$4</c:f>
              <c:strCache>
                <c:ptCount val="1"/>
                <c:pt idx="0">
                  <c:v> Production 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S2'!$A$5:$A$75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</c:numCache>
            </c:numRef>
          </c:xVal>
          <c:yVal>
            <c:numRef>
              <c:f>'Table S2'!$B$5:$B$75</c:f>
              <c:numCache>
                <c:formatCode>_(* #,##0.0_);_(* \(#,##0.0\);_(* "-"??_);_(@_)</c:formatCode>
                <c:ptCount val="71"/>
                <c:pt idx="0">
                  <c:v>508.37278584000001</c:v>
                </c:pt>
                <c:pt idx="1">
                  <c:v>522.83958530000007</c:v>
                </c:pt>
                <c:pt idx="2">
                  <c:v>460.32490431999997</c:v>
                </c:pt>
                <c:pt idx="3">
                  <c:v>442.92065601999997</c:v>
                </c:pt>
                <c:pt idx="4">
                  <c:v>381.73136502</c:v>
                </c:pt>
                <c:pt idx="5">
                  <c:v>445.27841684000003</c:v>
                </c:pt>
                <c:pt idx="6">
                  <c:v>480.60037732000001</c:v>
                </c:pt>
                <c:pt idx="7">
                  <c:v>469.95734156000003</c:v>
                </c:pt>
                <c:pt idx="8">
                  <c:v>391.55431006000003</c:v>
                </c:pt>
                <c:pt idx="9">
                  <c:v>392.51592085999999</c:v>
                </c:pt>
                <c:pt idx="10">
                  <c:v>394.01458222000002</c:v>
                </c:pt>
                <c:pt idx="11">
                  <c:v>381.39933714</c:v>
                </c:pt>
                <c:pt idx="12">
                  <c:v>398.29102874</c:v>
                </c:pt>
                <c:pt idx="13">
                  <c:v>432.90176009999999</c:v>
                </c:pt>
                <c:pt idx="14">
                  <c:v>457.38382676000003</c:v>
                </c:pt>
                <c:pt idx="15">
                  <c:v>478.04212971999993</c:v>
                </c:pt>
                <c:pt idx="16">
                  <c:v>496.06598195999999</c:v>
                </c:pt>
                <c:pt idx="17">
                  <c:v>512.44965275999994</c:v>
                </c:pt>
                <c:pt idx="18">
                  <c:v>505.03254908000002</c:v>
                </c:pt>
                <c:pt idx="19">
                  <c:v>517.97982203999993</c:v>
                </c:pt>
                <c:pt idx="20">
                  <c:v>555.79380597999989</c:v>
                </c:pt>
                <c:pt idx="21">
                  <c:v>508.85449841999997</c:v>
                </c:pt>
                <c:pt idx="22">
                  <c:v>546.56869255999993</c:v>
                </c:pt>
                <c:pt idx="23">
                  <c:v>543.00891823999996</c:v>
                </c:pt>
                <c:pt idx="24">
                  <c:v>553.40066514</c:v>
                </c:pt>
                <c:pt idx="25">
                  <c:v>593.87722237999992</c:v>
                </c:pt>
                <c:pt idx="26">
                  <c:v>621.33937533999995</c:v>
                </c:pt>
                <c:pt idx="27">
                  <c:v>632.49043189999998</c:v>
                </c:pt>
                <c:pt idx="28">
                  <c:v>607.95937751999998</c:v>
                </c:pt>
                <c:pt idx="29">
                  <c:v>708.62914211999998</c:v>
                </c:pt>
                <c:pt idx="30">
                  <c:v>752.68724600000007</c:v>
                </c:pt>
                <c:pt idx="31">
                  <c:v>747.31220450000001</c:v>
                </c:pt>
                <c:pt idx="32">
                  <c:v>760.31844416000001</c:v>
                </c:pt>
                <c:pt idx="33">
                  <c:v>709.49731338000004</c:v>
                </c:pt>
                <c:pt idx="34">
                  <c:v>812.76161278000006</c:v>
                </c:pt>
                <c:pt idx="35">
                  <c:v>801.61872084000004</c:v>
                </c:pt>
                <c:pt idx="36">
                  <c:v>807.67596170000002</c:v>
                </c:pt>
                <c:pt idx="37">
                  <c:v>833.48251115999994</c:v>
                </c:pt>
                <c:pt idx="38">
                  <c:v>862.06140270000003</c:v>
                </c:pt>
                <c:pt idx="39">
                  <c:v>889.69773422000003</c:v>
                </c:pt>
                <c:pt idx="40">
                  <c:v>933.55716568000003</c:v>
                </c:pt>
                <c:pt idx="41">
                  <c:v>903.53676512000004</c:v>
                </c:pt>
                <c:pt idx="42">
                  <c:v>904.95287309999992</c:v>
                </c:pt>
                <c:pt idx="43">
                  <c:v>857.66974431999995</c:v>
                </c:pt>
                <c:pt idx="44">
                  <c:v>937.5741587199999</c:v>
                </c:pt>
                <c:pt idx="45">
                  <c:v>937.09335331999989</c:v>
                </c:pt>
                <c:pt idx="46">
                  <c:v>965.10888607999993</c:v>
                </c:pt>
                <c:pt idx="47">
                  <c:v>988.76451176</c:v>
                </c:pt>
                <c:pt idx="48">
                  <c:v>1013.8054013000001</c:v>
                </c:pt>
                <c:pt idx="49">
                  <c:v>998.28899458000001</c:v>
                </c:pt>
                <c:pt idx="50">
                  <c:v>973.95933416000003</c:v>
                </c:pt>
                <c:pt idx="51">
                  <c:v>1023.0169070200001</c:v>
                </c:pt>
                <c:pt idx="52">
                  <c:v>992.71165193999991</c:v>
                </c:pt>
                <c:pt idx="53">
                  <c:v>972.27288653999994</c:v>
                </c:pt>
                <c:pt idx="54">
                  <c:v>1008.87397082</c:v>
                </c:pt>
                <c:pt idx="55">
                  <c:v>1026.4723556399999</c:v>
                </c:pt>
                <c:pt idx="56">
                  <c:v>1054.823545</c:v>
                </c:pt>
                <c:pt idx="57">
                  <c:v>1040.2043392999999</c:v>
                </c:pt>
                <c:pt idx="58">
                  <c:v>1063.0416886200001</c:v>
                </c:pt>
                <c:pt idx="59">
                  <c:v>975.14864713999998</c:v>
                </c:pt>
                <c:pt idx="60">
                  <c:v>983.71696223999993</c:v>
                </c:pt>
                <c:pt idx="61">
                  <c:v>993.93180903999996</c:v>
                </c:pt>
                <c:pt idx="62">
                  <c:v>922.11036844</c:v>
                </c:pt>
                <c:pt idx="63">
                  <c:v>893.42896555999994</c:v>
                </c:pt>
                <c:pt idx="64">
                  <c:v>907.22445182000001</c:v>
                </c:pt>
                <c:pt idx="65">
                  <c:v>813.68693638000002</c:v>
                </c:pt>
                <c:pt idx="66">
                  <c:v>660.75725352000006</c:v>
                </c:pt>
                <c:pt idx="67">
                  <c:v>702.70979262000003</c:v>
                </c:pt>
                <c:pt idx="68">
                  <c:v>685.97957905999999</c:v>
                </c:pt>
                <c:pt idx="69">
                  <c:v>640.74939861999997</c:v>
                </c:pt>
                <c:pt idx="70">
                  <c:v>485.73501611999995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6D-4F13-8AB0-B165B93D4808}"/>
            </c:ext>
          </c:extLst>
        </c:ser>
        <c:ser>
          <c:idx val="1"/>
          <c:order val="1"/>
          <c:tx>
            <c:strRef>
              <c:f>'Table S2'!$C$4</c:f>
              <c:strCache>
                <c:ptCount val="1"/>
                <c:pt idx="0">
                  <c:v> Consumption 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'Table S2'!$A$5:$A$75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</c:numCache>
            </c:numRef>
          </c:xVal>
          <c:yVal>
            <c:numRef>
              <c:f>'Table S2'!$C$5:$C$75</c:f>
              <c:numCache>
                <c:formatCode>_(* #,##0.0_);_(* \(#,##0.0\);_(* "-"??_);_(@_)</c:formatCode>
                <c:ptCount val="71"/>
                <c:pt idx="0">
                  <c:v>448.23945235999997</c:v>
                </c:pt>
                <c:pt idx="1">
                  <c:v>458.94599072</c:v>
                </c:pt>
                <c:pt idx="2">
                  <c:v>411.91142926000003</c:v>
                </c:pt>
                <c:pt idx="3">
                  <c:v>412.58364963999998</c:v>
                </c:pt>
                <c:pt idx="4">
                  <c:v>353.74939792000004</c:v>
                </c:pt>
                <c:pt idx="5">
                  <c:v>405.52034615999997</c:v>
                </c:pt>
                <c:pt idx="6">
                  <c:v>414.45244043999998</c:v>
                </c:pt>
                <c:pt idx="7">
                  <c:v>394.14793767999998</c:v>
                </c:pt>
                <c:pt idx="8">
                  <c:v>349.91111934000003</c:v>
                </c:pt>
                <c:pt idx="9">
                  <c:v>349.32054515999999</c:v>
                </c:pt>
                <c:pt idx="10">
                  <c:v>361.13112158000001</c:v>
                </c:pt>
                <c:pt idx="11">
                  <c:v>354.11952735999995</c:v>
                </c:pt>
                <c:pt idx="12">
                  <c:v>364.92222679999998</c:v>
                </c:pt>
                <c:pt idx="13">
                  <c:v>384.1725864</c:v>
                </c:pt>
                <c:pt idx="14">
                  <c:v>404.30291060000002</c:v>
                </c:pt>
                <c:pt idx="15">
                  <c:v>428.15720869999996</c:v>
                </c:pt>
                <c:pt idx="16">
                  <c:v>451.54793782000002</c:v>
                </c:pt>
                <c:pt idx="17">
                  <c:v>445.81637458</c:v>
                </c:pt>
                <c:pt idx="18">
                  <c:v>462.50485786000002</c:v>
                </c:pt>
                <c:pt idx="19">
                  <c:v>468.48045251999997</c:v>
                </c:pt>
                <c:pt idx="20">
                  <c:v>474.66469857999999</c:v>
                </c:pt>
                <c:pt idx="21">
                  <c:v>455.01880849999998</c:v>
                </c:pt>
                <c:pt idx="22">
                  <c:v>475.60090834000005</c:v>
                </c:pt>
                <c:pt idx="23">
                  <c:v>510.36495311999994</c:v>
                </c:pt>
                <c:pt idx="24">
                  <c:v>506.57112636000005</c:v>
                </c:pt>
                <c:pt idx="25">
                  <c:v>510.41575519999998</c:v>
                </c:pt>
                <c:pt idx="26">
                  <c:v>547.74621219999995</c:v>
                </c:pt>
                <c:pt idx="27">
                  <c:v>567.25148938000007</c:v>
                </c:pt>
                <c:pt idx="28">
                  <c:v>567.19161550000001</c:v>
                </c:pt>
                <c:pt idx="29">
                  <c:v>617.35776232000001</c:v>
                </c:pt>
                <c:pt idx="30">
                  <c:v>637.5026014</c:v>
                </c:pt>
                <c:pt idx="31">
                  <c:v>664.62456185999997</c:v>
                </c:pt>
                <c:pt idx="32">
                  <c:v>641.29552097999999</c:v>
                </c:pt>
                <c:pt idx="33">
                  <c:v>668.29410496000003</c:v>
                </c:pt>
                <c:pt idx="34">
                  <c:v>717.84790528000008</c:v>
                </c:pt>
                <c:pt idx="35">
                  <c:v>742.11769182</c:v>
                </c:pt>
                <c:pt idx="36">
                  <c:v>729.58227857999998</c:v>
                </c:pt>
                <c:pt idx="37">
                  <c:v>759.25613638000004</c:v>
                </c:pt>
                <c:pt idx="38">
                  <c:v>801.62234956000009</c:v>
                </c:pt>
                <c:pt idx="39">
                  <c:v>811.92610000000002</c:v>
                </c:pt>
                <c:pt idx="40">
                  <c:v>820.54249564000008</c:v>
                </c:pt>
                <c:pt idx="41">
                  <c:v>815.76074985999992</c:v>
                </c:pt>
                <c:pt idx="42">
                  <c:v>823.40646289999995</c:v>
                </c:pt>
                <c:pt idx="43">
                  <c:v>856.45140158000004</c:v>
                </c:pt>
                <c:pt idx="44">
                  <c:v>862.98763347999989</c:v>
                </c:pt>
                <c:pt idx="45">
                  <c:v>872.80150672000002</c:v>
                </c:pt>
                <c:pt idx="46">
                  <c:v>912.91428478</c:v>
                </c:pt>
                <c:pt idx="47">
                  <c:v>933.98172592000003</c:v>
                </c:pt>
                <c:pt idx="48">
                  <c:v>940.83909954000001</c:v>
                </c:pt>
                <c:pt idx="49">
                  <c:v>942.23978545999989</c:v>
                </c:pt>
                <c:pt idx="50">
                  <c:v>983.46930210000005</c:v>
                </c:pt>
                <c:pt idx="51">
                  <c:v>961.74324827999999</c:v>
                </c:pt>
                <c:pt idx="52">
                  <c:v>967.37592889999996</c:v>
                </c:pt>
                <c:pt idx="53">
                  <c:v>993.23600198000008</c:v>
                </c:pt>
                <c:pt idx="54">
                  <c:v>1004.4795909000001</c:v>
                </c:pt>
                <c:pt idx="55">
                  <c:v>1021.4647220400001</c:v>
                </c:pt>
                <c:pt idx="56">
                  <c:v>1009.0490565599999</c:v>
                </c:pt>
                <c:pt idx="57">
                  <c:v>1023.2972256400001</c:v>
                </c:pt>
                <c:pt idx="58">
                  <c:v>1016.53873464</c:v>
                </c:pt>
                <c:pt idx="59">
                  <c:v>904.89209203999997</c:v>
                </c:pt>
                <c:pt idx="60">
                  <c:v>951.19093051999994</c:v>
                </c:pt>
                <c:pt idx="61">
                  <c:v>909.85436663999997</c:v>
                </c:pt>
                <c:pt idx="62">
                  <c:v>806.65084829999989</c:v>
                </c:pt>
                <c:pt idx="63">
                  <c:v>838.63529356000004</c:v>
                </c:pt>
                <c:pt idx="64">
                  <c:v>832.54720857999996</c:v>
                </c:pt>
                <c:pt idx="65">
                  <c:v>724.03396569999995</c:v>
                </c:pt>
                <c:pt idx="66">
                  <c:v>663.21298978000004</c:v>
                </c:pt>
                <c:pt idx="67">
                  <c:v>650.31742608000002</c:v>
                </c:pt>
                <c:pt idx="68">
                  <c:v>624.23509390000004</c:v>
                </c:pt>
                <c:pt idx="69">
                  <c:v>532.10007873999996</c:v>
                </c:pt>
                <c:pt idx="70">
                  <c:v>432.44635574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D6D-4F13-8AB0-B165B93D4808}"/>
            </c:ext>
          </c:extLst>
        </c:ser>
        <c:ser>
          <c:idx val="2"/>
          <c:order val="2"/>
          <c:tx>
            <c:strRef>
              <c:f>'Table S2'!$D$4</c:f>
              <c:strCache>
                <c:ptCount val="1"/>
                <c:pt idx="0">
                  <c:v> Exports 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'Table S2'!$A$5:$A$75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</c:numCache>
            </c:numRef>
          </c:xVal>
          <c:yVal>
            <c:numRef>
              <c:f>'Table S2'!$D$5:$D$75</c:f>
              <c:numCache>
                <c:formatCode>_(* #,##0.0_);_(* \(#,##0.0\);_(* "-"??_);_(@_)</c:formatCode>
                <c:ptCount val="71"/>
                <c:pt idx="0">
                  <c:v>26.634804799999998</c:v>
                </c:pt>
                <c:pt idx="1">
                  <c:v>56.8620424</c:v>
                </c:pt>
                <c:pt idx="2">
                  <c:v>47.391083200000004</c:v>
                </c:pt>
                <c:pt idx="3">
                  <c:v>33.093926399999994</c:v>
                </c:pt>
                <c:pt idx="4">
                  <c:v>30.7443302</c:v>
                </c:pt>
                <c:pt idx="5">
                  <c:v>49.377807400000002</c:v>
                </c:pt>
                <c:pt idx="6">
                  <c:v>66.949883999999997</c:v>
                </c:pt>
                <c:pt idx="7">
                  <c:v>73.282000400000001</c:v>
                </c:pt>
                <c:pt idx="8">
                  <c:v>47.6904526</c:v>
                </c:pt>
                <c:pt idx="9">
                  <c:v>35.416307199999999</c:v>
                </c:pt>
                <c:pt idx="10">
                  <c:v>34.454696399999996</c:v>
                </c:pt>
                <c:pt idx="11">
                  <c:v>33.030423799999994</c:v>
                </c:pt>
                <c:pt idx="12">
                  <c:v>36.486779599999998</c:v>
                </c:pt>
                <c:pt idx="13">
                  <c:v>45.758159199999994</c:v>
                </c:pt>
                <c:pt idx="14">
                  <c:v>44.9416972</c:v>
                </c:pt>
                <c:pt idx="15">
                  <c:v>46.293395400000001</c:v>
                </c:pt>
                <c:pt idx="16">
                  <c:v>45.422502600000001</c:v>
                </c:pt>
                <c:pt idx="17">
                  <c:v>45.467861599999999</c:v>
                </c:pt>
                <c:pt idx="18">
                  <c:v>46.4113288</c:v>
                </c:pt>
                <c:pt idx="19">
                  <c:v>51.582254800000001</c:v>
                </c:pt>
                <c:pt idx="20">
                  <c:v>65.072021399999997</c:v>
                </c:pt>
                <c:pt idx="21">
                  <c:v>51.981413999999994</c:v>
                </c:pt>
                <c:pt idx="22">
                  <c:v>51.473393200000004</c:v>
                </c:pt>
                <c:pt idx="23">
                  <c:v>48.615776199999999</c:v>
                </c:pt>
                <c:pt idx="24">
                  <c:v>55.029538799999997</c:v>
                </c:pt>
                <c:pt idx="25">
                  <c:v>60.155105800000001</c:v>
                </c:pt>
                <c:pt idx="26">
                  <c:v>54.4489436</c:v>
                </c:pt>
                <c:pt idx="27">
                  <c:v>49.268945800000004</c:v>
                </c:pt>
                <c:pt idx="28">
                  <c:v>36.931297800000003</c:v>
                </c:pt>
                <c:pt idx="29">
                  <c:v>59.910167200000004</c:v>
                </c:pt>
                <c:pt idx="30">
                  <c:v>83.22469319999999</c:v>
                </c:pt>
                <c:pt idx="31">
                  <c:v>102.0940372</c:v>
                </c:pt>
                <c:pt idx="32">
                  <c:v>96.415090399999997</c:v>
                </c:pt>
                <c:pt idx="33">
                  <c:v>70.551388599999996</c:v>
                </c:pt>
                <c:pt idx="34">
                  <c:v>73.917026399999997</c:v>
                </c:pt>
                <c:pt idx="35">
                  <c:v>84.07744240000001</c:v>
                </c:pt>
                <c:pt idx="36">
                  <c:v>77.582033599999988</c:v>
                </c:pt>
                <c:pt idx="37">
                  <c:v>72.220599800000002</c:v>
                </c:pt>
                <c:pt idx="38">
                  <c:v>86.200243599999993</c:v>
                </c:pt>
                <c:pt idx="39">
                  <c:v>91.461887599999997</c:v>
                </c:pt>
                <c:pt idx="40">
                  <c:v>95.979643999999993</c:v>
                </c:pt>
                <c:pt idx="41">
                  <c:v>98.8554046</c:v>
                </c:pt>
                <c:pt idx="42">
                  <c:v>93.00409359999999</c:v>
                </c:pt>
                <c:pt idx="43">
                  <c:v>67.603053599999996</c:v>
                </c:pt>
                <c:pt idx="44">
                  <c:v>64.736364800000004</c:v>
                </c:pt>
                <c:pt idx="45">
                  <c:v>80.330788999999996</c:v>
                </c:pt>
                <c:pt idx="46">
                  <c:v>82.072574599999996</c:v>
                </c:pt>
                <c:pt idx="47">
                  <c:v>75.794888999999998</c:v>
                </c:pt>
                <c:pt idx="48">
                  <c:v>70.805398999999994</c:v>
                </c:pt>
                <c:pt idx="49">
                  <c:v>53.051886399999994</c:v>
                </c:pt>
                <c:pt idx="50">
                  <c:v>53.060958200000002</c:v>
                </c:pt>
                <c:pt idx="51">
                  <c:v>44.152450600000002</c:v>
                </c:pt>
                <c:pt idx="52">
                  <c:v>35.924328000000003</c:v>
                </c:pt>
                <c:pt idx="53">
                  <c:v>39.017811799999997</c:v>
                </c:pt>
                <c:pt idx="54">
                  <c:v>43.544640000000001</c:v>
                </c:pt>
                <c:pt idx="55">
                  <c:v>45.304569199999996</c:v>
                </c:pt>
                <c:pt idx="56">
                  <c:v>45.041486999999996</c:v>
                </c:pt>
                <c:pt idx="57">
                  <c:v>53.668768799999995</c:v>
                </c:pt>
                <c:pt idx="58">
                  <c:v>73.953313600000001</c:v>
                </c:pt>
                <c:pt idx="59">
                  <c:v>53.614338000000004</c:v>
                </c:pt>
                <c:pt idx="60">
                  <c:v>74.134749599999992</c:v>
                </c:pt>
                <c:pt idx="61">
                  <c:v>97.304126800000006</c:v>
                </c:pt>
                <c:pt idx="62">
                  <c:v>114.07788499999999</c:v>
                </c:pt>
                <c:pt idx="63">
                  <c:v>106.7387988</c:v>
                </c:pt>
                <c:pt idx="64">
                  <c:v>88.23232680000001</c:v>
                </c:pt>
                <c:pt idx="65">
                  <c:v>67.095032799999998</c:v>
                </c:pt>
                <c:pt idx="66">
                  <c:v>54.675738600000003</c:v>
                </c:pt>
                <c:pt idx="67">
                  <c:v>87.951100999999994</c:v>
                </c:pt>
                <c:pt idx="68">
                  <c:v>105.45060319999999</c:v>
                </c:pt>
                <c:pt idx="69">
                  <c:v>85.0571968</c:v>
                </c:pt>
                <c:pt idx="70">
                  <c:v>62.65892259999999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D6D-4F13-8AB0-B165B93D4808}"/>
            </c:ext>
          </c:extLst>
        </c:ser>
        <c:ser>
          <c:idx val="3"/>
          <c:order val="3"/>
          <c:tx>
            <c:strRef>
              <c:f>'Table S2'!$E$4</c:f>
              <c:strCache>
                <c:ptCount val="1"/>
                <c:pt idx="0">
                  <c:v> Imports 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'Table S2'!$A$5:$A$75</c:f>
              <c:numCache>
                <c:formatCode>General</c:formatCode>
                <c:ptCount val="7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</c:numCache>
            </c:numRef>
          </c:xVal>
          <c:yVal>
            <c:numRef>
              <c:f>'Table S2'!$E$5:$E$75</c:f>
              <c:numCache>
                <c:formatCode>_(* #,##0.0_);_(* \(#,##0.0\);_(* "-"??_);_(@_)</c:formatCode>
                <c:ptCount val="71"/>
                <c:pt idx="0">
                  <c:v>0.33565659999999997</c:v>
                </c:pt>
                <c:pt idx="1">
                  <c:v>0.29029759999999999</c:v>
                </c:pt>
                <c:pt idx="2">
                  <c:v>0.26308219999999999</c:v>
                </c:pt>
                <c:pt idx="3">
                  <c:v>0.23586680000000002</c:v>
                </c:pt>
                <c:pt idx="4">
                  <c:v>0.19050779999999998</c:v>
                </c:pt>
                <c:pt idx="5">
                  <c:v>0.30844120000000003</c:v>
                </c:pt>
                <c:pt idx="6">
                  <c:v>0.32658480000000001</c:v>
                </c:pt>
                <c:pt idx="7">
                  <c:v>0.33565659999999997</c:v>
                </c:pt>
                <c:pt idx="8">
                  <c:v>0.28122579999999997</c:v>
                </c:pt>
                <c:pt idx="9">
                  <c:v>0.34472839999999999</c:v>
                </c:pt>
                <c:pt idx="10">
                  <c:v>0.23586680000000002</c:v>
                </c:pt>
                <c:pt idx="11">
                  <c:v>0.15422060000000001</c:v>
                </c:pt>
                <c:pt idx="12">
                  <c:v>0.21772319999999998</c:v>
                </c:pt>
                <c:pt idx="13">
                  <c:v>0.24493860000000001</c:v>
                </c:pt>
                <c:pt idx="14">
                  <c:v>0.26308219999999999</c:v>
                </c:pt>
                <c:pt idx="15">
                  <c:v>0.1632924</c:v>
                </c:pt>
                <c:pt idx="16">
                  <c:v>0.1632924</c:v>
                </c:pt>
                <c:pt idx="17">
                  <c:v>0.20865140000000001</c:v>
                </c:pt>
                <c:pt idx="18">
                  <c:v>0.1995796</c:v>
                </c:pt>
                <c:pt idx="19">
                  <c:v>9.9789799999999998E-2</c:v>
                </c:pt>
                <c:pt idx="20">
                  <c:v>3.6287199999999999E-2</c:v>
                </c:pt>
                <c:pt idx="21">
                  <c:v>9.9789799999999998E-2</c:v>
                </c:pt>
                <c:pt idx="22">
                  <c:v>4.5359000000000003E-2</c:v>
                </c:pt>
                <c:pt idx="23">
                  <c:v>0.11793340000000001</c:v>
                </c:pt>
                <c:pt idx="24">
                  <c:v>1.8869344000000001</c:v>
                </c:pt>
                <c:pt idx="25">
                  <c:v>0.85274919999999998</c:v>
                </c:pt>
                <c:pt idx="26">
                  <c:v>1.088616</c:v>
                </c:pt>
                <c:pt idx="27">
                  <c:v>1.4968469999999998</c:v>
                </c:pt>
                <c:pt idx="28">
                  <c:v>2.6761810000000001</c:v>
                </c:pt>
                <c:pt idx="29">
                  <c:v>1.8687908</c:v>
                </c:pt>
                <c:pt idx="30">
                  <c:v>1.0795442</c:v>
                </c:pt>
                <c:pt idx="31">
                  <c:v>0.94346720000000006</c:v>
                </c:pt>
                <c:pt idx="32">
                  <c:v>0.67131319999999994</c:v>
                </c:pt>
                <c:pt idx="33">
                  <c:v>1.1521186000000001</c:v>
                </c:pt>
                <c:pt idx="34">
                  <c:v>1.1702622</c:v>
                </c:pt>
                <c:pt idx="35">
                  <c:v>1.7690009999999998</c:v>
                </c:pt>
                <c:pt idx="36">
                  <c:v>2.0048678</c:v>
                </c:pt>
                <c:pt idx="37">
                  <c:v>1.5875649999999999</c:v>
                </c:pt>
                <c:pt idx="38">
                  <c:v>1.9322933999999998</c:v>
                </c:pt>
                <c:pt idx="39">
                  <c:v>2.5854629999999998</c:v>
                </c:pt>
                <c:pt idx="40">
                  <c:v>2.4493860000000001</c:v>
                </c:pt>
                <c:pt idx="41">
                  <c:v>3.0753401999999999</c:v>
                </c:pt>
                <c:pt idx="42">
                  <c:v>3.4472839999999998</c:v>
                </c:pt>
                <c:pt idx="43">
                  <c:v>7.4207323999999995</c:v>
                </c:pt>
                <c:pt idx="44">
                  <c:v>8.0466865999999992</c:v>
                </c:pt>
                <c:pt idx="45">
                  <c:v>8.5909946000000001</c:v>
                </c:pt>
                <c:pt idx="46">
                  <c:v>7.366301599999999</c:v>
                </c:pt>
                <c:pt idx="47">
                  <c:v>6.7947781999999997</c:v>
                </c:pt>
                <c:pt idx="48">
                  <c:v>7.9106096000000008</c:v>
                </c:pt>
                <c:pt idx="49">
                  <c:v>8.2462661999999991</c:v>
                </c:pt>
                <c:pt idx="50">
                  <c:v>11.3488218</c:v>
                </c:pt>
                <c:pt idx="51">
                  <c:v>17.9530922</c:v>
                </c:pt>
                <c:pt idx="52">
                  <c:v>15.313198399999999</c:v>
                </c:pt>
                <c:pt idx="53">
                  <c:v>22.715787199999998</c:v>
                </c:pt>
                <c:pt idx="54">
                  <c:v>24.7478704</c:v>
                </c:pt>
                <c:pt idx="55">
                  <c:v>27.632702800000001</c:v>
                </c:pt>
                <c:pt idx="56">
                  <c:v>32.885275</c:v>
                </c:pt>
                <c:pt idx="57">
                  <c:v>32.975993000000003</c:v>
                </c:pt>
                <c:pt idx="58">
                  <c:v>31.034627799999999</c:v>
                </c:pt>
                <c:pt idx="59">
                  <c:v>20.538555200000001</c:v>
                </c:pt>
                <c:pt idx="60">
                  <c:v>17.553933000000001</c:v>
                </c:pt>
                <c:pt idx="61">
                  <c:v>11.8749862</c:v>
                </c:pt>
                <c:pt idx="62">
                  <c:v>8.3097688000000005</c:v>
                </c:pt>
                <c:pt idx="63">
                  <c:v>8.0829737999999995</c:v>
                </c:pt>
                <c:pt idx="64">
                  <c:v>10.296493</c:v>
                </c:pt>
                <c:pt idx="65">
                  <c:v>10.269277600000001</c:v>
                </c:pt>
                <c:pt idx="66">
                  <c:v>8.9357229999999994</c:v>
                </c:pt>
                <c:pt idx="67">
                  <c:v>7.0760039999999993</c:v>
                </c:pt>
                <c:pt idx="68">
                  <c:v>5.3977209999999998</c:v>
                </c:pt>
                <c:pt idx="69">
                  <c:v>6.078106</c:v>
                </c:pt>
                <c:pt idx="70">
                  <c:v>4.6629052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D6D-4F13-8AB0-B165B93D4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6339375"/>
        <c:axId val="1296865919"/>
      </c:scatterChart>
      <c:valAx>
        <c:axId val="1296339375"/>
        <c:scaling>
          <c:orientation val="minMax"/>
          <c:max val="2021"/>
          <c:min val="1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6865919"/>
        <c:crosses val="autoZero"/>
        <c:crossBetween val="midCat"/>
        <c:majorUnit val="5"/>
      </c:valAx>
      <c:valAx>
        <c:axId val="1296865919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Coal  (Mt/yr)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6339375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5151671843126221"/>
          <c:y val="0.41435112277631964"/>
          <c:w val="0.45816300166115653"/>
          <c:h val="0.31404393895207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901269554915307E-2"/>
          <c:y val="6.1111111111111109E-2"/>
          <c:w val="0.88534358546208647"/>
          <c:h val="0.65336713252822032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S13'!$L$5</c:f>
              <c:strCache>
                <c:ptCount val="1"/>
                <c:pt idx="0">
                  <c:v>Appalachian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S13'!$L$6:$L$77</c:f>
              <c:numCache>
                <c:formatCode>_(* #,##0.0_);_(* \(#,##0.0\);_(* "-"??_);_(@_)</c:formatCode>
                <c:ptCount val="72"/>
                <c:pt idx="0">
                  <c:v>77.366857253821536</c:v>
                </c:pt>
                <c:pt idx="1">
                  <c:v>78.96851403622243</c:v>
                </c:pt>
                <c:pt idx="2">
                  <c:v>78.772416144042282</c:v>
                </c:pt>
                <c:pt idx="3">
                  <c:v>78.22210302482307</c:v>
                </c:pt>
                <c:pt idx="4">
                  <c:v>77.306346893770723</c:v>
                </c:pt>
                <c:pt idx="5">
                  <c:v>77.920333376840759</c:v>
                </c:pt>
                <c:pt idx="6">
                  <c:v>78.561263915936735</c:v>
                </c:pt>
                <c:pt idx="7">
                  <c:v>78.55835762848676</c:v>
                </c:pt>
                <c:pt idx="8">
                  <c:v>76.429696346613724</c:v>
                </c:pt>
                <c:pt idx="9">
                  <c:v>75.738776105377696</c:v>
                </c:pt>
                <c:pt idx="10">
                  <c:v>75.199694017428271</c:v>
                </c:pt>
                <c:pt idx="11">
                  <c:v>74.38610318748853</c:v>
                </c:pt>
                <c:pt idx="12">
                  <c:v>74.583599336673672</c:v>
                </c:pt>
                <c:pt idx="13">
                  <c:v>74.813221376585076</c:v>
                </c:pt>
                <c:pt idx="14">
                  <c:v>74.621448434487831</c:v>
                </c:pt>
                <c:pt idx="15">
                  <c:v>74.382795348600268</c:v>
                </c:pt>
                <c:pt idx="16">
                  <c:v>73.435752442469649</c:v>
                </c:pt>
                <c:pt idx="17">
                  <c:v>72.919517724575186</c:v>
                </c:pt>
                <c:pt idx="18">
                  <c:v>72.766872763744217</c:v>
                </c:pt>
                <c:pt idx="19">
                  <c:v>71.983501338560771</c:v>
                </c:pt>
                <c:pt idx="20">
                  <c:v>70.990944110612759</c:v>
                </c:pt>
                <c:pt idx="21">
                  <c:v>69.311882579620942</c:v>
                </c:pt>
                <c:pt idx="22">
                  <c:v>66.834412079453713</c:v>
                </c:pt>
                <c:pt idx="23">
                  <c:v>65.163199879213494</c:v>
                </c:pt>
                <c:pt idx="24">
                  <c:v>64.402553273184552</c:v>
                </c:pt>
                <c:pt idx="25">
                  <c:v>63.027847576976583</c:v>
                </c:pt>
                <c:pt idx="26">
                  <c:v>61.634301675286785</c:v>
                </c:pt>
                <c:pt idx="27">
                  <c:v>58.911139069133156</c:v>
                </c:pt>
                <c:pt idx="28">
                  <c:v>57.459338221948386</c:v>
                </c:pt>
                <c:pt idx="29">
                  <c:v>56.023851834291264</c:v>
                </c:pt>
                <c:pt idx="30">
                  <c:v>54.793214505783141</c:v>
                </c:pt>
                <c:pt idx="31">
                  <c:v>53.717096380591755</c:v>
                </c:pt>
                <c:pt idx="32">
                  <c:v>52.943477172958922</c:v>
                </c:pt>
                <c:pt idx="33">
                  <c:v>48.665368019716077</c:v>
                </c:pt>
                <c:pt idx="34">
                  <c:v>49.294025449037903</c:v>
                </c:pt>
                <c:pt idx="35">
                  <c:v>48.070079597411514</c:v>
                </c:pt>
                <c:pt idx="36">
                  <c:v>48.129995781952175</c:v>
                </c:pt>
                <c:pt idx="37">
                  <c:v>48.247609760900417</c:v>
                </c:pt>
                <c:pt idx="38">
                  <c:v>47.28916893410279</c:v>
                </c:pt>
                <c:pt idx="39">
                  <c:v>47.358395227041704</c:v>
                </c:pt>
                <c:pt idx="40">
                  <c:v>47.517697330970222</c:v>
                </c:pt>
                <c:pt idx="41">
                  <c:v>45.965417201504223</c:v>
                </c:pt>
                <c:pt idx="42">
                  <c:v>45.768877535477657</c:v>
                </c:pt>
                <c:pt idx="43">
                  <c:v>43.336952844048263</c:v>
                </c:pt>
                <c:pt idx="44">
                  <c:v>43.093221481180635</c:v>
                </c:pt>
                <c:pt idx="45">
                  <c:v>42.097932763388691</c:v>
                </c:pt>
                <c:pt idx="46">
                  <c:v>42.474534509462096</c:v>
                </c:pt>
                <c:pt idx="47">
                  <c:v>42.918078466025982</c:v>
                </c:pt>
                <c:pt idx="48">
                  <c:v>41.19776393578136</c:v>
                </c:pt>
                <c:pt idx="49">
                  <c:v>38.673243799794491</c:v>
                </c:pt>
                <c:pt idx="50">
                  <c:v>39.066206925839907</c:v>
                </c:pt>
                <c:pt idx="51">
                  <c:v>38.37777050701699</c:v>
                </c:pt>
                <c:pt idx="52">
                  <c:v>36.27658063510863</c:v>
                </c:pt>
                <c:pt idx="53">
                  <c:v>35.155052154001218</c:v>
                </c:pt>
                <c:pt idx="54">
                  <c:v>35.128402387460397</c:v>
                </c:pt>
                <c:pt idx="55">
                  <c:v>35.116897531791615</c:v>
                </c:pt>
                <c:pt idx="56">
                  <c:v>33.703016807334961</c:v>
                </c:pt>
                <c:pt idx="57">
                  <c:v>33.008693186585845</c:v>
                </c:pt>
                <c:pt idx="58">
                  <c:v>33.385704795464349</c:v>
                </c:pt>
                <c:pt idx="59">
                  <c:v>31.939962471297669</c:v>
                </c:pt>
                <c:pt idx="60">
                  <c:v>31.024297386499772</c:v>
                </c:pt>
                <c:pt idx="61">
                  <c:v>30.779779434094106</c:v>
                </c:pt>
                <c:pt idx="62">
                  <c:v>28.757695678370482</c:v>
                </c:pt>
                <c:pt idx="63">
                  <c:v>27.436995047317847</c:v>
                </c:pt>
                <c:pt idx="64">
                  <c:v>26.739989699518279</c:v>
                </c:pt>
                <c:pt idx="65">
                  <c:v>24.647249265481278</c:v>
                </c:pt>
                <c:pt idx="66">
                  <c:v>24.690328548403926</c:v>
                </c:pt>
                <c:pt idx="67">
                  <c:v>25.564436919555078</c:v>
                </c:pt>
                <c:pt idx="68">
                  <c:v>26.497987490817319</c:v>
                </c:pt>
                <c:pt idx="69">
                  <c:v>27.373210521735956</c:v>
                </c:pt>
                <c:pt idx="70">
                  <c:v>25.895483177760887</c:v>
                </c:pt>
                <c:pt idx="71">
                  <c:v>26.789487696264597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E6-42CA-913D-416656C1E820}"/>
            </c:ext>
          </c:extLst>
        </c:ser>
        <c:ser>
          <c:idx val="1"/>
          <c:order val="1"/>
          <c:tx>
            <c:strRef>
              <c:f>'Table S13'!$M$5</c:f>
              <c:strCache>
                <c:ptCount val="1"/>
                <c:pt idx="0">
                  <c:v>Powder River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S13'!$M$6:$M$77</c:f>
              <c:numCache>
                <c:formatCode>_(* #,##0.0_);_(* \(#,##0.0\);_(* "-"??_);_(@_)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1.0498862634841206</c:v>
                </c:pt>
                <c:pt idx="21">
                  <c:v>0.59331173837117146</c:v>
                </c:pt>
                <c:pt idx="22">
                  <c:v>1.0496482530365083</c:v>
                </c:pt>
                <c:pt idx="23">
                  <c:v>1.8815621955312594</c:v>
                </c:pt>
                <c:pt idx="24">
                  <c:v>3.1380351870522292</c:v>
                </c:pt>
                <c:pt idx="25">
                  <c:v>4.6202433410541204</c:v>
                </c:pt>
                <c:pt idx="26">
                  <c:v>6.4292042316261249</c:v>
                </c:pt>
                <c:pt idx="27">
                  <c:v>9.3295638572797692</c:v>
                </c:pt>
                <c:pt idx="28">
                  <c:v>11.263483562735045</c:v>
                </c:pt>
                <c:pt idx="29">
                  <c:v>11.815712405141763</c:v>
                </c:pt>
                <c:pt idx="30">
                  <c:v>13.220778475080763</c:v>
                </c:pt>
                <c:pt idx="31">
                  <c:v>14.594955618448836</c:v>
                </c:pt>
                <c:pt idx="32">
                  <c:v>14.224360757275933</c:v>
                </c:pt>
                <c:pt idx="33">
                  <c:v>15.768737817137296</c:v>
                </c:pt>
                <c:pt idx="34">
                  <c:v>16.327322668929231</c:v>
                </c:pt>
                <c:pt idx="35">
                  <c:v>17.410923826656489</c:v>
                </c:pt>
                <c:pt idx="36">
                  <c:v>17.013649273632183</c:v>
                </c:pt>
                <c:pt idx="37">
                  <c:v>17.712014730166867</c:v>
                </c:pt>
                <c:pt idx="38">
                  <c:v>19.086290138624374</c:v>
                </c:pt>
                <c:pt idx="39">
                  <c:v>19.119835789790397</c:v>
                </c:pt>
                <c:pt idx="40">
                  <c:v>19.443753727398956</c:v>
                </c:pt>
                <c:pt idx="41">
                  <c:v>21.220868648893852</c:v>
                </c:pt>
                <c:pt idx="42">
                  <c:v>20.744216064766771</c:v>
                </c:pt>
                <c:pt idx="43">
                  <c:v>24.062440892278918</c:v>
                </c:pt>
                <c:pt idx="44">
                  <c:v>25.002057248348557</c:v>
                </c:pt>
                <c:pt idx="45">
                  <c:v>27.644157164524792</c:v>
                </c:pt>
                <c:pt idx="46">
                  <c:v>28.09365607902809</c:v>
                </c:pt>
                <c:pt idx="47">
                  <c:v>27.96334186740868</c:v>
                </c:pt>
                <c:pt idx="48">
                  <c:v>30.408548208129897</c:v>
                </c:pt>
                <c:pt idx="49">
                  <c:v>32.835878166140489</c:v>
                </c:pt>
                <c:pt idx="50">
                  <c:v>33.652217349772002</c:v>
                </c:pt>
                <c:pt idx="51">
                  <c:v>34.822784345347131</c:v>
                </c:pt>
                <c:pt idx="52">
                  <c:v>36.248628909371369</c:v>
                </c:pt>
                <c:pt idx="53">
                  <c:v>37.317677519585487</c:v>
                </c:pt>
                <c:pt idx="54">
                  <c:v>37.855613772901329</c:v>
                </c:pt>
                <c:pt idx="55">
                  <c:v>38.00240445653634</c:v>
                </c:pt>
                <c:pt idx="56">
                  <c:v>40.610785507011705</c:v>
                </c:pt>
                <c:pt idx="57">
                  <c:v>41.817680057647273</c:v>
                </c:pt>
                <c:pt idx="58">
                  <c:v>42.324671861597224</c:v>
                </c:pt>
                <c:pt idx="59">
                  <c:v>42.375362969122172</c:v>
                </c:pt>
                <c:pt idx="60">
                  <c:v>43.198275591547528</c:v>
                </c:pt>
                <c:pt idx="61">
                  <c:v>42.222397375014495</c:v>
                </c:pt>
                <c:pt idx="62">
                  <c:v>43.160341345051862</c:v>
                </c:pt>
                <c:pt idx="63">
                  <c:v>43.764984133138078</c:v>
                </c:pt>
                <c:pt idx="64">
                  <c:v>44.092153271672046</c:v>
                </c:pt>
                <c:pt idx="65">
                  <c:v>46.634283841312104</c:v>
                </c:pt>
                <c:pt idx="66">
                  <c:v>45.298641445098212</c:v>
                </c:pt>
                <c:pt idx="67">
                  <c:v>45.442757892753789</c:v>
                </c:pt>
                <c:pt idx="68">
                  <c:v>45.377138006983955</c:v>
                </c:pt>
                <c:pt idx="69">
                  <c:v>44.116134520069025</c:v>
                </c:pt>
                <c:pt idx="70">
                  <c:v>45.792062599016596</c:v>
                </c:pt>
                <c:pt idx="71">
                  <c:v>43.286751483529748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E6-42CA-913D-416656C1E820}"/>
            </c:ext>
          </c:extLst>
        </c:ser>
        <c:ser>
          <c:idx val="2"/>
          <c:order val="2"/>
          <c:tx>
            <c:strRef>
              <c:f>'Table S13'!$N$5</c:f>
              <c:strCache>
                <c:ptCount val="1"/>
                <c:pt idx="0">
                  <c:v>Illinois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S13'!$N$6:$N$77</c:f>
              <c:numCache>
                <c:formatCode>_(* #,##0.0_);_(* \(#,##0.0\);_(* "-"??_);_(@_)</c:formatCode>
                <c:ptCount val="72"/>
                <c:pt idx="0">
                  <c:v>18.316227039848123</c:v>
                </c:pt>
                <c:pt idx="1">
                  <c:v>16.936004760756287</c:v>
                </c:pt>
                <c:pt idx="2">
                  <c:v>16.833560913231661</c:v>
                </c:pt>
                <c:pt idx="3">
                  <c:v>17.4563628338367</c:v>
                </c:pt>
                <c:pt idx="4">
                  <c:v>18.997904479065877</c:v>
                </c:pt>
                <c:pt idx="5">
                  <c:v>18.459637656080321</c:v>
                </c:pt>
                <c:pt idx="6">
                  <c:v>18.283134977455784</c:v>
                </c:pt>
                <c:pt idx="7">
                  <c:v>18.353767737584917</c:v>
                </c:pt>
                <c:pt idx="8">
                  <c:v>20.581020383761437</c:v>
                </c:pt>
                <c:pt idx="9">
                  <c:v>21.274152740171363</c:v>
                </c:pt>
                <c:pt idx="10">
                  <c:v>21.579533184538434</c:v>
                </c:pt>
                <c:pt idx="11">
                  <c:v>22.013930839752867</c:v>
                </c:pt>
                <c:pt idx="12">
                  <c:v>22.169893641913635</c:v>
                </c:pt>
                <c:pt idx="13">
                  <c:v>21.813173693919836</c:v>
                </c:pt>
                <c:pt idx="14">
                  <c:v>21.73327780430651</c:v>
                </c:pt>
                <c:pt idx="15">
                  <c:v>21.897962667283046</c:v>
                </c:pt>
                <c:pt idx="16">
                  <c:v>22.806886055027928</c:v>
                </c:pt>
                <c:pt idx="17">
                  <c:v>23.271674999919416</c:v>
                </c:pt>
                <c:pt idx="18">
                  <c:v>23.136386220683519</c:v>
                </c:pt>
                <c:pt idx="19">
                  <c:v>23.566735691343336</c:v>
                </c:pt>
                <c:pt idx="20">
                  <c:v>23.268980050161211</c:v>
                </c:pt>
                <c:pt idx="21">
                  <c:v>23.298967894365294</c:v>
                </c:pt>
                <c:pt idx="22">
                  <c:v>24.437375005194866</c:v>
                </c:pt>
                <c:pt idx="23">
                  <c:v>23.985901657082206</c:v>
                </c:pt>
                <c:pt idx="24">
                  <c:v>22.422951547851316</c:v>
                </c:pt>
                <c:pt idx="25">
                  <c:v>21.92571956641012</c:v>
                </c:pt>
                <c:pt idx="26">
                  <c:v>20.427430990722318</c:v>
                </c:pt>
                <c:pt idx="27">
                  <c:v>19.7844964585972</c:v>
                </c:pt>
                <c:pt idx="28">
                  <c:v>17.308654172101132</c:v>
                </c:pt>
                <c:pt idx="29">
                  <c:v>17.08028436573013</c:v>
                </c:pt>
                <c:pt idx="30">
                  <c:v>16.55777349716768</c:v>
                </c:pt>
                <c:pt idx="31">
                  <c:v>15.022328905581833</c:v>
                </c:pt>
                <c:pt idx="32">
                  <c:v>15.909559120172611</c:v>
                </c:pt>
                <c:pt idx="33">
                  <c:v>15.982661219100303</c:v>
                </c:pt>
                <c:pt idx="34">
                  <c:v>16.103575223123542</c:v>
                </c:pt>
                <c:pt idx="35">
                  <c:v>14.958285502957269</c:v>
                </c:pt>
                <c:pt idx="36">
                  <c:v>15.266380813661574</c:v>
                </c:pt>
                <c:pt idx="37">
                  <c:v>15.090790008750526</c:v>
                </c:pt>
                <c:pt idx="38">
                  <c:v>13.700632373833654</c:v>
                </c:pt>
                <c:pt idx="39">
                  <c:v>13.720188242582523</c:v>
                </c:pt>
                <c:pt idx="40">
                  <c:v>13.723483729254326</c:v>
                </c:pt>
                <c:pt idx="41">
                  <c:v>13.402383312657715</c:v>
                </c:pt>
                <c:pt idx="42">
                  <c:v>13.233457905199691</c:v>
                </c:pt>
                <c:pt idx="43">
                  <c:v>11.264866005356668</c:v>
                </c:pt>
                <c:pt idx="44">
                  <c:v>11.699840321805031</c:v>
                </c:pt>
                <c:pt idx="45">
                  <c:v>10.589339726236533</c:v>
                </c:pt>
                <c:pt idx="46">
                  <c:v>10.508943802409004</c:v>
                </c:pt>
                <c:pt idx="47">
                  <c:v>10.238393102082824</c:v>
                </c:pt>
                <c:pt idx="48">
                  <c:v>9.8588489430507558</c:v>
                </c:pt>
                <c:pt idx="49">
                  <c:v>9.451136104775081</c:v>
                </c:pt>
                <c:pt idx="50">
                  <c:v>8.1217438566684734</c:v>
                </c:pt>
                <c:pt idx="51">
                  <c:v>8.4590812192561557</c:v>
                </c:pt>
                <c:pt idx="52">
                  <c:v>8.5573230855302427</c:v>
                </c:pt>
                <c:pt idx="53">
                  <c:v>8.2832706201490023</c:v>
                </c:pt>
                <c:pt idx="54">
                  <c:v>8.1419839047224265</c:v>
                </c:pt>
                <c:pt idx="55">
                  <c:v>8.210235888341515</c:v>
                </c:pt>
                <c:pt idx="56">
                  <c:v>8.180497002407634</c:v>
                </c:pt>
                <c:pt idx="57">
                  <c:v>8.383377890727763</c:v>
                </c:pt>
                <c:pt idx="58">
                  <c:v>8.4727142430792171</c:v>
                </c:pt>
                <c:pt idx="59">
                  <c:v>9.5656527493263415</c:v>
                </c:pt>
                <c:pt idx="60">
                  <c:v>9.7545934187657455</c:v>
                </c:pt>
                <c:pt idx="61">
                  <c:v>10.630229998162442</c:v>
                </c:pt>
                <c:pt idx="62">
                  <c:v>12.537224321801318</c:v>
                </c:pt>
                <c:pt idx="63">
                  <c:v>13.443003580382221</c:v>
                </c:pt>
                <c:pt idx="64">
                  <c:v>13.739734033882995</c:v>
                </c:pt>
                <c:pt idx="65">
                  <c:v>13.814922029676206</c:v>
                </c:pt>
                <c:pt idx="66">
                  <c:v>13.509692431546819</c:v>
                </c:pt>
                <c:pt idx="67">
                  <c:v>13.345414764346748</c:v>
                </c:pt>
                <c:pt idx="68">
                  <c:v>14.140179337402106</c:v>
                </c:pt>
                <c:pt idx="69">
                  <c:v>14.118619921403546</c:v>
                </c:pt>
                <c:pt idx="70">
                  <c:v>12.604665896632309</c:v>
                </c:pt>
                <c:pt idx="71">
                  <c:v>12.506722100799985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E6-42CA-913D-416656C1E820}"/>
            </c:ext>
          </c:extLst>
        </c:ser>
        <c:ser>
          <c:idx val="3"/>
          <c:order val="3"/>
          <c:tx>
            <c:strRef>
              <c:f>'Table S13'!$O$5</c:f>
              <c:strCache>
                <c:ptCount val="1"/>
                <c:pt idx="0">
                  <c:v>Western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S13'!$O$6:$O$77</c:f>
              <c:numCache>
                <c:formatCode>_(* #,##0.0_);_(* \(#,##0.0\);_(* "-"??_);_(@_)</c:formatCode>
                <c:ptCount val="72"/>
                <c:pt idx="0">
                  <c:v>3.725052678441195</c:v>
                </c:pt>
                <c:pt idx="1">
                  <c:v>3.5219252585123302</c:v>
                </c:pt>
                <c:pt idx="2">
                  <c:v>3.7888180287590862</c:v>
                </c:pt>
                <c:pt idx="3">
                  <c:v>3.7321958033925511</c:v>
                </c:pt>
                <c:pt idx="4">
                  <c:v>3.0128412057909029</c:v>
                </c:pt>
                <c:pt idx="5">
                  <c:v>2.972469434417663</c:v>
                </c:pt>
                <c:pt idx="6">
                  <c:v>2.6138215801925053</c:v>
                </c:pt>
                <c:pt idx="7">
                  <c:v>2.5835349057720483</c:v>
                </c:pt>
                <c:pt idx="8">
                  <c:v>2.4432027860129515</c:v>
                </c:pt>
                <c:pt idx="9">
                  <c:v>2.4205090812163816</c:v>
                </c:pt>
                <c:pt idx="10">
                  <c:v>2.6279853270052338</c:v>
                </c:pt>
                <c:pt idx="11">
                  <c:v>2.9402343934819677</c:v>
                </c:pt>
                <c:pt idx="12">
                  <c:v>2.6144130063439075</c:v>
                </c:pt>
                <c:pt idx="13">
                  <c:v>2.8633421323285462</c:v>
                </c:pt>
                <c:pt idx="14">
                  <c:v>3.1150119061582502</c:v>
                </c:pt>
                <c:pt idx="15">
                  <c:v>3.1941273019147856</c:v>
                </c:pt>
                <c:pt idx="16">
                  <c:v>3.0997675584515361</c:v>
                </c:pt>
                <c:pt idx="17">
                  <c:v>3.0611684853658514</c:v>
                </c:pt>
                <c:pt idx="18">
                  <c:v>3.2141335081281017</c:v>
                </c:pt>
                <c:pt idx="19">
                  <c:v>3.6122945772283659</c:v>
                </c:pt>
                <c:pt idx="20">
                  <c:v>3.7535800772785386</c:v>
                </c:pt>
                <c:pt idx="21">
                  <c:v>5.6867807556343468</c:v>
                </c:pt>
                <c:pt idx="22">
                  <c:v>5.8638129623381436</c:v>
                </c:pt>
                <c:pt idx="23">
                  <c:v>6.603016889771145</c:v>
                </c:pt>
                <c:pt idx="24">
                  <c:v>7.4959879553012252</c:v>
                </c:pt>
                <c:pt idx="25">
                  <c:v>7.3775709695537168</c:v>
                </c:pt>
                <c:pt idx="26">
                  <c:v>7.7414819991742005</c:v>
                </c:pt>
                <c:pt idx="27">
                  <c:v>7.8440709545235983</c:v>
                </c:pt>
                <c:pt idx="28">
                  <c:v>8.7178508554207603</c:v>
                </c:pt>
                <c:pt idx="29">
                  <c:v>9.5006902873944892</c:v>
                </c:pt>
                <c:pt idx="30">
                  <c:v>9.719502008801566</c:v>
                </c:pt>
                <c:pt idx="31">
                  <c:v>10.334199819766358</c:v>
                </c:pt>
                <c:pt idx="32">
                  <c:v>10.528455262790883</c:v>
                </c:pt>
                <c:pt idx="33">
                  <c:v>10.768063845446548</c:v>
                </c:pt>
                <c:pt idx="34">
                  <c:v>9.6870535721588826</c:v>
                </c:pt>
                <c:pt idx="35">
                  <c:v>10.105629089252856</c:v>
                </c:pt>
                <c:pt idx="36">
                  <c:v>9.890507783740377</c:v>
                </c:pt>
                <c:pt idx="37">
                  <c:v>9.3543951061589503</c:v>
                </c:pt>
                <c:pt idx="38">
                  <c:v>10.183434324202286</c:v>
                </c:pt>
                <c:pt idx="39">
                  <c:v>10.330199555302332</c:v>
                </c:pt>
                <c:pt idx="40">
                  <c:v>10.213712246167173</c:v>
                </c:pt>
                <c:pt idx="41">
                  <c:v>10.228186975133639</c:v>
                </c:pt>
                <c:pt idx="42">
                  <c:v>10.690703156670956</c:v>
                </c:pt>
                <c:pt idx="43">
                  <c:v>11.536308789089007</c:v>
                </c:pt>
                <c:pt idx="44">
                  <c:v>11.378088973259834</c:v>
                </c:pt>
                <c:pt idx="45">
                  <c:v>11.028244674541455</c:v>
                </c:pt>
                <c:pt idx="46">
                  <c:v>10.377662065092858</c:v>
                </c:pt>
                <c:pt idx="47">
                  <c:v>10.728150173008807</c:v>
                </c:pt>
                <c:pt idx="48">
                  <c:v>10.650537049273906</c:v>
                </c:pt>
                <c:pt idx="49">
                  <c:v>10.891838596234638</c:v>
                </c:pt>
                <c:pt idx="50">
                  <c:v>11.000001051590761</c:v>
                </c:pt>
                <c:pt idx="51">
                  <c:v>11.05899955169015</c:v>
                </c:pt>
                <c:pt idx="52">
                  <c:v>11.238829730911826</c:v>
                </c:pt>
                <c:pt idx="53">
                  <c:v>11.007438001270838</c:v>
                </c:pt>
                <c:pt idx="54">
                  <c:v>11.17272208000715</c:v>
                </c:pt>
                <c:pt idx="55">
                  <c:v>11.048833145233591</c:v>
                </c:pt>
                <c:pt idx="56">
                  <c:v>10.048260783880393</c:v>
                </c:pt>
                <c:pt idx="57">
                  <c:v>9.7597941218182136</c:v>
                </c:pt>
                <c:pt idx="58">
                  <c:v>9.2170474461646101</c:v>
                </c:pt>
                <c:pt idx="59">
                  <c:v>9.2595493540064275</c:v>
                </c:pt>
                <c:pt idx="60">
                  <c:v>8.6901881223460649</c:v>
                </c:pt>
                <c:pt idx="61">
                  <c:v>8.8352462693124565</c:v>
                </c:pt>
                <c:pt idx="62">
                  <c:v>7.6423012166228013</c:v>
                </c:pt>
                <c:pt idx="63">
                  <c:v>7.3677649166373076</c:v>
                </c:pt>
                <c:pt idx="64">
                  <c:v>7.3573454227964383</c:v>
                </c:pt>
                <c:pt idx="65">
                  <c:v>6.8067969382672899</c:v>
                </c:pt>
                <c:pt idx="66">
                  <c:v>6.3636360162514283</c:v>
                </c:pt>
                <c:pt idx="67">
                  <c:v>6.5119142473897007</c:v>
                </c:pt>
                <c:pt idx="68">
                  <c:v>6.074370108557523</c:v>
                </c:pt>
                <c:pt idx="69">
                  <c:v>6.6060058763227385</c:v>
                </c:pt>
                <c:pt idx="70">
                  <c:v>6.4468901452353746</c:v>
                </c:pt>
                <c:pt idx="71">
                  <c:v>9.276571873329809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E6-42CA-913D-416656C1E820}"/>
            </c:ext>
          </c:extLst>
        </c:ser>
        <c:ser>
          <c:idx val="4"/>
          <c:order val="4"/>
          <c:tx>
            <c:strRef>
              <c:f>'Table S13'!$P$5</c:f>
              <c:strCache>
                <c:ptCount val="1"/>
                <c:pt idx="0">
                  <c:v>Gulf Coast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S13'!$P$6:$P$77</c:f>
              <c:numCache>
                <c:formatCode>_(* #,##0.0_);_(* \(#,##0.0\);_(* "-"??_);_(@_)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0.68752183444844417</c:v>
                </c:pt>
                <c:pt idx="23">
                  <c:v>1.1864059035106704</c:v>
                </c:pt>
                <c:pt idx="24">
                  <c:v>1.2887692037576133</c:v>
                </c:pt>
                <c:pt idx="25">
                  <c:v>1.7185479962674615</c:v>
                </c:pt>
                <c:pt idx="26">
                  <c:v>2.1054437931320851</c:v>
                </c:pt>
                <c:pt idx="27">
                  <c:v>2.349479298149979</c:v>
                </c:pt>
                <c:pt idx="28">
                  <c:v>3.0873612905207204</c:v>
                </c:pt>
                <c:pt idx="29">
                  <c:v>3.583829679789289</c:v>
                </c:pt>
                <c:pt idx="30">
                  <c:v>3.6170455834898125</c:v>
                </c:pt>
                <c:pt idx="31">
                  <c:v>4.0788281786929872</c:v>
                </c:pt>
                <c:pt idx="32">
                  <c:v>4.2266708590560667</c:v>
                </c:pt>
                <c:pt idx="33">
                  <c:v>5.014882319351166</c:v>
                </c:pt>
                <c:pt idx="34">
                  <c:v>4.6196935596819815</c:v>
                </c:pt>
                <c:pt idx="35">
                  <c:v>5.1979135101289566</c:v>
                </c:pt>
                <c:pt idx="36">
                  <c:v>5.7107007026480607</c:v>
                </c:pt>
                <c:pt idx="37">
                  <c:v>5.7990346174083047</c:v>
                </c:pt>
                <c:pt idx="38">
                  <c:v>5.8057799213527623</c:v>
                </c:pt>
                <c:pt idx="39">
                  <c:v>5.7953675508958655</c:v>
                </c:pt>
                <c:pt idx="40">
                  <c:v>5.7275767505482085</c:v>
                </c:pt>
                <c:pt idx="41">
                  <c:v>5.7205446652382337</c:v>
                </c:pt>
                <c:pt idx="42">
                  <c:v>5.8454718601360787</c:v>
                </c:pt>
                <c:pt idx="43">
                  <c:v>6.10322252711837</c:v>
                </c:pt>
                <c:pt idx="44">
                  <c:v>5.399965377792582</c:v>
                </c:pt>
                <c:pt idx="45">
                  <c:v>5.4602765848347206</c:v>
                </c:pt>
                <c:pt idx="46">
                  <c:v>5.4879897022256632</c:v>
                </c:pt>
                <c:pt idx="47">
                  <c:v>5.2179669063840537</c:v>
                </c:pt>
                <c:pt idx="48">
                  <c:v>4.9930851079874783</c:v>
                </c:pt>
                <c:pt idx="49">
                  <c:v>5.0928459124306293</c:v>
                </c:pt>
                <c:pt idx="50">
                  <c:v>5.0389594305048657</c:v>
                </c:pt>
                <c:pt idx="51">
                  <c:v>4.377215481555468</c:v>
                </c:pt>
                <c:pt idx="52">
                  <c:v>4.6929715747468741</c:v>
                </c:pt>
                <c:pt idx="53">
                  <c:v>5.1541982162332536</c:v>
                </c:pt>
                <c:pt idx="54">
                  <c:v>4.7886638892097784</c:v>
                </c:pt>
                <c:pt idx="55">
                  <c:v>4.7419427436439729</c:v>
                </c:pt>
                <c:pt idx="56">
                  <c:v>4.5976438338392152</c:v>
                </c:pt>
                <c:pt idx="57">
                  <c:v>4.2402546033499426</c:v>
                </c:pt>
                <c:pt idx="58">
                  <c:v>3.9000976190934797</c:v>
                </c:pt>
                <c:pt idx="59">
                  <c:v>3.9249932891961845</c:v>
                </c:pt>
                <c:pt idx="60">
                  <c:v>4.5123095961686248</c:v>
                </c:pt>
                <c:pt idx="61">
                  <c:v>4.7931472397751049</c:v>
                </c:pt>
                <c:pt idx="62">
                  <c:v>5.0340287852248329</c:v>
                </c:pt>
                <c:pt idx="63">
                  <c:v>5.0093280887627367</c:v>
                </c:pt>
                <c:pt idx="64">
                  <c:v>5.0074861445622503</c:v>
                </c:pt>
                <c:pt idx="65">
                  <c:v>4.745660486664578</c:v>
                </c:pt>
                <c:pt idx="66">
                  <c:v>6.1398135411413275</c:v>
                </c:pt>
                <c:pt idx="67">
                  <c:v>5.3061016049311309</c:v>
                </c:pt>
                <c:pt idx="68">
                  <c:v>3.8713123581787974</c:v>
                </c:pt>
                <c:pt idx="69">
                  <c:v>3.9020973801222789</c:v>
                </c:pt>
                <c:pt idx="70">
                  <c:v>4.2891548740182355</c:v>
                </c:pt>
                <c:pt idx="71">
                  <c:v>3.5740640213148009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FE6-42CA-913D-416656C1E820}"/>
            </c:ext>
          </c:extLst>
        </c:ser>
        <c:ser>
          <c:idx val="5"/>
          <c:order val="5"/>
          <c:tx>
            <c:strRef>
              <c:f>'Table S13'!$Q$5</c:f>
              <c:strCache>
                <c:ptCount val="1"/>
                <c:pt idx="0">
                  <c:v>Ft Union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S13'!$Q$6:$Q$77</c:f>
              <c:numCache>
                <c:formatCode>_(* #,##0.0_);_(* \(#,##0.0\);_(* "-"??_);_(@_)</c:formatCode>
                <c:ptCount val="72"/>
                <c:pt idx="0">
                  <c:v>0.59186302788914136</c:v>
                </c:pt>
                <c:pt idx="1">
                  <c:v>0.57355594450895342</c:v>
                </c:pt>
                <c:pt idx="2">
                  <c:v>0.60520491396697773</c:v>
                </c:pt>
                <c:pt idx="3">
                  <c:v>0.58933833794768298</c:v>
                </c:pt>
                <c:pt idx="4">
                  <c:v>0.68290742137250282</c:v>
                </c:pt>
                <c:pt idx="5">
                  <c:v>0.64755953266125366</c:v>
                </c:pt>
                <c:pt idx="6">
                  <c:v>0.54177952641498428</c:v>
                </c:pt>
                <c:pt idx="7">
                  <c:v>0.50433972815627837</c:v>
                </c:pt>
                <c:pt idx="8">
                  <c:v>0.54608048361189698</c:v>
                </c:pt>
                <c:pt idx="9">
                  <c:v>0.56656207323456487</c:v>
                </c:pt>
                <c:pt idx="10">
                  <c:v>0.59278747102806995</c:v>
                </c:pt>
                <c:pt idx="11">
                  <c:v>0.6597315792766355</c:v>
                </c:pt>
                <c:pt idx="12">
                  <c:v>0.63209401506881624</c:v>
                </c:pt>
                <c:pt idx="13">
                  <c:v>0.51026279716655654</c:v>
                </c:pt>
                <c:pt idx="14">
                  <c:v>0.5302618550474022</c:v>
                </c:pt>
                <c:pt idx="15">
                  <c:v>0.52511468220190138</c:v>
                </c:pt>
                <c:pt idx="16">
                  <c:v>0.65759394405088278</c:v>
                </c:pt>
                <c:pt idx="17">
                  <c:v>0.74763879013953793</c:v>
                </c:pt>
                <c:pt idx="18">
                  <c:v>0.88260750744416239</c:v>
                </c:pt>
                <c:pt idx="19">
                  <c:v>0.83746839286753227</c:v>
                </c:pt>
                <c:pt idx="20">
                  <c:v>0.93660949846336927</c:v>
                </c:pt>
                <c:pt idx="21">
                  <c:v>1.1090570320082422</c:v>
                </c:pt>
                <c:pt idx="22">
                  <c:v>1.1272298655283266</c:v>
                </c:pt>
                <c:pt idx="23">
                  <c:v>1.1799134748912286</c:v>
                </c:pt>
                <c:pt idx="24">
                  <c:v>1.2517028328530801</c:v>
                </c:pt>
                <c:pt idx="25">
                  <c:v>1.3300705497379959</c:v>
                </c:pt>
                <c:pt idx="26">
                  <c:v>1.6621373100584802</c:v>
                </c:pt>
                <c:pt idx="27">
                  <c:v>1.7812503623162903</c:v>
                </c:pt>
                <c:pt idx="28">
                  <c:v>2.1633118972739593</c:v>
                </c:pt>
                <c:pt idx="29">
                  <c:v>1.9956314276530864</c:v>
                </c:pt>
                <c:pt idx="30">
                  <c:v>2.0916859296770314</c:v>
                </c:pt>
                <c:pt idx="31">
                  <c:v>2.252591096918215</c:v>
                </c:pt>
                <c:pt idx="32">
                  <c:v>2.1674768277455936</c:v>
                </c:pt>
                <c:pt idx="33">
                  <c:v>2.4698187885157279</c:v>
                </c:pt>
                <c:pt idx="34">
                  <c:v>2.4822851934377663</c:v>
                </c:pt>
                <c:pt idx="35">
                  <c:v>3.0585919182419188</c:v>
                </c:pt>
                <c:pt idx="36">
                  <c:v>2.8799143621466174</c:v>
                </c:pt>
                <c:pt idx="37">
                  <c:v>2.736559139872722</c:v>
                </c:pt>
                <c:pt idx="38">
                  <c:v>3.1286637039017249</c:v>
                </c:pt>
                <c:pt idx="39">
                  <c:v>3.0147313234423665</c:v>
                </c:pt>
                <c:pt idx="40">
                  <c:v>2.8387976922774247</c:v>
                </c:pt>
                <c:pt idx="41">
                  <c:v>2.9649483736375917</c:v>
                </c:pt>
                <c:pt idx="42">
                  <c:v>3.1821836932663778</c:v>
                </c:pt>
                <c:pt idx="43">
                  <c:v>3.3818751510261071</c:v>
                </c:pt>
                <c:pt idx="44">
                  <c:v>3.1239069076610018</c:v>
                </c:pt>
                <c:pt idx="45">
                  <c:v>2.9150389696438488</c:v>
                </c:pt>
                <c:pt idx="46">
                  <c:v>2.8068500501345803</c:v>
                </c:pt>
                <c:pt idx="47">
                  <c:v>2.7139087349932396</c:v>
                </c:pt>
                <c:pt idx="48">
                  <c:v>2.6766252090570677</c:v>
                </c:pt>
                <c:pt idx="49">
                  <c:v>2.8293361319738675</c:v>
                </c:pt>
                <c:pt idx="50">
                  <c:v>2.9125542361777899</c:v>
                </c:pt>
                <c:pt idx="51">
                  <c:v>2.7024669250818123</c:v>
                </c:pt>
                <c:pt idx="52">
                  <c:v>2.8145272551194136</c:v>
                </c:pt>
                <c:pt idx="53">
                  <c:v>2.8715057724428719</c:v>
                </c:pt>
                <c:pt idx="54">
                  <c:v>2.6924648345340016</c:v>
                </c:pt>
                <c:pt idx="55">
                  <c:v>2.6474864629887458</c:v>
                </c:pt>
                <c:pt idx="56">
                  <c:v>2.6154431235141731</c:v>
                </c:pt>
                <c:pt idx="57">
                  <c:v>2.5820123310432233</c:v>
                </c:pt>
                <c:pt idx="58">
                  <c:v>2.5283220532310295</c:v>
                </c:pt>
                <c:pt idx="59">
                  <c:v>2.7858070838223972</c:v>
                </c:pt>
                <c:pt idx="60">
                  <c:v>2.669660119895001</c:v>
                </c:pt>
                <c:pt idx="61">
                  <c:v>2.5767350739530883</c:v>
                </c:pt>
                <c:pt idx="62">
                  <c:v>2.7118240113715748</c:v>
                </c:pt>
                <c:pt idx="63">
                  <c:v>2.8120611123986596</c:v>
                </c:pt>
                <c:pt idx="64">
                  <c:v>2.9203183662994854</c:v>
                </c:pt>
                <c:pt idx="65">
                  <c:v>3.2160802590373225</c:v>
                </c:pt>
                <c:pt idx="66">
                  <c:v>3.8653377850694377</c:v>
                </c:pt>
                <c:pt idx="67">
                  <c:v>3.719745877756369</c:v>
                </c:pt>
                <c:pt idx="68">
                  <c:v>3.9239873817791016</c:v>
                </c:pt>
                <c:pt idx="69">
                  <c:v>3.824906048885452</c:v>
                </c:pt>
                <c:pt idx="70">
                  <c:v>4.9419226340657865</c:v>
                </c:pt>
                <c:pt idx="71">
                  <c:v>4.5664028247610604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FE6-42CA-913D-416656C1E820}"/>
            </c:ext>
          </c:extLst>
        </c:ser>
        <c:ser>
          <c:idx val="6"/>
          <c:order val="6"/>
          <c:tx>
            <c:strRef>
              <c:f>'Table S13'!$R$5</c:f>
              <c:strCache>
                <c:ptCount val="1"/>
                <c:pt idx="0">
                  <c:v>Interior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S13'!$R$6:$R$77</c:f>
              <c:numCache>
                <c:formatCode>_(* #,##0.0_);_(* \(#,##0.0\);_(* "-"??_);_(@_)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1.3304679907328507</c:v>
                </c:pt>
                <c:pt idx="34">
                  <c:v>1.4860443336306906</c:v>
                </c:pt>
                <c:pt idx="35">
                  <c:v>1.1985765553509937</c:v>
                </c:pt>
                <c:pt idx="36">
                  <c:v>1.1088512822190246</c:v>
                </c:pt>
                <c:pt idx="37">
                  <c:v>1.0595966367422194</c:v>
                </c:pt>
                <c:pt idx="38">
                  <c:v>0.80603060398240411</c:v>
                </c:pt>
                <c:pt idx="39">
                  <c:v>0.66128231094478429</c:v>
                </c:pt>
                <c:pt idx="40">
                  <c:v>0.53497852338370089</c:v>
                </c:pt>
                <c:pt idx="41">
                  <c:v>0.49765082293475055</c:v>
                </c:pt>
                <c:pt idx="42">
                  <c:v>0.5350897844824587</c:v>
                </c:pt>
                <c:pt idx="43">
                  <c:v>0.31433379108266313</c:v>
                </c:pt>
                <c:pt idx="44">
                  <c:v>0.30291968995236673</c:v>
                </c:pt>
                <c:pt idx="45">
                  <c:v>0.26501011682995568</c:v>
                </c:pt>
                <c:pt idx="46">
                  <c:v>0.25036379164771039</c:v>
                </c:pt>
                <c:pt idx="47">
                  <c:v>0.22016075009640873</c:v>
                </c:pt>
                <c:pt idx="48">
                  <c:v>0.2145915467195316</c:v>
                </c:pt>
                <c:pt idx="49">
                  <c:v>0.22572128865079996</c:v>
                </c:pt>
                <c:pt idx="50">
                  <c:v>0.20831714944619528</c:v>
                </c:pt>
                <c:pt idx="51">
                  <c:v>0.20168197005229468</c:v>
                </c:pt>
                <c:pt idx="52">
                  <c:v>0.1711388092116323</c:v>
                </c:pt>
                <c:pt idx="53">
                  <c:v>0.21085771631732761</c:v>
                </c:pt>
                <c:pt idx="54">
                  <c:v>0.2201491311649296</c:v>
                </c:pt>
                <c:pt idx="55">
                  <c:v>0.23219977146422052</c:v>
                </c:pt>
                <c:pt idx="56">
                  <c:v>0.24435294201191415</c:v>
                </c:pt>
                <c:pt idx="57">
                  <c:v>0.20818780882774901</c:v>
                </c:pt>
                <c:pt idx="58">
                  <c:v>0.17144198137008321</c:v>
                </c:pt>
                <c:pt idx="59">
                  <c:v>0.14867208322879255</c:v>
                </c:pt>
                <c:pt idx="60">
                  <c:v>0.150675764777259</c:v>
                </c:pt>
                <c:pt idx="61">
                  <c:v>0.16246460968830562</c:v>
                </c:pt>
                <c:pt idx="62">
                  <c:v>0.15658464155711829</c:v>
                </c:pt>
                <c:pt idx="63">
                  <c:v>0.16586312136315209</c:v>
                </c:pt>
                <c:pt idx="64">
                  <c:v>0.14297306126851178</c:v>
                </c:pt>
                <c:pt idx="65">
                  <c:v>0.13500717956122713</c:v>
                </c:pt>
                <c:pt idx="66">
                  <c:v>0.13255023248884201</c:v>
                </c:pt>
                <c:pt idx="67">
                  <c:v>0.10962869326720326</c:v>
                </c:pt>
                <c:pt idx="68">
                  <c:v>0.11502531628119853</c:v>
                </c:pt>
                <c:pt idx="69">
                  <c:v>5.9025731461005593E-2</c:v>
                </c:pt>
                <c:pt idx="70">
                  <c:v>2.9820673270814099E-2</c:v>
                </c:pt>
                <c:pt idx="7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FE6-42CA-913D-416656C1E820}"/>
            </c:ext>
          </c:extLst>
        </c:ser>
        <c:ser>
          <c:idx val="7"/>
          <c:order val="7"/>
          <c:tx>
            <c:strRef>
              <c:f>'Table S13'!$S$5</c:f>
              <c:strCache>
                <c:ptCount val="1"/>
                <c:pt idx="0">
                  <c:v>App + PRB + Ill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S13'!$S$6:$S$77</c:f>
              <c:numCache>
                <c:formatCode>_(* #,##0.0_);_(* \(#,##0.0\);_(* "-"??_);_(@_)</c:formatCode>
                <c:ptCount val="72"/>
                <c:pt idx="0">
                  <c:v>95.683084293669651</c:v>
                </c:pt>
                <c:pt idx="1">
                  <c:v>95.904518796978721</c:v>
                </c:pt>
                <c:pt idx="2">
                  <c:v>95.605977057273947</c:v>
                </c:pt>
                <c:pt idx="3">
                  <c:v>95.678465858659763</c:v>
                </c:pt>
                <c:pt idx="4">
                  <c:v>96.304251372836603</c:v>
                </c:pt>
                <c:pt idx="5">
                  <c:v>96.379971032921077</c:v>
                </c:pt>
                <c:pt idx="6">
                  <c:v>96.844398893392523</c:v>
                </c:pt>
                <c:pt idx="7">
                  <c:v>96.912125366071677</c:v>
                </c:pt>
                <c:pt idx="8">
                  <c:v>97.010716730375165</c:v>
                </c:pt>
                <c:pt idx="9">
                  <c:v>97.012928845549055</c:v>
                </c:pt>
                <c:pt idx="10">
                  <c:v>96.779227201966705</c:v>
                </c:pt>
                <c:pt idx="11">
                  <c:v>96.400034027241389</c:v>
                </c:pt>
                <c:pt idx="12">
                  <c:v>96.753492978587303</c:v>
                </c:pt>
                <c:pt idx="13">
                  <c:v>96.626395070504913</c:v>
                </c:pt>
                <c:pt idx="14">
                  <c:v>96.354726238794342</c:v>
                </c:pt>
                <c:pt idx="15">
                  <c:v>96.280758015883322</c:v>
                </c:pt>
                <c:pt idx="16">
                  <c:v>96.24263849749758</c:v>
                </c:pt>
                <c:pt idx="17">
                  <c:v>96.191192724494599</c:v>
                </c:pt>
                <c:pt idx="18">
                  <c:v>95.903258984427737</c:v>
                </c:pt>
                <c:pt idx="19">
                  <c:v>95.55023702990411</c:v>
                </c:pt>
                <c:pt idx="20">
                  <c:v>95.309810424258103</c:v>
                </c:pt>
                <c:pt idx="21">
                  <c:v>93.204162212357403</c:v>
                </c:pt>
                <c:pt idx="22">
                  <c:v>92.321435337685088</c:v>
                </c:pt>
                <c:pt idx="23">
                  <c:v>91.030663731826962</c:v>
                </c:pt>
                <c:pt idx="24">
                  <c:v>89.963540008088088</c:v>
                </c:pt>
                <c:pt idx="25">
                  <c:v>89.573810484440827</c:v>
                </c:pt>
                <c:pt idx="26">
                  <c:v>88.490936897635223</c:v>
                </c:pt>
                <c:pt idx="27">
                  <c:v>88.025199385010126</c:v>
                </c:pt>
                <c:pt idx="28">
                  <c:v>86.031475956784561</c:v>
                </c:pt>
                <c:pt idx="29">
                  <c:v>84.919848605163168</c:v>
                </c:pt>
                <c:pt idx="30">
                  <c:v>84.571766478031577</c:v>
                </c:pt>
                <c:pt idx="31">
                  <c:v>83.334380904622421</c:v>
                </c:pt>
                <c:pt idx="32">
                  <c:v>83.07739705040747</c:v>
                </c:pt>
                <c:pt idx="33">
                  <c:v>80.416767055953684</c:v>
                </c:pt>
                <c:pt idx="34">
                  <c:v>81.724923341090673</c:v>
                </c:pt>
                <c:pt idx="35">
                  <c:v>80.439288927025274</c:v>
                </c:pt>
                <c:pt idx="36">
                  <c:v>80.410025869245928</c:v>
                </c:pt>
                <c:pt idx="37">
                  <c:v>81.050414499817819</c:v>
                </c:pt>
                <c:pt idx="38">
                  <c:v>80.076091446560824</c:v>
                </c:pt>
                <c:pt idx="39">
                  <c:v>80.198419259414621</c:v>
                </c:pt>
                <c:pt idx="40">
                  <c:v>80.684934787623504</c:v>
                </c:pt>
                <c:pt idx="41">
                  <c:v>80.588669163055798</c:v>
                </c:pt>
                <c:pt idx="42">
                  <c:v>79.746551505444117</c:v>
                </c:pt>
                <c:pt idx="43">
                  <c:v>78.66425974168385</c:v>
                </c:pt>
                <c:pt idx="44">
                  <c:v>79.795119051334211</c:v>
                </c:pt>
                <c:pt idx="45">
                  <c:v>80.331429654150014</c:v>
                </c:pt>
                <c:pt idx="46">
                  <c:v>81.077134390899189</c:v>
                </c:pt>
                <c:pt idx="47">
                  <c:v>81.119813435517486</c:v>
                </c:pt>
                <c:pt idx="48">
                  <c:v>81.465161086962013</c:v>
                </c:pt>
                <c:pt idx="49">
                  <c:v>80.960258070710069</c:v>
                </c:pt>
                <c:pt idx="50">
                  <c:v>80.840168132280382</c:v>
                </c:pt>
                <c:pt idx="51">
                  <c:v>81.65963607162027</c:v>
                </c:pt>
                <c:pt idx="52">
                  <c:v>81.082532630010235</c:v>
                </c:pt>
                <c:pt idx="53">
                  <c:v>80.75600029373571</c:v>
                </c:pt>
                <c:pt idx="54">
                  <c:v>81.126000065084156</c:v>
                </c:pt>
                <c:pt idx="55">
                  <c:v>81.329537876669463</c:v>
                </c:pt>
                <c:pt idx="56">
                  <c:v>82.494299316754308</c:v>
                </c:pt>
                <c:pt idx="57">
                  <c:v>83.209751134960868</c:v>
                </c:pt>
                <c:pt idx="58">
                  <c:v>84.183090900140797</c:v>
                </c:pt>
                <c:pt idx="59">
                  <c:v>83.880978189746187</c:v>
                </c:pt>
                <c:pt idx="60">
                  <c:v>83.977166396813047</c:v>
                </c:pt>
                <c:pt idx="61">
                  <c:v>83.632406807271053</c:v>
                </c:pt>
                <c:pt idx="62">
                  <c:v>84.455261345223661</c:v>
                </c:pt>
                <c:pt idx="63">
                  <c:v>84.644982760838147</c:v>
                </c:pt>
                <c:pt idx="64">
                  <c:v>84.571877005073318</c:v>
                </c:pt>
                <c:pt idx="65">
                  <c:v>85.096455136469586</c:v>
                </c:pt>
                <c:pt idx="66">
                  <c:v>83.498662425048963</c:v>
                </c:pt>
                <c:pt idx="67">
                  <c:v>84.35260957665561</c:v>
                </c:pt>
                <c:pt idx="68">
                  <c:v>86.015304835203381</c:v>
                </c:pt>
                <c:pt idx="69">
                  <c:v>85.607964963208531</c:v>
                </c:pt>
                <c:pt idx="70">
                  <c:v>84.292211673409795</c:v>
                </c:pt>
                <c:pt idx="71">
                  <c:v>82.582961280594333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FE6-42CA-913D-416656C1E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680063"/>
        <c:axId val="536909375"/>
      </c:scatterChart>
      <c:valAx>
        <c:axId val="193680063"/>
        <c:scaling>
          <c:orientation val="minMax"/>
          <c:max val="2021"/>
          <c:min val="1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909375"/>
        <c:crosses val="autoZero"/>
        <c:crossBetween val="midCat"/>
        <c:majorUnit val="5"/>
      </c:valAx>
      <c:valAx>
        <c:axId val="53690937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</a:t>
                </a:r>
                <a:r>
                  <a:rPr lang="en-US" baseline="0"/>
                  <a:t> coal produciton (% of total)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680063"/>
        <c:crosses val="autoZero"/>
        <c:crossBetween val="midCat"/>
      </c:valAx>
      <c:spPr>
        <a:noFill/>
        <a:ln>
          <a:solidFill>
            <a:schemeClr val="tx1"/>
          </a:solidFill>
          <a:prstDash val="solid"/>
        </a:ln>
        <a:effectLst/>
      </c:spPr>
    </c:plotArea>
    <c:legend>
      <c:legendPos val="b"/>
      <c:layout>
        <c:manualLayout>
          <c:xMode val="edge"/>
          <c:yMode val="edge"/>
          <c:x val="0.11754826462748054"/>
          <c:y val="0.84157476209955873"/>
          <c:w val="0.82256001103960796"/>
          <c:h val="0.133818416399290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901269554915307E-2"/>
          <c:y val="3.6305598884938499E-2"/>
          <c:w val="0.88794924169314082"/>
          <c:h val="0.666587034287204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S13'!$AE$5</c:f>
              <c:strCache>
                <c:ptCount val="1"/>
                <c:pt idx="0">
                  <c:v>Appalachian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S13'!$AE$6:$AE$77</c:f>
              <c:numCache>
                <c:formatCode>_(* #,##0.0_);_(* \(#,##0.0\);_(* "-"??_);_(@_)</c:formatCode>
                <c:ptCount val="72"/>
                <c:pt idx="0">
                  <c:v>55.488181004958491</c:v>
                </c:pt>
                <c:pt idx="1">
                  <c:v>57.781546196628845</c:v>
                </c:pt>
                <c:pt idx="2">
                  <c:v>50.557604137932948</c:v>
                </c:pt>
                <c:pt idx="3">
                  <c:v>48.428814396835655</c:v>
                </c:pt>
                <c:pt idx="4">
                  <c:v>41.259816821642232</c:v>
                </c:pt>
                <c:pt idx="5">
                  <c:v>48.587979528905883</c:v>
                </c:pt>
                <c:pt idx="6">
                  <c:v>53.134942776044269</c:v>
                </c:pt>
                <c:pt idx="7">
                  <c:v>51.927180127631438</c:v>
                </c:pt>
                <c:pt idx="8">
                  <c:v>42.158463916991678</c:v>
                </c:pt>
                <c:pt idx="9">
                  <c:v>41.989823730822799</c:v>
                </c:pt>
                <c:pt idx="10">
                  <c:v>41.69599916478851</c:v>
                </c:pt>
                <c:pt idx="11">
                  <c:v>40.009795554310649</c:v>
                </c:pt>
                <c:pt idx="12">
                  <c:v>41.977564438279927</c:v>
                </c:pt>
                <c:pt idx="13">
                  <c:v>45.785782753233178</c:v>
                </c:pt>
                <c:pt idx="14">
                  <c:v>48.305809348403834</c:v>
                </c:pt>
                <c:pt idx="15">
                  <c:v>50.37499017025263</c:v>
                </c:pt>
                <c:pt idx="16">
                  <c:v>51.503511692503132</c:v>
                </c:pt>
                <c:pt idx="17">
                  <c:v>52.828176818750592</c:v>
                </c:pt>
                <c:pt idx="18">
                  <c:v>52.018168711956221</c:v>
                </c:pt>
                <c:pt idx="19">
                  <c:v>52.631748790002568</c:v>
                </c:pt>
                <c:pt idx="20">
                  <c:v>55.63683726079141</c:v>
                </c:pt>
                <c:pt idx="21">
                  <c:v>49.421513663016242</c:v>
                </c:pt>
                <c:pt idx="22">
                  <c:v>48.765885135826935</c:v>
                </c:pt>
                <c:pt idx="23">
                  <c:v>47.974049260586654</c:v>
                </c:pt>
                <c:pt idx="24">
                  <c:v>53.48060016198496</c:v>
                </c:pt>
                <c:pt idx="25">
                  <c:v>54.693006985171316</c:v>
                </c:pt>
                <c:pt idx="26">
                  <c:v>52.800483243984914</c:v>
                </c:pt>
                <c:pt idx="27">
                  <c:v>50.976338775524702</c:v>
                </c:pt>
                <c:pt idx="28">
                  <c:v>47.059793680951216</c:v>
                </c:pt>
                <c:pt idx="29">
                  <c:v>50.664317622439597</c:v>
                </c:pt>
                <c:pt idx="30">
                  <c:v>50.14767339504413</c:v>
                </c:pt>
                <c:pt idx="31">
                  <c:v>48.630470199659911</c:v>
                </c:pt>
                <c:pt idx="32">
                  <c:v>47.173790888672855</c:v>
                </c:pt>
                <c:pt idx="33">
                  <c:v>38.902744997434596</c:v>
                </c:pt>
                <c:pt idx="34">
                  <c:v>44.90660821224138</c:v>
                </c:pt>
                <c:pt idx="35">
                  <c:v>42.174850483936105</c:v>
                </c:pt>
                <c:pt idx="36">
                  <c:v>42.05911106000552</c:v>
                </c:pt>
                <c:pt idx="37">
                  <c:v>43.181542632563435</c:v>
                </c:pt>
                <c:pt idx="38">
                  <c:v>43.801195918520889</c:v>
                </c:pt>
                <c:pt idx="39">
                  <c:v>45.461042054714916</c:v>
                </c:pt>
                <c:pt idx="40">
                  <c:v>47.868947256638577</c:v>
                </c:pt>
                <c:pt idx="41">
                  <c:v>44.246476522968145</c:v>
                </c:pt>
                <c:pt idx="42">
                  <c:v>43.56694121756594</c:v>
                </c:pt>
                <c:pt idx="43">
                  <c:v>38.85838604616459</c:v>
                </c:pt>
                <c:pt idx="44">
                  <c:v>42.213746271242741</c:v>
                </c:pt>
                <c:pt idx="45">
                  <c:v>41.334262139920391</c:v>
                </c:pt>
                <c:pt idx="46">
                  <c:v>43.570832708065431</c:v>
                </c:pt>
                <c:pt idx="47">
                  <c:v>46.236022922843695</c:v>
                </c:pt>
                <c:pt idx="48">
                  <c:v>45.209134440858421</c:v>
                </c:pt>
                <c:pt idx="49">
                  <c:v>41.024643351237657</c:v>
                </c:pt>
                <c:pt idx="50">
                  <c:v>40.356704614751706</c:v>
                </c:pt>
                <c:pt idx="51">
                  <c:v>43.737339886208403</c:v>
                </c:pt>
                <c:pt idx="52">
                  <c:v>37.89105487922059</c:v>
                </c:pt>
                <c:pt idx="53">
                  <c:v>36.105031954016845</c:v>
                </c:pt>
                <c:pt idx="54">
                  <c:v>38.614398342669567</c:v>
                </c:pt>
                <c:pt idx="55">
                  <c:v>40.273711231385505</c:v>
                </c:pt>
                <c:pt idx="56">
                  <c:v>39.556339569089509</c:v>
                </c:pt>
                <c:pt idx="57">
                  <c:v>37.4351684230869</c:v>
                </c:pt>
                <c:pt idx="58">
                  <c:v>39.113208806214004</c:v>
                </c:pt>
                <c:pt idx="59">
                  <c:v>33.705389775862194</c:v>
                </c:pt>
                <c:pt idx="60">
                  <c:v>32.77921379249797</c:v>
                </c:pt>
                <c:pt idx="61">
                  <c:v>33.111435362858515</c:v>
                </c:pt>
                <c:pt idx="62">
                  <c:v>29.112690687972709</c:v>
                </c:pt>
                <c:pt idx="63">
                  <c:v>26.508156683848966</c:v>
                </c:pt>
                <c:pt idx="64">
                  <c:v>26.347141359283377</c:v>
                </c:pt>
                <c:pt idx="65">
                  <c:v>21.949090390362603</c:v>
                </c:pt>
                <c:pt idx="66">
                  <c:v>17.394117812344749</c:v>
                </c:pt>
                <c:pt idx="67">
                  <c:v>18.754065161613571</c:v>
                </c:pt>
                <c:pt idx="68">
                  <c:v>18.874412210772444</c:v>
                </c:pt>
                <c:pt idx="69">
                  <c:v>17.459576258276382</c:v>
                </c:pt>
                <c:pt idx="70">
                  <c:v>12.428312675429227</c:v>
                </c:pt>
                <c:pt idx="71">
                  <c:v>14.264982178695584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4B-4F86-A38B-F708AE95FB61}"/>
            </c:ext>
          </c:extLst>
        </c:ser>
        <c:ser>
          <c:idx val="1"/>
          <c:order val="1"/>
          <c:tx>
            <c:strRef>
              <c:f>'Table S13'!$AF$5</c:f>
              <c:strCache>
                <c:ptCount val="1"/>
                <c:pt idx="0">
                  <c:v>Powder River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S13'!$AF$6:$AF$77</c:f>
              <c:numCache>
                <c:formatCode>_(* #,##0.0_);_(* \(#,##0.0\);_(* "-"??_);_(@_)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0.31617322831145322</c:v>
                </c:pt>
                <c:pt idx="23">
                  <c:v>0.56382492038119503</c:v>
                </c:pt>
                <c:pt idx="24">
                  <c:v>0.95789805423202035</c:v>
                </c:pt>
                <c:pt idx="25">
                  <c:v>1.5143424621553732</c:v>
                </c:pt>
                <c:pt idx="26">
                  <c:v>2.1985726554972045</c:v>
                </c:pt>
                <c:pt idx="27">
                  <c:v>3.2253665001447867</c:v>
                </c:pt>
                <c:pt idx="28">
                  <c:v>3.7393715855010838</c:v>
                </c:pt>
                <c:pt idx="29">
                  <c:v>4.5878718424739482</c:v>
                </c:pt>
                <c:pt idx="30">
                  <c:v>5.4931266441636417</c:v>
                </c:pt>
                <c:pt idx="31">
                  <c:v>6.011402630092114</c:v>
                </c:pt>
                <c:pt idx="32">
                  <c:v>5.9991182872092628</c:v>
                </c:pt>
                <c:pt idx="33">
                  <c:v>6.2699367990171719</c:v>
                </c:pt>
                <c:pt idx="34">
                  <c:v>7.4450663366678853</c:v>
                </c:pt>
                <c:pt idx="35">
                  <c:v>7.8312811824178628</c:v>
                </c:pt>
                <c:pt idx="36">
                  <c:v>7.7551516885517806</c:v>
                </c:pt>
                <c:pt idx="37">
                  <c:v>8.3314452118393145</c:v>
                </c:pt>
                <c:pt idx="38">
                  <c:v>9.2857216273740821</c:v>
                </c:pt>
                <c:pt idx="39">
                  <c:v>9.6002459102266737</c:v>
                </c:pt>
                <c:pt idx="40">
                  <c:v>10.56320011082537</c:v>
                </c:pt>
                <c:pt idx="41">
                  <c:v>10.905153662970116</c:v>
                </c:pt>
                <c:pt idx="42">
                  <c:v>10.610003934158611</c:v>
                </c:pt>
                <c:pt idx="43">
                  <c:v>11.449637405056832</c:v>
                </c:pt>
                <c:pt idx="44">
                  <c:v>13.126265425345677</c:v>
                </c:pt>
                <c:pt idx="45">
                  <c:v>14.390945270207503</c:v>
                </c:pt>
                <c:pt idx="46">
                  <c:v>14.907948584083716</c:v>
                </c:pt>
                <c:pt idx="47">
                  <c:v>15.079303349124077</c:v>
                </c:pt>
                <c:pt idx="48">
                  <c:v>16.72550267970454</c:v>
                </c:pt>
                <c:pt idx="49">
                  <c:v>17.968532914468106</c:v>
                </c:pt>
                <c:pt idx="50">
                  <c:v>17.211882130073356</c:v>
                </c:pt>
                <c:pt idx="51">
                  <c:v>18.816620130561262</c:v>
                </c:pt>
                <c:pt idx="52">
                  <c:v>19.162707842583579</c:v>
                </c:pt>
                <c:pt idx="53">
                  <c:v>19.19958460436586</c:v>
                </c:pt>
                <c:pt idx="54">
                  <c:v>20.193168155051378</c:v>
                </c:pt>
                <c:pt idx="55">
                  <c:v>20.801912487390641</c:v>
                </c:pt>
                <c:pt idx="56">
                  <c:v>22.903526812838958</c:v>
                </c:pt>
                <c:pt idx="57">
                  <c:v>23.145362828853916</c:v>
                </c:pt>
                <c:pt idx="58">
                  <c:v>23.698657147299155</c:v>
                </c:pt>
                <c:pt idx="59">
                  <c:v>21.442961250772516</c:v>
                </c:pt>
                <c:pt idx="60">
                  <c:v>22.164943174834452</c:v>
                </c:pt>
                <c:pt idx="61">
                  <c:v>21.522009577977983</c:v>
                </c:pt>
                <c:pt idx="62">
                  <c:v>20.266931071978167</c:v>
                </c:pt>
                <c:pt idx="63">
                  <c:v>20.03454733839056</c:v>
                </c:pt>
                <c:pt idx="64">
                  <c:v>20.875274716866006</c:v>
                </c:pt>
                <c:pt idx="65">
                  <c:v>19.780134349349012</c:v>
                </c:pt>
                <c:pt idx="66">
                  <c:v>15.597250652607148</c:v>
                </c:pt>
                <c:pt idx="67">
                  <c:v>16.205837444411213</c:v>
                </c:pt>
                <c:pt idx="68">
                  <c:v>15.768299484598822</c:v>
                </c:pt>
                <c:pt idx="69">
                  <c:v>14.52086481067423</c:v>
                </c:pt>
                <c:pt idx="70">
                  <c:v>11.274883083850362</c:v>
                </c:pt>
                <c:pt idx="71">
                  <c:v>11.490659082847939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54B-4F86-A38B-F708AE95FB61}"/>
            </c:ext>
          </c:extLst>
        </c:ser>
        <c:ser>
          <c:idx val="2"/>
          <c:order val="2"/>
          <c:tx>
            <c:strRef>
              <c:f>'Table S13'!$AG$5</c:f>
              <c:strCache>
                <c:ptCount val="1"/>
                <c:pt idx="0">
                  <c:v>Illinois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S13'!$AG$6:$AG$77</c:f>
              <c:numCache>
                <c:formatCode>_(* #,##0.0_);_(* \(#,##0.0\);_(* "-"??_);_(@_)</c:formatCode>
                <c:ptCount val="72"/>
                <c:pt idx="0">
                  <c:v>11.390778449470078</c:v>
                </c:pt>
                <c:pt idx="1">
                  <c:v>10.745286869364397</c:v>
                </c:pt>
                <c:pt idx="2">
                  <c:v>9.3682865798781698</c:v>
                </c:pt>
                <c:pt idx="3">
                  <c:v>9.3713026435561755</c:v>
                </c:pt>
                <c:pt idx="4">
                  <c:v>8.7920408690772742</c:v>
                </c:pt>
                <c:pt idx="5">
                  <c:v>9.98097721177996</c:v>
                </c:pt>
                <c:pt idx="6">
                  <c:v>10.722456054042583</c:v>
                </c:pt>
                <c:pt idx="7">
                  <c:v>10.519604918518789</c:v>
                </c:pt>
                <c:pt idx="8">
                  <c:v>9.8437687196040997</c:v>
                </c:pt>
                <c:pt idx="9">
                  <c:v>10.227038614938552</c:v>
                </c:pt>
                <c:pt idx="10">
                  <c:v>10.375098096287168</c:v>
                </c:pt>
                <c:pt idx="11">
                  <c:v>10.267009783012412</c:v>
                </c:pt>
                <c:pt idx="12">
                  <c:v>10.819554093590163</c:v>
                </c:pt>
                <c:pt idx="13">
                  <c:v>11.575586365831127</c:v>
                </c:pt>
                <c:pt idx="14">
                  <c:v>12.199239956336779</c:v>
                </c:pt>
                <c:pt idx="15">
                  <c:v>12.859321198464537</c:v>
                </c:pt>
                <c:pt idx="16">
                  <c:v>13.869702304852089</c:v>
                </c:pt>
                <c:pt idx="17">
                  <c:v>14.619123414271742</c:v>
                </c:pt>
                <c:pt idx="18">
                  <c:v>14.341306825791511</c:v>
                </c:pt>
                <c:pt idx="19">
                  <c:v>14.941221993923413</c:v>
                </c:pt>
                <c:pt idx="20">
                  <c:v>15.812796560548817</c:v>
                </c:pt>
                <c:pt idx="21">
                  <c:v>14.405120145984272</c:v>
                </c:pt>
                <c:pt idx="22">
                  <c:v>15.935319977145424</c:v>
                </c:pt>
                <c:pt idx="23">
                  <c:v>15.749387035623174</c:v>
                </c:pt>
                <c:pt idx="24">
                  <c:v>15.358344444910525</c:v>
                </c:pt>
                <c:pt idx="25">
                  <c:v>16.156228217098178</c:v>
                </c:pt>
                <c:pt idx="26">
                  <c:v>15.26906181270367</c:v>
                </c:pt>
                <c:pt idx="27">
                  <c:v>15.006622612819635</c:v>
                </c:pt>
                <c:pt idx="28">
                  <c:v>12.417811182425977</c:v>
                </c:pt>
                <c:pt idx="29">
                  <c:v>13.43689944697903</c:v>
                </c:pt>
                <c:pt idx="30">
                  <c:v>13.50249619956838</c:v>
                </c:pt>
                <c:pt idx="31">
                  <c:v>12.017151539100349</c:v>
                </c:pt>
                <c:pt idx="32">
                  <c:v>12.597309279301152</c:v>
                </c:pt>
                <c:pt idx="33">
                  <c:v>11.620562779748161</c:v>
                </c:pt>
                <c:pt idx="34">
                  <c:v>13.475593485872364</c:v>
                </c:pt>
                <c:pt idx="35">
                  <c:v>12.007890161736512</c:v>
                </c:pt>
                <c:pt idx="36">
                  <c:v>12.069786555792433</c:v>
                </c:pt>
                <c:pt idx="37">
                  <c:v>12.571822458655442</c:v>
                </c:pt>
                <c:pt idx="38">
                  <c:v>11.746964147557899</c:v>
                </c:pt>
                <c:pt idx="39">
                  <c:v>12.287020537047662</c:v>
                </c:pt>
                <c:pt idx="40">
                  <c:v>12.812036539412787</c:v>
                </c:pt>
                <c:pt idx="41">
                  <c:v>11.966952852777046</c:v>
                </c:pt>
                <c:pt idx="42">
                  <c:v>11.595481445362964</c:v>
                </c:pt>
                <c:pt idx="43">
                  <c:v>9.5034389300380351</c:v>
                </c:pt>
                <c:pt idx="44">
                  <c:v>10.662660851491699</c:v>
                </c:pt>
                <c:pt idx="45">
                  <c:v>9.8945744345725668</c:v>
                </c:pt>
                <c:pt idx="46">
                  <c:v>10.108785632159803</c:v>
                </c:pt>
                <c:pt idx="47">
                  <c:v>10.317248343968812</c:v>
                </c:pt>
                <c:pt idx="48">
                  <c:v>10.092383104352104</c:v>
                </c:pt>
                <c:pt idx="49">
                  <c:v>9.3376250136058818</c:v>
                </c:pt>
                <c:pt idx="50">
                  <c:v>7.7345999502181435</c:v>
                </c:pt>
                <c:pt idx="51">
                  <c:v>8.5938243099003717</c:v>
                </c:pt>
                <c:pt idx="52">
                  <c:v>8.2814214518904681</c:v>
                </c:pt>
                <c:pt idx="53">
                  <c:v>7.6346294142212541</c:v>
                </c:pt>
                <c:pt idx="54">
                  <c:v>7.718369342789142</c:v>
                </c:pt>
                <c:pt idx="55">
                  <c:v>7.790735779577747</c:v>
                </c:pt>
                <c:pt idx="56">
                  <c:v>7.9916614776555024</c:v>
                </c:pt>
                <c:pt idx="57">
                  <c:v>8.0033490295825818</c:v>
                </c:pt>
                <c:pt idx="58">
                  <c:v>8.4269138538790891</c:v>
                </c:pt>
                <c:pt idx="59">
                  <c:v>8.7837240386721547</c:v>
                </c:pt>
                <c:pt idx="60">
                  <c:v>8.8958321613099081</c:v>
                </c:pt>
                <c:pt idx="61">
                  <c:v>9.8101375711901788</c:v>
                </c:pt>
                <c:pt idx="62">
                  <c:v>11.264470254116727</c:v>
                </c:pt>
                <c:pt idx="63">
                  <c:v>11.758439883252583</c:v>
                </c:pt>
                <c:pt idx="64">
                  <c:v>11.799594572764667</c:v>
                </c:pt>
                <c:pt idx="65">
                  <c:v>10.729357282281997</c:v>
                </c:pt>
                <c:pt idx="66">
                  <c:v>8.559283814762658</c:v>
                </c:pt>
                <c:pt idx="67">
                  <c:v>9.1690559874655477</c:v>
                </c:pt>
                <c:pt idx="68">
                  <c:v>9.6323301255340628</c:v>
                </c:pt>
                <c:pt idx="69">
                  <c:v>9.1449281711572219</c:v>
                </c:pt>
                <c:pt idx="70">
                  <c:v>6.503954747218109</c:v>
                </c:pt>
                <c:pt idx="71">
                  <c:v>7.0541862209358372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54B-4F86-A38B-F708AE95FB61}"/>
            </c:ext>
          </c:extLst>
        </c:ser>
        <c:ser>
          <c:idx val="3"/>
          <c:order val="3"/>
          <c:tx>
            <c:strRef>
              <c:f>'Table S13'!$AH$5</c:f>
              <c:strCache>
                <c:ptCount val="1"/>
                <c:pt idx="0">
                  <c:v>West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S13'!$AH$6:$AH$77</c:f>
              <c:numCache>
                <c:formatCode>_(* #,##0.0_);_(* \(#,##0.0\);_(* "-"??_);_(@_)</c:formatCode>
                <c:ptCount val="72"/>
                <c:pt idx="0">
                  <c:v>2.0034818968498533</c:v>
                </c:pt>
                <c:pt idx="1">
                  <c:v>1.9325146712110965</c:v>
                </c:pt>
                <c:pt idx="2">
                  <c:v>1.8235746109458248</c:v>
                </c:pt>
                <c:pt idx="3">
                  <c:v>1.7327912273914317</c:v>
                </c:pt>
                <c:pt idx="4">
                  <c:v>1.2058571366101263</c:v>
                </c:pt>
                <c:pt idx="5">
                  <c:v>1.3899619337967772</c:v>
                </c:pt>
                <c:pt idx="6">
                  <c:v>1.3257302495185077</c:v>
                </c:pt>
                <c:pt idx="7">
                  <c:v>1.2806314073656802</c:v>
                </c:pt>
                <c:pt idx="8">
                  <c:v>1.0106240536974531</c:v>
                </c:pt>
                <c:pt idx="9">
                  <c:v>1.0063289258733741</c:v>
                </c:pt>
                <c:pt idx="10">
                  <c:v>1.0927195650622323</c:v>
                </c:pt>
                <c:pt idx="11">
                  <c:v>1.1859433621530335</c:v>
                </c:pt>
                <c:pt idx="12">
                  <c:v>1.1034573846224294</c:v>
                </c:pt>
                <c:pt idx="13">
                  <c:v>1.3141138810852036</c:v>
                </c:pt>
                <c:pt idx="14">
                  <c:v>1.5121778437001105</c:v>
                </c:pt>
                <c:pt idx="15">
                  <c:v>1.6221916859214018</c:v>
                </c:pt>
                <c:pt idx="16">
                  <c:v>1.630293858862278</c:v>
                </c:pt>
                <c:pt idx="17">
                  <c:v>1.6630930167916071</c:v>
                </c:pt>
                <c:pt idx="18">
                  <c:v>1.7230295732457976</c:v>
                </c:pt>
                <c:pt idx="19">
                  <c:v>1.98063962614907</c:v>
                </c:pt>
                <c:pt idx="20">
                  <c:v>2.2060362203717512</c:v>
                </c:pt>
                <c:pt idx="21">
                  <c:v>3.040761123357373</c:v>
                </c:pt>
                <c:pt idx="22">
                  <c:v>3.6656777863783727</c:v>
                </c:pt>
                <c:pt idx="23">
                  <c:v>3.9631267746958687</c:v>
                </c:pt>
                <c:pt idx="24">
                  <c:v>4.2697979963634385</c:v>
                </c:pt>
                <c:pt idx="25">
                  <c:v>4.5714207717104314</c:v>
                </c:pt>
                <c:pt idx="26">
                  <c:v>4.8636887632228998</c:v>
                </c:pt>
                <c:pt idx="27">
                  <c:v>4.7943151125181966</c:v>
                </c:pt>
                <c:pt idx="28">
                  <c:v>4.8648529937298175</c:v>
                </c:pt>
                <c:pt idx="29">
                  <c:v>6.1702181912171552</c:v>
                </c:pt>
                <c:pt idx="30">
                  <c:v>6.2485018980183797</c:v>
                </c:pt>
                <c:pt idx="31">
                  <c:v>6.7153112142188158</c:v>
                </c:pt>
                <c:pt idx="32">
                  <c:v>6.9523650877107803</c:v>
                </c:pt>
                <c:pt idx="33">
                  <c:v>6.1384955300567912</c:v>
                </c:pt>
                <c:pt idx="34">
                  <c:v>6.2201644528438322</c:v>
                </c:pt>
                <c:pt idx="35">
                  <c:v>6.3224222728831299</c:v>
                </c:pt>
                <c:pt idx="36">
                  <c:v>6.2337053928935156</c:v>
                </c:pt>
                <c:pt idx="37">
                  <c:v>5.981685904000912</c:v>
                </c:pt>
                <c:pt idx="38">
                  <c:v>6.7515628072107585</c:v>
                </c:pt>
                <c:pt idx="39">
                  <c:v>7.0716227225228598</c:v>
                </c:pt>
                <c:pt idx="40">
                  <c:v>11.970419621834081</c:v>
                </c:pt>
                <c:pt idx="41">
                  <c:v>11.438119420762225</c:v>
                </c:pt>
                <c:pt idx="42">
                  <c:v>12.352912191946</c:v>
                </c:pt>
                <c:pt idx="43">
                  <c:v>12.524156684986812</c:v>
                </c:pt>
                <c:pt idx="44">
                  <c:v>13.180083592508334</c:v>
                </c:pt>
                <c:pt idx="45">
                  <c:v>12.530869178582844</c:v>
                </c:pt>
                <c:pt idx="46">
                  <c:v>12.204032031268914</c:v>
                </c:pt>
                <c:pt idx="47">
                  <c:v>13.227168469293282</c:v>
                </c:pt>
                <c:pt idx="48">
                  <c:v>13.53158766908275</c:v>
                </c:pt>
                <c:pt idx="49">
                  <c:v>13.424330678122599</c:v>
                </c:pt>
                <c:pt idx="50">
                  <c:v>12.726607024641314</c:v>
                </c:pt>
                <c:pt idx="51">
                  <c:v>12.797232302530897</c:v>
                </c:pt>
                <c:pt idx="52">
                  <c:v>12.695954222115274</c:v>
                </c:pt>
                <c:pt idx="53">
                  <c:v>12.981290062943108</c:v>
                </c:pt>
                <c:pt idx="54">
                  <c:v>13.765441212437578</c:v>
                </c:pt>
                <c:pt idx="55">
                  <c:v>14.544852764078449</c:v>
                </c:pt>
                <c:pt idx="56">
                  <c:v>13.742546329348126</c:v>
                </c:pt>
                <c:pt idx="57">
                  <c:v>13.103915828211122</c:v>
                </c:pt>
                <c:pt idx="58">
                  <c:v>10.463542662932104</c:v>
                </c:pt>
                <c:pt idx="59">
                  <c:v>9.8829396189428032</c:v>
                </c:pt>
                <c:pt idx="60">
                  <c:v>9.0245475311115957</c:v>
                </c:pt>
                <c:pt idx="61">
                  <c:v>9.2258742434485139</c:v>
                </c:pt>
                <c:pt idx="62">
                  <c:v>7.5895389277295902</c:v>
                </c:pt>
                <c:pt idx="63">
                  <c:v>7.1793333172754012</c:v>
                </c:pt>
                <c:pt idx="64">
                  <c:v>6.962330642944436</c:v>
                </c:pt>
                <c:pt idx="65">
                  <c:v>5.9377067839557416</c:v>
                </c:pt>
                <c:pt idx="66">
                  <c:v>4.4637818002789453</c:v>
                </c:pt>
                <c:pt idx="67">
                  <c:v>4.7561563152756694</c:v>
                </c:pt>
                <c:pt idx="68">
                  <c:v>4.2149699652243271</c:v>
                </c:pt>
                <c:pt idx="69">
                  <c:v>4.3142714591575837</c:v>
                </c:pt>
                <c:pt idx="70">
                  <c:v>3.2844758003512813</c:v>
                </c:pt>
                <c:pt idx="71">
                  <c:v>4.8923819988308637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54B-4F86-A38B-F708AE95FB61}"/>
            </c:ext>
          </c:extLst>
        </c:ser>
        <c:ser>
          <c:idx val="4"/>
          <c:order val="4"/>
          <c:tx>
            <c:strRef>
              <c:f>'Table S13'!$AI$5</c:f>
              <c:strCache>
                <c:ptCount val="1"/>
                <c:pt idx="0">
                  <c:v>Gulf Coast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S13'!$AI$6:$AI$77</c:f>
              <c:numCache>
                <c:formatCode>_(* #,##0.0_);_(* \(#,##0.0\);_(* "-"??_);_(@_)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0.38163248240000003</c:v>
                </c:pt>
                <c:pt idx="23">
                  <c:v>0.65514362368000001</c:v>
                </c:pt>
                <c:pt idx="24">
                  <c:v>0.7249601964800001</c:v>
                </c:pt>
                <c:pt idx="25">
                  <c:v>1.1884511389638792</c:v>
                </c:pt>
                <c:pt idx="26">
                  <c:v>1.6042490765730733</c:v>
                </c:pt>
                <c:pt idx="27">
                  <c:v>1.7331246798527873</c:v>
                </c:pt>
                <c:pt idx="28">
                  <c:v>2.1366671888253039</c:v>
                </c:pt>
                <c:pt idx="29">
                  <c:v>2.9711775233586319</c:v>
                </c:pt>
                <c:pt idx="30">
                  <c:v>3.2866263425851896</c:v>
                </c:pt>
                <c:pt idx="31">
                  <c:v>4.5748823806564483</c:v>
                </c:pt>
                <c:pt idx="32">
                  <c:v>4.6364501634094264</c:v>
                </c:pt>
                <c:pt idx="33">
                  <c:v>5.7489059579339559</c:v>
                </c:pt>
                <c:pt idx="34">
                  <c:v>6.2170772593995229</c:v>
                </c:pt>
                <c:pt idx="35">
                  <c:v>6.5340121408718437</c:v>
                </c:pt>
                <c:pt idx="36">
                  <c:v>7.2589105259645486</c:v>
                </c:pt>
                <c:pt idx="37">
                  <c:v>7.9084645177006001</c:v>
                </c:pt>
                <c:pt idx="38">
                  <c:v>8.2385820751102798</c:v>
                </c:pt>
                <c:pt idx="39">
                  <c:v>8.4941827220614083</c:v>
                </c:pt>
                <c:pt idx="40">
                  <c:v>8.6376832355482804</c:v>
                </c:pt>
                <c:pt idx="41">
                  <c:v>9.0019440482553978</c:v>
                </c:pt>
                <c:pt idx="42">
                  <c:v>9.0531302492165562</c:v>
                </c:pt>
                <c:pt idx="43">
                  <c:v>8.7953939272084494</c:v>
                </c:pt>
                <c:pt idx="44">
                  <c:v>8.0997861902777153</c:v>
                </c:pt>
                <c:pt idx="45">
                  <c:v>8.291340493247553</c:v>
                </c:pt>
                <c:pt idx="46">
                  <c:v>8.2086396571667191</c:v>
                </c:pt>
                <c:pt idx="47">
                  <c:v>8.0830886352948141</c:v>
                </c:pt>
                <c:pt idx="48">
                  <c:v>8.086420689007916</c:v>
                </c:pt>
                <c:pt idx="49">
                  <c:v>8.3570351197088701</c:v>
                </c:pt>
                <c:pt idx="50">
                  <c:v>8.1723723803434041</c:v>
                </c:pt>
                <c:pt idx="51">
                  <c:v>7.3194516761293817</c:v>
                </c:pt>
                <c:pt idx="52">
                  <c:v>7.2835079654187398</c:v>
                </c:pt>
                <c:pt idx="53">
                  <c:v>8.4131368213208422</c:v>
                </c:pt>
                <c:pt idx="54">
                  <c:v>7.8627424607974401</c:v>
                </c:pt>
                <c:pt idx="55">
                  <c:v>7.8303169441924219</c:v>
                </c:pt>
                <c:pt idx="56">
                  <c:v>8.013275252434191</c:v>
                </c:pt>
                <c:pt idx="57">
                  <c:v>7.0829728463949824</c:v>
                </c:pt>
                <c:pt idx="58">
                  <c:v>6.6034331171854852</c:v>
                </c:pt>
                <c:pt idx="59">
                  <c:v>6.3695760690020471</c:v>
                </c:pt>
                <c:pt idx="60">
                  <c:v>7.2770948901101491</c:v>
                </c:pt>
                <c:pt idx="61">
                  <c:v>7.875795529994849</c:v>
                </c:pt>
                <c:pt idx="62">
                  <c:v>7.7535288250524701</c:v>
                </c:pt>
                <c:pt idx="63">
                  <c:v>7.3788556597577131</c:v>
                </c:pt>
                <c:pt idx="64">
                  <c:v>7.3673600690163177</c:v>
                </c:pt>
                <c:pt idx="65">
                  <c:v>6.3805198483286212</c:v>
                </c:pt>
                <c:pt idx="66">
                  <c:v>6.7020544172113334</c:v>
                </c:pt>
                <c:pt idx="67">
                  <c:v>6.4428993659264799</c:v>
                </c:pt>
                <c:pt idx="68">
                  <c:v>4.4025924350017291</c:v>
                </c:pt>
                <c:pt idx="69">
                  <c:v>4.2328699732181319</c:v>
                </c:pt>
                <c:pt idx="70">
                  <c:v>3.4577831078885026</c:v>
                </c:pt>
                <c:pt idx="71">
                  <c:v>3.1905608175039295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54B-4F86-A38B-F708AE95FB61}"/>
            </c:ext>
          </c:extLst>
        </c:ser>
        <c:ser>
          <c:idx val="5"/>
          <c:order val="5"/>
          <c:tx>
            <c:strRef>
              <c:f>'Table S13'!$AJ$5</c:f>
              <c:strCache>
                <c:ptCount val="1"/>
                <c:pt idx="0">
                  <c:v>Ft Union</c:v>
                </c:pt>
              </c:strCache>
            </c:strRef>
          </c:tx>
          <c:spPr>
            <a:ln w="19050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S13'!$AJ$6:$AJ$77</c:f>
              <c:numCache>
                <c:formatCode>_(* #,##0.0_);_(* \(#,##0.0\);_(* "-"??_);_(@_)</c:formatCode>
                <c:ptCount val="72"/>
                <c:pt idx="0">
                  <c:v>0.26643922854166224</c:v>
                </c:pt>
                <c:pt idx="1">
                  <c:v>0.26341615235152371</c:v>
                </c:pt>
                <c:pt idx="2">
                  <c:v>0.24380700949657161</c:v>
                </c:pt>
                <c:pt idx="3">
                  <c:v>0.22901844759346185</c:v>
                </c:pt>
                <c:pt idx="4">
                  <c:v>0.22877333330777494</c:v>
                </c:pt>
                <c:pt idx="5">
                  <c:v>0.25344817140025638</c:v>
                </c:pt>
                <c:pt idx="6">
                  <c:v>0.22999890473620946</c:v>
                </c:pt>
                <c:pt idx="7">
                  <c:v>0.20924589521471845</c:v>
                </c:pt>
                <c:pt idx="8">
                  <c:v>0.18906481902649686</c:v>
                </c:pt>
                <c:pt idx="9">
                  <c:v>0.19715359045416461</c:v>
                </c:pt>
                <c:pt idx="10">
                  <c:v>0.20630452378647565</c:v>
                </c:pt>
                <c:pt idx="11">
                  <c:v>0.22272718092749802</c:v>
                </c:pt>
                <c:pt idx="12">
                  <c:v>0.22329911426076748</c:v>
                </c:pt>
                <c:pt idx="13">
                  <c:v>0.19600972378762577</c:v>
                </c:pt>
                <c:pt idx="14">
                  <c:v>0.21545545711878664</c:v>
                </c:pt>
                <c:pt idx="15">
                  <c:v>0.22321740949887189</c:v>
                </c:pt>
                <c:pt idx="16">
                  <c:v>0.289479971396231</c:v>
                </c:pt>
                <c:pt idx="17">
                  <c:v>0.33997351424773264</c:v>
                </c:pt>
                <c:pt idx="18">
                  <c:v>0.39602298090813759</c:v>
                </c:pt>
                <c:pt idx="19">
                  <c:v>0.38433919995706189</c:v>
                </c:pt>
                <c:pt idx="20">
                  <c:v>0.4607331523294797</c:v>
                </c:pt>
                <c:pt idx="21">
                  <c:v>0.49635642851597606</c:v>
                </c:pt>
                <c:pt idx="22">
                  <c:v>0.47909621657719165</c:v>
                </c:pt>
                <c:pt idx="23">
                  <c:v>0.51692415234040034</c:v>
                </c:pt>
                <c:pt idx="24">
                  <c:v>0.5962926877769843</c:v>
                </c:pt>
                <c:pt idx="25">
                  <c:v>0.71768437143281538</c:v>
                </c:pt>
                <c:pt idx="26">
                  <c:v>0.99479088150412143</c:v>
                </c:pt>
                <c:pt idx="27">
                  <c:v>1.0746753098381212</c:v>
                </c:pt>
                <c:pt idx="28">
                  <c:v>1.1797022364422525</c:v>
                </c:pt>
                <c:pt idx="29">
                  <c:v>1.2420141548163204</c:v>
                </c:pt>
                <c:pt idx="30">
                  <c:v>1.4491939266282552</c:v>
                </c:pt>
                <c:pt idx="31">
                  <c:v>1.6687652658117449</c:v>
                </c:pt>
                <c:pt idx="32">
                  <c:v>1.3275810051080525</c:v>
                </c:pt>
                <c:pt idx="33">
                  <c:v>1.475410365203768</c:v>
                </c:pt>
                <c:pt idx="34">
                  <c:v>1.7944996411653371</c:v>
                </c:pt>
                <c:pt idx="35">
                  <c:v>2.1946929389410688</c:v>
                </c:pt>
                <c:pt idx="36">
                  <c:v>2.0301579169076902</c:v>
                </c:pt>
                <c:pt idx="37">
                  <c:v>2.0062066192066914</c:v>
                </c:pt>
                <c:pt idx="38">
                  <c:v>2.400962511222211</c:v>
                </c:pt>
                <c:pt idx="39">
                  <c:v>2.4193769212668883</c:v>
                </c:pt>
                <c:pt idx="40">
                  <c:v>2.4334933030509194</c:v>
                </c:pt>
                <c:pt idx="41">
                  <c:v>2.4524772596730027</c:v>
                </c:pt>
                <c:pt idx="42">
                  <c:v>2.6772254387264858</c:v>
                </c:pt>
                <c:pt idx="43">
                  <c:v>2.7301473921861428</c:v>
                </c:pt>
                <c:pt idx="44">
                  <c:v>2.7307918534885025</c:v>
                </c:pt>
                <c:pt idx="45">
                  <c:v>2.4521184403472094</c:v>
                </c:pt>
                <c:pt idx="46">
                  <c:v>2.5244439317875758</c:v>
                </c:pt>
                <c:pt idx="47">
                  <c:v>2.5214217585648746</c:v>
                </c:pt>
                <c:pt idx="48">
                  <c:v>2.468594775918012</c:v>
                </c:pt>
                <c:pt idx="49">
                  <c:v>2.6477718116316491</c:v>
                </c:pt>
                <c:pt idx="50">
                  <c:v>2.6883737327984831</c:v>
                </c:pt>
                <c:pt idx="51">
                  <c:v>2.6616932502210577</c:v>
                </c:pt>
                <c:pt idx="52">
                  <c:v>2.6160031574019507</c:v>
                </c:pt>
                <c:pt idx="53">
                  <c:v>2.6345774852221728</c:v>
                </c:pt>
                <c:pt idx="54">
                  <c:v>2.558192508278764</c:v>
                </c:pt>
                <c:pt idx="55">
                  <c:v>2.5957467056372341</c:v>
                </c:pt>
                <c:pt idx="56">
                  <c:v>2.7855184627790051</c:v>
                </c:pt>
                <c:pt idx="57">
                  <c:v>2.7132456941520604</c:v>
                </c:pt>
                <c:pt idx="58">
                  <c:v>2.6529924983063435</c:v>
                </c:pt>
                <c:pt idx="59">
                  <c:v>2.6166414831876188</c:v>
                </c:pt>
                <c:pt idx="60">
                  <c:v>2.5256781626129112</c:v>
                </c:pt>
                <c:pt idx="61">
                  <c:v>2.5385920268661399</c:v>
                </c:pt>
                <c:pt idx="62">
                  <c:v>2.550291223204336</c:v>
                </c:pt>
                <c:pt idx="63">
                  <c:v>2.4930507377285647</c:v>
                </c:pt>
                <c:pt idx="64">
                  <c:v>2.6528617629922464</c:v>
                </c:pt>
                <c:pt idx="65">
                  <c:v>2.6565461086551405</c:v>
                </c:pt>
                <c:pt idx="66">
                  <c:v>2.4916471464618724</c:v>
                </c:pt>
                <c:pt idx="67">
                  <c:v>2.5082414957413395</c:v>
                </c:pt>
                <c:pt idx="68">
                  <c:v>2.7035461106809455</c:v>
                </c:pt>
                <c:pt idx="69">
                  <c:v>2.3949519516068629</c:v>
                </c:pt>
                <c:pt idx="70">
                  <c:v>2.3699911686651345</c:v>
                </c:pt>
                <c:pt idx="71">
                  <c:v>2.4310765988873615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54B-4F86-A38B-F708AE95FB61}"/>
            </c:ext>
          </c:extLst>
        </c:ser>
        <c:ser>
          <c:idx val="6"/>
          <c:order val="6"/>
          <c:tx>
            <c:strRef>
              <c:f>'Table S13'!$AK$5</c:f>
              <c:strCache>
                <c:ptCount val="1"/>
                <c:pt idx="0">
                  <c:v>Interior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S13'!$AK$6:$AK$77</c:f>
              <c:numCache>
                <c:formatCode>_(* #,##0.0_);_(* \(#,##0.0\);_(* "-"??_);_(@_)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1.4702357285150545</c:v>
                </c:pt>
                <c:pt idx="34">
                  <c:v>1.834240132088234</c:v>
                </c:pt>
                <c:pt idx="35">
                  <c:v>1.521731839550486</c:v>
                </c:pt>
                <c:pt idx="36">
                  <c:v>1.3708636973537331</c:v>
                </c:pt>
                <c:pt idx="37">
                  <c:v>1.2579182916343643</c:v>
                </c:pt>
                <c:pt idx="38">
                  <c:v>0.83191187512692777</c:v>
                </c:pt>
                <c:pt idx="39">
                  <c:v>0.77480745907370807</c:v>
                </c:pt>
                <c:pt idx="40">
                  <c:v>0.51461475661902245</c:v>
                </c:pt>
                <c:pt idx="41">
                  <c:v>0.47005819345873001</c:v>
                </c:pt>
                <c:pt idx="42">
                  <c:v>0.50299287768278644</c:v>
                </c:pt>
                <c:pt idx="43">
                  <c:v>0.35136784801691484</c:v>
                </c:pt>
                <c:pt idx="44">
                  <c:v>0.37490238544837112</c:v>
                </c:pt>
                <c:pt idx="45">
                  <c:v>0.30589575434019767</c:v>
                </c:pt>
                <c:pt idx="46">
                  <c:v>0.30793275502666673</c:v>
                </c:pt>
                <c:pt idx="47">
                  <c:v>0.32809835981434804</c:v>
                </c:pt>
                <c:pt idx="48">
                  <c:v>0.35079465830079715</c:v>
                </c:pt>
                <c:pt idx="49">
                  <c:v>0.36776613806425185</c:v>
                </c:pt>
                <c:pt idx="50">
                  <c:v>0.33391130269973285</c:v>
                </c:pt>
                <c:pt idx="51">
                  <c:v>0.36281874350549631</c:v>
                </c:pt>
                <c:pt idx="52">
                  <c:v>0.29354086594768791</c:v>
                </c:pt>
                <c:pt idx="53">
                  <c:v>0.33084584862278943</c:v>
                </c:pt>
                <c:pt idx="54">
                  <c:v>0.36425754121152704</c:v>
                </c:pt>
                <c:pt idx="55">
                  <c:v>0.4704868024627003</c:v>
                </c:pt>
                <c:pt idx="56">
                  <c:v>0.51479745131462618</c:v>
                </c:pt>
                <c:pt idx="57">
                  <c:v>0.44802505800358983</c:v>
                </c:pt>
                <c:pt idx="58">
                  <c:v>0.39333896347082914</c:v>
                </c:pt>
                <c:pt idx="59">
                  <c:v>0.3051547154469979</c:v>
                </c:pt>
                <c:pt idx="60">
                  <c:v>0.35019676802719824</c:v>
                </c:pt>
                <c:pt idx="61">
                  <c:v>0.43624196017033146</c:v>
                </c:pt>
                <c:pt idx="62">
                  <c:v>0.35182517994398937</c:v>
                </c:pt>
                <c:pt idx="63">
                  <c:v>0.33009111767858695</c:v>
                </c:pt>
                <c:pt idx="64">
                  <c:v>0.25426730169477735</c:v>
                </c:pt>
                <c:pt idx="65">
                  <c:v>0.23014454283294664</c:v>
                </c:pt>
                <c:pt idx="66">
                  <c:v>0.18875424439996555</c:v>
                </c:pt>
                <c:pt idx="67">
                  <c:v>0.15513874724527241</c:v>
                </c:pt>
                <c:pt idx="68">
                  <c:v>0.17275597570204812</c:v>
                </c:pt>
                <c:pt idx="69">
                  <c:v>5.988216791925853E-2</c:v>
                </c:pt>
                <c:pt idx="70">
                  <c:v>2.6726674048283907E-2</c:v>
                </c:pt>
                <c:pt idx="7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54B-4F86-A38B-F708AE95FB61}"/>
            </c:ext>
          </c:extLst>
        </c:ser>
        <c:ser>
          <c:idx val="7"/>
          <c:order val="7"/>
          <c:tx>
            <c:strRef>
              <c:f>'Table S13'!$AL$5</c:f>
              <c:strCache>
                <c:ptCount val="1"/>
                <c:pt idx="0">
                  <c:v>App + PRB + Ill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S13'!$K$6:$K$77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S13'!$AL$6:$AL$77</c:f>
              <c:numCache>
                <c:formatCode>_(* #,##0.0_);_(* \(#,##0.0\);_(* "-"??_);_(@_)</c:formatCode>
                <c:ptCount val="72"/>
                <c:pt idx="0">
                  <c:v>66.878959454428568</c:v>
                </c:pt>
                <c:pt idx="1">
                  <c:v>68.526833065993245</c:v>
                </c:pt>
                <c:pt idx="2">
                  <c:v>59.925890717811114</c:v>
                </c:pt>
                <c:pt idx="3">
                  <c:v>57.800117040391832</c:v>
                </c:pt>
                <c:pt idx="4">
                  <c:v>50.051857690719508</c:v>
                </c:pt>
                <c:pt idx="5">
                  <c:v>58.568956740685842</c:v>
                </c:pt>
                <c:pt idx="6">
                  <c:v>63.857398830086851</c:v>
                </c:pt>
                <c:pt idx="7">
                  <c:v>62.446785046150225</c:v>
                </c:pt>
                <c:pt idx="8">
                  <c:v>52.002232636595778</c:v>
                </c:pt>
                <c:pt idx="9">
                  <c:v>52.216862345761349</c:v>
                </c:pt>
                <c:pt idx="10">
                  <c:v>52.071097261075678</c:v>
                </c:pt>
                <c:pt idx="11">
                  <c:v>50.276805337323061</c:v>
                </c:pt>
                <c:pt idx="12">
                  <c:v>52.79711853187009</c:v>
                </c:pt>
                <c:pt idx="13">
                  <c:v>57.361369119064307</c:v>
                </c:pt>
                <c:pt idx="14">
                  <c:v>60.505049304740609</c:v>
                </c:pt>
                <c:pt idx="15">
                  <c:v>63.234311368717165</c:v>
                </c:pt>
                <c:pt idx="16">
                  <c:v>65.373213997355222</c:v>
                </c:pt>
                <c:pt idx="17">
                  <c:v>67.447300233022332</c:v>
                </c:pt>
                <c:pt idx="18">
                  <c:v>66.359475537747727</c:v>
                </c:pt>
                <c:pt idx="19">
                  <c:v>67.572970783925982</c:v>
                </c:pt>
                <c:pt idx="20">
                  <c:v>71.449633821340228</c:v>
                </c:pt>
                <c:pt idx="21">
                  <c:v>63.826633809000512</c:v>
                </c:pt>
                <c:pt idx="22">
                  <c:v>65.017378341283816</c:v>
                </c:pt>
                <c:pt idx="23">
                  <c:v>64.28726121659102</c:v>
                </c:pt>
                <c:pt idx="24">
                  <c:v>69.796842661127499</c:v>
                </c:pt>
                <c:pt idx="25">
                  <c:v>72.363577664424866</c:v>
                </c:pt>
                <c:pt idx="26">
                  <c:v>70.268117712185784</c:v>
                </c:pt>
                <c:pt idx="27">
                  <c:v>69.208327888489123</c:v>
                </c:pt>
                <c:pt idx="28">
                  <c:v>63.216976448878277</c:v>
                </c:pt>
                <c:pt idx="29">
                  <c:v>68.689088911892568</c:v>
                </c:pt>
                <c:pt idx="30">
                  <c:v>69.143296238776159</c:v>
                </c:pt>
                <c:pt idx="31">
                  <c:v>66.659024368852371</c:v>
                </c:pt>
                <c:pt idx="32">
                  <c:v>65.770218455183269</c:v>
                </c:pt>
                <c:pt idx="33">
                  <c:v>56.793244576199932</c:v>
                </c:pt>
                <c:pt idx="34">
                  <c:v>65.827268034781625</c:v>
                </c:pt>
                <c:pt idx="35">
                  <c:v>62.014021828090478</c:v>
                </c:pt>
                <c:pt idx="36">
                  <c:v>61.88404930434973</c:v>
                </c:pt>
                <c:pt idx="37">
                  <c:v>64.084810303058191</c:v>
                </c:pt>
                <c:pt idx="38">
                  <c:v>64.833881693452867</c:v>
                </c:pt>
                <c:pt idx="39">
                  <c:v>67.348308501989251</c:v>
                </c:pt>
                <c:pt idx="40">
                  <c:v>71.244183906876742</c:v>
                </c:pt>
                <c:pt idx="41">
                  <c:v>67.1185830387153</c:v>
                </c:pt>
                <c:pt idx="42">
                  <c:v>65.772426597087517</c:v>
                </c:pt>
                <c:pt idx="43">
                  <c:v>59.81146238125946</c:v>
                </c:pt>
                <c:pt idx="44">
                  <c:v>66.002672548080113</c:v>
                </c:pt>
                <c:pt idx="45">
                  <c:v>65.619781844700455</c:v>
                </c:pt>
                <c:pt idx="46">
                  <c:v>68.587566924308959</c:v>
                </c:pt>
                <c:pt idx="47">
                  <c:v>71.632574615936576</c:v>
                </c:pt>
                <c:pt idx="48">
                  <c:v>72.027020224915063</c:v>
                </c:pt>
                <c:pt idx="49">
                  <c:v>68.330801279311643</c:v>
                </c:pt>
                <c:pt idx="50">
                  <c:v>65.303186695043209</c:v>
                </c:pt>
                <c:pt idx="51">
                  <c:v>71.147784326670035</c:v>
                </c:pt>
                <c:pt idx="52">
                  <c:v>65.335184173694643</c:v>
                </c:pt>
                <c:pt idx="53">
                  <c:v>62.939245972603956</c:v>
                </c:pt>
                <c:pt idx="54">
                  <c:v>66.525935840510087</c:v>
                </c:pt>
                <c:pt idx="55">
                  <c:v>68.866359498353887</c:v>
                </c:pt>
                <c:pt idx="56">
                  <c:v>70.451527859583962</c:v>
                </c:pt>
                <c:pt idx="57">
                  <c:v>68.583880281523392</c:v>
                </c:pt>
                <c:pt idx="58">
                  <c:v>71.238779807392248</c:v>
                </c:pt>
                <c:pt idx="59">
                  <c:v>63.932075065306869</c:v>
                </c:pt>
                <c:pt idx="60">
                  <c:v>63.83998912864233</c:v>
                </c:pt>
                <c:pt idx="61">
                  <c:v>64.44358251202668</c:v>
                </c:pt>
                <c:pt idx="62">
                  <c:v>60.64409201406761</c:v>
                </c:pt>
                <c:pt idx="63">
                  <c:v>58.301143905492111</c:v>
                </c:pt>
                <c:pt idx="64">
                  <c:v>59.022010648914055</c:v>
                </c:pt>
                <c:pt idx="65">
                  <c:v>52.458582021993607</c:v>
                </c:pt>
                <c:pt idx="66">
                  <c:v>41.550652279714555</c:v>
                </c:pt>
                <c:pt idx="67">
                  <c:v>44.128958593490331</c:v>
                </c:pt>
                <c:pt idx="68">
                  <c:v>44.275041820905329</c:v>
                </c:pt>
                <c:pt idx="69">
                  <c:v>41.12536924010783</c:v>
                </c:pt>
                <c:pt idx="70">
                  <c:v>30.207150506497698</c:v>
                </c:pt>
                <c:pt idx="71">
                  <c:v>32.809827482479363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54B-4F86-A38B-F708AE95F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680063"/>
        <c:axId val="536909375"/>
      </c:scatterChart>
      <c:valAx>
        <c:axId val="193680063"/>
        <c:scaling>
          <c:orientation val="minMax"/>
          <c:max val="2021"/>
          <c:min val="1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909375"/>
        <c:crosses val="autoZero"/>
        <c:crossBetween val="midCat"/>
        <c:majorUnit val="5"/>
      </c:valAx>
      <c:valAx>
        <c:axId val="536909375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 ash produciton (Mt)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680063"/>
        <c:crosses val="autoZero"/>
        <c:crossBetween val="midCat"/>
        <c:majorUnit val="10"/>
      </c:valAx>
      <c:spPr>
        <a:noFill/>
        <a:ln>
          <a:solidFill>
            <a:schemeClr val="tx1"/>
          </a:solidFill>
          <a:prstDash val="solid"/>
        </a:ln>
        <a:effectLst/>
      </c:spPr>
    </c:plotArea>
    <c:legend>
      <c:legendPos val="b"/>
      <c:layout>
        <c:manualLayout>
          <c:xMode val="edge"/>
          <c:yMode val="edge"/>
          <c:x val="7.465039013855751E-2"/>
          <c:y val="0.84818477210305998"/>
          <c:w val="0.89081175455623507"/>
          <c:h val="0.1470383260753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182530656938008"/>
          <c:y val="3.0513998250218721E-2"/>
          <c:w val="0.77293879004148003"/>
          <c:h val="0.80748512685914253"/>
        </c:manualLayout>
      </c:layout>
      <c:scatterChart>
        <c:scatterStyle val="lineMarker"/>
        <c:varyColors val="0"/>
        <c:ser>
          <c:idx val="0"/>
          <c:order val="0"/>
          <c:tx>
            <c:v>Total ash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S14'!$O$6:$O$77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S14'!$Y$6:$Y$77</c:f>
              <c:numCache>
                <c:formatCode>_(* #,##0_);_(* \(#,##0\);_(* "-"??_);_(@_)</c:formatCode>
                <c:ptCount val="72"/>
                <c:pt idx="0">
                  <c:v>228.20868266557213</c:v>
                </c:pt>
                <c:pt idx="1">
                  <c:v>264.26417207391614</c:v>
                </c:pt>
                <c:pt idx="2">
                  <c:v>260.70212459975744</c:v>
                </c:pt>
                <c:pt idx="3">
                  <c:v>271.14621118561405</c:v>
                </c:pt>
                <c:pt idx="4">
                  <c:v>278.30372877900317</c:v>
                </c:pt>
                <c:pt idx="5">
                  <c:v>345.65960343557339</c:v>
                </c:pt>
                <c:pt idx="6">
                  <c:v>406.37651917607383</c:v>
                </c:pt>
                <c:pt idx="7">
                  <c:v>424.35828836256076</c:v>
                </c:pt>
                <c:pt idx="8">
                  <c:v>382.53501516756484</c:v>
                </c:pt>
                <c:pt idx="9">
                  <c:v>415.10148334094396</c:v>
                </c:pt>
                <c:pt idx="10">
                  <c:v>419.50368808138353</c:v>
                </c:pt>
                <c:pt idx="11">
                  <c:v>425.11989452623396</c:v>
                </c:pt>
                <c:pt idx="12">
                  <c:v>459.55717574260632</c:v>
                </c:pt>
                <c:pt idx="13">
                  <c:v>519.08599914901015</c:v>
                </c:pt>
                <c:pt idx="14">
                  <c:v>555.00540650629034</c:v>
                </c:pt>
                <c:pt idx="15">
                  <c:v>594.37674141354807</c:v>
                </c:pt>
                <c:pt idx="16">
                  <c:v>632.14074780761302</c:v>
                </c:pt>
                <c:pt idx="17">
                  <c:v>678.49304187783355</c:v>
                </c:pt>
                <c:pt idx="18">
                  <c:v>699.0038557142019</c:v>
                </c:pt>
                <c:pt idx="19">
                  <c:v>731.65195545565484</c:v>
                </c:pt>
                <c:pt idx="20">
                  <c:v>786.93800971772828</c:v>
                </c:pt>
                <c:pt idx="21">
                  <c:v>748.37267503815576</c:v>
                </c:pt>
                <c:pt idx="22">
                  <c:v>776.29762971267473</c:v>
                </c:pt>
                <c:pt idx="23">
                  <c:v>790.07458506165665</c:v>
                </c:pt>
                <c:pt idx="24">
                  <c:v>876.49858160949077</c:v>
                </c:pt>
                <c:pt idx="25">
                  <c:v>930.27716196408642</c:v>
                </c:pt>
                <c:pt idx="26">
                  <c:v>927.52996564841419</c:v>
                </c:pt>
                <c:pt idx="27">
                  <c:v>932.38222631719111</c:v>
                </c:pt>
                <c:pt idx="28">
                  <c:v>861.07160906082663</c:v>
                </c:pt>
                <c:pt idx="29">
                  <c:v>938.45467422743434</c:v>
                </c:pt>
                <c:pt idx="30">
                  <c:v>982.54061422220559</c:v>
                </c:pt>
                <c:pt idx="31">
                  <c:v>953.48038732543307</c:v>
                </c:pt>
                <c:pt idx="32">
                  <c:v>965.10930293379886</c:v>
                </c:pt>
                <c:pt idx="33">
                  <c:v>830.42033101690856</c:v>
                </c:pt>
                <c:pt idx="34">
                  <c:v>951.00042780947842</c:v>
                </c:pt>
                <c:pt idx="35">
                  <c:v>903.49077924705011</c:v>
                </c:pt>
                <c:pt idx="36">
                  <c:v>905.37070320404553</c:v>
                </c:pt>
                <c:pt idx="37">
                  <c:v>941.61024897586412</c:v>
                </c:pt>
                <c:pt idx="38">
                  <c:v>953.02221599613131</c:v>
                </c:pt>
                <c:pt idx="39">
                  <c:v>995.04039436711628</c:v>
                </c:pt>
                <c:pt idx="40">
                  <c:v>1053.8267658913078</c:v>
                </c:pt>
                <c:pt idx="41">
                  <c:v>994.24293688923933</c:v>
                </c:pt>
                <c:pt idx="42">
                  <c:v>980.40647194780604</c:v>
                </c:pt>
                <c:pt idx="43">
                  <c:v>890.18217769832086</c:v>
                </c:pt>
                <c:pt idx="44">
                  <c:v>978.20476658093719</c:v>
                </c:pt>
                <c:pt idx="45">
                  <c:v>970.03599566455853</c:v>
                </c:pt>
                <c:pt idx="46">
                  <c:v>1024.9862988052455</c:v>
                </c:pt>
                <c:pt idx="47">
                  <c:v>1079.8719979920972</c:v>
                </c:pt>
                <c:pt idx="48">
                  <c:v>1086.1890079942523</c:v>
                </c:pt>
                <c:pt idx="49">
                  <c:v>1019.8585262072006</c:v>
                </c:pt>
                <c:pt idx="50">
                  <c:v>985.5751905573851</c:v>
                </c:pt>
                <c:pt idx="51">
                  <c:v>1072.6972226915141</c:v>
                </c:pt>
                <c:pt idx="52">
                  <c:v>976.27356181240316</c:v>
                </c:pt>
                <c:pt idx="53">
                  <c:v>938.5928269772885</c:v>
                </c:pt>
                <c:pt idx="54">
                  <c:v>994.83391726893979</c:v>
                </c:pt>
                <c:pt idx="55">
                  <c:v>1035.8746110677048</c:v>
                </c:pt>
                <c:pt idx="56">
                  <c:v>1049.3846958792537</c:v>
                </c:pt>
                <c:pt idx="57">
                  <c:v>1017.7532525387294</c:v>
                </c:pt>
                <c:pt idx="58">
                  <c:v>1061.3543315316376</c:v>
                </c:pt>
                <c:pt idx="59">
                  <c:v>950.80438522508996</c:v>
                </c:pt>
                <c:pt idx="60">
                  <c:v>936.87561624761918</c:v>
                </c:pt>
                <c:pt idx="61">
                  <c:v>946.54576186072018</c:v>
                </c:pt>
                <c:pt idx="62">
                  <c:v>874.18376363921027</c:v>
                </c:pt>
                <c:pt idx="63">
                  <c:v>832.05892428742266</c:v>
                </c:pt>
                <c:pt idx="64">
                  <c:v>838.47131752850225</c:v>
                </c:pt>
                <c:pt idx="65">
                  <c:v>732.40434940570935</c:v>
                </c:pt>
                <c:pt idx="66">
                  <c:v>582.07713700053409</c:v>
                </c:pt>
                <c:pt idx="67">
                  <c:v>620.02328799368001</c:v>
                </c:pt>
                <c:pt idx="68">
                  <c:v>621.86918287996025</c:v>
                </c:pt>
                <c:pt idx="69">
                  <c:v>572.44801797729792</c:v>
                </c:pt>
                <c:pt idx="70">
                  <c:v>415.52218606970877</c:v>
                </c:pt>
                <c:pt idx="71">
                  <c:v>459.24242542954198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ED-4A24-B0F9-5BEE3310D80A}"/>
            </c:ext>
          </c:extLst>
        </c:ser>
        <c:ser>
          <c:idx val="1"/>
          <c:order val="1"/>
          <c:tx>
            <c:v>Accessible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'Table S14'!$O$6:$O$77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S14'!$AB$6:$AB$77</c:f>
              <c:numCache>
                <c:formatCode>_(* #,##0_);_(* \(#,##0\);_(* "-"??_);_(@_)</c:formatCode>
                <c:ptCount val="72"/>
                <c:pt idx="0">
                  <c:v>182.5669461324577</c:v>
                </c:pt>
                <c:pt idx="1">
                  <c:v>211.41133765913293</c:v>
                </c:pt>
                <c:pt idx="2">
                  <c:v>208.56169967980597</c:v>
                </c:pt>
                <c:pt idx="3">
                  <c:v>216.91696894849122</c:v>
                </c:pt>
                <c:pt idx="4">
                  <c:v>222.64298302320253</c:v>
                </c:pt>
                <c:pt idx="5">
                  <c:v>276.52768274845874</c:v>
                </c:pt>
                <c:pt idx="6">
                  <c:v>325.10121534085903</c:v>
                </c:pt>
                <c:pt idx="7">
                  <c:v>339.48663069004863</c:v>
                </c:pt>
                <c:pt idx="8">
                  <c:v>306.02801213405183</c:v>
                </c:pt>
                <c:pt idx="9">
                  <c:v>332.08118667275517</c:v>
                </c:pt>
                <c:pt idx="10">
                  <c:v>335.60295046510686</c:v>
                </c:pt>
                <c:pt idx="11">
                  <c:v>340.09591562098717</c:v>
                </c:pt>
                <c:pt idx="12">
                  <c:v>367.64574059408505</c:v>
                </c:pt>
                <c:pt idx="13">
                  <c:v>415.26879931920814</c:v>
                </c:pt>
                <c:pt idx="14">
                  <c:v>444.00432520503227</c:v>
                </c:pt>
                <c:pt idx="15">
                  <c:v>475.50139313083849</c:v>
                </c:pt>
                <c:pt idx="16">
                  <c:v>505.71259824609041</c:v>
                </c:pt>
                <c:pt idx="17">
                  <c:v>542.79443350226688</c:v>
                </c:pt>
                <c:pt idx="18">
                  <c:v>559.2030845713615</c:v>
                </c:pt>
                <c:pt idx="19">
                  <c:v>585.32156436452385</c:v>
                </c:pt>
                <c:pt idx="20">
                  <c:v>629.55040777418264</c:v>
                </c:pt>
                <c:pt idx="21">
                  <c:v>598.69814003052454</c:v>
                </c:pt>
                <c:pt idx="22">
                  <c:v>621.03810377013974</c:v>
                </c:pt>
                <c:pt idx="23">
                  <c:v>632.0596680493253</c:v>
                </c:pt>
                <c:pt idx="24">
                  <c:v>701.19886528759264</c:v>
                </c:pt>
                <c:pt idx="25">
                  <c:v>744.22172957126907</c:v>
                </c:pt>
                <c:pt idx="26">
                  <c:v>742.02397251873128</c:v>
                </c:pt>
                <c:pt idx="27">
                  <c:v>745.90578105375289</c:v>
                </c:pt>
                <c:pt idx="28">
                  <c:v>688.85728724866135</c:v>
                </c:pt>
                <c:pt idx="29">
                  <c:v>750.76373938194752</c:v>
                </c:pt>
                <c:pt idx="30">
                  <c:v>786.03249137776447</c:v>
                </c:pt>
                <c:pt idx="31">
                  <c:v>762.78430986034641</c:v>
                </c:pt>
                <c:pt idx="32">
                  <c:v>772.08744234703909</c:v>
                </c:pt>
                <c:pt idx="33">
                  <c:v>664.33626481352678</c:v>
                </c:pt>
                <c:pt idx="34">
                  <c:v>760.80034224758276</c:v>
                </c:pt>
                <c:pt idx="35">
                  <c:v>691.34044245122107</c:v>
                </c:pt>
                <c:pt idx="36">
                  <c:v>724.67291783851772</c:v>
                </c:pt>
                <c:pt idx="37">
                  <c:v>752.49503080567092</c:v>
                </c:pt>
                <c:pt idx="38">
                  <c:v>770.59791726811056</c:v>
                </c:pt>
                <c:pt idx="39">
                  <c:v>805.06307268433125</c:v>
                </c:pt>
                <c:pt idx="40">
                  <c:v>839.39487346420879</c:v>
                </c:pt>
                <c:pt idx="41">
                  <c:v>802.89939441668434</c:v>
                </c:pt>
                <c:pt idx="42">
                  <c:v>769.51352157738108</c:v>
                </c:pt>
                <c:pt idx="43">
                  <c:v>702.90089275919297</c:v>
                </c:pt>
                <c:pt idx="44">
                  <c:v>754.00900050132623</c:v>
                </c:pt>
                <c:pt idx="45">
                  <c:v>748.59414525855459</c:v>
                </c:pt>
                <c:pt idx="46">
                  <c:v>767.08197334448516</c:v>
                </c:pt>
                <c:pt idx="47">
                  <c:v>776.96230967056226</c:v>
                </c:pt>
                <c:pt idx="48">
                  <c:v>770.45370230550338</c:v>
                </c:pt>
                <c:pt idx="49">
                  <c:v>720.55825468861144</c:v>
                </c:pt>
                <c:pt idx="50">
                  <c:v>647.5645175276187</c:v>
                </c:pt>
                <c:pt idx="51">
                  <c:v>716.95101035555547</c:v>
                </c:pt>
                <c:pt idx="52">
                  <c:v>661.89858817721358</c:v>
                </c:pt>
                <c:pt idx="53">
                  <c:v>629.27500467844868</c:v>
                </c:pt>
                <c:pt idx="54">
                  <c:v>661.22733178581848</c:v>
                </c:pt>
                <c:pt idx="55">
                  <c:v>675.28341859576483</c:v>
                </c:pt>
                <c:pt idx="56">
                  <c:v>688.70918628146899</c:v>
                </c:pt>
                <c:pt idx="57">
                  <c:v>667.94952999001919</c:v>
                </c:pt>
                <c:pt idx="58">
                  <c:v>669.80781864709058</c:v>
                </c:pt>
                <c:pt idx="59">
                  <c:v>615.02964279701473</c:v>
                </c:pt>
                <c:pt idx="60">
                  <c:v>596.74460943899135</c:v>
                </c:pt>
                <c:pt idx="61">
                  <c:v>645.99677644197686</c:v>
                </c:pt>
                <c:pt idx="62">
                  <c:v>552.71201225245227</c:v>
                </c:pt>
                <c:pt idx="63">
                  <c:v>520.87545388087676</c:v>
                </c:pt>
                <c:pt idx="64">
                  <c:v>500.78435304893509</c:v>
                </c:pt>
                <c:pt idx="65">
                  <c:v>428.78794011340318</c:v>
                </c:pt>
                <c:pt idx="66">
                  <c:v>332.33096804802568</c:v>
                </c:pt>
                <c:pt idx="67">
                  <c:v>349.69333105719829</c:v>
                </c:pt>
                <c:pt idx="68">
                  <c:v>357.58185551676729</c:v>
                </c:pt>
                <c:pt idx="69">
                  <c:v>321.3325780797777</c:v>
                </c:pt>
                <c:pt idx="70">
                  <c:v>218.02205502120225</c:v>
                </c:pt>
                <c:pt idx="71">
                  <c:v>249.6386336716011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ED-4A24-B0F9-5BEE3310D80A}"/>
            </c:ext>
          </c:extLst>
        </c:ser>
        <c:ser>
          <c:idx val="2"/>
          <c:order val="2"/>
          <c:tx>
            <c:v>Accessible &amp; Extractable</c:v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'Table S14'!$O$6:$O$77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S14'!$AC$6:$AC$77</c:f>
              <c:numCache>
                <c:formatCode>_(* #,##0_);_(* \(#,##0\);_(* "-"??_);_(@_)</c:formatCode>
                <c:ptCount val="72"/>
                <c:pt idx="0">
                  <c:v>54.77008383973731</c:v>
                </c:pt>
                <c:pt idx="1">
                  <c:v>63.423401297739886</c:v>
                </c:pt>
                <c:pt idx="2">
                  <c:v>62.568509903941788</c:v>
                </c:pt>
                <c:pt idx="3">
                  <c:v>65.075090684547376</c:v>
                </c:pt>
                <c:pt idx="4">
                  <c:v>66.792894906960782</c:v>
                </c:pt>
                <c:pt idx="5">
                  <c:v>82.95830482453762</c:v>
                </c:pt>
                <c:pt idx="6">
                  <c:v>97.53036460225772</c:v>
                </c:pt>
                <c:pt idx="7">
                  <c:v>101.84598920701457</c:v>
                </c:pt>
                <c:pt idx="8">
                  <c:v>91.808403640215545</c:v>
                </c:pt>
                <c:pt idx="9">
                  <c:v>99.62435600182657</c:v>
                </c:pt>
                <c:pt idx="10">
                  <c:v>100.68088513953204</c:v>
                </c:pt>
                <c:pt idx="11">
                  <c:v>102.02877468629615</c:v>
                </c:pt>
                <c:pt idx="12">
                  <c:v>110.29372217822551</c:v>
                </c:pt>
                <c:pt idx="13">
                  <c:v>124.58063979576239</c:v>
                </c:pt>
                <c:pt idx="14">
                  <c:v>133.20129756150968</c:v>
                </c:pt>
                <c:pt idx="15">
                  <c:v>142.65041793925153</c:v>
                </c:pt>
                <c:pt idx="16">
                  <c:v>151.71377947382709</c:v>
                </c:pt>
                <c:pt idx="17">
                  <c:v>162.83833005068007</c:v>
                </c:pt>
                <c:pt idx="18">
                  <c:v>167.76092537140849</c:v>
                </c:pt>
                <c:pt idx="19">
                  <c:v>175.59646930935713</c:v>
                </c:pt>
                <c:pt idx="20">
                  <c:v>188.8651223322548</c:v>
                </c:pt>
                <c:pt idx="21">
                  <c:v>179.60944200915736</c:v>
                </c:pt>
                <c:pt idx="22">
                  <c:v>187.09275450791063</c:v>
                </c:pt>
                <c:pt idx="23">
                  <c:v>191.05451977894438</c:v>
                </c:pt>
                <c:pt idx="24">
                  <c:v>212.8350719404263</c:v>
                </c:pt>
                <c:pt idx="25">
                  <c:v>227.29069965337084</c:v>
                </c:pt>
                <c:pt idx="26">
                  <c:v>228.62018928031557</c:v>
                </c:pt>
                <c:pt idx="27">
                  <c:v>232.83591553713086</c:v>
                </c:pt>
                <c:pt idx="28">
                  <c:v>217.25748474323171</c:v>
                </c:pt>
                <c:pt idx="29">
                  <c:v>238.31548825159913</c:v>
                </c:pt>
                <c:pt idx="30">
                  <c:v>252.19869514563194</c:v>
                </c:pt>
                <c:pt idx="31">
                  <c:v>246.8703754005457</c:v>
                </c:pt>
                <c:pt idx="32">
                  <c:v>250.18133983514315</c:v>
                </c:pt>
                <c:pt idx="33">
                  <c:v>218.89899048279145</c:v>
                </c:pt>
                <c:pt idx="34">
                  <c:v>251.2628514775574</c:v>
                </c:pt>
                <c:pt idx="35">
                  <c:v>230.80078508670121</c:v>
                </c:pt>
                <c:pt idx="36">
                  <c:v>241.74410261045017</c:v>
                </c:pt>
                <c:pt idx="37">
                  <c:v>252.04073893122427</c:v>
                </c:pt>
                <c:pt idx="38">
                  <c:v>260.84510402569276</c:v>
                </c:pt>
                <c:pt idx="39">
                  <c:v>272.37081307794398</c:v>
                </c:pt>
                <c:pt idx="40">
                  <c:v>285.3316027993132</c:v>
                </c:pt>
                <c:pt idx="41">
                  <c:v>276.2113968511614</c:v>
                </c:pt>
                <c:pt idx="42">
                  <c:v>264.43801765424695</c:v>
                </c:pt>
                <c:pt idx="43">
                  <c:v>247.5346417334039</c:v>
                </c:pt>
                <c:pt idx="44">
                  <c:v>267.25267441586675</c:v>
                </c:pt>
                <c:pt idx="45">
                  <c:v>269.76085934714285</c:v>
                </c:pt>
                <c:pt idx="46">
                  <c:v>275.90371248922463</c:v>
                </c:pt>
                <c:pt idx="47">
                  <c:v>277.7882759450294</c:v>
                </c:pt>
                <c:pt idx="48">
                  <c:v>280.46144207798216</c:v>
                </c:pt>
                <c:pt idx="49">
                  <c:v>269.11382989507331</c:v>
                </c:pt>
                <c:pt idx="50">
                  <c:v>241.61292328044019</c:v>
                </c:pt>
                <c:pt idx="51">
                  <c:v>267.75603482330962</c:v>
                </c:pt>
                <c:pt idx="52">
                  <c:v>253.3977132432878</c:v>
                </c:pt>
                <c:pt idx="53">
                  <c:v>243.18527500695458</c:v>
                </c:pt>
                <c:pt idx="54">
                  <c:v>255.08006886870561</c:v>
                </c:pt>
                <c:pt idx="55">
                  <c:v>260.10820261926312</c:v>
                </c:pt>
                <c:pt idx="56">
                  <c:v>270.48467048132943</c:v>
                </c:pt>
                <c:pt idx="57">
                  <c:v>265.17973593027409</c:v>
                </c:pt>
                <c:pt idx="58">
                  <c:v>264.88148591113014</c:v>
                </c:pt>
                <c:pt idx="59">
                  <c:v>244.27689811363763</c:v>
                </c:pt>
                <c:pt idx="60">
                  <c:v>239.46489917972721</c:v>
                </c:pt>
                <c:pt idx="61">
                  <c:v>256.6689245238299</c:v>
                </c:pt>
                <c:pt idx="62">
                  <c:v>220.45114467697192</c:v>
                </c:pt>
                <c:pt idx="63">
                  <c:v>209.84925366298762</c:v>
                </c:pt>
                <c:pt idx="64">
                  <c:v>203.49812557343392</c:v>
                </c:pt>
                <c:pt idx="65">
                  <c:v>177.96309070909186</c:v>
                </c:pt>
                <c:pt idx="66">
                  <c:v>137.75079182847219</c:v>
                </c:pt>
                <c:pt idx="67">
                  <c:v>143.94213723203981</c:v>
                </c:pt>
                <c:pt idx="68">
                  <c:v>145.92922249819404</c:v>
                </c:pt>
                <c:pt idx="69">
                  <c:v>130.85779920740953</c:v>
                </c:pt>
                <c:pt idx="70">
                  <c:v>90.306767992971587</c:v>
                </c:pt>
                <c:pt idx="71">
                  <c:v>101.31504640154181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D0-4B3B-AD64-0AC7DD58A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7839"/>
        <c:axId val="536912703"/>
      </c:scatterChart>
      <c:valAx>
        <c:axId val="3547839"/>
        <c:scaling>
          <c:orientation val="minMax"/>
          <c:max val="2021"/>
          <c:min val="1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912703"/>
        <c:crosses val="autoZero"/>
        <c:crossBetween val="midCat"/>
        <c:majorUnit val="10"/>
      </c:valAx>
      <c:valAx>
        <c:axId val="536912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Estimated REE value in ash (Billion USD/yr)</a:t>
                </a:r>
              </a:p>
            </c:rich>
          </c:tx>
          <c:layout>
            <c:manualLayout>
              <c:xMode val="edge"/>
              <c:yMode val="edge"/>
              <c:x val="0"/>
              <c:y val="7.621879654878148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7839"/>
        <c:crosses val="autoZero"/>
        <c:crossBetween val="midCat"/>
        <c:dispUnits>
          <c:builtInUnit val="thousands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32376946705193699"/>
          <c:y val="0.44649825021872269"/>
          <c:w val="0.63894091837005218"/>
          <c:h val="0.199119860017497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07401899839921"/>
          <c:y val="3.3902887139107614E-2"/>
          <c:w val="0.81712618739994958"/>
          <c:h val="0.79584339457567799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S3'!$H$5</c:f>
              <c:strCache>
                <c:ptCount val="1"/>
                <c:pt idx="0">
                  <c:v>Electric Power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S3'!$A$6:$A$77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S3'!$H$6:$H$77</c:f>
              <c:numCache>
                <c:formatCode>_(* #,##0.0_);_(* \(#,##0.0\);_(* "-"??_);_(@_)</c:formatCode>
                <c:ptCount val="72"/>
                <c:pt idx="0">
                  <c:v>18.593529271284066</c:v>
                </c:pt>
                <c:pt idx="1">
                  <c:v>20.906733293273032</c:v>
                </c:pt>
                <c:pt idx="2">
                  <c:v>23.580960099723168</c:v>
                </c:pt>
                <c:pt idx="3">
                  <c:v>25.483181544333966</c:v>
                </c:pt>
                <c:pt idx="4">
                  <c:v>30.359487516156165</c:v>
                </c:pt>
                <c:pt idx="5">
                  <c:v>32.159986756507649</c:v>
                </c:pt>
                <c:pt idx="6">
                  <c:v>34.645119490082251</c:v>
                </c:pt>
                <c:pt idx="7">
                  <c:v>37.002964490558746</c:v>
                </c:pt>
                <c:pt idx="8">
                  <c:v>40.373023465633771</c:v>
                </c:pt>
                <c:pt idx="9">
                  <c:v>43.73919005251102</c:v>
                </c:pt>
                <c:pt idx="10">
                  <c:v>44.384183118511068</c:v>
                </c:pt>
                <c:pt idx="11">
                  <c:v>46.671978112062966</c:v>
                </c:pt>
                <c:pt idx="12">
                  <c:v>48.057475264754139</c:v>
                </c:pt>
                <c:pt idx="13">
                  <c:v>49.903655426466415</c:v>
                </c:pt>
                <c:pt idx="14">
                  <c:v>50.581147485807875</c:v>
                </c:pt>
                <c:pt idx="15">
                  <c:v>51.8657103810664</c:v>
                </c:pt>
                <c:pt idx="16">
                  <c:v>53.536420967194296</c:v>
                </c:pt>
                <c:pt idx="17">
                  <c:v>55.793183580197422</c:v>
                </c:pt>
                <c:pt idx="18">
                  <c:v>58.40785207531183</c:v>
                </c:pt>
                <c:pt idx="19">
                  <c:v>60.15348150902183</c:v>
                </c:pt>
                <c:pt idx="20">
                  <c:v>61.193239697189206</c:v>
                </c:pt>
                <c:pt idx="21">
                  <c:v>65.254647859243377</c:v>
                </c:pt>
                <c:pt idx="22">
                  <c:v>67.097620850603619</c:v>
                </c:pt>
                <c:pt idx="23">
                  <c:v>69.182913129417116</c:v>
                </c:pt>
                <c:pt idx="24">
                  <c:v>70.166475048441797</c:v>
                </c:pt>
                <c:pt idx="25">
                  <c:v>72.153064126261896</c:v>
                </c:pt>
                <c:pt idx="26">
                  <c:v>74.259427946802703</c:v>
                </c:pt>
                <c:pt idx="27">
                  <c:v>76.304632563078627</c:v>
                </c:pt>
                <c:pt idx="28">
                  <c:v>76.969890839297847</c:v>
                </c:pt>
                <c:pt idx="29">
                  <c:v>77.447819621350618</c:v>
                </c:pt>
                <c:pt idx="30">
                  <c:v>81.008922345708868</c:v>
                </c:pt>
                <c:pt idx="31">
                  <c:v>81.459869756369883</c:v>
                </c:pt>
                <c:pt idx="32">
                  <c:v>83.980303036733048</c:v>
                </c:pt>
                <c:pt idx="33">
                  <c:v>84.869657052256656</c:v>
                </c:pt>
                <c:pt idx="34">
                  <c:v>83.963396756713053</c:v>
                </c:pt>
                <c:pt idx="35">
                  <c:v>84.816661125019564</c:v>
                </c:pt>
                <c:pt idx="36">
                  <c:v>85.181602277955321</c:v>
                </c:pt>
                <c:pt idx="37">
                  <c:v>85.776041293282674</c:v>
                </c:pt>
                <c:pt idx="38">
                  <c:v>85.823444336054649</c:v>
                </c:pt>
                <c:pt idx="39">
                  <c:v>86.278308690847709</c:v>
                </c:pt>
                <c:pt idx="40">
                  <c:v>86.519483735729665</c:v>
                </c:pt>
                <c:pt idx="41">
                  <c:v>87.171982158009044</c:v>
                </c:pt>
                <c:pt idx="42">
                  <c:v>87.598702150045995</c:v>
                </c:pt>
                <c:pt idx="43">
                  <c:v>88.090428681437288</c:v>
                </c:pt>
                <c:pt idx="44">
                  <c:v>88.12849132647807</c:v>
                </c:pt>
                <c:pt idx="45">
                  <c:v>88.372035010804467</c:v>
                </c:pt>
                <c:pt idx="46">
                  <c:v>89.128628808671579</c:v>
                </c:pt>
                <c:pt idx="47">
                  <c:v>89.492348561743299</c:v>
                </c:pt>
                <c:pt idx="48">
                  <c:v>90.311087712599416</c:v>
                </c:pt>
                <c:pt idx="49">
                  <c:v>90.591124799859827</c:v>
                </c:pt>
                <c:pt idx="50">
                  <c:v>90.934927289582561</c:v>
                </c:pt>
                <c:pt idx="51">
                  <c:v>90.971801027217978</c:v>
                </c:pt>
                <c:pt idx="52">
                  <c:v>91.668065512892042</c:v>
                </c:pt>
                <c:pt idx="53">
                  <c:v>91.803099012206985</c:v>
                </c:pt>
                <c:pt idx="54">
                  <c:v>91.782666535411394</c:v>
                </c:pt>
                <c:pt idx="55">
                  <c:v>92.140822730005695</c:v>
                </c:pt>
                <c:pt idx="56">
                  <c:v>92.29917216280559</c:v>
                </c:pt>
                <c:pt idx="57">
                  <c:v>92.654583881503129</c:v>
                </c:pt>
                <c:pt idx="58">
                  <c:v>92.863408918307016</c:v>
                </c:pt>
                <c:pt idx="59">
                  <c:v>93.598849898293395</c:v>
                </c:pt>
                <c:pt idx="60">
                  <c:v>92.993703469863064</c:v>
                </c:pt>
                <c:pt idx="61">
                  <c:v>92.974219028086168</c:v>
                </c:pt>
                <c:pt idx="62">
                  <c:v>92.618633917576219</c:v>
                </c:pt>
                <c:pt idx="63">
                  <c:v>92.808634830524781</c:v>
                </c:pt>
                <c:pt idx="64">
                  <c:v>92.794192640117174</c:v>
                </c:pt>
                <c:pt idx="65">
                  <c:v>92.523624444628211</c:v>
                </c:pt>
                <c:pt idx="66">
                  <c:v>92.816429594389604</c:v>
                </c:pt>
                <c:pt idx="67">
                  <c:v>92.765213655183175</c:v>
                </c:pt>
                <c:pt idx="68">
                  <c:v>92.604482448924998</c:v>
                </c:pt>
                <c:pt idx="69">
                  <c:v>91.827041108595424</c:v>
                </c:pt>
                <c:pt idx="70">
                  <c:v>91.42713565005603</c:v>
                </c:pt>
                <c:pt idx="71">
                  <c:v>91.889581438073307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68-4FDA-924F-1F73442CF0B6}"/>
            </c:ext>
          </c:extLst>
        </c:ser>
        <c:ser>
          <c:idx val="1"/>
          <c:order val="1"/>
          <c:tx>
            <c:strRef>
              <c:f>'Table S3'!$I$5</c:f>
              <c:strCache>
                <c:ptCount val="1"/>
                <c:pt idx="0">
                  <c:v>Coke (steel)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'Table S3'!$A$6:$A$77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S3'!$I$6:$I$77</c:f>
              <c:numCache>
                <c:formatCode>_(* #,##0.0_);_(* \(#,##0.0\);_(* "-"??_);_(@_)</c:formatCode>
                <c:ptCount val="72"/>
                <c:pt idx="0">
                  <c:v>21.051118999720707</c:v>
                </c:pt>
                <c:pt idx="1">
                  <c:v>22.471654701287203</c:v>
                </c:pt>
                <c:pt idx="2">
                  <c:v>21.543770936248094</c:v>
                </c:pt>
                <c:pt idx="3">
                  <c:v>24.878957251351149</c:v>
                </c:pt>
                <c:pt idx="4">
                  <c:v>21.956998953695912</c:v>
                </c:pt>
                <c:pt idx="5">
                  <c:v>24.102932359757677</c:v>
                </c:pt>
                <c:pt idx="6">
                  <c:v>23.265434774043577</c:v>
                </c:pt>
                <c:pt idx="7">
                  <c:v>24.951665914803119</c:v>
                </c:pt>
                <c:pt idx="8">
                  <c:v>19.920251586023806</c:v>
                </c:pt>
                <c:pt idx="9">
                  <c:v>20.659010756709311</c:v>
                </c:pt>
                <c:pt idx="10">
                  <c:v>20.444331681240762</c:v>
                </c:pt>
                <c:pt idx="11">
                  <c:v>19.008740828790422</c:v>
                </c:pt>
                <c:pt idx="12">
                  <c:v>18.5656043355044</c:v>
                </c:pt>
                <c:pt idx="13">
                  <c:v>18.438651175970527</c:v>
                </c:pt>
                <c:pt idx="14">
                  <c:v>20.025803845894941</c:v>
                </c:pt>
                <c:pt idx="15">
                  <c:v>20.189208945578592</c:v>
                </c:pt>
                <c:pt idx="16">
                  <c:v>19.368597425610094</c:v>
                </c:pt>
                <c:pt idx="17">
                  <c:v>18.883627609979833</c:v>
                </c:pt>
                <c:pt idx="18">
                  <c:v>17.907447035955336</c:v>
                </c:pt>
                <c:pt idx="19">
                  <c:v>18.094784417153679</c:v>
                </c:pt>
                <c:pt idx="20">
                  <c:v>18.439465551544156</c:v>
                </c:pt>
                <c:pt idx="21">
                  <c:v>16.593729751283458</c:v>
                </c:pt>
                <c:pt idx="22">
                  <c:v>16.737019396753158</c:v>
                </c:pt>
                <c:pt idx="23">
                  <c:v>16.726568832387699</c:v>
                </c:pt>
                <c:pt idx="24">
                  <c:v>16.151625531427179</c:v>
                </c:pt>
                <c:pt idx="25">
                  <c:v>14.858168633584528</c:v>
                </c:pt>
                <c:pt idx="26">
                  <c:v>14.028718594213219</c:v>
                </c:pt>
                <c:pt idx="27">
                  <c:v>12.432451450604601</c:v>
                </c:pt>
                <c:pt idx="28">
                  <c:v>11.418929185493223</c:v>
                </c:pt>
                <c:pt idx="29">
                  <c:v>11.368886328770181</c:v>
                </c:pt>
                <c:pt idx="30">
                  <c:v>9.4854353734720291</c:v>
                </c:pt>
                <c:pt idx="31">
                  <c:v>8.3281123955300593</c:v>
                </c:pt>
                <c:pt idx="32">
                  <c:v>5.7868670879361064</c:v>
                </c:pt>
                <c:pt idx="33">
                  <c:v>5.0270676773380831</c:v>
                </c:pt>
                <c:pt idx="34">
                  <c:v>5.5632784697508892</c:v>
                </c:pt>
                <c:pt idx="35">
                  <c:v>5.0187764043185732</c:v>
                </c:pt>
                <c:pt idx="36">
                  <c:v>4.4668813647837062</c:v>
                </c:pt>
                <c:pt idx="37">
                  <c:v>4.4157287260735538</c:v>
                </c:pt>
                <c:pt idx="38">
                  <c:v>4.7403812856337746</c:v>
                </c:pt>
                <c:pt idx="39">
                  <c:v>4.5260385765794151</c:v>
                </c:pt>
                <c:pt idx="40">
                  <c:v>4.2981852917308832</c:v>
                </c:pt>
                <c:pt idx="41">
                  <c:v>3.7647890910748898</c:v>
                </c:pt>
                <c:pt idx="42">
                  <c:v>3.5658923269303857</c:v>
                </c:pt>
                <c:pt idx="43">
                  <c:v>3.3178297201193545</c:v>
                </c:pt>
                <c:pt idx="44">
                  <c:v>3.336536015456971</c:v>
                </c:pt>
                <c:pt idx="45">
                  <c:v>3.4311295152390135</c:v>
                </c:pt>
                <c:pt idx="46">
                  <c:v>3.1506813922382699</c:v>
                </c:pt>
                <c:pt idx="47">
                  <c:v>2.9336260192609354</c:v>
                </c:pt>
                <c:pt idx="48">
                  <c:v>2.7180521124709882</c:v>
                </c:pt>
                <c:pt idx="49">
                  <c:v>2.706212986702893</c:v>
                </c:pt>
                <c:pt idx="50">
                  <c:v>2.669415503253866</c:v>
                </c:pt>
                <c:pt idx="51">
                  <c:v>2.4595692098722344</c:v>
                </c:pt>
                <c:pt idx="52">
                  <c:v>2.2183981882206205</c:v>
                </c:pt>
                <c:pt idx="53">
                  <c:v>2.2147022692295399</c:v>
                </c:pt>
                <c:pt idx="54">
                  <c:v>2.1377150923408026</c:v>
                </c:pt>
                <c:pt idx="55">
                  <c:v>2.0812037126670653</c:v>
                </c:pt>
                <c:pt idx="56">
                  <c:v>2.0639290260865808</c:v>
                </c:pt>
                <c:pt idx="57">
                  <c:v>2.0137482757031053</c:v>
                </c:pt>
                <c:pt idx="58">
                  <c:v>1.9695702731428968</c:v>
                </c:pt>
                <c:pt idx="59">
                  <c:v>1.5364765302859116</c:v>
                </c:pt>
                <c:pt idx="60">
                  <c:v>2.0116088101827918</c:v>
                </c:pt>
                <c:pt idx="61">
                  <c:v>2.1370976988859853</c:v>
                </c:pt>
                <c:pt idx="62">
                  <c:v>2.3337100828286572</c:v>
                </c:pt>
                <c:pt idx="63">
                  <c:v>2.322914796168932</c:v>
                </c:pt>
                <c:pt idx="64">
                  <c:v>2.320612117698849</c:v>
                </c:pt>
                <c:pt idx="65">
                  <c:v>2.4693214252600502</c:v>
                </c:pt>
                <c:pt idx="66">
                  <c:v>2.2549109457220982</c:v>
                </c:pt>
                <c:pt idx="67">
                  <c:v>2.4465164551876519</c:v>
                </c:pt>
                <c:pt idx="68">
                  <c:v>2.6648510549246769</c:v>
                </c:pt>
                <c:pt idx="69">
                  <c:v>3.0631973048910224</c:v>
                </c:pt>
                <c:pt idx="70">
                  <c:v>3.0236636400918586</c:v>
                </c:pt>
                <c:pt idx="71">
                  <c:v>3.2231755654178054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68-4FDA-924F-1F73442CF0B6}"/>
            </c:ext>
          </c:extLst>
        </c:ser>
        <c:ser>
          <c:idx val="2"/>
          <c:order val="2"/>
          <c:tx>
            <c:strRef>
              <c:f>'Table S3'!$J$5</c:f>
              <c:strCache>
                <c:ptCount val="1"/>
                <c:pt idx="0">
                  <c:v>Other Industrial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'Table S3'!$A$6:$A$77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S3'!$J$6:$J$77</c:f>
              <c:numCache>
                <c:formatCode>_(* #,##0.0_);_(* \(#,##0.0\);_(* "-"??_);_(@_)</c:formatCode>
                <c:ptCount val="72"/>
                <c:pt idx="0">
                  <c:v>24.41257068378594</c:v>
                </c:pt>
                <c:pt idx="1">
                  <c:v>25.438620765995129</c:v>
                </c:pt>
                <c:pt idx="2">
                  <c:v>25.791695756259681</c:v>
                </c:pt>
                <c:pt idx="3">
                  <c:v>25.719110462227185</c:v>
                </c:pt>
                <c:pt idx="4">
                  <c:v>25.195412674640462</c:v>
                </c:pt>
                <c:pt idx="5">
                  <c:v>24.629316438932289</c:v>
                </c:pt>
                <c:pt idx="6">
                  <c:v>25.019152559438602</c:v>
                </c:pt>
                <c:pt idx="7">
                  <c:v>24.510905090269659</c:v>
                </c:pt>
                <c:pt idx="8">
                  <c:v>26.067568373376066</c:v>
                </c:pt>
                <c:pt idx="9">
                  <c:v>24.077680996826484</c:v>
                </c:pt>
                <c:pt idx="10">
                  <c:v>24.119965534652501</c:v>
                </c:pt>
                <c:pt idx="11">
                  <c:v>24.566801246054851</c:v>
                </c:pt>
                <c:pt idx="12">
                  <c:v>24.128424402127976</c:v>
                </c:pt>
                <c:pt idx="13">
                  <c:v>24.071975063757435</c:v>
                </c:pt>
                <c:pt idx="14">
                  <c:v>23.138196423362576</c:v>
                </c:pt>
                <c:pt idx="15">
                  <c:v>22.366065280264426</c:v>
                </c:pt>
                <c:pt idx="16">
                  <c:v>21.832088060448136</c:v>
                </c:pt>
                <c:pt idx="17">
                  <c:v>20.724170839853411</c:v>
                </c:pt>
                <c:pt idx="18">
                  <c:v>19.683343565562438</c:v>
                </c:pt>
                <c:pt idx="19">
                  <c:v>18.036304205540514</c:v>
                </c:pt>
                <c:pt idx="20">
                  <c:v>17.230630448119474</c:v>
                </c:pt>
                <c:pt idx="21">
                  <c:v>15.079698948312812</c:v>
                </c:pt>
                <c:pt idx="22">
                  <c:v>13.901038219366999</c:v>
                </c:pt>
                <c:pt idx="23">
                  <c:v>12.09383843123871</c:v>
                </c:pt>
                <c:pt idx="24">
                  <c:v>11.622988456345071</c:v>
                </c:pt>
                <c:pt idx="25">
                  <c:v>11.312029006114033</c:v>
                </c:pt>
                <c:pt idx="26">
                  <c:v>10.233193660047368</c:v>
                </c:pt>
                <c:pt idx="27">
                  <c:v>9.8295033832247718</c:v>
                </c:pt>
                <c:pt idx="28">
                  <c:v>10.089967611659803</c:v>
                </c:pt>
                <c:pt idx="29">
                  <c:v>9.9507144494536561</c:v>
                </c:pt>
                <c:pt idx="30">
                  <c:v>8.5875087160075694</c:v>
                </c:pt>
                <c:pt idx="31">
                  <c:v>9.1990876667117103</c:v>
                </c:pt>
                <c:pt idx="32">
                  <c:v>9.0671951631817844</c:v>
                </c:pt>
                <c:pt idx="33">
                  <c:v>8.9564962425611423</c:v>
                </c:pt>
                <c:pt idx="34">
                  <c:v>9.3195213927531544</c:v>
                </c:pt>
                <c:pt idx="35">
                  <c:v>9.2136402753872648</c:v>
                </c:pt>
                <c:pt idx="36">
                  <c:v>9.3981821120823632</c:v>
                </c:pt>
                <c:pt idx="37">
                  <c:v>8.9821253614357062</c:v>
                </c:pt>
                <c:pt idx="38">
                  <c:v>8.6292865210119007</c:v>
                </c:pt>
                <c:pt idx="39">
                  <c:v>8.5066016833538374</c:v>
                </c:pt>
                <c:pt idx="40">
                  <c:v>8.4389351883586254</c:v>
                </c:pt>
                <c:pt idx="41">
                  <c:v>8.3855355766675164</c:v>
                </c:pt>
                <c:pt idx="42">
                  <c:v>8.1575047787981116</c:v>
                </c:pt>
                <c:pt idx="43">
                  <c:v>7.9327939022181351</c:v>
                </c:pt>
                <c:pt idx="44">
                  <c:v>7.9028809422192703</c:v>
                </c:pt>
                <c:pt idx="45">
                  <c:v>7.59326184410609</c:v>
                </c:pt>
                <c:pt idx="46">
                  <c:v>7.1238629385027856</c:v>
                </c:pt>
                <c:pt idx="47">
                  <c:v>6.9462723824602124</c:v>
                </c:pt>
                <c:pt idx="48">
                  <c:v>6.5026328146770354</c:v>
                </c:pt>
                <c:pt idx="49">
                  <c:v>6.2329164769166043</c:v>
                </c:pt>
                <c:pt idx="50">
                  <c:v>6.0149710126880018</c:v>
                </c:pt>
                <c:pt idx="51">
                  <c:v>6.1565163255969706</c:v>
                </c:pt>
                <c:pt idx="52">
                  <c:v>5.6966957532904141</c:v>
                </c:pt>
                <c:pt idx="53">
                  <c:v>5.5953017038630337</c:v>
                </c:pt>
                <c:pt idx="54">
                  <c:v>5.6170338051599584</c:v>
                </c:pt>
                <c:pt idx="55">
                  <c:v>5.3588730913344165</c:v>
                </c:pt>
                <c:pt idx="56">
                  <c:v>5.346778195732071</c:v>
                </c:pt>
                <c:pt idx="57">
                  <c:v>5.0190780818371694</c:v>
                </c:pt>
                <c:pt idx="58">
                  <c:v>4.8541384624857997</c:v>
                </c:pt>
                <c:pt idx="59">
                  <c:v>4.5428616399175121</c:v>
                </c:pt>
                <c:pt idx="60">
                  <c:v>4.7008432886923783</c:v>
                </c:pt>
                <c:pt idx="61">
                  <c:v>4.6102045069091249</c:v>
                </c:pt>
                <c:pt idx="62">
                  <c:v>4.8176701136433921</c:v>
                </c:pt>
                <c:pt idx="63">
                  <c:v>4.6574041421744141</c:v>
                </c:pt>
                <c:pt idx="64">
                  <c:v>4.6795796594212691</c:v>
                </c:pt>
                <c:pt idx="65">
                  <c:v>4.8187351681589341</c:v>
                </c:pt>
                <c:pt idx="66">
                  <c:v>4.7668420714267157</c:v>
                </c:pt>
                <c:pt idx="67">
                  <c:v>4.6402624794937886</c:v>
                </c:pt>
                <c:pt idx="68">
                  <c:v>4.589409189863189</c:v>
                </c:pt>
                <c:pt idx="69">
                  <c:v>4.9604121770915723</c:v>
                </c:pt>
                <c:pt idx="70">
                  <c:v>5.3828230138727697</c:v>
                </c:pt>
                <c:pt idx="71">
                  <c:v>4.7386928487874194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B68-4FDA-924F-1F73442CF0B6}"/>
            </c:ext>
          </c:extLst>
        </c:ser>
        <c:ser>
          <c:idx val="3"/>
          <c:order val="3"/>
          <c:tx>
            <c:strRef>
              <c:f>'Table S3'!$K$5</c:f>
              <c:strCache>
                <c:ptCount val="1"/>
                <c:pt idx="0">
                  <c:v>Residential/Commercial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'Table S3'!$A$6:$A$77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S3'!$K$6:$K$77</c:f>
              <c:numCache>
                <c:formatCode>_(* #,##0.0_);_(* \(#,##0.0\);_(* "-"??_);_(@_)</c:formatCode>
                <c:ptCount val="72"/>
                <c:pt idx="0">
                  <c:v>23.190151021449008</c:v>
                </c:pt>
                <c:pt idx="1">
                  <c:v>20.069222619311176</c:v>
                </c:pt>
                <c:pt idx="2">
                  <c:v>20.317933651501903</c:v>
                </c:pt>
                <c:pt idx="3">
                  <c:v>17.416083623938537</c:v>
                </c:pt>
                <c:pt idx="4">
                  <c:v>17.714594916193089</c:v>
                </c:pt>
                <c:pt idx="5">
                  <c:v>15.310998362460065</c:v>
                </c:pt>
                <c:pt idx="6">
                  <c:v>14.054476445635187</c:v>
                </c:pt>
                <c:pt idx="7">
                  <c:v>11.286929542713523</c:v>
                </c:pt>
                <c:pt idx="8">
                  <c:v>12.425819197175102</c:v>
                </c:pt>
                <c:pt idx="9">
                  <c:v>10.597254468111627</c:v>
                </c:pt>
                <c:pt idx="10">
                  <c:v>10.286348758167311</c:v>
                </c:pt>
                <c:pt idx="11">
                  <c:v>9.555221953518874</c:v>
                </c:pt>
                <c:pt idx="12">
                  <c:v>9.0777109332272641</c:v>
                </c:pt>
                <c:pt idx="13">
                  <c:v>7.4275054311891937</c:v>
                </c:pt>
                <c:pt idx="14">
                  <c:v>6.0953171629232381</c:v>
                </c:pt>
                <c:pt idx="15">
                  <c:v>5.4402339156505244</c:v>
                </c:pt>
                <c:pt idx="16">
                  <c:v>5.1405427233404781</c:v>
                </c:pt>
                <c:pt idx="17">
                  <c:v>4.5039893698199744</c:v>
                </c:pt>
                <c:pt idx="18">
                  <c:v>3.9195648720056027</c:v>
                </c:pt>
                <c:pt idx="19">
                  <c:v>3.6548195827378809</c:v>
                </c:pt>
                <c:pt idx="20">
                  <c:v>3.0797104911597364</c:v>
                </c:pt>
                <c:pt idx="21">
                  <c:v>3.0306534416587745</c:v>
                </c:pt>
                <c:pt idx="22">
                  <c:v>2.2332302680143368</c:v>
                </c:pt>
                <c:pt idx="23">
                  <c:v>1.9760604638596195</c:v>
                </c:pt>
                <c:pt idx="24">
                  <c:v>2.0445843675345006</c:v>
                </c:pt>
                <c:pt idx="25">
                  <c:v>1.6724726290345513</c:v>
                </c:pt>
                <c:pt idx="26">
                  <c:v>1.4766723529704038</c:v>
                </c:pt>
                <c:pt idx="27">
                  <c:v>1.4319732732439778</c:v>
                </c:pt>
                <c:pt idx="28">
                  <c:v>1.5212123635491221</c:v>
                </c:pt>
                <c:pt idx="29">
                  <c:v>1.2325796004255545</c:v>
                </c:pt>
                <c:pt idx="30">
                  <c:v>0.91813356481152064</c:v>
                </c:pt>
                <c:pt idx="31">
                  <c:v>1.0129301813883465</c:v>
                </c:pt>
                <c:pt idx="32">
                  <c:v>1.165634712149054</c:v>
                </c:pt>
                <c:pt idx="33">
                  <c:v>1.1467790278441425</c:v>
                </c:pt>
                <c:pt idx="34">
                  <c:v>1.1538033807829184</c:v>
                </c:pt>
                <c:pt idx="35">
                  <c:v>0.95092219527460509</c:v>
                </c:pt>
                <c:pt idx="36">
                  <c:v>0.95333424517861798</c:v>
                </c:pt>
                <c:pt idx="37">
                  <c:v>0.82610461920806755</c:v>
                </c:pt>
                <c:pt idx="38">
                  <c:v>0.8068878572996756</c:v>
                </c:pt>
                <c:pt idx="39">
                  <c:v>0.68905104921904936</c:v>
                </c:pt>
                <c:pt idx="40">
                  <c:v>0.74339578418083851</c:v>
                </c:pt>
                <c:pt idx="41">
                  <c:v>0.67769317424854902</c:v>
                </c:pt>
                <c:pt idx="42">
                  <c:v>0.67790074422550406</c:v>
                </c:pt>
                <c:pt idx="43">
                  <c:v>0.65894769622521787</c:v>
                </c:pt>
                <c:pt idx="44">
                  <c:v>0.63209171584570778</c:v>
                </c:pt>
                <c:pt idx="45">
                  <c:v>0.60357362985044227</c:v>
                </c:pt>
                <c:pt idx="46">
                  <c:v>0.59682686058736678</c:v>
                </c:pt>
                <c:pt idx="47">
                  <c:v>0.62775303653555681</c:v>
                </c:pt>
                <c:pt idx="48">
                  <c:v>0.46822736025254952</c:v>
                </c:pt>
                <c:pt idx="49">
                  <c:v>0.46974573652068502</c:v>
                </c:pt>
                <c:pt idx="50">
                  <c:v>0.38068619447557633</c:v>
                </c:pt>
                <c:pt idx="51">
                  <c:v>0.41211343731282041</c:v>
                </c:pt>
                <c:pt idx="52">
                  <c:v>0.41684054559691669</c:v>
                </c:pt>
                <c:pt idx="53">
                  <c:v>0.38689701470044247</c:v>
                </c:pt>
                <c:pt idx="54">
                  <c:v>0.46258456708785767</c:v>
                </c:pt>
                <c:pt idx="55">
                  <c:v>0.4191004659928258</c:v>
                </c:pt>
                <c:pt idx="56">
                  <c:v>0.29012061537576322</c:v>
                </c:pt>
                <c:pt idx="57">
                  <c:v>0.31258976095659913</c:v>
                </c:pt>
                <c:pt idx="58">
                  <c:v>0.31288234606429527</c:v>
                </c:pt>
                <c:pt idx="59">
                  <c:v>0.32181193150318255</c:v>
                </c:pt>
                <c:pt idx="60">
                  <c:v>0.29384443126176668</c:v>
                </c:pt>
                <c:pt idx="61">
                  <c:v>0.27847876611871597</c:v>
                </c:pt>
                <c:pt idx="62">
                  <c:v>0.2299858859517423</c:v>
                </c:pt>
                <c:pt idx="63">
                  <c:v>0.21104623113186116</c:v>
                </c:pt>
                <c:pt idx="64">
                  <c:v>0.20561558276272376</c:v>
                </c:pt>
                <c:pt idx="65">
                  <c:v>0.18831896195280368</c:v>
                </c:pt>
                <c:pt idx="66">
                  <c:v>0.16181738846158586</c:v>
                </c:pt>
                <c:pt idx="67">
                  <c:v>0.14800741013536883</c:v>
                </c:pt>
                <c:pt idx="68">
                  <c:v>0.14125730628711272</c:v>
                </c:pt>
                <c:pt idx="69">
                  <c:v>0.14934940942197</c:v>
                </c:pt>
                <c:pt idx="70">
                  <c:v>0.16637769597933053</c:v>
                </c:pt>
                <c:pt idx="71">
                  <c:v>0.1485501477214759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B68-4FDA-924F-1F73442CF0B6}"/>
            </c:ext>
          </c:extLst>
        </c:ser>
        <c:ser>
          <c:idx val="4"/>
          <c:order val="4"/>
          <c:tx>
            <c:strRef>
              <c:f>'Table S3'!$L$5</c:f>
              <c:strCache>
                <c:ptCount val="1"/>
                <c:pt idx="0">
                  <c:v>Transportation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'Table S3'!$A$6:$A$77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S3'!$L$6:$L$77</c:f>
              <c:numCache>
                <c:formatCode>_(* #,##0.0_);_(* \(#,##0.0\);_(* "-"??_);_(@_)</c:formatCode>
                <c:ptCount val="72"/>
                <c:pt idx="0">
                  <c:v>12.752630023760275</c:v>
                </c:pt>
                <c:pt idx="1">
                  <c:v>11.113768620133465</c:v>
                </c:pt>
                <c:pt idx="2">
                  <c:v>8.7656395562671658</c:v>
                </c:pt>
                <c:pt idx="3">
                  <c:v>6.5026671181491569</c:v>
                </c:pt>
                <c:pt idx="4">
                  <c:v>4.7735059393143624</c:v>
                </c:pt>
                <c:pt idx="5">
                  <c:v>3.7967660823423093</c:v>
                </c:pt>
                <c:pt idx="6">
                  <c:v>3.0158167308003803</c:v>
                </c:pt>
                <c:pt idx="7">
                  <c:v>2.2475349616549591</c:v>
                </c:pt>
                <c:pt idx="8">
                  <c:v>1.2133373777912595</c:v>
                </c:pt>
                <c:pt idx="9">
                  <c:v>0.92686372584155285</c:v>
                </c:pt>
                <c:pt idx="10">
                  <c:v>0.76517090742838789</c:v>
                </c:pt>
                <c:pt idx="11">
                  <c:v>0.19725785957289835</c:v>
                </c:pt>
                <c:pt idx="12">
                  <c:v>0.17078506438621788</c:v>
                </c:pt>
                <c:pt idx="13">
                  <c:v>0.15821290261641632</c:v>
                </c:pt>
                <c:pt idx="14">
                  <c:v>0.15953508201135363</c:v>
                </c:pt>
                <c:pt idx="15">
                  <c:v>0.13878147744006442</c:v>
                </c:pt>
                <c:pt idx="16">
                  <c:v>0.12235082340697821</c:v>
                </c:pt>
                <c:pt idx="17">
                  <c:v>9.5028600149359724E-2</c:v>
                </c:pt>
                <c:pt idx="18">
                  <c:v>8.1792451164806906E-2</c:v>
                </c:pt>
                <c:pt idx="19">
                  <c:v>6.0610285546092865E-2</c:v>
                </c:pt>
                <c:pt idx="20">
                  <c:v>5.6953811987439588E-2</c:v>
                </c:pt>
                <c:pt idx="21">
                  <c:v>4.1269999501570044E-2</c:v>
                </c:pt>
                <c:pt idx="22">
                  <c:v>3.1091265261900997E-2</c:v>
                </c:pt>
                <c:pt idx="23">
                  <c:v>2.0619143096853094E-2</c:v>
                </c:pt>
                <c:pt idx="24">
                  <c:v>1.432659625144609E-2</c:v>
                </c:pt>
                <c:pt idx="25">
                  <c:v>4.2656050049765387E-3</c:v>
                </c:pt>
                <c:pt idx="26">
                  <c:v>1.9874459663127911E-3</c:v>
                </c:pt>
                <c:pt idx="27">
                  <c:v>1.4393298480227606E-3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B68-4FDA-924F-1F73442CF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760464"/>
        <c:axId val="2143714672"/>
      </c:scatterChart>
      <c:valAx>
        <c:axId val="51760464"/>
        <c:scaling>
          <c:orientation val="minMax"/>
          <c:max val="2021"/>
          <c:min val="1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3714672"/>
        <c:crosses val="autoZero"/>
        <c:crossBetween val="midCat"/>
        <c:majorUnit val="5"/>
      </c:valAx>
      <c:valAx>
        <c:axId val="214371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Coal consumption (% of total)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760464"/>
        <c:crosses val="autoZero"/>
        <c:crossBetween val="midCat"/>
        <c:majorUnit val="1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9273542511731491"/>
          <c:y val="0.29089413823272092"/>
          <c:w val="0.57059053763790357"/>
          <c:h val="0.363426655001458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528667100476264"/>
          <c:y val="8.9061841559175126E-2"/>
          <c:w val="0.67913785533510451"/>
          <c:h val="0.76359531880250398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S4'!$B$5</c:f>
              <c:strCache>
                <c:ptCount val="1"/>
                <c:pt idx="0">
                  <c:v>Coal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S4'!$A$6:$A$78</c:f>
              <c:numCache>
                <c:formatCode>General</c:formatCode>
                <c:ptCount val="73"/>
                <c:pt idx="0">
                  <c:v>1949</c:v>
                </c:pt>
                <c:pt idx="1">
                  <c:v>1950</c:v>
                </c:pt>
                <c:pt idx="2">
                  <c:v>1951</c:v>
                </c:pt>
                <c:pt idx="3">
                  <c:v>1952</c:v>
                </c:pt>
                <c:pt idx="4">
                  <c:v>1953</c:v>
                </c:pt>
                <c:pt idx="5">
                  <c:v>1954</c:v>
                </c:pt>
                <c:pt idx="6">
                  <c:v>1955</c:v>
                </c:pt>
                <c:pt idx="7">
                  <c:v>1956</c:v>
                </c:pt>
                <c:pt idx="8">
                  <c:v>1957</c:v>
                </c:pt>
                <c:pt idx="9">
                  <c:v>1958</c:v>
                </c:pt>
                <c:pt idx="10">
                  <c:v>1959</c:v>
                </c:pt>
                <c:pt idx="11">
                  <c:v>1960</c:v>
                </c:pt>
                <c:pt idx="12">
                  <c:v>1961</c:v>
                </c:pt>
                <c:pt idx="13">
                  <c:v>1962</c:v>
                </c:pt>
                <c:pt idx="14">
                  <c:v>1963</c:v>
                </c:pt>
                <c:pt idx="15">
                  <c:v>1964</c:v>
                </c:pt>
                <c:pt idx="16">
                  <c:v>1965</c:v>
                </c:pt>
                <c:pt idx="17">
                  <c:v>1966</c:v>
                </c:pt>
                <c:pt idx="18">
                  <c:v>1967</c:v>
                </c:pt>
                <c:pt idx="19">
                  <c:v>1968</c:v>
                </c:pt>
                <c:pt idx="20">
                  <c:v>1969</c:v>
                </c:pt>
                <c:pt idx="21">
                  <c:v>1970</c:v>
                </c:pt>
                <c:pt idx="22">
                  <c:v>1971</c:v>
                </c:pt>
                <c:pt idx="23">
                  <c:v>1972</c:v>
                </c:pt>
                <c:pt idx="24">
                  <c:v>1973</c:v>
                </c:pt>
                <c:pt idx="25">
                  <c:v>1974</c:v>
                </c:pt>
                <c:pt idx="26">
                  <c:v>1975</c:v>
                </c:pt>
                <c:pt idx="27">
                  <c:v>1976</c:v>
                </c:pt>
                <c:pt idx="28">
                  <c:v>1977</c:v>
                </c:pt>
                <c:pt idx="29">
                  <c:v>1978</c:v>
                </c:pt>
                <c:pt idx="30">
                  <c:v>1979</c:v>
                </c:pt>
                <c:pt idx="31">
                  <c:v>1980</c:v>
                </c:pt>
                <c:pt idx="32">
                  <c:v>1981</c:v>
                </c:pt>
                <c:pt idx="33">
                  <c:v>1982</c:v>
                </c:pt>
                <c:pt idx="34">
                  <c:v>1983</c:v>
                </c:pt>
                <c:pt idx="35">
                  <c:v>1984</c:v>
                </c:pt>
                <c:pt idx="36">
                  <c:v>1985</c:v>
                </c:pt>
                <c:pt idx="37">
                  <c:v>1986</c:v>
                </c:pt>
                <c:pt idx="38">
                  <c:v>1987</c:v>
                </c:pt>
                <c:pt idx="39">
                  <c:v>1988</c:v>
                </c:pt>
                <c:pt idx="40">
                  <c:v>1989</c:v>
                </c:pt>
                <c:pt idx="41">
                  <c:v>1990</c:v>
                </c:pt>
                <c:pt idx="42">
                  <c:v>1991</c:v>
                </c:pt>
                <c:pt idx="43">
                  <c:v>1992</c:v>
                </c:pt>
                <c:pt idx="44">
                  <c:v>1993</c:v>
                </c:pt>
                <c:pt idx="45">
                  <c:v>1994</c:v>
                </c:pt>
                <c:pt idx="46">
                  <c:v>1995</c:v>
                </c:pt>
                <c:pt idx="47">
                  <c:v>1996</c:v>
                </c:pt>
                <c:pt idx="48">
                  <c:v>1997</c:v>
                </c:pt>
                <c:pt idx="49">
                  <c:v>1998</c:v>
                </c:pt>
                <c:pt idx="50">
                  <c:v>1999</c:v>
                </c:pt>
                <c:pt idx="51">
                  <c:v>2000</c:v>
                </c:pt>
                <c:pt idx="52">
                  <c:v>2001</c:v>
                </c:pt>
                <c:pt idx="53">
                  <c:v>2002</c:v>
                </c:pt>
                <c:pt idx="54">
                  <c:v>2003</c:v>
                </c:pt>
                <c:pt idx="55">
                  <c:v>2004</c:v>
                </c:pt>
                <c:pt idx="56">
                  <c:v>2005</c:v>
                </c:pt>
                <c:pt idx="57">
                  <c:v>2006</c:v>
                </c:pt>
                <c:pt idx="58">
                  <c:v>2007</c:v>
                </c:pt>
                <c:pt idx="59">
                  <c:v>2008</c:v>
                </c:pt>
                <c:pt idx="60">
                  <c:v>2009</c:v>
                </c:pt>
                <c:pt idx="61">
                  <c:v>2010</c:v>
                </c:pt>
                <c:pt idx="62">
                  <c:v>2011</c:v>
                </c:pt>
                <c:pt idx="63">
                  <c:v>2012</c:v>
                </c:pt>
                <c:pt idx="64">
                  <c:v>2013</c:v>
                </c:pt>
                <c:pt idx="65">
                  <c:v>2014</c:v>
                </c:pt>
                <c:pt idx="66">
                  <c:v>2015</c:v>
                </c:pt>
                <c:pt idx="67">
                  <c:v>2016</c:v>
                </c:pt>
                <c:pt idx="68">
                  <c:v>2017</c:v>
                </c:pt>
                <c:pt idx="69">
                  <c:v>2018</c:v>
                </c:pt>
                <c:pt idx="70">
                  <c:v>2019</c:v>
                </c:pt>
                <c:pt idx="71">
                  <c:v>2020</c:v>
                </c:pt>
                <c:pt idx="72">
                  <c:v>2021</c:v>
                </c:pt>
              </c:numCache>
            </c:numRef>
          </c:xVal>
          <c:yVal>
            <c:numRef>
              <c:f>'Table S4'!$B$6:$B$78</c:f>
              <c:numCache>
                <c:formatCode>_(* #,##0_);_(* \(#,##0\);_(* "-"??_);_(@_)</c:formatCode>
                <c:ptCount val="73"/>
                <c:pt idx="0">
                  <c:v>135.45132000000001</c:v>
                </c:pt>
                <c:pt idx="1">
                  <c:v>154.519994</c:v>
                </c:pt>
                <c:pt idx="2">
                  <c:v>185.20365699999999</c:v>
                </c:pt>
                <c:pt idx="3">
                  <c:v>195.436666</c:v>
                </c:pt>
                <c:pt idx="4">
                  <c:v>218.84632500000001</c:v>
                </c:pt>
                <c:pt idx="5">
                  <c:v>239.14596599999999</c:v>
                </c:pt>
                <c:pt idx="6">
                  <c:v>301.36269799999997</c:v>
                </c:pt>
                <c:pt idx="7">
                  <c:v>338.50348400000001</c:v>
                </c:pt>
                <c:pt idx="8">
                  <c:v>346.38620700000001</c:v>
                </c:pt>
                <c:pt idx="9">
                  <c:v>344.36578100000003</c:v>
                </c:pt>
                <c:pt idx="10">
                  <c:v>378.42421000000002</c:v>
                </c:pt>
                <c:pt idx="11">
                  <c:v>403.06735700000002</c:v>
                </c:pt>
                <c:pt idx="12">
                  <c:v>421.87066900000002</c:v>
                </c:pt>
                <c:pt idx="13">
                  <c:v>450.24923799999999</c:v>
                </c:pt>
                <c:pt idx="14">
                  <c:v>493.92671899999999</c:v>
                </c:pt>
                <c:pt idx="15">
                  <c:v>526.23001899999997</c:v>
                </c:pt>
                <c:pt idx="16">
                  <c:v>570.92595100000005</c:v>
                </c:pt>
                <c:pt idx="17">
                  <c:v>613.47480000000007</c:v>
                </c:pt>
                <c:pt idx="18">
                  <c:v>630.48336300000005</c:v>
                </c:pt>
                <c:pt idx="19">
                  <c:v>684.90458000000001</c:v>
                </c:pt>
                <c:pt idx="20">
                  <c:v>706.00123999999994</c:v>
                </c:pt>
                <c:pt idx="21">
                  <c:v>704.39447900000005</c:v>
                </c:pt>
                <c:pt idx="22">
                  <c:v>713.10245400000008</c:v>
                </c:pt>
                <c:pt idx="23">
                  <c:v>771.13126499999998</c:v>
                </c:pt>
                <c:pt idx="24">
                  <c:v>847.65147000000002</c:v>
                </c:pt>
                <c:pt idx="25">
                  <c:v>828.43292099999996</c:v>
                </c:pt>
                <c:pt idx="26">
                  <c:v>852.78622199999995</c:v>
                </c:pt>
                <c:pt idx="27">
                  <c:v>944.39099299999998</c:v>
                </c:pt>
                <c:pt idx="28">
                  <c:v>985.21859600000005</c:v>
                </c:pt>
                <c:pt idx="29">
                  <c:v>975.74208299999998</c:v>
                </c:pt>
                <c:pt idx="30">
                  <c:v>1075.0370909999999</c:v>
                </c:pt>
                <c:pt idx="31">
                  <c:v>1161.5623680000001</c:v>
                </c:pt>
                <c:pt idx="32">
                  <c:v>1203.2032320000001</c:v>
                </c:pt>
                <c:pt idx="33">
                  <c:v>1192.0042039999998</c:v>
                </c:pt>
                <c:pt idx="34">
                  <c:v>1259.4242790000001</c:v>
                </c:pt>
                <c:pt idx="35">
                  <c:v>1341.680752</c:v>
                </c:pt>
                <c:pt idx="36">
                  <c:v>1402.128125</c:v>
                </c:pt>
                <c:pt idx="37">
                  <c:v>1385.8314520000001</c:v>
                </c:pt>
                <c:pt idx="38">
                  <c:v>1463.781289</c:v>
                </c:pt>
                <c:pt idx="39">
                  <c:v>1540.6527739999999</c:v>
                </c:pt>
                <c:pt idx="40">
                  <c:v>1562.3661969999998</c:v>
                </c:pt>
                <c:pt idx="41">
                  <c:v>1594.011479</c:v>
                </c:pt>
                <c:pt idx="42">
                  <c:v>1590.622748</c:v>
                </c:pt>
                <c:pt idx="43">
                  <c:v>1621.2060389999999</c:v>
                </c:pt>
                <c:pt idx="44">
                  <c:v>1690.070232</c:v>
                </c:pt>
                <c:pt idx="45">
                  <c:v>1690.6938640000001</c:v>
                </c:pt>
                <c:pt idx="46">
                  <c:v>1709.4264680000001</c:v>
                </c:pt>
                <c:pt idx="47">
                  <c:v>1795.1955929999999</c:v>
                </c:pt>
                <c:pt idx="48">
                  <c:v>1845.0157360000001</c:v>
                </c:pt>
                <c:pt idx="49">
                  <c:v>1873.5156899999999</c:v>
                </c:pt>
                <c:pt idx="50">
                  <c:v>1881.0872240000001</c:v>
                </c:pt>
                <c:pt idx="51">
                  <c:v>1966.264596</c:v>
                </c:pt>
                <c:pt idx="52">
                  <c:v>1903.9559429999999</c:v>
                </c:pt>
                <c:pt idx="53">
                  <c:v>1933.1303539999999</c:v>
                </c:pt>
                <c:pt idx="54">
                  <c:v>1973.73675</c:v>
                </c:pt>
                <c:pt idx="55">
                  <c:v>1978.300549</c:v>
                </c:pt>
                <c:pt idx="56">
                  <c:v>2012.8730459999999</c:v>
                </c:pt>
                <c:pt idx="57">
                  <c:v>1990.511135</c:v>
                </c:pt>
                <c:pt idx="58">
                  <c:v>2016.455584</c:v>
                </c:pt>
                <c:pt idx="59">
                  <c:v>1985.8012470000001</c:v>
                </c:pt>
                <c:pt idx="60">
                  <c:v>1755.9042529999999</c:v>
                </c:pt>
                <c:pt idx="61">
                  <c:v>1847.2902790000001</c:v>
                </c:pt>
                <c:pt idx="62">
                  <c:v>1733.43000534</c:v>
                </c:pt>
                <c:pt idx="63">
                  <c:v>1514.0429449999999</c:v>
                </c:pt>
                <c:pt idx="64">
                  <c:v>1581.1147157999999</c:v>
                </c:pt>
                <c:pt idx="65">
                  <c:v>1581.7103500000001</c:v>
                </c:pt>
                <c:pt idx="66">
                  <c:v>1352.398197</c:v>
                </c:pt>
                <c:pt idx="67">
                  <c:v>1239.1486540000001</c:v>
                </c:pt>
                <c:pt idx="68">
                  <c:v>1205.835276</c:v>
                </c:pt>
                <c:pt idx="69">
                  <c:v>1149.487339</c:v>
                </c:pt>
                <c:pt idx="70">
                  <c:v>964.95681200000001</c:v>
                </c:pt>
                <c:pt idx="71">
                  <c:v>773.39289699999995</c:v>
                </c:pt>
                <c:pt idx="72">
                  <c:v>897.99875999999995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E7-4E90-95E2-B425371AA16F}"/>
            </c:ext>
          </c:extLst>
        </c:ser>
        <c:ser>
          <c:idx val="1"/>
          <c:order val="1"/>
          <c:tx>
            <c:strRef>
              <c:f>'Table S4'!$C$5</c:f>
              <c:strCache>
                <c:ptCount val="1"/>
                <c:pt idx="0">
                  <c:v>Natural Gas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'Table S4'!$A$6:$A$78</c:f>
              <c:numCache>
                <c:formatCode>General</c:formatCode>
                <c:ptCount val="73"/>
                <c:pt idx="0">
                  <c:v>1949</c:v>
                </c:pt>
                <c:pt idx="1">
                  <c:v>1950</c:v>
                </c:pt>
                <c:pt idx="2">
                  <c:v>1951</c:v>
                </c:pt>
                <c:pt idx="3">
                  <c:v>1952</c:v>
                </c:pt>
                <c:pt idx="4">
                  <c:v>1953</c:v>
                </c:pt>
                <c:pt idx="5">
                  <c:v>1954</c:v>
                </c:pt>
                <c:pt idx="6">
                  <c:v>1955</c:v>
                </c:pt>
                <c:pt idx="7">
                  <c:v>1956</c:v>
                </c:pt>
                <c:pt idx="8">
                  <c:v>1957</c:v>
                </c:pt>
                <c:pt idx="9">
                  <c:v>1958</c:v>
                </c:pt>
                <c:pt idx="10">
                  <c:v>1959</c:v>
                </c:pt>
                <c:pt idx="11">
                  <c:v>1960</c:v>
                </c:pt>
                <c:pt idx="12">
                  <c:v>1961</c:v>
                </c:pt>
                <c:pt idx="13">
                  <c:v>1962</c:v>
                </c:pt>
                <c:pt idx="14">
                  <c:v>1963</c:v>
                </c:pt>
                <c:pt idx="15">
                  <c:v>1964</c:v>
                </c:pt>
                <c:pt idx="16">
                  <c:v>1965</c:v>
                </c:pt>
                <c:pt idx="17">
                  <c:v>1966</c:v>
                </c:pt>
                <c:pt idx="18">
                  <c:v>1967</c:v>
                </c:pt>
                <c:pt idx="19">
                  <c:v>1968</c:v>
                </c:pt>
                <c:pt idx="20">
                  <c:v>1969</c:v>
                </c:pt>
                <c:pt idx="21">
                  <c:v>1970</c:v>
                </c:pt>
                <c:pt idx="22">
                  <c:v>1971</c:v>
                </c:pt>
                <c:pt idx="23">
                  <c:v>1972</c:v>
                </c:pt>
                <c:pt idx="24">
                  <c:v>1973</c:v>
                </c:pt>
                <c:pt idx="25">
                  <c:v>1974</c:v>
                </c:pt>
                <c:pt idx="26">
                  <c:v>1975</c:v>
                </c:pt>
                <c:pt idx="27">
                  <c:v>1976</c:v>
                </c:pt>
                <c:pt idx="28">
                  <c:v>1977</c:v>
                </c:pt>
                <c:pt idx="29">
                  <c:v>1978</c:v>
                </c:pt>
                <c:pt idx="30">
                  <c:v>1979</c:v>
                </c:pt>
                <c:pt idx="31">
                  <c:v>1980</c:v>
                </c:pt>
                <c:pt idx="32">
                  <c:v>1981</c:v>
                </c:pt>
                <c:pt idx="33">
                  <c:v>1982</c:v>
                </c:pt>
                <c:pt idx="34">
                  <c:v>1983</c:v>
                </c:pt>
                <c:pt idx="35">
                  <c:v>1984</c:v>
                </c:pt>
                <c:pt idx="36">
                  <c:v>1985</c:v>
                </c:pt>
                <c:pt idx="37">
                  <c:v>1986</c:v>
                </c:pt>
                <c:pt idx="38">
                  <c:v>1987</c:v>
                </c:pt>
                <c:pt idx="39">
                  <c:v>1988</c:v>
                </c:pt>
                <c:pt idx="40">
                  <c:v>1989</c:v>
                </c:pt>
                <c:pt idx="41">
                  <c:v>1990</c:v>
                </c:pt>
                <c:pt idx="42">
                  <c:v>1991</c:v>
                </c:pt>
                <c:pt idx="43">
                  <c:v>1992</c:v>
                </c:pt>
                <c:pt idx="44">
                  <c:v>1993</c:v>
                </c:pt>
                <c:pt idx="45">
                  <c:v>1994</c:v>
                </c:pt>
                <c:pt idx="46">
                  <c:v>1995</c:v>
                </c:pt>
                <c:pt idx="47">
                  <c:v>1996</c:v>
                </c:pt>
                <c:pt idx="48">
                  <c:v>1997</c:v>
                </c:pt>
                <c:pt idx="49">
                  <c:v>1998</c:v>
                </c:pt>
                <c:pt idx="50">
                  <c:v>1999</c:v>
                </c:pt>
                <c:pt idx="51">
                  <c:v>2000</c:v>
                </c:pt>
                <c:pt idx="52">
                  <c:v>2001</c:v>
                </c:pt>
                <c:pt idx="53">
                  <c:v>2002</c:v>
                </c:pt>
                <c:pt idx="54">
                  <c:v>2003</c:v>
                </c:pt>
                <c:pt idx="55">
                  <c:v>2004</c:v>
                </c:pt>
                <c:pt idx="56">
                  <c:v>2005</c:v>
                </c:pt>
                <c:pt idx="57">
                  <c:v>2006</c:v>
                </c:pt>
                <c:pt idx="58">
                  <c:v>2007</c:v>
                </c:pt>
                <c:pt idx="59">
                  <c:v>2008</c:v>
                </c:pt>
                <c:pt idx="60">
                  <c:v>2009</c:v>
                </c:pt>
                <c:pt idx="61">
                  <c:v>2010</c:v>
                </c:pt>
                <c:pt idx="62">
                  <c:v>2011</c:v>
                </c:pt>
                <c:pt idx="63">
                  <c:v>2012</c:v>
                </c:pt>
                <c:pt idx="64">
                  <c:v>2013</c:v>
                </c:pt>
                <c:pt idx="65">
                  <c:v>2014</c:v>
                </c:pt>
                <c:pt idx="66">
                  <c:v>2015</c:v>
                </c:pt>
                <c:pt idx="67">
                  <c:v>2016</c:v>
                </c:pt>
                <c:pt idx="68">
                  <c:v>2017</c:v>
                </c:pt>
                <c:pt idx="69">
                  <c:v>2018</c:v>
                </c:pt>
                <c:pt idx="70">
                  <c:v>2019</c:v>
                </c:pt>
                <c:pt idx="71">
                  <c:v>2020</c:v>
                </c:pt>
                <c:pt idx="72">
                  <c:v>2021</c:v>
                </c:pt>
              </c:numCache>
            </c:numRef>
          </c:xVal>
          <c:yVal>
            <c:numRef>
              <c:f>'Table S4'!$C$6:$C$78</c:f>
              <c:numCache>
                <c:formatCode>_(* #,##0_);_(* \(#,##0\);_(* "-"??_);_(@_)</c:formatCode>
                <c:ptCount val="73"/>
                <c:pt idx="0">
                  <c:v>36.966709000000002</c:v>
                </c:pt>
                <c:pt idx="1">
                  <c:v>44.559159000000001</c:v>
                </c:pt>
                <c:pt idx="2">
                  <c:v>56.615678000000003</c:v>
                </c:pt>
                <c:pt idx="3">
                  <c:v>68.453088000000008</c:v>
                </c:pt>
                <c:pt idx="4">
                  <c:v>79.790975000000003</c:v>
                </c:pt>
                <c:pt idx="5">
                  <c:v>93.688271</c:v>
                </c:pt>
                <c:pt idx="6">
                  <c:v>95.285441000000006</c:v>
                </c:pt>
                <c:pt idx="7">
                  <c:v>104.03720799999999</c:v>
                </c:pt>
                <c:pt idx="8">
                  <c:v>114.212525</c:v>
                </c:pt>
                <c:pt idx="9">
                  <c:v>119.75930199999999</c:v>
                </c:pt>
                <c:pt idx="10">
                  <c:v>146.61939100000001</c:v>
                </c:pt>
                <c:pt idx="11">
                  <c:v>157.96978700000003</c:v>
                </c:pt>
                <c:pt idx="12">
                  <c:v>169.28599800000001</c:v>
                </c:pt>
                <c:pt idx="13">
                  <c:v>184.30129300000002</c:v>
                </c:pt>
                <c:pt idx="14">
                  <c:v>201.60207299999999</c:v>
                </c:pt>
                <c:pt idx="15">
                  <c:v>220.038479</c:v>
                </c:pt>
                <c:pt idx="16">
                  <c:v>221.55943400000001</c:v>
                </c:pt>
                <c:pt idx="17">
                  <c:v>251.15156200000001</c:v>
                </c:pt>
                <c:pt idx="18">
                  <c:v>264.80578499999996</c:v>
                </c:pt>
                <c:pt idx="19">
                  <c:v>304.43272300000001</c:v>
                </c:pt>
                <c:pt idx="20">
                  <c:v>333.27894500000002</c:v>
                </c:pt>
                <c:pt idx="21">
                  <c:v>372.890063</c:v>
                </c:pt>
                <c:pt idx="22">
                  <c:v>374.03078399999998</c:v>
                </c:pt>
                <c:pt idx="23">
                  <c:v>375.74779599999999</c:v>
                </c:pt>
                <c:pt idx="24">
                  <c:v>340.85819199999997</c:v>
                </c:pt>
                <c:pt idx="25">
                  <c:v>320.065088</c:v>
                </c:pt>
                <c:pt idx="26">
                  <c:v>299.77840800000001</c:v>
                </c:pt>
                <c:pt idx="27">
                  <c:v>294.62391100000002</c:v>
                </c:pt>
                <c:pt idx="28">
                  <c:v>305.50485900000001</c:v>
                </c:pt>
                <c:pt idx="29">
                  <c:v>305.39083600000004</c:v>
                </c:pt>
                <c:pt idx="30">
                  <c:v>329.48510700000003</c:v>
                </c:pt>
                <c:pt idx="31">
                  <c:v>346.23990000000003</c:v>
                </c:pt>
                <c:pt idx="32">
                  <c:v>345.777173</c:v>
                </c:pt>
                <c:pt idx="33">
                  <c:v>305.259749</c:v>
                </c:pt>
                <c:pt idx="34">
                  <c:v>274.09845799999999</c:v>
                </c:pt>
                <c:pt idx="35">
                  <c:v>297.393596</c:v>
                </c:pt>
                <c:pt idx="36">
                  <c:v>291.945965</c:v>
                </c:pt>
                <c:pt idx="37">
                  <c:v>248.508433</c:v>
                </c:pt>
                <c:pt idx="38">
                  <c:v>272.62080300000002</c:v>
                </c:pt>
                <c:pt idx="39">
                  <c:v>252.800704</c:v>
                </c:pt>
                <c:pt idx="40">
                  <c:v>297.29512699999998</c:v>
                </c:pt>
                <c:pt idx="41">
                  <c:v>372.765154</c:v>
                </c:pt>
                <c:pt idx="42">
                  <c:v>381.55301700000001</c:v>
                </c:pt>
                <c:pt idx="43">
                  <c:v>404.07437199999998</c:v>
                </c:pt>
                <c:pt idx="44">
                  <c:v>414.92679800000002</c:v>
                </c:pt>
                <c:pt idx="45">
                  <c:v>460.218682</c:v>
                </c:pt>
                <c:pt idx="46">
                  <c:v>496.05794500000002</c:v>
                </c:pt>
                <c:pt idx="47">
                  <c:v>455.05557599999997</c:v>
                </c:pt>
                <c:pt idx="48">
                  <c:v>479.39866999999998</c:v>
                </c:pt>
                <c:pt idx="49">
                  <c:v>531.25710400000003</c:v>
                </c:pt>
                <c:pt idx="50">
                  <c:v>556.39612699999998</c:v>
                </c:pt>
                <c:pt idx="51">
                  <c:v>601.03815899999995</c:v>
                </c:pt>
                <c:pt idx="52">
                  <c:v>639.12911999999994</c:v>
                </c:pt>
                <c:pt idx="53">
                  <c:v>691.00574500000005</c:v>
                </c:pt>
                <c:pt idx="54">
                  <c:v>649.90754100000004</c:v>
                </c:pt>
                <c:pt idx="55">
                  <c:v>710.10001699999998</c:v>
                </c:pt>
                <c:pt idx="56">
                  <c:v>760.96025399999996</c:v>
                </c:pt>
                <c:pt idx="57">
                  <c:v>816.44077000000004</c:v>
                </c:pt>
                <c:pt idx="58">
                  <c:v>896.58979099999999</c:v>
                </c:pt>
                <c:pt idx="59">
                  <c:v>882.98059899999998</c:v>
                </c:pt>
                <c:pt idx="60">
                  <c:v>920.97868100000005</c:v>
                </c:pt>
                <c:pt idx="61">
                  <c:v>987.69723399999998</c:v>
                </c:pt>
                <c:pt idx="62">
                  <c:v>1013.68892924</c:v>
                </c:pt>
                <c:pt idx="63">
                  <c:v>1225.8941749999999</c:v>
                </c:pt>
                <c:pt idx="64">
                  <c:v>1124.8355598399999</c:v>
                </c:pt>
                <c:pt idx="65">
                  <c:v>1126.6351159999999</c:v>
                </c:pt>
                <c:pt idx="66">
                  <c:v>1334.668003</c:v>
                </c:pt>
                <c:pt idx="67">
                  <c:v>1379.2709219999999</c:v>
                </c:pt>
                <c:pt idx="68">
                  <c:v>1297.702528</c:v>
                </c:pt>
                <c:pt idx="69">
                  <c:v>1471.8430310000001</c:v>
                </c:pt>
                <c:pt idx="70">
                  <c:v>1588.532839</c:v>
                </c:pt>
                <c:pt idx="71">
                  <c:v>1626.78964</c:v>
                </c:pt>
                <c:pt idx="72">
                  <c:v>1579.189987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E7-4E90-95E2-B425371AA16F}"/>
            </c:ext>
          </c:extLst>
        </c:ser>
        <c:ser>
          <c:idx val="2"/>
          <c:order val="2"/>
          <c:tx>
            <c:strRef>
              <c:f>'Table S4'!$D$5</c:f>
              <c:strCache>
                <c:ptCount val="1"/>
                <c:pt idx="0">
                  <c:v>Nuclear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'Table S4'!$A$6:$A$78</c:f>
              <c:numCache>
                <c:formatCode>General</c:formatCode>
                <c:ptCount val="73"/>
                <c:pt idx="0">
                  <c:v>1949</c:v>
                </c:pt>
                <c:pt idx="1">
                  <c:v>1950</c:v>
                </c:pt>
                <c:pt idx="2">
                  <c:v>1951</c:v>
                </c:pt>
                <c:pt idx="3">
                  <c:v>1952</c:v>
                </c:pt>
                <c:pt idx="4">
                  <c:v>1953</c:v>
                </c:pt>
                <c:pt idx="5">
                  <c:v>1954</c:v>
                </c:pt>
                <c:pt idx="6">
                  <c:v>1955</c:v>
                </c:pt>
                <c:pt idx="7">
                  <c:v>1956</c:v>
                </c:pt>
                <c:pt idx="8">
                  <c:v>1957</c:v>
                </c:pt>
                <c:pt idx="9">
                  <c:v>1958</c:v>
                </c:pt>
                <c:pt idx="10">
                  <c:v>1959</c:v>
                </c:pt>
                <c:pt idx="11">
                  <c:v>1960</c:v>
                </c:pt>
                <c:pt idx="12">
                  <c:v>1961</c:v>
                </c:pt>
                <c:pt idx="13">
                  <c:v>1962</c:v>
                </c:pt>
                <c:pt idx="14">
                  <c:v>1963</c:v>
                </c:pt>
                <c:pt idx="15">
                  <c:v>1964</c:v>
                </c:pt>
                <c:pt idx="16">
                  <c:v>1965</c:v>
                </c:pt>
                <c:pt idx="17">
                  <c:v>1966</c:v>
                </c:pt>
                <c:pt idx="18">
                  <c:v>1967</c:v>
                </c:pt>
                <c:pt idx="19">
                  <c:v>1968</c:v>
                </c:pt>
                <c:pt idx="20">
                  <c:v>1969</c:v>
                </c:pt>
                <c:pt idx="21">
                  <c:v>1970</c:v>
                </c:pt>
                <c:pt idx="22">
                  <c:v>1971</c:v>
                </c:pt>
                <c:pt idx="23">
                  <c:v>1972</c:v>
                </c:pt>
                <c:pt idx="24">
                  <c:v>1973</c:v>
                </c:pt>
                <c:pt idx="25">
                  <c:v>1974</c:v>
                </c:pt>
                <c:pt idx="26">
                  <c:v>1975</c:v>
                </c:pt>
                <c:pt idx="27">
                  <c:v>1976</c:v>
                </c:pt>
                <c:pt idx="28">
                  <c:v>1977</c:v>
                </c:pt>
                <c:pt idx="29">
                  <c:v>1978</c:v>
                </c:pt>
                <c:pt idx="30">
                  <c:v>1979</c:v>
                </c:pt>
                <c:pt idx="31">
                  <c:v>1980</c:v>
                </c:pt>
                <c:pt idx="32">
                  <c:v>1981</c:v>
                </c:pt>
                <c:pt idx="33">
                  <c:v>1982</c:v>
                </c:pt>
                <c:pt idx="34">
                  <c:v>1983</c:v>
                </c:pt>
                <c:pt idx="35">
                  <c:v>1984</c:v>
                </c:pt>
                <c:pt idx="36">
                  <c:v>1985</c:v>
                </c:pt>
                <c:pt idx="37">
                  <c:v>1986</c:v>
                </c:pt>
                <c:pt idx="38">
                  <c:v>1987</c:v>
                </c:pt>
                <c:pt idx="39">
                  <c:v>1988</c:v>
                </c:pt>
                <c:pt idx="40">
                  <c:v>1989</c:v>
                </c:pt>
                <c:pt idx="41">
                  <c:v>1990</c:v>
                </c:pt>
                <c:pt idx="42">
                  <c:v>1991</c:v>
                </c:pt>
                <c:pt idx="43">
                  <c:v>1992</c:v>
                </c:pt>
                <c:pt idx="44">
                  <c:v>1993</c:v>
                </c:pt>
                <c:pt idx="45">
                  <c:v>1994</c:v>
                </c:pt>
                <c:pt idx="46">
                  <c:v>1995</c:v>
                </c:pt>
                <c:pt idx="47">
                  <c:v>1996</c:v>
                </c:pt>
                <c:pt idx="48">
                  <c:v>1997</c:v>
                </c:pt>
                <c:pt idx="49">
                  <c:v>1998</c:v>
                </c:pt>
                <c:pt idx="50">
                  <c:v>1999</c:v>
                </c:pt>
                <c:pt idx="51">
                  <c:v>2000</c:v>
                </c:pt>
                <c:pt idx="52">
                  <c:v>2001</c:v>
                </c:pt>
                <c:pt idx="53">
                  <c:v>2002</c:v>
                </c:pt>
                <c:pt idx="54">
                  <c:v>2003</c:v>
                </c:pt>
                <c:pt idx="55">
                  <c:v>2004</c:v>
                </c:pt>
                <c:pt idx="56">
                  <c:v>2005</c:v>
                </c:pt>
                <c:pt idx="57">
                  <c:v>2006</c:v>
                </c:pt>
                <c:pt idx="58">
                  <c:v>2007</c:v>
                </c:pt>
                <c:pt idx="59">
                  <c:v>2008</c:v>
                </c:pt>
                <c:pt idx="60">
                  <c:v>2009</c:v>
                </c:pt>
                <c:pt idx="61">
                  <c:v>2010</c:v>
                </c:pt>
                <c:pt idx="62">
                  <c:v>2011</c:v>
                </c:pt>
                <c:pt idx="63">
                  <c:v>2012</c:v>
                </c:pt>
                <c:pt idx="64">
                  <c:v>2013</c:v>
                </c:pt>
                <c:pt idx="65">
                  <c:v>2014</c:v>
                </c:pt>
                <c:pt idx="66">
                  <c:v>2015</c:v>
                </c:pt>
                <c:pt idx="67">
                  <c:v>2016</c:v>
                </c:pt>
                <c:pt idx="68">
                  <c:v>2017</c:v>
                </c:pt>
                <c:pt idx="69">
                  <c:v>2018</c:v>
                </c:pt>
                <c:pt idx="70">
                  <c:v>2019</c:v>
                </c:pt>
                <c:pt idx="71">
                  <c:v>2020</c:v>
                </c:pt>
                <c:pt idx="72">
                  <c:v>2021</c:v>
                </c:pt>
              </c:numCache>
            </c:numRef>
          </c:xVal>
          <c:yVal>
            <c:numRef>
              <c:f>'Table S4'!$D$6:$D$78</c:f>
              <c:numCache>
                <c:formatCode>_(* #,##0_);_(* \(#,##0\);_(* "-"??_);_(@_)</c:formatCode>
                <c:ptCount val="73"/>
                <c:pt idx="8">
                  <c:v>9.6699999999999998E-3</c:v>
                </c:pt>
                <c:pt idx="9">
                  <c:v>0.164691</c:v>
                </c:pt>
                <c:pt idx="10">
                  <c:v>0.18810099999999999</c:v>
                </c:pt>
                <c:pt idx="11">
                  <c:v>0.51818200000000003</c:v>
                </c:pt>
                <c:pt idx="12">
                  <c:v>1.6921489999999999</c:v>
                </c:pt>
                <c:pt idx="13">
                  <c:v>2.269685</c:v>
                </c:pt>
                <c:pt idx="14">
                  <c:v>3.2118359999999999</c:v>
                </c:pt>
                <c:pt idx="15">
                  <c:v>3.342743</c:v>
                </c:pt>
                <c:pt idx="16">
                  <c:v>3.6566990000000001</c:v>
                </c:pt>
                <c:pt idx="17">
                  <c:v>5.5199089999999993</c:v>
                </c:pt>
                <c:pt idx="18">
                  <c:v>7.655214</c:v>
                </c:pt>
                <c:pt idx="19">
                  <c:v>12.528419</c:v>
                </c:pt>
                <c:pt idx="20">
                  <c:v>13.927839000000001</c:v>
                </c:pt>
                <c:pt idx="21">
                  <c:v>21.804448000000001</c:v>
                </c:pt>
                <c:pt idx="22">
                  <c:v>38.104545000000002</c:v>
                </c:pt>
                <c:pt idx="23">
                  <c:v>54.091135000000001</c:v>
                </c:pt>
                <c:pt idx="24">
                  <c:v>83.47946300000001</c:v>
                </c:pt>
                <c:pt idx="25">
                  <c:v>113.97574</c:v>
                </c:pt>
                <c:pt idx="26">
                  <c:v>172.50507500000001</c:v>
                </c:pt>
                <c:pt idx="27">
                  <c:v>191.10353099999998</c:v>
                </c:pt>
                <c:pt idx="28">
                  <c:v>250.88328300000001</c:v>
                </c:pt>
                <c:pt idx="29">
                  <c:v>276.40307000000001</c:v>
                </c:pt>
                <c:pt idx="30">
                  <c:v>255.15462299999999</c:v>
                </c:pt>
                <c:pt idx="31">
                  <c:v>251.11557500000001</c:v>
                </c:pt>
                <c:pt idx="32">
                  <c:v>272.67350300000004</c:v>
                </c:pt>
                <c:pt idx="33">
                  <c:v>282.77324800000002</c:v>
                </c:pt>
                <c:pt idx="34">
                  <c:v>293.677119</c:v>
                </c:pt>
                <c:pt idx="35">
                  <c:v>327.63354900000002</c:v>
                </c:pt>
                <c:pt idx="36">
                  <c:v>383.69072700000004</c:v>
                </c:pt>
                <c:pt idx="37">
                  <c:v>414.03806300000002</c:v>
                </c:pt>
                <c:pt idx="38">
                  <c:v>455.27038199999998</c:v>
                </c:pt>
                <c:pt idx="39">
                  <c:v>526.97304700000007</c:v>
                </c:pt>
                <c:pt idx="40">
                  <c:v>529.35471699999994</c:v>
                </c:pt>
                <c:pt idx="41">
                  <c:v>576.86167799999998</c:v>
                </c:pt>
                <c:pt idx="42">
                  <c:v>612.56508699999995</c:v>
                </c:pt>
                <c:pt idx="43">
                  <c:v>618.77626299999997</c:v>
                </c:pt>
                <c:pt idx="44">
                  <c:v>610.29121399999997</c:v>
                </c:pt>
                <c:pt idx="45">
                  <c:v>640.43983200000002</c:v>
                </c:pt>
                <c:pt idx="46">
                  <c:v>673.40212299999996</c:v>
                </c:pt>
                <c:pt idx="47">
                  <c:v>674.72854600000005</c:v>
                </c:pt>
                <c:pt idx="48">
                  <c:v>628.64417100000003</c:v>
                </c:pt>
                <c:pt idx="49">
                  <c:v>673.70210399999996</c:v>
                </c:pt>
                <c:pt idx="50">
                  <c:v>728.25412400000005</c:v>
                </c:pt>
                <c:pt idx="51">
                  <c:v>753.89293999999995</c:v>
                </c:pt>
                <c:pt idx="52">
                  <c:v>768.82630800000004</c:v>
                </c:pt>
                <c:pt idx="53">
                  <c:v>780.06408699999997</c:v>
                </c:pt>
                <c:pt idx="54">
                  <c:v>763.73269500000004</c:v>
                </c:pt>
                <c:pt idx="55">
                  <c:v>788.52838699999995</c:v>
                </c:pt>
                <c:pt idx="56">
                  <c:v>781.98636499999998</c:v>
                </c:pt>
                <c:pt idx="57">
                  <c:v>787.21863599999995</c:v>
                </c:pt>
                <c:pt idx="58">
                  <c:v>806.42475300000001</c:v>
                </c:pt>
                <c:pt idx="59">
                  <c:v>806.20843500000001</c:v>
                </c:pt>
                <c:pt idx="60">
                  <c:v>798.85458500000004</c:v>
                </c:pt>
                <c:pt idx="61">
                  <c:v>806.968301</c:v>
                </c:pt>
                <c:pt idx="62">
                  <c:v>790.20436700000005</c:v>
                </c:pt>
                <c:pt idx="63">
                  <c:v>769.33124899999996</c:v>
                </c:pt>
                <c:pt idx="64">
                  <c:v>789.01647300000002</c:v>
                </c:pt>
                <c:pt idx="65">
                  <c:v>797.16598199999999</c:v>
                </c:pt>
                <c:pt idx="66">
                  <c:v>797.17787699999997</c:v>
                </c:pt>
                <c:pt idx="67">
                  <c:v>805.69394799999998</c:v>
                </c:pt>
                <c:pt idx="68">
                  <c:v>804.94963499999994</c:v>
                </c:pt>
                <c:pt idx="69">
                  <c:v>807.08447699999999</c:v>
                </c:pt>
                <c:pt idx="70">
                  <c:v>809.40926200000001</c:v>
                </c:pt>
                <c:pt idx="71">
                  <c:v>789.87886300000002</c:v>
                </c:pt>
                <c:pt idx="72">
                  <c:v>779.64459499999998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FE7-4E90-95E2-B425371AA16F}"/>
            </c:ext>
          </c:extLst>
        </c:ser>
        <c:ser>
          <c:idx val="3"/>
          <c:order val="3"/>
          <c:tx>
            <c:strRef>
              <c:f>'Table S4'!$E$5</c:f>
              <c:strCache>
                <c:ptCount val="1"/>
                <c:pt idx="0">
                  <c:v>Hydro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'Table S4'!$A$6:$A$78</c:f>
              <c:numCache>
                <c:formatCode>General</c:formatCode>
                <c:ptCount val="73"/>
                <c:pt idx="0">
                  <c:v>1949</c:v>
                </c:pt>
                <c:pt idx="1">
                  <c:v>1950</c:v>
                </c:pt>
                <c:pt idx="2">
                  <c:v>1951</c:v>
                </c:pt>
                <c:pt idx="3">
                  <c:v>1952</c:v>
                </c:pt>
                <c:pt idx="4">
                  <c:v>1953</c:v>
                </c:pt>
                <c:pt idx="5">
                  <c:v>1954</c:v>
                </c:pt>
                <c:pt idx="6">
                  <c:v>1955</c:v>
                </c:pt>
                <c:pt idx="7">
                  <c:v>1956</c:v>
                </c:pt>
                <c:pt idx="8">
                  <c:v>1957</c:v>
                </c:pt>
                <c:pt idx="9">
                  <c:v>1958</c:v>
                </c:pt>
                <c:pt idx="10">
                  <c:v>1959</c:v>
                </c:pt>
                <c:pt idx="11">
                  <c:v>1960</c:v>
                </c:pt>
                <c:pt idx="12">
                  <c:v>1961</c:v>
                </c:pt>
                <c:pt idx="13">
                  <c:v>1962</c:v>
                </c:pt>
                <c:pt idx="14">
                  <c:v>1963</c:v>
                </c:pt>
                <c:pt idx="15">
                  <c:v>1964</c:v>
                </c:pt>
                <c:pt idx="16">
                  <c:v>1965</c:v>
                </c:pt>
                <c:pt idx="17">
                  <c:v>1966</c:v>
                </c:pt>
                <c:pt idx="18">
                  <c:v>1967</c:v>
                </c:pt>
                <c:pt idx="19">
                  <c:v>1968</c:v>
                </c:pt>
                <c:pt idx="20">
                  <c:v>1969</c:v>
                </c:pt>
                <c:pt idx="21">
                  <c:v>1970</c:v>
                </c:pt>
                <c:pt idx="22">
                  <c:v>1971</c:v>
                </c:pt>
                <c:pt idx="23">
                  <c:v>1972</c:v>
                </c:pt>
                <c:pt idx="24">
                  <c:v>1973</c:v>
                </c:pt>
                <c:pt idx="25">
                  <c:v>1974</c:v>
                </c:pt>
                <c:pt idx="26">
                  <c:v>1975</c:v>
                </c:pt>
                <c:pt idx="27">
                  <c:v>1976</c:v>
                </c:pt>
                <c:pt idx="28">
                  <c:v>1977</c:v>
                </c:pt>
                <c:pt idx="29">
                  <c:v>1978</c:v>
                </c:pt>
                <c:pt idx="30">
                  <c:v>1979</c:v>
                </c:pt>
                <c:pt idx="31">
                  <c:v>1980</c:v>
                </c:pt>
                <c:pt idx="32">
                  <c:v>1981</c:v>
                </c:pt>
                <c:pt idx="33">
                  <c:v>1982</c:v>
                </c:pt>
                <c:pt idx="34">
                  <c:v>1983</c:v>
                </c:pt>
                <c:pt idx="35">
                  <c:v>1984</c:v>
                </c:pt>
                <c:pt idx="36">
                  <c:v>1985</c:v>
                </c:pt>
                <c:pt idx="37">
                  <c:v>1986</c:v>
                </c:pt>
                <c:pt idx="38">
                  <c:v>1987</c:v>
                </c:pt>
                <c:pt idx="39">
                  <c:v>1988</c:v>
                </c:pt>
                <c:pt idx="40">
                  <c:v>1989</c:v>
                </c:pt>
                <c:pt idx="41">
                  <c:v>1990</c:v>
                </c:pt>
                <c:pt idx="42">
                  <c:v>1991</c:v>
                </c:pt>
                <c:pt idx="43">
                  <c:v>1992</c:v>
                </c:pt>
                <c:pt idx="44">
                  <c:v>1993</c:v>
                </c:pt>
                <c:pt idx="45">
                  <c:v>1994</c:v>
                </c:pt>
                <c:pt idx="46">
                  <c:v>1995</c:v>
                </c:pt>
                <c:pt idx="47">
                  <c:v>1996</c:v>
                </c:pt>
                <c:pt idx="48">
                  <c:v>1997</c:v>
                </c:pt>
                <c:pt idx="49">
                  <c:v>1998</c:v>
                </c:pt>
                <c:pt idx="50">
                  <c:v>1999</c:v>
                </c:pt>
                <c:pt idx="51">
                  <c:v>2000</c:v>
                </c:pt>
                <c:pt idx="52">
                  <c:v>2001</c:v>
                </c:pt>
                <c:pt idx="53">
                  <c:v>2002</c:v>
                </c:pt>
                <c:pt idx="54">
                  <c:v>2003</c:v>
                </c:pt>
                <c:pt idx="55">
                  <c:v>2004</c:v>
                </c:pt>
                <c:pt idx="56">
                  <c:v>2005</c:v>
                </c:pt>
                <c:pt idx="57">
                  <c:v>2006</c:v>
                </c:pt>
                <c:pt idx="58">
                  <c:v>2007</c:v>
                </c:pt>
                <c:pt idx="59">
                  <c:v>2008</c:v>
                </c:pt>
                <c:pt idx="60">
                  <c:v>2009</c:v>
                </c:pt>
                <c:pt idx="61">
                  <c:v>2010</c:v>
                </c:pt>
                <c:pt idx="62">
                  <c:v>2011</c:v>
                </c:pt>
                <c:pt idx="63">
                  <c:v>2012</c:v>
                </c:pt>
                <c:pt idx="64">
                  <c:v>2013</c:v>
                </c:pt>
                <c:pt idx="65">
                  <c:v>2014</c:v>
                </c:pt>
                <c:pt idx="66">
                  <c:v>2015</c:v>
                </c:pt>
                <c:pt idx="67">
                  <c:v>2016</c:v>
                </c:pt>
                <c:pt idx="68">
                  <c:v>2017</c:v>
                </c:pt>
                <c:pt idx="69">
                  <c:v>2018</c:v>
                </c:pt>
                <c:pt idx="70">
                  <c:v>2019</c:v>
                </c:pt>
                <c:pt idx="71">
                  <c:v>2020</c:v>
                </c:pt>
                <c:pt idx="72">
                  <c:v>2021</c:v>
                </c:pt>
              </c:numCache>
            </c:numRef>
          </c:xVal>
          <c:yVal>
            <c:numRef>
              <c:f>'Table S4'!$E$6:$E$78</c:f>
              <c:numCache>
                <c:formatCode>_(* #,##0_);_(* \(#,##0\);_(* "-"??_);_(@_)</c:formatCode>
                <c:ptCount val="73"/>
                <c:pt idx="0">
                  <c:v>89.748245999999995</c:v>
                </c:pt>
                <c:pt idx="1">
                  <c:v>95.938316999999998</c:v>
                </c:pt>
                <c:pt idx="2">
                  <c:v>99.750579000000002</c:v>
                </c:pt>
                <c:pt idx="3">
                  <c:v>105.102458</c:v>
                </c:pt>
                <c:pt idx="4">
                  <c:v>105.23334799999999</c:v>
                </c:pt>
                <c:pt idx="5">
                  <c:v>107.06850800000001</c:v>
                </c:pt>
                <c:pt idx="6">
                  <c:v>112.975069</c:v>
                </c:pt>
                <c:pt idx="7">
                  <c:v>122.02860799999999</c:v>
                </c:pt>
                <c:pt idx="8">
                  <c:v>130.23245699999998</c:v>
                </c:pt>
                <c:pt idx="9">
                  <c:v>140.26208700000001</c:v>
                </c:pt>
                <c:pt idx="10">
                  <c:v>137.78142499999998</c:v>
                </c:pt>
                <c:pt idx="11">
                  <c:v>145.83334400000001</c:v>
                </c:pt>
                <c:pt idx="12">
                  <c:v>152.171561</c:v>
                </c:pt>
                <c:pt idx="13">
                  <c:v>168.60685599999999</c:v>
                </c:pt>
                <c:pt idx="14">
                  <c:v>165.75468900000001</c:v>
                </c:pt>
                <c:pt idx="15">
                  <c:v>177.073443</c:v>
                </c:pt>
                <c:pt idx="16">
                  <c:v>193.85060300000001</c:v>
                </c:pt>
                <c:pt idx="17">
                  <c:v>194.75578099999998</c:v>
                </c:pt>
                <c:pt idx="18">
                  <c:v>221.518103</c:v>
                </c:pt>
                <c:pt idx="19">
                  <c:v>222.49058400000001</c:v>
                </c:pt>
                <c:pt idx="20">
                  <c:v>250.192655</c:v>
                </c:pt>
                <c:pt idx="21">
                  <c:v>247.713684</c:v>
                </c:pt>
                <c:pt idx="22">
                  <c:v>266.31080599999996</c:v>
                </c:pt>
                <c:pt idx="23">
                  <c:v>272.61251600000003</c:v>
                </c:pt>
                <c:pt idx="24">
                  <c:v>272.08345199999997</c:v>
                </c:pt>
                <c:pt idx="25">
                  <c:v>301.03216399999997</c:v>
                </c:pt>
                <c:pt idx="26">
                  <c:v>300.04664000000002</c:v>
                </c:pt>
                <c:pt idx="27">
                  <c:v>283.70705400000003</c:v>
                </c:pt>
                <c:pt idx="28">
                  <c:v>220.47451500000003</c:v>
                </c:pt>
                <c:pt idx="29">
                  <c:v>280.41887800000001</c:v>
                </c:pt>
                <c:pt idx="30">
                  <c:v>279.78281199999998</c:v>
                </c:pt>
                <c:pt idx="31">
                  <c:v>276.02096999999998</c:v>
                </c:pt>
                <c:pt idx="32">
                  <c:v>260.68354399999998</c:v>
                </c:pt>
                <c:pt idx="33">
                  <c:v>309.21289300000001</c:v>
                </c:pt>
                <c:pt idx="34">
                  <c:v>332.12973499999998</c:v>
                </c:pt>
                <c:pt idx="35">
                  <c:v>321.15024499999998</c:v>
                </c:pt>
                <c:pt idx="36">
                  <c:v>281.14941800000003</c:v>
                </c:pt>
                <c:pt idx="37">
                  <c:v>290.84409899999997</c:v>
                </c:pt>
                <c:pt idx="38">
                  <c:v>249.694973</c:v>
                </c:pt>
                <c:pt idx="39">
                  <c:v>222.939683</c:v>
                </c:pt>
                <c:pt idx="40">
                  <c:v>269.18920899999995</c:v>
                </c:pt>
                <c:pt idx="41">
                  <c:v>292.86584599999998</c:v>
                </c:pt>
                <c:pt idx="42">
                  <c:v>288.99418900000001</c:v>
                </c:pt>
                <c:pt idx="43">
                  <c:v>253.08800299999999</c:v>
                </c:pt>
                <c:pt idx="44">
                  <c:v>280.49400800000001</c:v>
                </c:pt>
                <c:pt idx="45">
                  <c:v>260.12573300000003</c:v>
                </c:pt>
                <c:pt idx="46">
                  <c:v>310.83274799999998</c:v>
                </c:pt>
                <c:pt idx="47">
                  <c:v>347.16206299999999</c:v>
                </c:pt>
                <c:pt idx="48">
                  <c:v>356.45329500000003</c:v>
                </c:pt>
                <c:pt idx="49">
                  <c:v>323.33566100000002</c:v>
                </c:pt>
                <c:pt idx="50">
                  <c:v>319.53602899999998</c:v>
                </c:pt>
                <c:pt idx="51">
                  <c:v>275.57259699999997</c:v>
                </c:pt>
                <c:pt idx="52">
                  <c:v>216.96104399999999</c:v>
                </c:pt>
                <c:pt idx="53">
                  <c:v>264.32883299999997</c:v>
                </c:pt>
                <c:pt idx="54">
                  <c:v>275.80632800000001</c:v>
                </c:pt>
                <c:pt idx="55">
                  <c:v>268.41730799999999</c:v>
                </c:pt>
                <c:pt idx="56">
                  <c:v>270.32125500000001</c:v>
                </c:pt>
                <c:pt idx="57">
                  <c:v>289.24641600000001</c:v>
                </c:pt>
                <c:pt idx="58">
                  <c:v>247.509974</c:v>
                </c:pt>
                <c:pt idx="59">
                  <c:v>254.83138500000001</c:v>
                </c:pt>
                <c:pt idx="60">
                  <c:v>273.44509399999998</c:v>
                </c:pt>
                <c:pt idx="61">
                  <c:v>260.20306900000003</c:v>
                </c:pt>
                <c:pt idx="62">
                  <c:v>319.35490344999999</c:v>
                </c:pt>
                <c:pt idx="63">
                  <c:v>276.24021900000002</c:v>
                </c:pt>
                <c:pt idx="64">
                  <c:v>268.56538273000001</c:v>
                </c:pt>
                <c:pt idx="65">
                  <c:v>259.36662200000001</c:v>
                </c:pt>
                <c:pt idx="66">
                  <c:v>249.080085</c:v>
                </c:pt>
                <c:pt idx="67">
                  <c:v>267.81215300000002</c:v>
                </c:pt>
                <c:pt idx="68">
                  <c:v>300.33292999999998</c:v>
                </c:pt>
                <c:pt idx="69">
                  <c:v>292.52398899999997</c:v>
                </c:pt>
                <c:pt idx="70">
                  <c:v>287.87373100000002</c:v>
                </c:pt>
                <c:pt idx="71">
                  <c:v>285.27389499999998</c:v>
                </c:pt>
                <c:pt idx="72">
                  <c:v>251.58484200000001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FE7-4E90-95E2-B425371AA16F}"/>
            </c:ext>
          </c:extLst>
        </c:ser>
        <c:ser>
          <c:idx val="4"/>
          <c:order val="4"/>
          <c:tx>
            <c:strRef>
              <c:f>'Table S4'!$F$5</c:f>
              <c:strCache>
                <c:ptCount val="1"/>
                <c:pt idx="0">
                  <c:v>Wind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'Table S4'!$A$6:$A$78</c:f>
              <c:numCache>
                <c:formatCode>General</c:formatCode>
                <c:ptCount val="73"/>
                <c:pt idx="0">
                  <c:v>1949</c:v>
                </c:pt>
                <c:pt idx="1">
                  <c:v>1950</c:v>
                </c:pt>
                <c:pt idx="2">
                  <c:v>1951</c:v>
                </c:pt>
                <c:pt idx="3">
                  <c:v>1952</c:v>
                </c:pt>
                <c:pt idx="4">
                  <c:v>1953</c:v>
                </c:pt>
                <c:pt idx="5">
                  <c:v>1954</c:v>
                </c:pt>
                <c:pt idx="6">
                  <c:v>1955</c:v>
                </c:pt>
                <c:pt idx="7">
                  <c:v>1956</c:v>
                </c:pt>
                <c:pt idx="8">
                  <c:v>1957</c:v>
                </c:pt>
                <c:pt idx="9">
                  <c:v>1958</c:v>
                </c:pt>
                <c:pt idx="10">
                  <c:v>1959</c:v>
                </c:pt>
                <c:pt idx="11">
                  <c:v>1960</c:v>
                </c:pt>
                <c:pt idx="12">
                  <c:v>1961</c:v>
                </c:pt>
                <c:pt idx="13">
                  <c:v>1962</c:v>
                </c:pt>
                <c:pt idx="14">
                  <c:v>1963</c:v>
                </c:pt>
                <c:pt idx="15">
                  <c:v>1964</c:v>
                </c:pt>
                <c:pt idx="16">
                  <c:v>1965</c:v>
                </c:pt>
                <c:pt idx="17">
                  <c:v>1966</c:v>
                </c:pt>
                <c:pt idx="18">
                  <c:v>1967</c:v>
                </c:pt>
                <c:pt idx="19">
                  <c:v>1968</c:v>
                </c:pt>
                <c:pt idx="20">
                  <c:v>1969</c:v>
                </c:pt>
                <c:pt idx="21">
                  <c:v>1970</c:v>
                </c:pt>
                <c:pt idx="22">
                  <c:v>1971</c:v>
                </c:pt>
                <c:pt idx="23">
                  <c:v>1972</c:v>
                </c:pt>
                <c:pt idx="24">
                  <c:v>1973</c:v>
                </c:pt>
                <c:pt idx="25">
                  <c:v>1974</c:v>
                </c:pt>
                <c:pt idx="26">
                  <c:v>1975</c:v>
                </c:pt>
                <c:pt idx="27">
                  <c:v>1976</c:v>
                </c:pt>
                <c:pt idx="28">
                  <c:v>1977</c:v>
                </c:pt>
                <c:pt idx="29">
                  <c:v>1978</c:v>
                </c:pt>
                <c:pt idx="30">
                  <c:v>1979</c:v>
                </c:pt>
                <c:pt idx="31">
                  <c:v>1980</c:v>
                </c:pt>
                <c:pt idx="32">
                  <c:v>1981</c:v>
                </c:pt>
                <c:pt idx="33">
                  <c:v>1982</c:v>
                </c:pt>
                <c:pt idx="34">
                  <c:v>1983</c:v>
                </c:pt>
                <c:pt idx="35">
                  <c:v>1984</c:v>
                </c:pt>
                <c:pt idx="36">
                  <c:v>1985</c:v>
                </c:pt>
                <c:pt idx="37">
                  <c:v>1986</c:v>
                </c:pt>
                <c:pt idx="38">
                  <c:v>1987</c:v>
                </c:pt>
                <c:pt idx="39">
                  <c:v>1988</c:v>
                </c:pt>
                <c:pt idx="40">
                  <c:v>1989</c:v>
                </c:pt>
                <c:pt idx="41">
                  <c:v>1990</c:v>
                </c:pt>
                <c:pt idx="42">
                  <c:v>1991</c:v>
                </c:pt>
                <c:pt idx="43">
                  <c:v>1992</c:v>
                </c:pt>
                <c:pt idx="44">
                  <c:v>1993</c:v>
                </c:pt>
                <c:pt idx="45">
                  <c:v>1994</c:v>
                </c:pt>
                <c:pt idx="46">
                  <c:v>1995</c:v>
                </c:pt>
                <c:pt idx="47">
                  <c:v>1996</c:v>
                </c:pt>
                <c:pt idx="48">
                  <c:v>1997</c:v>
                </c:pt>
                <c:pt idx="49">
                  <c:v>1998</c:v>
                </c:pt>
                <c:pt idx="50">
                  <c:v>1999</c:v>
                </c:pt>
                <c:pt idx="51">
                  <c:v>2000</c:v>
                </c:pt>
                <c:pt idx="52">
                  <c:v>2001</c:v>
                </c:pt>
                <c:pt idx="53">
                  <c:v>2002</c:v>
                </c:pt>
                <c:pt idx="54">
                  <c:v>2003</c:v>
                </c:pt>
                <c:pt idx="55">
                  <c:v>2004</c:v>
                </c:pt>
                <c:pt idx="56">
                  <c:v>2005</c:v>
                </c:pt>
                <c:pt idx="57">
                  <c:v>2006</c:v>
                </c:pt>
                <c:pt idx="58">
                  <c:v>2007</c:v>
                </c:pt>
                <c:pt idx="59">
                  <c:v>2008</c:v>
                </c:pt>
                <c:pt idx="60">
                  <c:v>2009</c:v>
                </c:pt>
                <c:pt idx="61">
                  <c:v>2010</c:v>
                </c:pt>
                <c:pt idx="62">
                  <c:v>2011</c:v>
                </c:pt>
                <c:pt idx="63">
                  <c:v>2012</c:v>
                </c:pt>
                <c:pt idx="64">
                  <c:v>2013</c:v>
                </c:pt>
                <c:pt idx="65">
                  <c:v>2014</c:v>
                </c:pt>
                <c:pt idx="66">
                  <c:v>2015</c:v>
                </c:pt>
                <c:pt idx="67">
                  <c:v>2016</c:v>
                </c:pt>
                <c:pt idx="68">
                  <c:v>2017</c:v>
                </c:pt>
                <c:pt idx="69">
                  <c:v>2018</c:v>
                </c:pt>
                <c:pt idx="70">
                  <c:v>2019</c:v>
                </c:pt>
                <c:pt idx="71">
                  <c:v>2020</c:v>
                </c:pt>
                <c:pt idx="72">
                  <c:v>2021</c:v>
                </c:pt>
              </c:numCache>
            </c:numRef>
          </c:xVal>
          <c:yVal>
            <c:numRef>
              <c:f>'Table S4'!$F$6:$F$78</c:f>
              <c:numCache>
                <c:formatCode>_(* #,##0_);_(* \(#,##0\);_(* "-"??_);_(@_)</c:formatCode>
                <c:ptCount val="73"/>
                <c:pt idx="34">
                  <c:v>2.6680000000000002E-3</c:v>
                </c:pt>
                <c:pt idx="35">
                  <c:v>6.4900000000000001E-3</c:v>
                </c:pt>
                <c:pt idx="36">
                  <c:v>5.7619999999999998E-3</c:v>
                </c:pt>
                <c:pt idx="37">
                  <c:v>4.189E-3</c:v>
                </c:pt>
                <c:pt idx="38">
                  <c:v>3.5409999999999999E-3</c:v>
                </c:pt>
                <c:pt idx="39">
                  <c:v>8.7100000000000003E-4</c:v>
                </c:pt>
                <c:pt idx="40">
                  <c:v>2.1120430000000003</c:v>
                </c:pt>
                <c:pt idx="41">
                  <c:v>2.7886000000000002</c:v>
                </c:pt>
                <c:pt idx="42">
                  <c:v>2.9509509999999999</c:v>
                </c:pt>
                <c:pt idx="43">
                  <c:v>2.8875229999999998</c:v>
                </c:pt>
                <c:pt idx="44">
                  <c:v>3.005827</c:v>
                </c:pt>
                <c:pt idx="45">
                  <c:v>3.4471090000000002</c:v>
                </c:pt>
                <c:pt idx="46">
                  <c:v>3.164253</c:v>
                </c:pt>
                <c:pt idx="47">
                  <c:v>3.2340689999999999</c:v>
                </c:pt>
                <c:pt idx="48">
                  <c:v>3.2880349999999998</c:v>
                </c:pt>
                <c:pt idx="49">
                  <c:v>3.0256959999999999</c:v>
                </c:pt>
                <c:pt idx="50">
                  <c:v>4.4879980000000002</c:v>
                </c:pt>
                <c:pt idx="51">
                  <c:v>5.593261</c:v>
                </c:pt>
                <c:pt idx="52">
                  <c:v>6.7373320000000003</c:v>
                </c:pt>
                <c:pt idx="53">
                  <c:v>10.354279</c:v>
                </c:pt>
                <c:pt idx="54">
                  <c:v>11.187467</c:v>
                </c:pt>
                <c:pt idx="55">
                  <c:v>14.143741</c:v>
                </c:pt>
                <c:pt idx="56">
                  <c:v>17.810549000000002</c:v>
                </c:pt>
                <c:pt idx="57">
                  <c:v>26.589137000000001</c:v>
                </c:pt>
                <c:pt idx="58">
                  <c:v>34.449927000000002</c:v>
                </c:pt>
                <c:pt idx="59">
                  <c:v>55.363100000000003</c:v>
                </c:pt>
                <c:pt idx="60">
                  <c:v>73.886132000000003</c:v>
                </c:pt>
                <c:pt idx="61">
                  <c:v>94.652246000000005</c:v>
                </c:pt>
                <c:pt idx="62">
                  <c:v>120.17659863</c:v>
                </c:pt>
                <c:pt idx="63">
                  <c:v>140.82171500000001</c:v>
                </c:pt>
                <c:pt idx="64">
                  <c:v>167.83974544</c:v>
                </c:pt>
                <c:pt idx="65">
                  <c:v>181.655282</c:v>
                </c:pt>
                <c:pt idx="66">
                  <c:v>190.718548</c:v>
                </c:pt>
                <c:pt idx="67">
                  <c:v>226.99256199999999</c:v>
                </c:pt>
                <c:pt idx="68">
                  <c:v>254.302695</c:v>
                </c:pt>
                <c:pt idx="69">
                  <c:v>272.66745400000002</c:v>
                </c:pt>
                <c:pt idx="70">
                  <c:v>295.88248299999998</c:v>
                </c:pt>
                <c:pt idx="71">
                  <c:v>337.93804899999998</c:v>
                </c:pt>
                <c:pt idx="72">
                  <c:v>378.196775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FE7-4E90-95E2-B425371AA16F}"/>
            </c:ext>
          </c:extLst>
        </c:ser>
        <c:ser>
          <c:idx val="5"/>
          <c:order val="5"/>
          <c:tx>
            <c:strRef>
              <c:f>'Table S4'!$G$5</c:f>
              <c:strCache>
                <c:ptCount val="1"/>
                <c:pt idx="0">
                  <c:v>All Other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'Table S4'!$A$6:$A$78</c:f>
              <c:numCache>
                <c:formatCode>General</c:formatCode>
                <c:ptCount val="73"/>
                <c:pt idx="0">
                  <c:v>1949</c:v>
                </c:pt>
                <c:pt idx="1">
                  <c:v>1950</c:v>
                </c:pt>
                <c:pt idx="2">
                  <c:v>1951</c:v>
                </c:pt>
                <c:pt idx="3">
                  <c:v>1952</c:v>
                </c:pt>
                <c:pt idx="4">
                  <c:v>1953</c:v>
                </c:pt>
                <c:pt idx="5">
                  <c:v>1954</c:v>
                </c:pt>
                <c:pt idx="6">
                  <c:v>1955</c:v>
                </c:pt>
                <c:pt idx="7">
                  <c:v>1956</c:v>
                </c:pt>
                <c:pt idx="8">
                  <c:v>1957</c:v>
                </c:pt>
                <c:pt idx="9">
                  <c:v>1958</c:v>
                </c:pt>
                <c:pt idx="10">
                  <c:v>1959</c:v>
                </c:pt>
                <c:pt idx="11">
                  <c:v>1960</c:v>
                </c:pt>
                <c:pt idx="12">
                  <c:v>1961</c:v>
                </c:pt>
                <c:pt idx="13">
                  <c:v>1962</c:v>
                </c:pt>
                <c:pt idx="14">
                  <c:v>1963</c:v>
                </c:pt>
                <c:pt idx="15">
                  <c:v>1964</c:v>
                </c:pt>
                <c:pt idx="16">
                  <c:v>1965</c:v>
                </c:pt>
                <c:pt idx="17">
                  <c:v>1966</c:v>
                </c:pt>
                <c:pt idx="18">
                  <c:v>1967</c:v>
                </c:pt>
                <c:pt idx="19">
                  <c:v>1968</c:v>
                </c:pt>
                <c:pt idx="20">
                  <c:v>1969</c:v>
                </c:pt>
                <c:pt idx="21">
                  <c:v>1970</c:v>
                </c:pt>
                <c:pt idx="22">
                  <c:v>1971</c:v>
                </c:pt>
                <c:pt idx="23">
                  <c:v>1972</c:v>
                </c:pt>
                <c:pt idx="24">
                  <c:v>1973</c:v>
                </c:pt>
                <c:pt idx="25">
                  <c:v>1974</c:v>
                </c:pt>
                <c:pt idx="26">
                  <c:v>1975</c:v>
                </c:pt>
                <c:pt idx="27">
                  <c:v>1976</c:v>
                </c:pt>
                <c:pt idx="28">
                  <c:v>1977</c:v>
                </c:pt>
                <c:pt idx="29">
                  <c:v>1978</c:v>
                </c:pt>
                <c:pt idx="30">
                  <c:v>1979</c:v>
                </c:pt>
                <c:pt idx="31">
                  <c:v>1980</c:v>
                </c:pt>
                <c:pt idx="32">
                  <c:v>1981</c:v>
                </c:pt>
                <c:pt idx="33">
                  <c:v>1982</c:v>
                </c:pt>
                <c:pt idx="34">
                  <c:v>1983</c:v>
                </c:pt>
                <c:pt idx="35">
                  <c:v>1984</c:v>
                </c:pt>
                <c:pt idx="36">
                  <c:v>1985</c:v>
                </c:pt>
                <c:pt idx="37">
                  <c:v>1986</c:v>
                </c:pt>
                <c:pt idx="38">
                  <c:v>1987</c:v>
                </c:pt>
                <c:pt idx="39">
                  <c:v>1988</c:v>
                </c:pt>
                <c:pt idx="40">
                  <c:v>1989</c:v>
                </c:pt>
                <c:pt idx="41">
                  <c:v>1990</c:v>
                </c:pt>
                <c:pt idx="42">
                  <c:v>1991</c:v>
                </c:pt>
                <c:pt idx="43">
                  <c:v>1992</c:v>
                </c:pt>
                <c:pt idx="44">
                  <c:v>1993</c:v>
                </c:pt>
                <c:pt idx="45">
                  <c:v>1994</c:v>
                </c:pt>
                <c:pt idx="46">
                  <c:v>1995</c:v>
                </c:pt>
                <c:pt idx="47">
                  <c:v>1996</c:v>
                </c:pt>
                <c:pt idx="48">
                  <c:v>1997</c:v>
                </c:pt>
                <c:pt idx="49">
                  <c:v>1998</c:v>
                </c:pt>
                <c:pt idx="50">
                  <c:v>1999</c:v>
                </c:pt>
                <c:pt idx="51">
                  <c:v>2000</c:v>
                </c:pt>
                <c:pt idx="52">
                  <c:v>2001</c:v>
                </c:pt>
                <c:pt idx="53">
                  <c:v>2002</c:v>
                </c:pt>
                <c:pt idx="54">
                  <c:v>2003</c:v>
                </c:pt>
                <c:pt idx="55">
                  <c:v>2004</c:v>
                </c:pt>
                <c:pt idx="56">
                  <c:v>2005</c:v>
                </c:pt>
                <c:pt idx="57">
                  <c:v>2006</c:v>
                </c:pt>
                <c:pt idx="58">
                  <c:v>2007</c:v>
                </c:pt>
                <c:pt idx="59">
                  <c:v>2008</c:v>
                </c:pt>
                <c:pt idx="60">
                  <c:v>2009</c:v>
                </c:pt>
                <c:pt idx="61">
                  <c:v>2010</c:v>
                </c:pt>
                <c:pt idx="62">
                  <c:v>2011</c:v>
                </c:pt>
                <c:pt idx="63">
                  <c:v>2012</c:v>
                </c:pt>
                <c:pt idx="64">
                  <c:v>2013</c:v>
                </c:pt>
                <c:pt idx="65">
                  <c:v>2014</c:v>
                </c:pt>
                <c:pt idx="66">
                  <c:v>2015</c:v>
                </c:pt>
                <c:pt idx="67">
                  <c:v>2016</c:v>
                </c:pt>
                <c:pt idx="68">
                  <c:v>2017</c:v>
                </c:pt>
                <c:pt idx="69">
                  <c:v>2018</c:v>
                </c:pt>
                <c:pt idx="70">
                  <c:v>2019</c:v>
                </c:pt>
                <c:pt idx="71">
                  <c:v>2020</c:v>
                </c:pt>
                <c:pt idx="72">
                  <c:v>2021</c:v>
                </c:pt>
              </c:numCache>
            </c:numRef>
          </c:xVal>
          <c:yVal>
            <c:numRef>
              <c:f>'Table S4'!$G$6:$G$78</c:f>
              <c:numCache>
                <c:formatCode>_(* #,##0_);_(* \(#,##0\);_(* "-"??_);_(@_)</c:formatCode>
                <c:ptCount val="73"/>
                <c:pt idx="0">
                  <c:v>28.933268000000002</c:v>
                </c:pt>
                <c:pt idx="1">
                  <c:v>34.123872999999996</c:v>
                </c:pt>
                <c:pt idx="2">
                  <c:v>29.102900000000002</c:v>
                </c:pt>
                <c:pt idx="3">
                  <c:v>30.231407999999998</c:v>
                </c:pt>
                <c:pt idx="4">
                  <c:v>38.793866999999999</c:v>
                </c:pt>
                <c:pt idx="5">
                  <c:v>31.783608999999998</c:v>
                </c:pt>
                <c:pt idx="6">
                  <c:v>37.414776999999994</c:v>
                </c:pt>
                <c:pt idx="7">
                  <c:v>36.098449999999993</c:v>
                </c:pt>
                <c:pt idx="8">
                  <c:v>40.676035000000006</c:v>
                </c:pt>
                <c:pt idx="9">
                  <c:v>40.546543</c:v>
                </c:pt>
                <c:pt idx="10">
                  <c:v>46.992595999999992</c:v>
                </c:pt>
                <c:pt idx="11">
                  <c:v>48.160426999999999</c:v>
                </c:pt>
                <c:pt idx="12">
                  <c:v>48.739130999999993</c:v>
                </c:pt>
                <c:pt idx="13">
                  <c:v>49.107793999999998</c:v>
                </c:pt>
                <c:pt idx="14">
                  <c:v>52.297502999999999</c:v>
                </c:pt>
                <c:pt idx="15">
                  <c:v>57.305579000000009</c:v>
                </c:pt>
                <c:pt idx="16">
                  <c:v>65.259242000000015</c:v>
                </c:pt>
                <c:pt idx="17">
                  <c:v>79.448086000000018</c:v>
                </c:pt>
                <c:pt idx="18">
                  <c:v>89.902721</c:v>
                </c:pt>
                <c:pt idx="19">
                  <c:v>105.08672100000001</c:v>
                </c:pt>
                <c:pt idx="20">
                  <c:v>138.78179499999999</c:v>
                </c:pt>
                <c:pt idx="21">
                  <c:v>184.844585</c:v>
                </c:pt>
                <c:pt idx="22">
                  <c:v>220.88450500000002</c:v>
                </c:pt>
                <c:pt idx="23">
                  <c:v>275.879615</c:v>
                </c:pt>
                <c:pt idx="24">
                  <c:v>316.43904199999997</c:v>
                </c:pt>
                <c:pt idx="25">
                  <c:v>303.45169600000003</c:v>
                </c:pt>
                <c:pt idx="26">
                  <c:v>292.35862300000002</c:v>
                </c:pt>
                <c:pt idx="27">
                  <c:v>323.68892899999997</c:v>
                </c:pt>
                <c:pt idx="28">
                  <c:v>362.06879099999998</c:v>
                </c:pt>
                <c:pt idx="29">
                  <c:v>368.23526399999997</c:v>
                </c:pt>
                <c:pt idx="30">
                  <c:v>307.71403599999996</c:v>
                </c:pt>
                <c:pt idx="31">
                  <c:v>251.342634</c:v>
                </c:pt>
                <c:pt idx="32">
                  <c:v>212.35213899999999</c:v>
                </c:pt>
                <c:pt idx="33">
                  <c:v>151.83629499999998</c:v>
                </c:pt>
                <c:pt idx="34">
                  <c:v>150.78956099999999</c:v>
                </c:pt>
                <c:pt idx="35">
                  <c:v>128.01507599999999</c:v>
                </c:pt>
                <c:pt idx="36">
                  <c:v>110.28142700000002</c:v>
                </c:pt>
                <c:pt idx="37">
                  <c:v>147.39836199999999</c:v>
                </c:pt>
                <c:pt idx="38">
                  <c:v>130.06161700000001</c:v>
                </c:pt>
                <c:pt idx="39">
                  <c:v>160.14472000000001</c:v>
                </c:pt>
                <c:pt idx="40">
                  <c:v>179.88518000000002</c:v>
                </c:pt>
                <c:pt idx="41">
                  <c:v>185.166279</c:v>
                </c:pt>
                <c:pt idx="42">
                  <c:v>181.25073299999997</c:v>
                </c:pt>
                <c:pt idx="43">
                  <c:v>166.49066400000004</c:v>
                </c:pt>
                <c:pt idx="44">
                  <c:v>180.61840199999997</c:v>
                </c:pt>
                <c:pt idx="45">
                  <c:v>173.179473</c:v>
                </c:pt>
                <c:pt idx="46">
                  <c:v>138.820177</c:v>
                </c:pt>
                <c:pt idx="47">
                  <c:v>147.41723700000003</c:v>
                </c:pt>
                <c:pt idx="48">
                  <c:v>158.09121799999997</c:v>
                </c:pt>
                <c:pt idx="49">
                  <c:v>193.90717800000002</c:v>
                </c:pt>
                <c:pt idx="50">
                  <c:v>184.54925900000001</c:v>
                </c:pt>
                <c:pt idx="51">
                  <c:v>177.357122</c:v>
                </c:pt>
                <c:pt idx="52">
                  <c:v>183.40285599999999</c:v>
                </c:pt>
                <c:pt idx="53">
                  <c:v>159.74126099999998</c:v>
                </c:pt>
                <c:pt idx="54">
                  <c:v>187.49298899999999</c:v>
                </c:pt>
                <c:pt idx="55">
                  <c:v>189.90050099999996</c:v>
                </c:pt>
                <c:pt idx="56">
                  <c:v>189.78761699999998</c:v>
                </c:pt>
                <c:pt idx="57">
                  <c:v>132.18105299999999</c:v>
                </c:pt>
                <c:pt idx="58">
                  <c:v>133.45536200000001</c:v>
                </c:pt>
                <c:pt idx="59">
                  <c:v>110.953633</c:v>
                </c:pt>
                <c:pt idx="60">
                  <c:v>101.518597</c:v>
                </c:pt>
                <c:pt idx="61">
                  <c:v>101.977355</c:v>
                </c:pt>
                <c:pt idx="62">
                  <c:v>96.331275820000002</c:v>
                </c:pt>
                <c:pt idx="63">
                  <c:v>92.775356000000016</c:v>
                </c:pt>
                <c:pt idx="64">
                  <c:v>104.85521229999999</c:v>
                </c:pt>
                <c:pt idx="65">
                  <c:v>118.16134500000001</c:v>
                </c:pt>
                <c:pt idx="66">
                  <c:v>124.104432</c:v>
                </c:pt>
                <c:pt idx="67">
                  <c:v>129.839393</c:v>
                </c:pt>
                <c:pt idx="68">
                  <c:v>144.19606899999999</c:v>
                </c:pt>
                <c:pt idx="69">
                  <c:v>159.41698499999998</c:v>
                </c:pt>
                <c:pt idx="70">
                  <c:v>156.88475800000001</c:v>
                </c:pt>
                <c:pt idx="71">
                  <c:v>170.46684800000003</c:v>
                </c:pt>
                <c:pt idx="72">
                  <c:v>198.26649499999999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FE7-4E90-95E2-B425371AA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395551"/>
        <c:axId val="359865487"/>
      </c:scatterChart>
      <c:valAx>
        <c:axId val="364395551"/>
        <c:scaling>
          <c:orientation val="minMax"/>
          <c:max val="2021"/>
          <c:min val="1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865487"/>
        <c:crosses val="autoZero"/>
        <c:crossBetween val="midCat"/>
        <c:majorUnit val="10"/>
      </c:valAx>
      <c:valAx>
        <c:axId val="359865487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 Net Gen. (TWhr)</a:t>
                </a:r>
              </a:p>
            </c:rich>
          </c:tx>
          <c:layout>
            <c:manualLayout>
              <c:xMode val="edge"/>
              <c:yMode val="edge"/>
              <c:x val="4.2532541580582922E-2"/>
              <c:y val="0.148374350444639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4395551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31812800553526"/>
          <c:y val="6.7901234567901231E-2"/>
          <c:w val="0.70010639833433186"/>
          <c:h val="0.59059492563429572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S4'!$N$5</c:f>
              <c:strCache>
                <c:ptCount val="1"/>
                <c:pt idx="0">
                  <c:v>Coal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S4'!$A$6:$A$78</c:f>
              <c:numCache>
                <c:formatCode>General</c:formatCode>
                <c:ptCount val="73"/>
                <c:pt idx="0">
                  <c:v>1949</c:v>
                </c:pt>
                <c:pt idx="1">
                  <c:v>1950</c:v>
                </c:pt>
                <c:pt idx="2">
                  <c:v>1951</c:v>
                </c:pt>
                <c:pt idx="3">
                  <c:v>1952</c:v>
                </c:pt>
                <c:pt idx="4">
                  <c:v>1953</c:v>
                </c:pt>
                <c:pt idx="5">
                  <c:v>1954</c:v>
                </c:pt>
                <c:pt idx="6">
                  <c:v>1955</c:v>
                </c:pt>
                <c:pt idx="7">
                  <c:v>1956</c:v>
                </c:pt>
                <c:pt idx="8">
                  <c:v>1957</c:v>
                </c:pt>
                <c:pt idx="9">
                  <c:v>1958</c:v>
                </c:pt>
                <c:pt idx="10">
                  <c:v>1959</c:v>
                </c:pt>
                <c:pt idx="11">
                  <c:v>1960</c:v>
                </c:pt>
                <c:pt idx="12">
                  <c:v>1961</c:v>
                </c:pt>
                <c:pt idx="13">
                  <c:v>1962</c:v>
                </c:pt>
                <c:pt idx="14">
                  <c:v>1963</c:v>
                </c:pt>
                <c:pt idx="15">
                  <c:v>1964</c:v>
                </c:pt>
                <c:pt idx="16">
                  <c:v>1965</c:v>
                </c:pt>
                <c:pt idx="17">
                  <c:v>1966</c:v>
                </c:pt>
                <c:pt idx="18">
                  <c:v>1967</c:v>
                </c:pt>
                <c:pt idx="19">
                  <c:v>1968</c:v>
                </c:pt>
                <c:pt idx="20">
                  <c:v>1969</c:v>
                </c:pt>
                <c:pt idx="21">
                  <c:v>1970</c:v>
                </c:pt>
                <c:pt idx="22">
                  <c:v>1971</c:v>
                </c:pt>
                <c:pt idx="23">
                  <c:v>1972</c:v>
                </c:pt>
                <c:pt idx="24">
                  <c:v>1973</c:v>
                </c:pt>
                <c:pt idx="25">
                  <c:v>1974</c:v>
                </c:pt>
                <c:pt idx="26">
                  <c:v>1975</c:v>
                </c:pt>
                <c:pt idx="27">
                  <c:v>1976</c:v>
                </c:pt>
                <c:pt idx="28">
                  <c:v>1977</c:v>
                </c:pt>
                <c:pt idx="29">
                  <c:v>1978</c:v>
                </c:pt>
                <c:pt idx="30">
                  <c:v>1979</c:v>
                </c:pt>
                <c:pt idx="31">
                  <c:v>1980</c:v>
                </c:pt>
                <c:pt idx="32">
                  <c:v>1981</c:v>
                </c:pt>
                <c:pt idx="33">
                  <c:v>1982</c:v>
                </c:pt>
                <c:pt idx="34">
                  <c:v>1983</c:v>
                </c:pt>
                <c:pt idx="35">
                  <c:v>1984</c:v>
                </c:pt>
                <c:pt idx="36">
                  <c:v>1985</c:v>
                </c:pt>
                <c:pt idx="37">
                  <c:v>1986</c:v>
                </c:pt>
                <c:pt idx="38">
                  <c:v>1987</c:v>
                </c:pt>
                <c:pt idx="39">
                  <c:v>1988</c:v>
                </c:pt>
                <c:pt idx="40">
                  <c:v>1989</c:v>
                </c:pt>
                <c:pt idx="41">
                  <c:v>1990</c:v>
                </c:pt>
                <c:pt idx="42">
                  <c:v>1991</c:v>
                </c:pt>
                <c:pt idx="43">
                  <c:v>1992</c:v>
                </c:pt>
                <c:pt idx="44">
                  <c:v>1993</c:v>
                </c:pt>
                <c:pt idx="45">
                  <c:v>1994</c:v>
                </c:pt>
                <c:pt idx="46">
                  <c:v>1995</c:v>
                </c:pt>
                <c:pt idx="47">
                  <c:v>1996</c:v>
                </c:pt>
                <c:pt idx="48">
                  <c:v>1997</c:v>
                </c:pt>
                <c:pt idx="49">
                  <c:v>1998</c:v>
                </c:pt>
                <c:pt idx="50">
                  <c:v>1999</c:v>
                </c:pt>
                <c:pt idx="51">
                  <c:v>2000</c:v>
                </c:pt>
                <c:pt idx="52">
                  <c:v>2001</c:v>
                </c:pt>
                <c:pt idx="53">
                  <c:v>2002</c:v>
                </c:pt>
                <c:pt idx="54">
                  <c:v>2003</c:v>
                </c:pt>
                <c:pt idx="55">
                  <c:v>2004</c:v>
                </c:pt>
                <c:pt idx="56">
                  <c:v>2005</c:v>
                </c:pt>
                <c:pt idx="57">
                  <c:v>2006</c:v>
                </c:pt>
                <c:pt idx="58">
                  <c:v>2007</c:v>
                </c:pt>
                <c:pt idx="59">
                  <c:v>2008</c:v>
                </c:pt>
                <c:pt idx="60">
                  <c:v>2009</c:v>
                </c:pt>
                <c:pt idx="61">
                  <c:v>2010</c:v>
                </c:pt>
                <c:pt idx="62">
                  <c:v>2011</c:v>
                </c:pt>
                <c:pt idx="63">
                  <c:v>2012</c:v>
                </c:pt>
                <c:pt idx="64">
                  <c:v>2013</c:v>
                </c:pt>
                <c:pt idx="65">
                  <c:v>2014</c:v>
                </c:pt>
                <c:pt idx="66">
                  <c:v>2015</c:v>
                </c:pt>
                <c:pt idx="67">
                  <c:v>2016</c:v>
                </c:pt>
                <c:pt idx="68">
                  <c:v>2017</c:v>
                </c:pt>
                <c:pt idx="69">
                  <c:v>2018</c:v>
                </c:pt>
                <c:pt idx="70">
                  <c:v>2019</c:v>
                </c:pt>
                <c:pt idx="71">
                  <c:v>2020</c:v>
                </c:pt>
                <c:pt idx="72">
                  <c:v>2021</c:v>
                </c:pt>
              </c:numCache>
            </c:numRef>
          </c:xVal>
          <c:yVal>
            <c:numRef>
              <c:f>'Table S4'!$N$6:$N$78</c:f>
              <c:numCache>
                <c:formatCode>0</c:formatCode>
                <c:ptCount val="73"/>
                <c:pt idx="0">
                  <c:v>46.5309284254012</c:v>
                </c:pt>
                <c:pt idx="1">
                  <c:v>46.946394698280123</c:v>
                </c:pt>
                <c:pt idx="2">
                  <c:v>49.964186745025224</c:v>
                </c:pt>
                <c:pt idx="3">
                  <c:v>48.954184123674843</c:v>
                </c:pt>
                <c:pt idx="4">
                  <c:v>49.438416133265171</c:v>
                </c:pt>
                <c:pt idx="5">
                  <c:v>50.700208723867377</c:v>
                </c:pt>
                <c:pt idx="6">
                  <c:v>55.089903491802303</c:v>
                </c:pt>
                <c:pt idx="7">
                  <c:v>56.354529438279322</c:v>
                </c:pt>
                <c:pt idx="8">
                  <c:v>54.849871838899688</c:v>
                </c:pt>
                <c:pt idx="9">
                  <c:v>53.381899391584909</c:v>
                </c:pt>
                <c:pt idx="10">
                  <c:v>53.298754889050379</c:v>
                </c:pt>
                <c:pt idx="11">
                  <c:v>53.347606211221496</c:v>
                </c:pt>
                <c:pt idx="12">
                  <c:v>53.148424018626059</c:v>
                </c:pt>
                <c:pt idx="13">
                  <c:v>52.689393483448576</c:v>
                </c:pt>
                <c:pt idx="14">
                  <c:v>53.875500355685602</c:v>
                </c:pt>
                <c:pt idx="15">
                  <c:v>53.479189661452985</c:v>
                </c:pt>
                <c:pt idx="16">
                  <c:v>54.103284278383924</c:v>
                </c:pt>
                <c:pt idx="17">
                  <c:v>53.609011755106714</c:v>
                </c:pt>
                <c:pt idx="18">
                  <c:v>51.918761363437184</c:v>
                </c:pt>
                <c:pt idx="19">
                  <c:v>51.51815956683339</c:v>
                </c:pt>
                <c:pt idx="20">
                  <c:v>48.953669367639243</c:v>
                </c:pt>
                <c:pt idx="21">
                  <c:v>45.989340878649394</c:v>
                </c:pt>
                <c:pt idx="22">
                  <c:v>44.225242997896451</c:v>
                </c:pt>
                <c:pt idx="23">
                  <c:v>44.078186371829197</c:v>
                </c:pt>
                <c:pt idx="24">
                  <c:v>45.560127727425929</c:v>
                </c:pt>
                <c:pt idx="25">
                  <c:v>44.373418925335649</c:v>
                </c:pt>
                <c:pt idx="26">
                  <c:v>44.474438322889227</c:v>
                </c:pt>
                <c:pt idx="27">
                  <c:v>46.350150195599745</c:v>
                </c:pt>
                <c:pt idx="28">
                  <c:v>46.381779798602594</c:v>
                </c:pt>
                <c:pt idx="29">
                  <c:v>44.227470211632451</c:v>
                </c:pt>
                <c:pt idx="30">
                  <c:v>47.839519741186507</c:v>
                </c:pt>
                <c:pt idx="31">
                  <c:v>50.805747014400715</c:v>
                </c:pt>
                <c:pt idx="32">
                  <c:v>52.43424804466288</c:v>
                </c:pt>
                <c:pt idx="33">
                  <c:v>53.1886771456359</c:v>
                </c:pt>
                <c:pt idx="34">
                  <c:v>54.517656519083488</c:v>
                </c:pt>
                <c:pt idx="35">
                  <c:v>55.53578818676165</c:v>
                </c:pt>
                <c:pt idx="36">
                  <c:v>56.784435452946312</c:v>
                </c:pt>
                <c:pt idx="37">
                  <c:v>55.731115702968061</c:v>
                </c:pt>
                <c:pt idx="38">
                  <c:v>56.924506237820694</c:v>
                </c:pt>
                <c:pt idx="39">
                  <c:v>56.986900970104692</c:v>
                </c:pt>
                <c:pt idx="40">
                  <c:v>55.004119282978849</c:v>
                </c:pt>
                <c:pt idx="41">
                  <c:v>52.697623406500846</c:v>
                </c:pt>
                <c:pt idx="42">
                  <c:v>52.008185080600541</c:v>
                </c:pt>
                <c:pt idx="43">
                  <c:v>52.861004374435936</c:v>
                </c:pt>
                <c:pt idx="44">
                  <c:v>53.149053234893188</c:v>
                </c:pt>
                <c:pt idx="45">
                  <c:v>52.366301555265139</c:v>
                </c:pt>
                <c:pt idx="46">
                  <c:v>51.300227883793916</c:v>
                </c:pt>
                <c:pt idx="47">
                  <c:v>52.440279841334771</c:v>
                </c:pt>
                <c:pt idx="48">
                  <c:v>53.1490037821439</c:v>
                </c:pt>
                <c:pt idx="49">
                  <c:v>52.05300607210026</c:v>
                </c:pt>
                <c:pt idx="50">
                  <c:v>51.188751307316359</c:v>
                </c:pt>
                <c:pt idx="51">
                  <c:v>52.014663992195899</c:v>
                </c:pt>
                <c:pt idx="52">
                  <c:v>51.18772970820239</c:v>
                </c:pt>
                <c:pt idx="53">
                  <c:v>50.352696699593395</c:v>
                </c:pt>
                <c:pt idx="54">
                  <c:v>51.101333084318412</c:v>
                </c:pt>
                <c:pt idx="55">
                  <c:v>50.083993641648007</c:v>
                </c:pt>
                <c:pt idx="56">
                  <c:v>49.894116569297765</c:v>
                </c:pt>
                <c:pt idx="57">
                  <c:v>49.23723425533548</c:v>
                </c:pt>
                <c:pt idx="58">
                  <c:v>48.759689446810661</c:v>
                </c:pt>
                <c:pt idx="59">
                  <c:v>48.469610240048297</c:v>
                </c:pt>
                <c:pt idx="60">
                  <c:v>44.730960661394469</c:v>
                </c:pt>
                <c:pt idx="61">
                  <c:v>45.055853144585797</c:v>
                </c:pt>
                <c:pt idx="62">
                  <c:v>42.538120232408872</c:v>
                </c:pt>
                <c:pt idx="63">
                  <c:v>37.630630250832994</c:v>
                </c:pt>
                <c:pt idx="64">
                  <c:v>39.085587991375135</c:v>
                </c:pt>
                <c:pt idx="65">
                  <c:v>38.744755037513208</c:v>
                </c:pt>
                <c:pt idx="66">
                  <c:v>33.203655788460665</c:v>
                </c:pt>
                <c:pt idx="67">
                  <c:v>30.335514313234498</c:v>
                </c:pt>
                <c:pt idx="68">
                  <c:v>29.695943822028507</c:v>
                </c:pt>
                <c:pt idx="69">
                  <c:v>27.259393228534208</c:v>
                </c:pt>
                <c:pt idx="70">
                  <c:v>23.110099270396915</c:v>
                </c:pt>
                <c:pt idx="71">
                  <c:v>18.988571021058039</c:v>
                </c:pt>
                <c:pt idx="72">
                  <c:v>21.380211700396437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DD-4D5D-8BA5-F6C18DD5B103}"/>
            </c:ext>
          </c:extLst>
        </c:ser>
        <c:ser>
          <c:idx val="1"/>
          <c:order val="1"/>
          <c:tx>
            <c:strRef>
              <c:f>'Table S4'!$O$5</c:f>
              <c:strCache>
                <c:ptCount val="1"/>
                <c:pt idx="0">
                  <c:v>Natural Gas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'Table S4'!$A$6:$A$78</c:f>
              <c:numCache>
                <c:formatCode>General</c:formatCode>
                <c:ptCount val="73"/>
                <c:pt idx="0">
                  <c:v>1949</c:v>
                </c:pt>
                <c:pt idx="1">
                  <c:v>1950</c:v>
                </c:pt>
                <c:pt idx="2">
                  <c:v>1951</c:v>
                </c:pt>
                <c:pt idx="3">
                  <c:v>1952</c:v>
                </c:pt>
                <c:pt idx="4">
                  <c:v>1953</c:v>
                </c:pt>
                <c:pt idx="5">
                  <c:v>1954</c:v>
                </c:pt>
                <c:pt idx="6">
                  <c:v>1955</c:v>
                </c:pt>
                <c:pt idx="7">
                  <c:v>1956</c:v>
                </c:pt>
                <c:pt idx="8">
                  <c:v>1957</c:v>
                </c:pt>
                <c:pt idx="9">
                  <c:v>1958</c:v>
                </c:pt>
                <c:pt idx="10">
                  <c:v>1959</c:v>
                </c:pt>
                <c:pt idx="11">
                  <c:v>1960</c:v>
                </c:pt>
                <c:pt idx="12">
                  <c:v>1961</c:v>
                </c:pt>
                <c:pt idx="13">
                  <c:v>1962</c:v>
                </c:pt>
                <c:pt idx="14">
                  <c:v>1963</c:v>
                </c:pt>
                <c:pt idx="15">
                  <c:v>1964</c:v>
                </c:pt>
                <c:pt idx="16">
                  <c:v>1965</c:v>
                </c:pt>
                <c:pt idx="17">
                  <c:v>1966</c:v>
                </c:pt>
                <c:pt idx="18">
                  <c:v>1967</c:v>
                </c:pt>
                <c:pt idx="19">
                  <c:v>1968</c:v>
                </c:pt>
                <c:pt idx="20">
                  <c:v>1969</c:v>
                </c:pt>
                <c:pt idx="21">
                  <c:v>1970</c:v>
                </c:pt>
                <c:pt idx="22">
                  <c:v>1971</c:v>
                </c:pt>
                <c:pt idx="23">
                  <c:v>1972</c:v>
                </c:pt>
                <c:pt idx="24">
                  <c:v>1973</c:v>
                </c:pt>
                <c:pt idx="25">
                  <c:v>1974</c:v>
                </c:pt>
                <c:pt idx="26">
                  <c:v>1975</c:v>
                </c:pt>
                <c:pt idx="27">
                  <c:v>1976</c:v>
                </c:pt>
                <c:pt idx="28">
                  <c:v>1977</c:v>
                </c:pt>
                <c:pt idx="29">
                  <c:v>1978</c:v>
                </c:pt>
                <c:pt idx="30">
                  <c:v>1979</c:v>
                </c:pt>
                <c:pt idx="31">
                  <c:v>1980</c:v>
                </c:pt>
                <c:pt idx="32">
                  <c:v>1981</c:v>
                </c:pt>
                <c:pt idx="33">
                  <c:v>1982</c:v>
                </c:pt>
                <c:pt idx="34">
                  <c:v>1983</c:v>
                </c:pt>
                <c:pt idx="35">
                  <c:v>1984</c:v>
                </c:pt>
                <c:pt idx="36">
                  <c:v>1985</c:v>
                </c:pt>
                <c:pt idx="37">
                  <c:v>1986</c:v>
                </c:pt>
                <c:pt idx="38">
                  <c:v>1987</c:v>
                </c:pt>
                <c:pt idx="39">
                  <c:v>1988</c:v>
                </c:pt>
                <c:pt idx="40">
                  <c:v>1989</c:v>
                </c:pt>
                <c:pt idx="41">
                  <c:v>1990</c:v>
                </c:pt>
                <c:pt idx="42">
                  <c:v>1991</c:v>
                </c:pt>
                <c:pt idx="43">
                  <c:v>1992</c:v>
                </c:pt>
                <c:pt idx="44">
                  <c:v>1993</c:v>
                </c:pt>
                <c:pt idx="45">
                  <c:v>1994</c:v>
                </c:pt>
                <c:pt idx="46">
                  <c:v>1995</c:v>
                </c:pt>
                <c:pt idx="47">
                  <c:v>1996</c:v>
                </c:pt>
                <c:pt idx="48">
                  <c:v>1997</c:v>
                </c:pt>
                <c:pt idx="49">
                  <c:v>1998</c:v>
                </c:pt>
                <c:pt idx="50">
                  <c:v>1999</c:v>
                </c:pt>
                <c:pt idx="51">
                  <c:v>2000</c:v>
                </c:pt>
                <c:pt idx="52">
                  <c:v>2001</c:v>
                </c:pt>
                <c:pt idx="53">
                  <c:v>2002</c:v>
                </c:pt>
                <c:pt idx="54">
                  <c:v>2003</c:v>
                </c:pt>
                <c:pt idx="55">
                  <c:v>2004</c:v>
                </c:pt>
                <c:pt idx="56">
                  <c:v>2005</c:v>
                </c:pt>
                <c:pt idx="57">
                  <c:v>2006</c:v>
                </c:pt>
                <c:pt idx="58">
                  <c:v>2007</c:v>
                </c:pt>
                <c:pt idx="59">
                  <c:v>2008</c:v>
                </c:pt>
                <c:pt idx="60">
                  <c:v>2009</c:v>
                </c:pt>
                <c:pt idx="61">
                  <c:v>2010</c:v>
                </c:pt>
                <c:pt idx="62">
                  <c:v>2011</c:v>
                </c:pt>
                <c:pt idx="63">
                  <c:v>2012</c:v>
                </c:pt>
                <c:pt idx="64">
                  <c:v>2013</c:v>
                </c:pt>
                <c:pt idx="65">
                  <c:v>2014</c:v>
                </c:pt>
                <c:pt idx="66">
                  <c:v>2015</c:v>
                </c:pt>
                <c:pt idx="67">
                  <c:v>2016</c:v>
                </c:pt>
                <c:pt idx="68">
                  <c:v>2017</c:v>
                </c:pt>
                <c:pt idx="69">
                  <c:v>2018</c:v>
                </c:pt>
                <c:pt idx="70">
                  <c:v>2019</c:v>
                </c:pt>
                <c:pt idx="71">
                  <c:v>2020</c:v>
                </c:pt>
                <c:pt idx="72">
                  <c:v>2021</c:v>
                </c:pt>
              </c:numCache>
            </c:numRef>
          </c:xVal>
          <c:yVal>
            <c:numRef>
              <c:f>'Table S4'!$O$6:$O$78</c:f>
              <c:numCache>
                <c:formatCode>0</c:formatCode>
                <c:ptCount val="73"/>
                <c:pt idx="0">
                  <c:v>12.69899245427534</c:v>
                </c:pt>
                <c:pt idx="1">
                  <c:v>13.538001210622758</c:v>
                </c:pt>
                <c:pt idx="2">
                  <c:v>15.273760540744705</c:v>
                </c:pt>
                <c:pt idx="3">
                  <c:v>17.146552601271438</c:v>
                </c:pt>
                <c:pt idx="4">
                  <c:v>18.025157268366094</c:v>
                </c:pt>
                <c:pt idx="5">
                  <c:v>19.862408612312748</c:v>
                </c:pt>
                <c:pt idx="6">
                  <c:v>17.418432286745137</c:v>
                </c:pt>
                <c:pt idx="7">
                  <c:v>17.320258662130602</c:v>
                </c:pt>
                <c:pt idx="8">
                  <c:v>18.08542670594019</c:v>
                </c:pt>
                <c:pt idx="9">
                  <c:v>18.564501362492905</c:v>
                </c:pt>
                <c:pt idx="10">
                  <c:v>20.650451996427076</c:v>
                </c:pt>
                <c:pt idx="11">
                  <c:v>20.907944649426273</c:v>
                </c:pt>
                <c:pt idx="12">
                  <c:v>21.327114358169048</c:v>
                </c:pt>
                <c:pt idx="13">
                  <c:v>21.567439824041074</c:v>
                </c:pt>
                <c:pt idx="14">
                  <c:v>21.989927124429272</c:v>
                </c:pt>
                <c:pt idx="15">
                  <c:v>22.361855322546013</c:v>
                </c:pt>
                <c:pt idx="16">
                  <c:v>20.995880501252323</c:v>
                </c:pt>
                <c:pt idx="17">
                  <c:v>21.947090637743251</c:v>
                </c:pt>
                <c:pt idx="18">
                  <c:v>21.806108084524745</c:v>
                </c:pt>
                <c:pt idx="19">
                  <c:v>22.899268100790902</c:v>
                </c:pt>
                <c:pt idx="20">
                  <c:v>23.109346494526875</c:v>
                </c:pt>
                <c:pt idx="21">
                  <c:v>24.345688004133329</c:v>
                </c:pt>
                <c:pt idx="22">
                  <c:v>23.196670013273739</c:v>
                </c:pt>
                <c:pt idx="23">
                  <c:v>21.477901535858564</c:v>
                </c:pt>
                <c:pt idx="24">
                  <c:v>18.320669890962932</c:v>
                </c:pt>
                <c:pt idx="25">
                  <c:v>17.143671953614241</c:v>
                </c:pt>
                <c:pt idx="26">
                  <c:v>15.634019374588259</c:v>
                </c:pt>
                <c:pt idx="27">
                  <c:v>14.459966928194765</c:v>
                </c:pt>
                <c:pt idx="28">
                  <c:v>14.382451930029477</c:v>
                </c:pt>
                <c:pt idx="29">
                  <c:v>13.842453182472331</c:v>
                </c:pt>
                <c:pt idx="30">
                  <c:v>14.662200414025946</c:v>
                </c:pt>
                <c:pt idx="31">
                  <c:v>15.144237838885807</c:v>
                </c:pt>
                <c:pt idx="32">
                  <c:v>15.06858157879708</c:v>
                </c:pt>
                <c:pt idx="33">
                  <c:v>13.621061218269706</c:v>
                </c:pt>
                <c:pt idx="34">
                  <c:v>11.865108395019618</c:v>
                </c:pt>
                <c:pt idx="35">
                  <c:v>12.309923751187098</c:v>
                </c:pt>
                <c:pt idx="36">
                  <c:v>11.823446452363706</c:v>
                </c:pt>
                <c:pt idx="37">
                  <c:v>9.9937493933326351</c:v>
                </c:pt>
                <c:pt idx="38">
                  <c:v>10.601860207910601</c:v>
                </c:pt>
                <c:pt idx="39">
                  <c:v>9.3507952779116916</c:v>
                </c:pt>
                <c:pt idx="40">
                  <c:v>10.466468526492543</c:v>
                </c:pt>
                <c:pt idx="41">
                  <c:v>12.323523364387448</c:v>
                </c:pt>
                <c:pt idx="42">
                  <c:v>12.475541388521325</c:v>
                </c:pt>
                <c:pt idx="43">
                  <c:v>13.17523907020769</c:v>
                </c:pt>
                <c:pt idx="44">
                  <c:v>13.048550325265875</c:v>
                </c:pt>
                <c:pt idx="45">
                  <c:v>14.254473146286092</c:v>
                </c:pt>
                <c:pt idx="46">
                  <c:v>14.886797471809421</c:v>
                </c:pt>
                <c:pt idx="47">
                  <c:v>13.292836636770744</c:v>
                </c:pt>
                <c:pt idx="48">
                  <c:v>13.809942770582825</c:v>
                </c:pt>
                <c:pt idx="49">
                  <c:v>14.760233612112636</c:v>
                </c:pt>
                <c:pt idx="50">
                  <c:v>15.14083058455614</c:v>
                </c:pt>
                <c:pt idx="51">
                  <c:v>15.899588463562516</c:v>
                </c:pt>
                <c:pt idx="52">
                  <c:v>17.182944155552473</c:v>
                </c:pt>
                <c:pt idx="53">
                  <c:v>17.998787626331783</c:v>
                </c:pt>
                <c:pt idx="54">
                  <c:v>16.826530552593361</c:v>
                </c:pt>
                <c:pt idx="55">
                  <c:v>17.977371918710489</c:v>
                </c:pt>
                <c:pt idx="56">
                  <c:v>18.862312103154089</c:v>
                </c:pt>
                <c:pt idx="57">
                  <c:v>20.195458714726797</c:v>
                </c:pt>
                <c:pt idx="58">
                  <c:v>21.68033856893566</c:v>
                </c:pt>
                <c:pt idx="59">
                  <c:v>21.5518675636396</c:v>
                </c:pt>
                <c:pt idx="60">
                  <c:v>23.461564649330551</c:v>
                </c:pt>
                <c:pt idx="61">
                  <c:v>24.090172525840263</c:v>
                </c:pt>
                <c:pt idx="62">
                  <c:v>24.87577889931308</c:v>
                </c:pt>
                <c:pt idx="63">
                  <c:v>30.468865218400364</c:v>
                </c:pt>
                <c:pt idx="64">
                  <c:v>27.806242526627194</c:v>
                </c:pt>
                <c:pt idx="65">
                  <c:v>27.59746851633124</c:v>
                </c:pt>
                <c:pt idx="66">
                  <c:v>32.76834963384988</c:v>
                </c:pt>
                <c:pt idx="67">
                  <c:v>33.765838070433105</c:v>
                </c:pt>
                <c:pt idx="68">
                  <c:v>31.958346331536891</c:v>
                </c:pt>
                <c:pt idx="69">
                  <c:v>34.903862436284442</c:v>
                </c:pt>
                <c:pt idx="70">
                  <c:v>38.044346800854996</c:v>
                </c:pt>
                <c:pt idx="71">
                  <c:v>39.941420118138794</c:v>
                </c:pt>
                <c:pt idx="72">
                  <c:v>37.598510979242668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DD-4D5D-8BA5-F6C18DD5B103}"/>
            </c:ext>
          </c:extLst>
        </c:ser>
        <c:ser>
          <c:idx val="2"/>
          <c:order val="2"/>
          <c:tx>
            <c:strRef>
              <c:f>'Table S4'!$P$5</c:f>
              <c:strCache>
                <c:ptCount val="1"/>
                <c:pt idx="0">
                  <c:v>Nuclear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'Table S4'!$A$6:$A$78</c:f>
              <c:numCache>
                <c:formatCode>General</c:formatCode>
                <c:ptCount val="73"/>
                <c:pt idx="0">
                  <c:v>1949</c:v>
                </c:pt>
                <c:pt idx="1">
                  <c:v>1950</c:v>
                </c:pt>
                <c:pt idx="2">
                  <c:v>1951</c:v>
                </c:pt>
                <c:pt idx="3">
                  <c:v>1952</c:v>
                </c:pt>
                <c:pt idx="4">
                  <c:v>1953</c:v>
                </c:pt>
                <c:pt idx="5">
                  <c:v>1954</c:v>
                </c:pt>
                <c:pt idx="6">
                  <c:v>1955</c:v>
                </c:pt>
                <c:pt idx="7">
                  <c:v>1956</c:v>
                </c:pt>
                <c:pt idx="8">
                  <c:v>1957</c:v>
                </c:pt>
                <c:pt idx="9">
                  <c:v>1958</c:v>
                </c:pt>
                <c:pt idx="10">
                  <c:v>1959</c:v>
                </c:pt>
                <c:pt idx="11">
                  <c:v>1960</c:v>
                </c:pt>
                <c:pt idx="12">
                  <c:v>1961</c:v>
                </c:pt>
                <c:pt idx="13">
                  <c:v>1962</c:v>
                </c:pt>
                <c:pt idx="14">
                  <c:v>1963</c:v>
                </c:pt>
                <c:pt idx="15">
                  <c:v>1964</c:v>
                </c:pt>
                <c:pt idx="16">
                  <c:v>1965</c:v>
                </c:pt>
                <c:pt idx="17">
                  <c:v>1966</c:v>
                </c:pt>
                <c:pt idx="18">
                  <c:v>1967</c:v>
                </c:pt>
                <c:pt idx="19">
                  <c:v>1968</c:v>
                </c:pt>
                <c:pt idx="20">
                  <c:v>1969</c:v>
                </c:pt>
                <c:pt idx="21">
                  <c:v>1970</c:v>
                </c:pt>
                <c:pt idx="22">
                  <c:v>1971</c:v>
                </c:pt>
                <c:pt idx="23">
                  <c:v>1972</c:v>
                </c:pt>
                <c:pt idx="24">
                  <c:v>1973</c:v>
                </c:pt>
                <c:pt idx="25">
                  <c:v>1974</c:v>
                </c:pt>
                <c:pt idx="26">
                  <c:v>1975</c:v>
                </c:pt>
                <c:pt idx="27">
                  <c:v>1976</c:v>
                </c:pt>
                <c:pt idx="28">
                  <c:v>1977</c:v>
                </c:pt>
                <c:pt idx="29">
                  <c:v>1978</c:v>
                </c:pt>
                <c:pt idx="30">
                  <c:v>1979</c:v>
                </c:pt>
                <c:pt idx="31">
                  <c:v>1980</c:v>
                </c:pt>
                <c:pt idx="32">
                  <c:v>1981</c:v>
                </c:pt>
                <c:pt idx="33">
                  <c:v>1982</c:v>
                </c:pt>
                <c:pt idx="34">
                  <c:v>1983</c:v>
                </c:pt>
                <c:pt idx="35">
                  <c:v>1984</c:v>
                </c:pt>
                <c:pt idx="36">
                  <c:v>1985</c:v>
                </c:pt>
                <c:pt idx="37">
                  <c:v>1986</c:v>
                </c:pt>
                <c:pt idx="38">
                  <c:v>1987</c:v>
                </c:pt>
                <c:pt idx="39">
                  <c:v>1988</c:v>
                </c:pt>
                <c:pt idx="40">
                  <c:v>1989</c:v>
                </c:pt>
                <c:pt idx="41">
                  <c:v>1990</c:v>
                </c:pt>
                <c:pt idx="42">
                  <c:v>1991</c:v>
                </c:pt>
                <c:pt idx="43">
                  <c:v>1992</c:v>
                </c:pt>
                <c:pt idx="44">
                  <c:v>1993</c:v>
                </c:pt>
                <c:pt idx="45">
                  <c:v>1994</c:v>
                </c:pt>
                <c:pt idx="46">
                  <c:v>1995</c:v>
                </c:pt>
                <c:pt idx="47">
                  <c:v>1996</c:v>
                </c:pt>
                <c:pt idx="48">
                  <c:v>1997</c:v>
                </c:pt>
                <c:pt idx="49">
                  <c:v>1998</c:v>
                </c:pt>
                <c:pt idx="50">
                  <c:v>1999</c:v>
                </c:pt>
                <c:pt idx="51">
                  <c:v>2000</c:v>
                </c:pt>
                <c:pt idx="52">
                  <c:v>2001</c:v>
                </c:pt>
                <c:pt idx="53">
                  <c:v>2002</c:v>
                </c:pt>
                <c:pt idx="54">
                  <c:v>2003</c:v>
                </c:pt>
                <c:pt idx="55">
                  <c:v>2004</c:v>
                </c:pt>
                <c:pt idx="56">
                  <c:v>2005</c:v>
                </c:pt>
                <c:pt idx="57">
                  <c:v>2006</c:v>
                </c:pt>
                <c:pt idx="58">
                  <c:v>2007</c:v>
                </c:pt>
                <c:pt idx="59">
                  <c:v>2008</c:v>
                </c:pt>
                <c:pt idx="60">
                  <c:v>2009</c:v>
                </c:pt>
                <c:pt idx="61">
                  <c:v>2010</c:v>
                </c:pt>
                <c:pt idx="62">
                  <c:v>2011</c:v>
                </c:pt>
                <c:pt idx="63">
                  <c:v>2012</c:v>
                </c:pt>
                <c:pt idx="64">
                  <c:v>2013</c:v>
                </c:pt>
                <c:pt idx="65">
                  <c:v>2014</c:v>
                </c:pt>
                <c:pt idx="66">
                  <c:v>2015</c:v>
                </c:pt>
                <c:pt idx="67">
                  <c:v>2016</c:v>
                </c:pt>
                <c:pt idx="68">
                  <c:v>2017</c:v>
                </c:pt>
                <c:pt idx="69">
                  <c:v>2018</c:v>
                </c:pt>
                <c:pt idx="70">
                  <c:v>2019</c:v>
                </c:pt>
                <c:pt idx="71">
                  <c:v>2020</c:v>
                </c:pt>
                <c:pt idx="72">
                  <c:v>2021</c:v>
                </c:pt>
              </c:numCache>
            </c:numRef>
          </c:xVal>
          <c:yVal>
            <c:numRef>
              <c:f>'Table S4'!$P$6:$P$78</c:f>
              <c:numCache>
                <c:formatCode>0</c:formatCod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1.5312337788385437E-3</c:v>
                </c:pt>
                <c:pt idx="9">
                  <c:v>2.552959346648763E-2</c:v>
                </c:pt>
                <c:pt idx="10">
                  <c:v>2.6492885043970269E-2</c:v>
                </c:pt>
                <c:pt idx="11">
                  <c:v>6.8583498022498454E-2</c:v>
                </c:pt>
                <c:pt idx="12">
                  <c:v>0.21318157237116206</c:v>
                </c:pt>
                <c:pt idx="13">
                  <c:v>0.26560472723882983</c:v>
                </c:pt>
                <c:pt idx="14">
                  <c:v>0.35033389550323923</c:v>
                </c:pt>
                <c:pt idx="15">
                  <c:v>0.33971301604231424</c:v>
                </c:pt>
                <c:pt idx="16">
                  <c:v>0.34652379204511269</c:v>
                </c:pt>
                <c:pt idx="17">
                  <c:v>0.48236189403072349</c:v>
                </c:pt>
                <c:pt idx="18">
                  <c:v>0.63038813103787383</c:v>
                </c:pt>
                <c:pt idx="19">
                  <c:v>0.94238103819096541</c:v>
                </c:pt>
                <c:pt idx="20">
                  <c:v>0.96574734827903608</c:v>
                </c:pt>
                <c:pt idx="21">
                  <c:v>1.4235946215341999</c:v>
                </c:pt>
                <c:pt idx="22">
                  <c:v>2.363170611034358</c:v>
                </c:pt>
                <c:pt idx="23">
                  <c:v>3.0918719520388964</c:v>
                </c:pt>
                <c:pt idx="24">
                  <c:v>4.486908985006453</c:v>
                </c:pt>
                <c:pt idx="25">
                  <c:v>6.1048916938745554</c:v>
                </c:pt>
                <c:pt idx="26">
                  <c:v>8.9964707690515198</c:v>
                </c:pt>
                <c:pt idx="27">
                  <c:v>9.3792480343567313</c:v>
                </c:pt>
                <c:pt idx="28">
                  <c:v>11.810996295137425</c:v>
                </c:pt>
                <c:pt idx="29">
                  <c:v>12.528524451095915</c:v>
                </c:pt>
                <c:pt idx="30">
                  <c:v>11.35446834928182</c:v>
                </c:pt>
                <c:pt idx="31">
                  <c:v>10.983581016655119</c:v>
                </c:pt>
                <c:pt idx="32">
                  <c:v>11.882805590327013</c:v>
                </c:pt>
                <c:pt idx="33">
                  <c:v>12.617686198441321</c:v>
                </c:pt>
                <c:pt idx="34">
                  <c:v>12.712624782705184</c:v>
                </c:pt>
                <c:pt idx="35">
                  <c:v>13.56163703848156</c:v>
                </c:pt>
                <c:pt idx="36">
                  <c:v>15.538994570289752</c:v>
                </c:pt>
                <c:pt idx="37">
                  <c:v>16.65051198050438</c:v>
                </c:pt>
                <c:pt idx="38">
                  <c:v>17.704859253774767</c:v>
                </c:pt>
                <c:pt idx="39">
                  <c:v>19.492101887003987</c:v>
                </c:pt>
                <c:pt idx="40">
                  <c:v>18.636277495496476</c:v>
                </c:pt>
                <c:pt idx="41">
                  <c:v>19.070903732736642</c:v>
                </c:pt>
                <c:pt idx="42">
                  <c:v>20.028883944145736</c:v>
                </c:pt>
                <c:pt idx="43">
                  <c:v>20.17580366614963</c:v>
                </c:pt>
                <c:pt idx="44">
                  <c:v>19.192338642216608</c:v>
                </c:pt>
                <c:pt idx="45">
                  <c:v>19.836509781356455</c:v>
                </c:pt>
                <c:pt idx="46">
                  <c:v>20.208931483170776</c:v>
                </c:pt>
                <c:pt idx="47">
                  <c:v>19.709804272662854</c:v>
                </c:pt>
                <c:pt idx="48">
                  <c:v>18.109228431047764</c:v>
                </c:pt>
                <c:pt idx="49">
                  <c:v>18.717868175578886</c:v>
                </c:pt>
                <c:pt idx="50">
                  <c:v>19.817485742470563</c:v>
                </c:pt>
                <c:pt idx="51">
                  <c:v>19.943138904072857</c:v>
                </c:pt>
                <c:pt idx="52">
                  <c:v>20.669844484137396</c:v>
                </c:pt>
                <c:pt idx="53">
                  <c:v>20.318511008676776</c:v>
                </c:pt>
                <c:pt idx="54">
                  <c:v>19.77353810460243</c:v>
                </c:pt>
                <c:pt idx="55">
                  <c:v>19.962917535826332</c:v>
                </c:pt>
                <c:pt idx="56">
                  <c:v>19.383497100547604</c:v>
                </c:pt>
                <c:pt idx="57">
                  <c:v>19.4726207301009</c:v>
                </c:pt>
                <c:pt idx="58">
                  <c:v>19.50006775775379</c:v>
                </c:pt>
                <c:pt idx="59">
                  <c:v>19.678005880862106</c:v>
                </c:pt>
                <c:pt idx="60">
                  <c:v>20.350502001893386</c:v>
                </c:pt>
                <c:pt idx="61">
                  <c:v>19.682150485777502</c:v>
                </c:pt>
                <c:pt idx="62">
                  <c:v>19.391500244065199</c:v>
                </c:pt>
                <c:pt idx="63">
                  <c:v>19.121267244853833</c:v>
                </c:pt>
                <c:pt idx="64">
                  <c:v>19.504702899740074</c:v>
                </c:pt>
                <c:pt idx="65">
                  <c:v>19.526963768574102</c:v>
                </c:pt>
                <c:pt idx="66">
                  <c:v>19.572060868463161</c:v>
                </c:pt>
                <c:pt idx="67">
                  <c:v>19.724138998774563</c:v>
                </c:pt>
                <c:pt idx="68">
                  <c:v>19.823386839217292</c:v>
                </c:pt>
                <c:pt idx="69">
                  <c:v>19.139517575137791</c:v>
                </c:pt>
                <c:pt idx="70">
                  <c:v>19.384834805641752</c:v>
                </c:pt>
                <c:pt idx="71">
                  <c:v>19.393339331519716</c:v>
                </c:pt>
                <c:pt idx="72">
                  <c:v>18.562349119691259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DD-4D5D-8BA5-F6C18DD5B103}"/>
            </c:ext>
          </c:extLst>
        </c:ser>
        <c:ser>
          <c:idx val="3"/>
          <c:order val="3"/>
          <c:tx>
            <c:strRef>
              <c:f>'Table S4'!$Q$5</c:f>
              <c:strCache>
                <c:ptCount val="1"/>
                <c:pt idx="0">
                  <c:v>Hydro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'Table S4'!$A$6:$A$78</c:f>
              <c:numCache>
                <c:formatCode>General</c:formatCode>
                <c:ptCount val="73"/>
                <c:pt idx="0">
                  <c:v>1949</c:v>
                </c:pt>
                <c:pt idx="1">
                  <c:v>1950</c:v>
                </c:pt>
                <c:pt idx="2">
                  <c:v>1951</c:v>
                </c:pt>
                <c:pt idx="3">
                  <c:v>1952</c:v>
                </c:pt>
                <c:pt idx="4">
                  <c:v>1953</c:v>
                </c:pt>
                <c:pt idx="5">
                  <c:v>1954</c:v>
                </c:pt>
                <c:pt idx="6">
                  <c:v>1955</c:v>
                </c:pt>
                <c:pt idx="7">
                  <c:v>1956</c:v>
                </c:pt>
                <c:pt idx="8">
                  <c:v>1957</c:v>
                </c:pt>
                <c:pt idx="9">
                  <c:v>1958</c:v>
                </c:pt>
                <c:pt idx="10">
                  <c:v>1959</c:v>
                </c:pt>
                <c:pt idx="11">
                  <c:v>1960</c:v>
                </c:pt>
                <c:pt idx="12">
                  <c:v>1961</c:v>
                </c:pt>
                <c:pt idx="13">
                  <c:v>1962</c:v>
                </c:pt>
                <c:pt idx="14">
                  <c:v>1963</c:v>
                </c:pt>
                <c:pt idx="15">
                  <c:v>1964</c:v>
                </c:pt>
                <c:pt idx="16">
                  <c:v>1965</c:v>
                </c:pt>
                <c:pt idx="17">
                  <c:v>1966</c:v>
                </c:pt>
                <c:pt idx="18">
                  <c:v>1967</c:v>
                </c:pt>
                <c:pt idx="19">
                  <c:v>1968</c:v>
                </c:pt>
                <c:pt idx="20">
                  <c:v>1969</c:v>
                </c:pt>
                <c:pt idx="21">
                  <c:v>1970</c:v>
                </c:pt>
                <c:pt idx="22">
                  <c:v>1971</c:v>
                </c:pt>
                <c:pt idx="23">
                  <c:v>1972</c:v>
                </c:pt>
                <c:pt idx="24">
                  <c:v>1973</c:v>
                </c:pt>
                <c:pt idx="25">
                  <c:v>1974</c:v>
                </c:pt>
                <c:pt idx="26">
                  <c:v>1975</c:v>
                </c:pt>
                <c:pt idx="27">
                  <c:v>1976</c:v>
                </c:pt>
                <c:pt idx="28">
                  <c:v>1977</c:v>
                </c:pt>
                <c:pt idx="29">
                  <c:v>1978</c:v>
                </c:pt>
                <c:pt idx="30">
                  <c:v>1979</c:v>
                </c:pt>
                <c:pt idx="31">
                  <c:v>1980</c:v>
                </c:pt>
                <c:pt idx="32">
                  <c:v>1981</c:v>
                </c:pt>
                <c:pt idx="33">
                  <c:v>1982</c:v>
                </c:pt>
                <c:pt idx="34">
                  <c:v>1983</c:v>
                </c:pt>
                <c:pt idx="35">
                  <c:v>1984</c:v>
                </c:pt>
                <c:pt idx="36">
                  <c:v>1985</c:v>
                </c:pt>
                <c:pt idx="37">
                  <c:v>1986</c:v>
                </c:pt>
                <c:pt idx="38">
                  <c:v>1987</c:v>
                </c:pt>
                <c:pt idx="39">
                  <c:v>1988</c:v>
                </c:pt>
                <c:pt idx="40">
                  <c:v>1989</c:v>
                </c:pt>
                <c:pt idx="41">
                  <c:v>1990</c:v>
                </c:pt>
                <c:pt idx="42">
                  <c:v>1991</c:v>
                </c:pt>
                <c:pt idx="43">
                  <c:v>1992</c:v>
                </c:pt>
                <c:pt idx="44">
                  <c:v>1993</c:v>
                </c:pt>
                <c:pt idx="45">
                  <c:v>1994</c:v>
                </c:pt>
                <c:pt idx="46">
                  <c:v>1995</c:v>
                </c:pt>
                <c:pt idx="47">
                  <c:v>1996</c:v>
                </c:pt>
                <c:pt idx="48">
                  <c:v>1997</c:v>
                </c:pt>
                <c:pt idx="49">
                  <c:v>1998</c:v>
                </c:pt>
                <c:pt idx="50">
                  <c:v>1999</c:v>
                </c:pt>
                <c:pt idx="51">
                  <c:v>2000</c:v>
                </c:pt>
                <c:pt idx="52">
                  <c:v>2001</c:v>
                </c:pt>
                <c:pt idx="53">
                  <c:v>2002</c:v>
                </c:pt>
                <c:pt idx="54">
                  <c:v>2003</c:v>
                </c:pt>
                <c:pt idx="55">
                  <c:v>2004</c:v>
                </c:pt>
                <c:pt idx="56">
                  <c:v>2005</c:v>
                </c:pt>
                <c:pt idx="57">
                  <c:v>2006</c:v>
                </c:pt>
                <c:pt idx="58">
                  <c:v>2007</c:v>
                </c:pt>
                <c:pt idx="59">
                  <c:v>2008</c:v>
                </c:pt>
                <c:pt idx="60">
                  <c:v>2009</c:v>
                </c:pt>
                <c:pt idx="61">
                  <c:v>2010</c:v>
                </c:pt>
                <c:pt idx="62">
                  <c:v>2011</c:v>
                </c:pt>
                <c:pt idx="63">
                  <c:v>2012</c:v>
                </c:pt>
                <c:pt idx="64">
                  <c:v>2013</c:v>
                </c:pt>
                <c:pt idx="65">
                  <c:v>2014</c:v>
                </c:pt>
                <c:pt idx="66">
                  <c:v>2015</c:v>
                </c:pt>
                <c:pt idx="67">
                  <c:v>2016</c:v>
                </c:pt>
                <c:pt idx="68">
                  <c:v>2017</c:v>
                </c:pt>
                <c:pt idx="69">
                  <c:v>2018</c:v>
                </c:pt>
                <c:pt idx="70">
                  <c:v>2019</c:v>
                </c:pt>
                <c:pt idx="71">
                  <c:v>2020</c:v>
                </c:pt>
                <c:pt idx="72">
                  <c:v>2021</c:v>
                </c:pt>
              </c:numCache>
            </c:numRef>
          </c:xVal>
          <c:yVal>
            <c:numRef>
              <c:f>'Table S4'!$Q$6:$Q$78</c:f>
              <c:numCache>
                <c:formatCode>0</c:formatCode>
                <c:ptCount val="73"/>
                <c:pt idx="0">
                  <c:v>30.830775299430812</c:v>
                </c:pt>
                <c:pt idx="1">
                  <c:v>29.148060260542842</c:v>
                </c:pt>
                <c:pt idx="2">
                  <c:v>26.910681126995193</c:v>
                </c:pt>
                <c:pt idx="3">
                  <c:v>26.326713334246104</c:v>
                </c:pt>
                <c:pt idx="4">
                  <c:v>23.772709226534683</c:v>
                </c:pt>
                <c:pt idx="5">
                  <c:v>22.699089573407505</c:v>
                </c:pt>
                <c:pt idx="6">
                  <c:v>20.652143379037931</c:v>
                </c:pt>
                <c:pt idx="7">
                  <c:v>20.315491883824293</c:v>
                </c:pt>
                <c:pt idx="8">
                  <c:v>20.62216517678781</c:v>
                </c:pt>
                <c:pt idx="9">
                  <c:v>21.742742832766332</c:v>
                </c:pt>
                <c:pt idx="10">
                  <c:v>19.4056780863441</c:v>
                </c:pt>
                <c:pt idx="11">
                  <c:v>19.301636992096093</c:v>
                </c:pt>
                <c:pt idx="12">
                  <c:v>19.170990642168157</c:v>
                </c:pt>
                <c:pt idx="13">
                  <c:v>19.730834013740523</c:v>
                </c:pt>
                <c:pt idx="14">
                  <c:v>18.07984152842733</c:v>
                </c:pt>
                <c:pt idx="15">
                  <c:v>17.995446668357939</c:v>
                </c:pt>
                <c:pt idx="16">
                  <c:v>18.370078051759712</c:v>
                </c:pt>
                <c:pt idx="17">
                  <c:v>17.018897847155234</c:v>
                </c:pt>
                <c:pt idx="18">
                  <c:v>18.241473450804278</c:v>
                </c:pt>
                <c:pt idx="19">
                  <c:v>16.735623827526382</c:v>
                </c:pt>
                <c:pt idx="20">
                  <c:v>17.34819688288626</c:v>
                </c:pt>
                <c:pt idx="21">
                  <c:v>16.173024339933871</c:v>
                </c:pt>
                <c:pt idx="22">
                  <c:v>16.516084108603639</c:v>
                </c:pt>
                <c:pt idx="23">
                  <c:v>15.582645695919581</c:v>
                </c:pt>
                <c:pt idx="24">
                  <c:v>14.624120012012673</c:v>
                </c:pt>
                <c:pt idx="25">
                  <c:v>16.124209920397821</c:v>
                </c:pt>
                <c:pt idx="26">
                  <c:v>15.648008188235188</c:v>
                </c:pt>
                <c:pt idx="27">
                  <c:v>13.924174057059361</c:v>
                </c:pt>
                <c:pt idx="28">
                  <c:v>10.379422848341877</c:v>
                </c:pt>
                <c:pt idx="29">
                  <c:v>12.710549016593347</c:v>
                </c:pt>
                <c:pt idx="30">
                  <c:v>12.450431217650584</c:v>
                </c:pt>
                <c:pt idx="31">
                  <c:v>12.072921746453726</c:v>
                </c:pt>
                <c:pt idx="32">
                  <c:v>11.360296618001263</c:v>
                </c:pt>
                <c:pt idx="33">
                  <c:v>13.797455310858167</c:v>
                </c:pt>
                <c:pt idx="34">
                  <c:v>14.377152413546746</c:v>
                </c:pt>
                <c:pt idx="35">
                  <c:v>13.293275584269995</c:v>
                </c:pt>
                <c:pt idx="36">
                  <c:v>11.386199801857925</c:v>
                </c:pt>
                <c:pt idx="37">
                  <c:v>11.696275264572717</c:v>
                </c:pt>
                <c:pt idx="38">
                  <c:v>9.710305190334326</c:v>
                </c:pt>
                <c:pt idx="39">
                  <c:v>8.2462718737346936</c:v>
                </c:pt>
                <c:pt idx="40">
                  <c:v>9.4769813824426485</c:v>
                </c:pt>
                <c:pt idx="41">
                  <c:v>9.6820720957519981</c:v>
                </c:pt>
                <c:pt idx="42">
                  <c:v>9.4491690676676114</c:v>
                </c:pt>
                <c:pt idx="43">
                  <c:v>8.2521812230309948</c:v>
                </c:pt>
                <c:pt idx="44">
                  <c:v>8.8209298530858646</c:v>
                </c:pt>
                <c:pt idx="45">
                  <c:v>8.0569421032466604</c:v>
                </c:pt>
                <c:pt idx="46">
                  <c:v>9.328152514686515</c:v>
                </c:pt>
                <c:pt idx="47">
                  <c:v>10.141109862904555</c:v>
                </c:pt>
                <c:pt idx="48">
                  <c:v>10.268279643612024</c:v>
                </c:pt>
                <c:pt idx="49">
                  <c:v>8.9834279025224237</c:v>
                </c:pt>
                <c:pt idx="50">
                  <c:v>8.6953173215578783</c:v>
                </c:pt>
                <c:pt idx="51">
                  <c:v>7.2898713975582412</c:v>
                </c:pt>
                <c:pt idx="52">
                  <c:v>5.832983330476889</c:v>
                </c:pt>
                <c:pt idx="53">
                  <c:v>6.8850346948752499</c:v>
                </c:pt>
                <c:pt idx="54">
                  <c:v>7.1408059022515413</c:v>
                </c:pt>
                <c:pt idx="55">
                  <c:v>6.7954339667831096</c:v>
                </c:pt>
                <c:pt idx="56">
                  <c:v>6.7005915921678385</c:v>
                </c:pt>
                <c:pt idx="57">
                  <c:v>7.1547921996970976</c:v>
                </c:pt>
                <c:pt idx="58">
                  <c:v>5.9850113054749938</c:v>
                </c:pt>
                <c:pt idx="59">
                  <c:v>6.2199466973553008</c:v>
                </c:pt>
                <c:pt idx="60">
                  <c:v>6.9659047307776598</c:v>
                </c:pt>
                <c:pt idx="61">
                  <c:v>6.3464152861676633</c:v>
                </c:pt>
                <c:pt idx="62">
                  <c:v>7.8369228857907496</c:v>
                </c:pt>
                <c:pt idx="63">
                  <c:v>6.8657851324013368</c:v>
                </c:pt>
                <c:pt idx="64">
                  <c:v>6.6390096766758306</c:v>
                </c:pt>
                <c:pt idx="65">
                  <c:v>6.3533100319519837</c:v>
                </c:pt>
                <c:pt idx="66">
                  <c:v>6.1153360189672927</c:v>
                </c:pt>
                <c:pt idx="67">
                  <c:v>6.5562911877961385</c:v>
                </c:pt>
                <c:pt idx="68">
                  <c:v>7.3962588379154521</c:v>
                </c:pt>
                <c:pt idx="69">
                  <c:v>6.9370285120908264</c:v>
                </c:pt>
                <c:pt idx="70">
                  <c:v>6.8943919748706204</c:v>
                </c:pt>
                <c:pt idx="71">
                  <c:v>7.0041289966247966</c:v>
                </c:pt>
                <c:pt idx="72">
                  <c:v>5.9899160468448631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4DD-4D5D-8BA5-F6C18DD5B103}"/>
            </c:ext>
          </c:extLst>
        </c:ser>
        <c:ser>
          <c:idx val="4"/>
          <c:order val="4"/>
          <c:tx>
            <c:strRef>
              <c:f>'Table S4'!$R$5</c:f>
              <c:strCache>
                <c:ptCount val="1"/>
                <c:pt idx="0">
                  <c:v>Wind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'Table S4'!$A$6:$A$78</c:f>
              <c:numCache>
                <c:formatCode>General</c:formatCode>
                <c:ptCount val="73"/>
                <c:pt idx="0">
                  <c:v>1949</c:v>
                </c:pt>
                <c:pt idx="1">
                  <c:v>1950</c:v>
                </c:pt>
                <c:pt idx="2">
                  <c:v>1951</c:v>
                </c:pt>
                <c:pt idx="3">
                  <c:v>1952</c:v>
                </c:pt>
                <c:pt idx="4">
                  <c:v>1953</c:v>
                </c:pt>
                <c:pt idx="5">
                  <c:v>1954</c:v>
                </c:pt>
                <c:pt idx="6">
                  <c:v>1955</c:v>
                </c:pt>
                <c:pt idx="7">
                  <c:v>1956</c:v>
                </c:pt>
                <c:pt idx="8">
                  <c:v>1957</c:v>
                </c:pt>
                <c:pt idx="9">
                  <c:v>1958</c:v>
                </c:pt>
                <c:pt idx="10">
                  <c:v>1959</c:v>
                </c:pt>
                <c:pt idx="11">
                  <c:v>1960</c:v>
                </c:pt>
                <c:pt idx="12">
                  <c:v>1961</c:v>
                </c:pt>
                <c:pt idx="13">
                  <c:v>1962</c:v>
                </c:pt>
                <c:pt idx="14">
                  <c:v>1963</c:v>
                </c:pt>
                <c:pt idx="15">
                  <c:v>1964</c:v>
                </c:pt>
                <c:pt idx="16">
                  <c:v>1965</c:v>
                </c:pt>
                <c:pt idx="17">
                  <c:v>1966</c:v>
                </c:pt>
                <c:pt idx="18">
                  <c:v>1967</c:v>
                </c:pt>
                <c:pt idx="19">
                  <c:v>1968</c:v>
                </c:pt>
                <c:pt idx="20">
                  <c:v>1969</c:v>
                </c:pt>
                <c:pt idx="21">
                  <c:v>1970</c:v>
                </c:pt>
                <c:pt idx="22">
                  <c:v>1971</c:v>
                </c:pt>
                <c:pt idx="23">
                  <c:v>1972</c:v>
                </c:pt>
                <c:pt idx="24">
                  <c:v>1973</c:v>
                </c:pt>
                <c:pt idx="25">
                  <c:v>1974</c:v>
                </c:pt>
                <c:pt idx="26">
                  <c:v>1975</c:v>
                </c:pt>
                <c:pt idx="27">
                  <c:v>1976</c:v>
                </c:pt>
                <c:pt idx="28">
                  <c:v>1977</c:v>
                </c:pt>
                <c:pt idx="29">
                  <c:v>1978</c:v>
                </c:pt>
                <c:pt idx="30">
                  <c:v>1979</c:v>
                </c:pt>
                <c:pt idx="31">
                  <c:v>1980</c:v>
                </c:pt>
                <c:pt idx="32">
                  <c:v>1981</c:v>
                </c:pt>
                <c:pt idx="33">
                  <c:v>1982</c:v>
                </c:pt>
                <c:pt idx="34">
                  <c:v>1983</c:v>
                </c:pt>
                <c:pt idx="35">
                  <c:v>1984</c:v>
                </c:pt>
                <c:pt idx="36">
                  <c:v>1985</c:v>
                </c:pt>
                <c:pt idx="37">
                  <c:v>1986</c:v>
                </c:pt>
                <c:pt idx="38">
                  <c:v>1987</c:v>
                </c:pt>
                <c:pt idx="39">
                  <c:v>1988</c:v>
                </c:pt>
                <c:pt idx="40">
                  <c:v>1989</c:v>
                </c:pt>
                <c:pt idx="41">
                  <c:v>1990</c:v>
                </c:pt>
                <c:pt idx="42">
                  <c:v>1991</c:v>
                </c:pt>
                <c:pt idx="43">
                  <c:v>1992</c:v>
                </c:pt>
                <c:pt idx="44">
                  <c:v>1993</c:v>
                </c:pt>
                <c:pt idx="45">
                  <c:v>1994</c:v>
                </c:pt>
                <c:pt idx="46">
                  <c:v>1995</c:v>
                </c:pt>
                <c:pt idx="47">
                  <c:v>1996</c:v>
                </c:pt>
                <c:pt idx="48">
                  <c:v>1997</c:v>
                </c:pt>
                <c:pt idx="49">
                  <c:v>1998</c:v>
                </c:pt>
                <c:pt idx="50">
                  <c:v>1999</c:v>
                </c:pt>
                <c:pt idx="51">
                  <c:v>2000</c:v>
                </c:pt>
                <c:pt idx="52">
                  <c:v>2001</c:v>
                </c:pt>
                <c:pt idx="53">
                  <c:v>2002</c:v>
                </c:pt>
                <c:pt idx="54">
                  <c:v>2003</c:v>
                </c:pt>
                <c:pt idx="55">
                  <c:v>2004</c:v>
                </c:pt>
                <c:pt idx="56">
                  <c:v>2005</c:v>
                </c:pt>
                <c:pt idx="57">
                  <c:v>2006</c:v>
                </c:pt>
                <c:pt idx="58">
                  <c:v>2007</c:v>
                </c:pt>
                <c:pt idx="59">
                  <c:v>2008</c:v>
                </c:pt>
                <c:pt idx="60">
                  <c:v>2009</c:v>
                </c:pt>
                <c:pt idx="61">
                  <c:v>2010</c:v>
                </c:pt>
                <c:pt idx="62">
                  <c:v>2011</c:v>
                </c:pt>
                <c:pt idx="63">
                  <c:v>2012</c:v>
                </c:pt>
                <c:pt idx="64">
                  <c:v>2013</c:v>
                </c:pt>
                <c:pt idx="65">
                  <c:v>2014</c:v>
                </c:pt>
                <c:pt idx="66">
                  <c:v>2015</c:v>
                </c:pt>
                <c:pt idx="67">
                  <c:v>2016</c:v>
                </c:pt>
                <c:pt idx="68">
                  <c:v>2017</c:v>
                </c:pt>
                <c:pt idx="69">
                  <c:v>2018</c:v>
                </c:pt>
                <c:pt idx="70">
                  <c:v>2019</c:v>
                </c:pt>
                <c:pt idx="71">
                  <c:v>2020</c:v>
                </c:pt>
                <c:pt idx="72">
                  <c:v>2021</c:v>
                </c:pt>
              </c:numCache>
            </c:numRef>
          </c:xVal>
          <c:yVal>
            <c:numRef>
              <c:f>'Table S4'!$R$6:$R$78</c:f>
              <c:numCache>
                <c:formatCode>0</c:formatCod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1.1549174493317416E-4</c:v>
                </c:pt>
                <c:pt idx="35">
                  <c:v>2.6863861972738733E-4</c:v>
                </c:pt>
                <c:pt idx="36">
                  <c:v>2.3335379359848204E-4</c:v>
                </c:pt>
                <c:pt idx="37">
                  <c:v>1.6846034439672479E-4</c:v>
                </c:pt>
                <c:pt idx="38">
                  <c:v>1.3770477741645941E-4</c:v>
                </c:pt>
                <c:pt idx="39">
                  <c:v>3.221724685964911E-5</c:v>
                </c:pt>
                <c:pt idx="40">
                  <c:v>7.4355849048608508E-2</c:v>
                </c:pt>
                <c:pt idx="41">
                  <c:v>9.2190423072460365E-2</c:v>
                </c:pt>
                <c:pt idx="42">
                  <c:v>9.6486489939085943E-2</c:v>
                </c:pt>
                <c:pt idx="43">
                  <c:v>9.4150504169374344E-2</c:v>
                </c:pt>
                <c:pt idx="44">
                  <c:v>9.4526757653630611E-2</c:v>
                </c:pt>
                <c:pt idx="45">
                  <c:v>0.10676820519168126</c:v>
                </c:pt>
                <c:pt idx="46">
                  <c:v>9.4959861111720278E-2</c:v>
                </c:pt>
                <c:pt idx="47">
                  <c:v>9.4471869275687154E-2</c:v>
                </c:pt>
                <c:pt idx="48">
                  <c:v>9.4717774618926887E-2</c:v>
                </c:pt>
                <c:pt idx="49">
                  <c:v>8.4064720194752932E-2</c:v>
                </c:pt>
                <c:pt idx="50">
                  <c:v>0.12212884684912047</c:v>
                </c:pt>
                <c:pt idx="51">
                  <c:v>0.14796156739408312</c:v>
                </c:pt>
                <c:pt idx="52">
                  <c:v>0.18113272559606841</c:v>
                </c:pt>
                <c:pt idx="53">
                  <c:v>0.26970031738996181</c:v>
                </c:pt>
                <c:pt idx="54">
                  <c:v>0.28965082478036669</c:v>
                </c:pt>
                <c:pt idx="55">
                  <c:v>0.35807250555088244</c:v>
                </c:pt>
                <c:pt idx="56">
                  <c:v>0.44147921287689096</c:v>
                </c:pt>
                <c:pt idx="57">
                  <c:v>0.65770823588796856</c:v>
                </c:pt>
                <c:pt idx="58">
                  <c:v>0.83302987445584009</c:v>
                </c:pt>
                <c:pt idx="59">
                  <c:v>1.3513073791925247</c:v>
                </c:pt>
                <c:pt idx="60">
                  <c:v>1.8822197498912256</c:v>
                </c:pt>
                <c:pt idx="61">
                  <c:v>2.3085909908483901</c:v>
                </c:pt>
                <c:pt idx="62">
                  <c:v>2.9491162526877943</c:v>
                </c:pt>
                <c:pt idx="63">
                  <c:v>3.5000393522214019</c:v>
                </c:pt>
                <c:pt idx="64">
                  <c:v>4.1490443882978401</c:v>
                </c:pt>
                <c:pt idx="65">
                  <c:v>4.4497334182332322</c:v>
                </c:pt>
                <c:pt idx="66">
                  <c:v>4.6824618920037002</c:v>
                </c:pt>
                <c:pt idx="67">
                  <c:v>5.5569895438459378</c:v>
                </c:pt>
                <c:pt idx="68">
                  <c:v>6.2626784062589076</c:v>
                </c:pt>
                <c:pt idx="69">
                  <c:v>6.4661428595424164</c:v>
                </c:pt>
                <c:pt idx="70">
                  <c:v>7.086196469590317</c:v>
                </c:pt>
                <c:pt idx="71">
                  <c:v>8.2971548730868321</c:v>
                </c:pt>
                <c:pt idx="72">
                  <c:v>9.0043856117431602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4DD-4D5D-8BA5-F6C18DD5B103}"/>
            </c:ext>
          </c:extLst>
        </c:ser>
        <c:ser>
          <c:idx val="5"/>
          <c:order val="5"/>
          <c:tx>
            <c:strRef>
              <c:f>'Table S4'!$S$5</c:f>
              <c:strCache>
                <c:ptCount val="1"/>
                <c:pt idx="0">
                  <c:v>All Other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'Table S4'!$A$6:$A$78</c:f>
              <c:numCache>
                <c:formatCode>General</c:formatCode>
                <c:ptCount val="73"/>
                <c:pt idx="0">
                  <c:v>1949</c:v>
                </c:pt>
                <c:pt idx="1">
                  <c:v>1950</c:v>
                </c:pt>
                <c:pt idx="2">
                  <c:v>1951</c:v>
                </c:pt>
                <c:pt idx="3">
                  <c:v>1952</c:v>
                </c:pt>
                <c:pt idx="4">
                  <c:v>1953</c:v>
                </c:pt>
                <c:pt idx="5">
                  <c:v>1954</c:v>
                </c:pt>
                <c:pt idx="6">
                  <c:v>1955</c:v>
                </c:pt>
                <c:pt idx="7">
                  <c:v>1956</c:v>
                </c:pt>
                <c:pt idx="8">
                  <c:v>1957</c:v>
                </c:pt>
                <c:pt idx="9">
                  <c:v>1958</c:v>
                </c:pt>
                <c:pt idx="10">
                  <c:v>1959</c:v>
                </c:pt>
                <c:pt idx="11">
                  <c:v>1960</c:v>
                </c:pt>
                <c:pt idx="12">
                  <c:v>1961</c:v>
                </c:pt>
                <c:pt idx="13">
                  <c:v>1962</c:v>
                </c:pt>
                <c:pt idx="14">
                  <c:v>1963</c:v>
                </c:pt>
                <c:pt idx="15">
                  <c:v>1964</c:v>
                </c:pt>
                <c:pt idx="16">
                  <c:v>1965</c:v>
                </c:pt>
                <c:pt idx="17">
                  <c:v>1966</c:v>
                </c:pt>
                <c:pt idx="18">
                  <c:v>1967</c:v>
                </c:pt>
                <c:pt idx="19">
                  <c:v>1968</c:v>
                </c:pt>
                <c:pt idx="20">
                  <c:v>1969</c:v>
                </c:pt>
                <c:pt idx="21">
                  <c:v>1970</c:v>
                </c:pt>
                <c:pt idx="22">
                  <c:v>1971</c:v>
                </c:pt>
                <c:pt idx="23">
                  <c:v>1972</c:v>
                </c:pt>
                <c:pt idx="24">
                  <c:v>1973</c:v>
                </c:pt>
                <c:pt idx="25">
                  <c:v>1974</c:v>
                </c:pt>
                <c:pt idx="26">
                  <c:v>1975</c:v>
                </c:pt>
                <c:pt idx="27">
                  <c:v>1976</c:v>
                </c:pt>
                <c:pt idx="28">
                  <c:v>1977</c:v>
                </c:pt>
                <c:pt idx="29">
                  <c:v>1978</c:v>
                </c:pt>
                <c:pt idx="30">
                  <c:v>1979</c:v>
                </c:pt>
                <c:pt idx="31">
                  <c:v>1980</c:v>
                </c:pt>
                <c:pt idx="32">
                  <c:v>1981</c:v>
                </c:pt>
                <c:pt idx="33">
                  <c:v>1982</c:v>
                </c:pt>
                <c:pt idx="34">
                  <c:v>1983</c:v>
                </c:pt>
                <c:pt idx="35">
                  <c:v>1984</c:v>
                </c:pt>
                <c:pt idx="36">
                  <c:v>1985</c:v>
                </c:pt>
                <c:pt idx="37">
                  <c:v>1986</c:v>
                </c:pt>
                <c:pt idx="38">
                  <c:v>1987</c:v>
                </c:pt>
                <c:pt idx="39">
                  <c:v>1988</c:v>
                </c:pt>
                <c:pt idx="40">
                  <c:v>1989</c:v>
                </c:pt>
                <c:pt idx="41">
                  <c:v>1990</c:v>
                </c:pt>
                <c:pt idx="42">
                  <c:v>1991</c:v>
                </c:pt>
                <c:pt idx="43">
                  <c:v>1992</c:v>
                </c:pt>
                <c:pt idx="44">
                  <c:v>1993</c:v>
                </c:pt>
                <c:pt idx="45">
                  <c:v>1994</c:v>
                </c:pt>
                <c:pt idx="46">
                  <c:v>1995</c:v>
                </c:pt>
                <c:pt idx="47">
                  <c:v>1996</c:v>
                </c:pt>
                <c:pt idx="48">
                  <c:v>1997</c:v>
                </c:pt>
                <c:pt idx="49">
                  <c:v>1998</c:v>
                </c:pt>
                <c:pt idx="50">
                  <c:v>1999</c:v>
                </c:pt>
                <c:pt idx="51">
                  <c:v>2000</c:v>
                </c:pt>
                <c:pt idx="52">
                  <c:v>2001</c:v>
                </c:pt>
                <c:pt idx="53">
                  <c:v>2002</c:v>
                </c:pt>
                <c:pt idx="54">
                  <c:v>2003</c:v>
                </c:pt>
                <c:pt idx="55">
                  <c:v>2004</c:v>
                </c:pt>
                <c:pt idx="56">
                  <c:v>2005</c:v>
                </c:pt>
                <c:pt idx="57">
                  <c:v>2006</c:v>
                </c:pt>
                <c:pt idx="58">
                  <c:v>2007</c:v>
                </c:pt>
                <c:pt idx="59">
                  <c:v>2008</c:v>
                </c:pt>
                <c:pt idx="60">
                  <c:v>2009</c:v>
                </c:pt>
                <c:pt idx="61">
                  <c:v>2010</c:v>
                </c:pt>
                <c:pt idx="62">
                  <c:v>2011</c:v>
                </c:pt>
                <c:pt idx="63">
                  <c:v>2012</c:v>
                </c:pt>
                <c:pt idx="64">
                  <c:v>2013</c:v>
                </c:pt>
                <c:pt idx="65">
                  <c:v>2014</c:v>
                </c:pt>
                <c:pt idx="66">
                  <c:v>2015</c:v>
                </c:pt>
                <c:pt idx="67">
                  <c:v>2016</c:v>
                </c:pt>
                <c:pt idx="68">
                  <c:v>2017</c:v>
                </c:pt>
                <c:pt idx="69">
                  <c:v>2018</c:v>
                </c:pt>
                <c:pt idx="70">
                  <c:v>2019</c:v>
                </c:pt>
                <c:pt idx="71">
                  <c:v>2020</c:v>
                </c:pt>
                <c:pt idx="72">
                  <c:v>2021</c:v>
                </c:pt>
              </c:numCache>
            </c:numRef>
          </c:xVal>
          <c:yVal>
            <c:numRef>
              <c:f>'Table S4'!$S$6:$S$78</c:f>
              <c:numCache>
                <c:formatCode>0</c:formatCode>
                <c:ptCount val="73"/>
                <c:pt idx="0">
                  <c:v>9.9393038208926345</c:v>
                </c:pt>
                <c:pt idx="1">
                  <c:v>10.367543830554277</c:v>
                </c:pt>
                <c:pt idx="2">
                  <c:v>7.8513715872348833</c:v>
                </c:pt>
                <c:pt idx="3">
                  <c:v>7.5725499408076091</c:v>
                </c:pt>
                <c:pt idx="4">
                  <c:v>8.7637173718340637</c:v>
                </c:pt>
                <c:pt idx="5">
                  <c:v>6.7382930904123635</c:v>
                </c:pt>
                <c:pt idx="6">
                  <c:v>6.8395208424146254</c:v>
                </c:pt>
                <c:pt idx="7">
                  <c:v>6.0097200157657866</c:v>
                </c:pt>
                <c:pt idx="8">
                  <c:v>6.4410050445934717</c:v>
                </c:pt>
                <c:pt idx="9">
                  <c:v>6.2853268196893559</c:v>
                </c:pt>
                <c:pt idx="10">
                  <c:v>6.6186221431344698</c:v>
                </c:pt>
                <c:pt idx="11">
                  <c:v>6.3742286492336309</c:v>
                </c:pt>
                <c:pt idx="12">
                  <c:v>6.140289408665577</c:v>
                </c:pt>
                <c:pt idx="13">
                  <c:v>5.7467279515310024</c:v>
                </c:pt>
                <c:pt idx="14">
                  <c:v>5.7043970959545698</c:v>
                </c:pt>
                <c:pt idx="15">
                  <c:v>5.823795331600758</c:v>
                </c:pt>
                <c:pt idx="16">
                  <c:v>6.1842333765589368</c:v>
                </c:pt>
                <c:pt idx="17">
                  <c:v>6.9426378659640617</c:v>
                </c:pt>
                <c:pt idx="18">
                  <c:v>7.4032689701959224</c:v>
                </c:pt>
                <c:pt idx="19">
                  <c:v>7.9045674666583503</c:v>
                </c:pt>
                <c:pt idx="20">
                  <c:v>9.6230399066685628</c:v>
                </c:pt>
                <c:pt idx="21">
                  <c:v>12.068352155749196</c:v>
                </c:pt>
                <c:pt idx="22">
                  <c:v>13.698832269191815</c:v>
                </c:pt>
                <c:pt idx="23">
                  <c:v>15.769394444353759</c:v>
                </c:pt>
                <c:pt idx="24">
                  <c:v>17.008173384592016</c:v>
                </c:pt>
                <c:pt idx="25">
                  <c:v>16.253807506777729</c:v>
                </c:pt>
                <c:pt idx="26">
                  <c:v>15.247063345235807</c:v>
                </c:pt>
                <c:pt idx="27">
                  <c:v>15.886460784789399</c:v>
                </c:pt>
                <c:pt idx="28">
                  <c:v>17.045349127888631</c:v>
                </c:pt>
                <c:pt idx="29">
                  <c:v>16.691003138205946</c:v>
                </c:pt>
                <c:pt idx="30">
                  <c:v>13.693380277855152</c:v>
                </c:pt>
                <c:pt idx="31">
                  <c:v>10.993512383604623</c:v>
                </c:pt>
                <c:pt idx="32">
                  <c:v>9.2540681682117771</c:v>
                </c:pt>
                <c:pt idx="33">
                  <c:v>6.7751201267948966</c:v>
                </c:pt>
                <c:pt idx="34">
                  <c:v>6.5273423979000373</c:v>
                </c:pt>
                <c:pt idx="35">
                  <c:v>5.2988895717930031</c:v>
                </c:pt>
                <c:pt idx="36">
                  <c:v>4.4662598670434006</c:v>
                </c:pt>
                <c:pt idx="37">
                  <c:v>5.9276149023712374</c:v>
                </c:pt>
                <c:pt idx="38">
                  <c:v>5.0579231910222529</c:v>
                </c:pt>
                <c:pt idx="39">
                  <c:v>5.9235613978293751</c:v>
                </c:pt>
                <c:pt idx="40">
                  <c:v>6.3329748921597568</c:v>
                </c:pt>
                <c:pt idx="41">
                  <c:v>6.1215511725465221</c:v>
                </c:pt>
                <c:pt idx="42">
                  <c:v>5.9263088496069409</c:v>
                </c:pt>
                <c:pt idx="43">
                  <c:v>5.4285905099609275</c:v>
                </c:pt>
                <c:pt idx="44">
                  <c:v>5.6800580717519766</c:v>
                </c:pt>
                <c:pt idx="45">
                  <c:v>5.3639329386599677</c:v>
                </c:pt>
                <c:pt idx="46">
                  <c:v>4.1660210885237134</c:v>
                </c:pt>
                <c:pt idx="47">
                  <c:v>4.3062723593241197</c:v>
                </c:pt>
                <c:pt idx="48">
                  <c:v>4.5541024824114196</c:v>
                </c:pt>
                <c:pt idx="49">
                  <c:v>5.3874390098424136</c:v>
                </c:pt>
                <c:pt idx="50">
                  <c:v>5.0220138664343583</c:v>
                </c:pt>
                <c:pt idx="51">
                  <c:v>4.6917241587016276</c:v>
                </c:pt>
                <c:pt idx="52">
                  <c:v>4.9307736637267157</c:v>
                </c:pt>
                <c:pt idx="53">
                  <c:v>4.1608178408146745</c:v>
                </c:pt>
                <c:pt idx="54">
                  <c:v>4.8543158969216371</c:v>
                </c:pt>
                <c:pt idx="55">
                  <c:v>4.8076494188091994</c:v>
                </c:pt>
                <c:pt idx="56">
                  <c:v>4.7043630023387166</c:v>
                </c:pt>
                <c:pt idx="57">
                  <c:v>3.2696272611797839</c:v>
                </c:pt>
                <c:pt idx="58">
                  <c:v>3.2270693477033694</c:v>
                </c:pt>
                <c:pt idx="59">
                  <c:v>2.708165962908855</c:v>
                </c:pt>
                <c:pt idx="60">
                  <c:v>2.5861457770539151</c:v>
                </c:pt>
                <c:pt idx="61">
                  <c:v>2.4872521569487955</c:v>
                </c:pt>
                <c:pt idx="62">
                  <c:v>2.363955498836976</c:v>
                </c:pt>
                <c:pt idx="63">
                  <c:v>2.3058758865161524</c:v>
                </c:pt>
                <c:pt idx="64">
                  <c:v>2.5920495114943831</c:v>
                </c:pt>
                <c:pt idx="65">
                  <c:v>2.8944189224835548</c:v>
                </c:pt>
                <c:pt idx="66">
                  <c:v>3.0469730372987351</c:v>
                </c:pt>
                <c:pt idx="67">
                  <c:v>3.1785893904325535</c:v>
                </c:pt>
                <c:pt idx="68">
                  <c:v>3.5510972763922908</c:v>
                </c:pt>
                <c:pt idx="69">
                  <c:v>3.7804768560589936</c:v>
                </c:pt>
                <c:pt idx="70">
                  <c:v>3.7572897421985307</c:v>
                </c:pt>
                <c:pt idx="71">
                  <c:v>4.1853524418700561</c:v>
                </c:pt>
                <c:pt idx="72">
                  <c:v>4.7204738191348854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4DD-4D5D-8BA5-F6C18DD5B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395551"/>
        <c:axId val="359865487"/>
      </c:scatterChart>
      <c:valAx>
        <c:axId val="364395551"/>
        <c:scaling>
          <c:orientation val="minMax"/>
          <c:max val="2021"/>
          <c:min val="1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865487"/>
        <c:crosses val="autoZero"/>
        <c:crossBetween val="midCat"/>
        <c:majorUnit val="10"/>
      </c:valAx>
      <c:valAx>
        <c:axId val="359865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 Net Gen. (% ot Total)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4395551"/>
        <c:crosses val="autoZero"/>
        <c:crossBetween val="midCat"/>
        <c:majorUnit val="10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8786355694621709"/>
          <c:y val="0.75154175172547877"/>
          <c:w val="0.72281810573455862"/>
          <c:h val="0.21142121123748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904973706108112"/>
          <c:y val="4.2347094053473984E-2"/>
          <c:w val="0.63527642885739344"/>
          <c:h val="0.74873412776253023"/>
        </c:manualLayout>
      </c:layout>
      <c:scatterChart>
        <c:scatterStyle val="lineMarker"/>
        <c:varyColors val="0"/>
        <c:ser>
          <c:idx val="0"/>
          <c:order val="0"/>
          <c:tx>
            <c:v>Coal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S5'!$B$6:$B$77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S5'!$J$6:$J$77</c:f>
              <c:numCache>
                <c:formatCode>_(* #,##0.0_);_(* \(#,##0.0\);_(* "-"??_);_(@_)</c:formatCode>
                <c:ptCount val="72"/>
                <c:pt idx="0">
                  <c:v>83.343533779999987</c:v>
                </c:pt>
                <c:pt idx="1">
                  <c:v>95.950614239999993</c:v>
                </c:pt>
                <c:pt idx="2">
                  <c:v>97.132669780000029</c:v>
                </c:pt>
                <c:pt idx="3">
                  <c:v>105.13944045999999</c:v>
                </c:pt>
                <c:pt idx="4">
                  <c:v>107.3965043</c:v>
                </c:pt>
                <c:pt idx="5">
                  <c:v>130.41528961999995</c:v>
                </c:pt>
                <c:pt idx="6">
                  <c:v>143.58754321999996</c:v>
                </c:pt>
                <c:pt idx="7">
                  <c:v>145.84642142000001</c:v>
                </c:pt>
                <c:pt idx="8">
                  <c:v>141.26969832</c:v>
                </c:pt>
                <c:pt idx="9">
                  <c:v>152.78997713999996</c:v>
                </c:pt>
                <c:pt idx="10">
                  <c:v>160.28509830000004</c:v>
                </c:pt>
                <c:pt idx="11">
                  <c:v>165.2745883</c:v>
                </c:pt>
                <c:pt idx="12">
                  <c:v>175.37240887999999</c:v>
                </c:pt>
                <c:pt idx="13">
                  <c:v>191.71616375999997</c:v>
                </c:pt>
                <c:pt idx="14">
                  <c:v>204.50105149999996</c:v>
                </c:pt>
                <c:pt idx="15">
                  <c:v>222.06677784000001</c:v>
                </c:pt>
                <c:pt idx="16">
                  <c:v>241.74260485999997</c:v>
                </c:pt>
                <c:pt idx="17">
                  <c:v>248.73514830000002</c:v>
                </c:pt>
                <c:pt idx="18">
                  <c:v>270.13915322000003</c:v>
                </c:pt>
                <c:pt idx="19">
                  <c:v>281.80730238000001</c:v>
                </c:pt>
                <c:pt idx="20">
                  <c:v>290.46270676000006</c:v>
                </c:pt>
                <c:pt idx="21">
                  <c:v>296.92092117999994</c:v>
                </c:pt>
                <c:pt idx="22">
                  <c:v>319.11689424000008</c:v>
                </c:pt>
                <c:pt idx="23">
                  <c:v>353.08534215999993</c:v>
                </c:pt>
                <c:pt idx="24">
                  <c:v>355.44310298000005</c:v>
                </c:pt>
                <c:pt idx="25">
                  <c:v>368.28060715999993</c:v>
                </c:pt>
                <c:pt idx="26">
                  <c:v>406.75320377999998</c:v>
                </c:pt>
                <c:pt idx="27">
                  <c:v>432.83916468000001</c:v>
                </c:pt>
                <c:pt idx="28">
                  <c:v>436.56676729999998</c:v>
                </c:pt>
                <c:pt idx="29">
                  <c:v>478.1301261800001</c:v>
                </c:pt>
                <c:pt idx="30">
                  <c:v>516.43398731999991</c:v>
                </c:pt>
                <c:pt idx="31">
                  <c:v>541.40230245999999</c:v>
                </c:pt>
                <c:pt idx="32">
                  <c:v>538.56192188</c:v>
                </c:pt>
                <c:pt idx="33">
                  <c:v>567.17891498000017</c:v>
                </c:pt>
                <c:pt idx="34">
                  <c:v>602.72948482000015</c:v>
                </c:pt>
                <c:pt idx="35">
                  <c:v>629.43944781978644</c:v>
                </c:pt>
                <c:pt idx="36">
                  <c:v>621.46987483045962</c:v>
                </c:pt>
                <c:pt idx="37">
                  <c:v>651.25985706309154</c:v>
                </c:pt>
                <c:pt idx="38">
                  <c:v>687.9799109600001</c:v>
                </c:pt>
                <c:pt idx="39">
                  <c:v>700.5161068995609</c:v>
                </c:pt>
                <c:pt idx="40">
                  <c:v>709.92913106000015</c:v>
                </c:pt>
                <c:pt idx="41">
                  <c:v>711.11481531999993</c:v>
                </c:pt>
                <c:pt idx="42">
                  <c:v>721.29337491999991</c:v>
                </c:pt>
                <c:pt idx="43">
                  <c:v>754.45171110000001</c:v>
                </c:pt>
                <c:pt idx="44">
                  <c:v>760.53798172000006</c:v>
                </c:pt>
                <c:pt idx="45">
                  <c:v>771.31245309342728</c:v>
                </c:pt>
                <c:pt idx="46">
                  <c:v>813.66798422290526</c:v>
                </c:pt>
                <c:pt idx="47">
                  <c:v>835.84218166331232</c:v>
                </c:pt>
                <c:pt idx="48">
                  <c:v>849.68202441999995</c:v>
                </c:pt>
                <c:pt idx="49">
                  <c:v>853.58561995999992</c:v>
                </c:pt>
                <c:pt idx="50">
                  <c:v>894.31709478000005</c:v>
                </c:pt>
                <c:pt idx="51">
                  <c:v>874.91515421798465</c:v>
                </c:pt>
                <c:pt idx="52">
                  <c:v>886.77480025999989</c:v>
                </c:pt>
                <c:pt idx="53">
                  <c:v>911.82143032258568</c:v>
                </c:pt>
                <c:pt idx="54">
                  <c:v>921.93815333201167</c:v>
                </c:pt>
                <c:pt idx="55">
                  <c:v>941.18599878442194</c:v>
                </c:pt>
                <c:pt idx="56">
                  <c:v>931.34392592147992</c:v>
                </c:pt>
                <c:pt idx="57">
                  <c:v>948.13178628770822</c:v>
                </c:pt>
                <c:pt idx="58">
                  <c:v>943.99252196172699</c:v>
                </c:pt>
                <c:pt idx="59">
                  <c:v>846.96859097004642</c:v>
                </c:pt>
                <c:pt idx="60">
                  <c:v>884.54767335999998</c:v>
                </c:pt>
                <c:pt idx="61">
                  <c:v>845.92999167647974</c:v>
                </c:pt>
                <c:pt idx="62">
                  <c:v>747.10899617999996</c:v>
                </c:pt>
                <c:pt idx="63">
                  <c:v>778.32596716</c:v>
                </c:pt>
                <c:pt idx="64">
                  <c:v>772.55546054964339</c:v>
                </c:pt>
                <c:pt idx="65">
                  <c:v>669.90246727581621</c:v>
                </c:pt>
                <c:pt idx="66">
                  <c:v>615.57061772000009</c:v>
                </c:pt>
                <c:pt idx="67">
                  <c:v>603.26834973999996</c:v>
                </c:pt>
                <c:pt idx="68">
                  <c:v>578.06967797065602</c:v>
                </c:pt>
                <c:pt idx="69">
                  <c:v>488.61175804344833</c:v>
                </c:pt>
                <c:pt idx="70">
                  <c:v>395.37331627613366</c:v>
                </c:pt>
                <c:pt idx="71">
                  <c:v>454.87347638518401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D7-498B-A6E7-0EC6C23F2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4737759"/>
        <c:axId val="1564332127"/>
      </c:scatterChart>
      <c:scatterChart>
        <c:scatterStyle val="lineMarker"/>
        <c:varyColors val="0"/>
        <c:ser>
          <c:idx val="1"/>
          <c:order val="1"/>
          <c:tx>
            <c:v>Ash</c:v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'Table S5'!$B$6:$B$77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S5'!$K$6:$K$77</c:f>
              <c:numCache>
                <c:formatCode>_(* #,##0.0_);_(* \(#,##0.0\);_(* "-"??_);_(@_)</c:formatCode>
                <c:ptCount val="72"/>
                <c:pt idx="0">
                  <c:v>10.951340338691999</c:v>
                </c:pt>
                <c:pt idx="1">
                  <c:v>12.607910711135998</c:v>
                </c:pt>
                <c:pt idx="2">
                  <c:v>12.763232809092006</c:v>
                </c:pt>
                <c:pt idx="3">
                  <c:v>13.815322476443999</c:v>
                </c:pt>
                <c:pt idx="4">
                  <c:v>14.11190066502</c:v>
                </c:pt>
                <c:pt idx="5">
                  <c:v>17.136569056067994</c:v>
                </c:pt>
                <c:pt idx="6">
                  <c:v>18.867403179107995</c:v>
                </c:pt>
                <c:pt idx="7">
                  <c:v>19.164219774588002</c:v>
                </c:pt>
                <c:pt idx="8">
                  <c:v>18.562838359248001</c:v>
                </c:pt>
                <c:pt idx="9">
                  <c:v>20.076602996195994</c:v>
                </c:pt>
                <c:pt idx="10">
                  <c:v>21.061461916620004</c:v>
                </c:pt>
                <c:pt idx="11">
                  <c:v>21.717080902620001</c:v>
                </c:pt>
                <c:pt idx="12">
                  <c:v>23.043934526832</c:v>
                </c:pt>
                <c:pt idx="13">
                  <c:v>25.191503918064001</c:v>
                </c:pt>
                <c:pt idx="14">
                  <c:v>26.871438167099996</c:v>
                </c:pt>
                <c:pt idx="15">
                  <c:v>29.179574608176004</c:v>
                </c:pt>
                <c:pt idx="16">
                  <c:v>31.764978278603998</c:v>
                </c:pt>
                <c:pt idx="17">
                  <c:v>32.683798486620006</c:v>
                </c:pt>
                <c:pt idx="18">
                  <c:v>35.496284733108006</c:v>
                </c:pt>
                <c:pt idx="19">
                  <c:v>37.029479532732005</c:v>
                </c:pt>
                <c:pt idx="20">
                  <c:v>38.166799668264012</c:v>
                </c:pt>
                <c:pt idx="21">
                  <c:v>39.015409043051996</c:v>
                </c:pt>
                <c:pt idx="22">
                  <c:v>41.325637804080003</c:v>
                </c:pt>
                <c:pt idx="23">
                  <c:v>46.007020083447991</c:v>
                </c:pt>
                <c:pt idx="24">
                  <c:v>48.766793728856008</c:v>
                </c:pt>
                <c:pt idx="25">
                  <c:v>49.71788196659999</c:v>
                </c:pt>
                <c:pt idx="26">
                  <c:v>52.471163287620001</c:v>
                </c:pt>
                <c:pt idx="27">
                  <c:v>55.100425663764</c:v>
                </c:pt>
                <c:pt idx="28">
                  <c:v>53.697712377899997</c:v>
                </c:pt>
                <c:pt idx="29">
                  <c:v>55.845598737824012</c:v>
                </c:pt>
                <c:pt idx="30">
                  <c:v>57.117598997591998</c:v>
                </c:pt>
                <c:pt idx="31">
                  <c:v>60.474637184781997</c:v>
                </c:pt>
                <c:pt idx="32">
                  <c:v>58.003118986476004</c:v>
                </c:pt>
                <c:pt idx="33">
                  <c:v>58.81645348342601</c:v>
                </c:pt>
                <c:pt idx="34">
                  <c:v>62.322228730388012</c:v>
                </c:pt>
                <c:pt idx="35">
                  <c:v>63.13277661632457</c:v>
                </c:pt>
                <c:pt idx="36">
                  <c:v>61.898399533113782</c:v>
                </c:pt>
                <c:pt idx="37">
                  <c:v>64.93060774919023</c:v>
                </c:pt>
                <c:pt idx="38">
                  <c:v>67.834819220656016</c:v>
                </c:pt>
                <c:pt idx="39">
                  <c:v>69.421146193746495</c:v>
                </c:pt>
                <c:pt idx="40">
                  <c:v>69.786033583198019</c:v>
                </c:pt>
                <c:pt idx="41">
                  <c:v>69.262583012167994</c:v>
                </c:pt>
                <c:pt idx="42">
                  <c:v>69.893328029747991</c:v>
                </c:pt>
                <c:pt idx="43">
                  <c:v>71.974693238940006</c:v>
                </c:pt>
                <c:pt idx="44">
                  <c:v>71.034247492648007</c:v>
                </c:pt>
                <c:pt idx="45">
                  <c:v>71.037876929904655</c:v>
                </c:pt>
                <c:pt idx="46">
                  <c:v>74.776087750084983</c:v>
                </c:pt>
                <c:pt idx="47">
                  <c:v>78.067659767353376</c:v>
                </c:pt>
                <c:pt idx="48">
                  <c:v>77.915841639313996</c:v>
                </c:pt>
                <c:pt idx="49">
                  <c:v>76.90806435839599</c:v>
                </c:pt>
                <c:pt idx="50">
                  <c:v>79.057631178552001</c:v>
                </c:pt>
                <c:pt idx="51">
                  <c:v>76.555075994073661</c:v>
                </c:pt>
                <c:pt idx="52">
                  <c:v>76.173955342333997</c:v>
                </c:pt>
                <c:pt idx="53">
                  <c:v>79.419646581097226</c:v>
                </c:pt>
                <c:pt idx="54">
                  <c:v>79.932037893885408</c:v>
                </c:pt>
                <c:pt idx="55">
                  <c:v>83.10672369266446</c:v>
                </c:pt>
                <c:pt idx="56">
                  <c:v>80.840652769984459</c:v>
                </c:pt>
                <c:pt idx="57">
                  <c:v>80.21194911994013</c:v>
                </c:pt>
                <c:pt idx="58">
                  <c:v>79.861767357962108</c:v>
                </c:pt>
                <c:pt idx="59">
                  <c:v>71.314755359677918</c:v>
                </c:pt>
                <c:pt idx="60">
                  <c:v>73.859730725559999</c:v>
                </c:pt>
                <c:pt idx="61">
                  <c:v>70.719747304153699</c:v>
                </c:pt>
                <c:pt idx="62">
                  <c:v>63.205421076828003</c:v>
                </c:pt>
                <c:pt idx="63">
                  <c:v>65.690711628304001</c:v>
                </c:pt>
                <c:pt idx="64">
                  <c:v>64.662892048005148</c:v>
                </c:pt>
                <c:pt idx="65">
                  <c:v>56.003846264258229</c:v>
                </c:pt>
                <c:pt idx="66">
                  <c:v>52.138831320884009</c:v>
                </c:pt>
                <c:pt idx="67">
                  <c:v>49.347351008731991</c:v>
                </c:pt>
                <c:pt idx="68">
                  <c:v>46.36118817324661</c:v>
                </c:pt>
                <c:pt idx="69">
                  <c:v>39.235524170888901</c:v>
                </c:pt>
                <c:pt idx="70">
                  <c:v>32.143850613249668</c:v>
                </c:pt>
                <c:pt idx="71">
                  <c:v>36.38987811081472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DD7-498B-A6E7-0EC6C23F2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1914703"/>
        <c:axId val="1171907631"/>
      </c:scatterChart>
      <c:valAx>
        <c:axId val="794737759"/>
        <c:scaling>
          <c:orientation val="minMax"/>
          <c:max val="2021"/>
          <c:min val="1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4332127"/>
        <c:crosses val="autoZero"/>
        <c:crossBetween val="midCat"/>
        <c:majorUnit val="10"/>
      </c:valAx>
      <c:valAx>
        <c:axId val="1564332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Power Sector Use (Mt)</a:t>
                </a:r>
              </a:p>
            </c:rich>
          </c:tx>
          <c:layout>
            <c:manualLayout>
              <c:xMode val="edge"/>
              <c:yMode val="edge"/>
              <c:x val="4.5888083087842189E-4"/>
              <c:y val="0.154520450568678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4737759"/>
        <c:crosses val="autoZero"/>
        <c:crossBetween val="midCat"/>
      </c:valAx>
      <c:valAx>
        <c:axId val="1171907631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Associated ash (Mt)</a:t>
                </a:r>
              </a:p>
            </c:rich>
          </c:tx>
          <c:layout>
            <c:manualLayout>
              <c:xMode val="edge"/>
              <c:yMode val="edge"/>
              <c:x val="0.93529434654981347"/>
              <c:y val="0.18676061832811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914703"/>
        <c:crosses val="max"/>
        <c:crossBetween val="midCat"/>
      </c:valAx>
      <c:valAx>
        <c:axId val="11719147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1907631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7620887932513611"/>
          <c:y val="0.50086631722564301"/>
          <c:w val="0.25270191821587451"/>
          <c:h val="0.220323785721584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86162837326979"/>
          <c:y val="4.4513888888888888E-2"/>
          <c:w val="0.63576835456471026"/>
          <c:h val="0.7472457349081365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S5'!$B$6:$B$77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S5'!$L$6:$L$77</c:f>
              <c:numCache>
                <c:formatCode>_(* #,##0.0_);_(* \(#,##0.0\);_(* "-"??_);_(@_)</c:formatCode>
                <c:ptCount val="72"/>
                <c:pt idx="0">
                  <c:v>508.37278584000001</c:v>
                </c:pt>
                <c:pt idx="1">
                  <c:v>522.83958530000007</c:v>
                </c:pt>
                <c:pt idx="2">
                  <c:v>460.32490431999997</c:v>
                </c:pt>
                <c:pt idx="3">
                  <c:v>442.92065601999997</c:v>
                </c:pt>
                <c:pt idx="4">
                  <c:v>381.73136502</c:v>
                </c:pt>
                <c:pt idx="5">
                  <c:v>445.27841684000003</c:v>
                </c:pt>
                <c:pt idx="6">
                  <c:v>480.60037732000001</c:v>
                </c:pt>
                <c:pt idx="7">
                  <c:v>469.95734156000003</c:v>
                </c:pt>
                <c:pt idx="8">
                  <c:v>391.55431006000003</c:v>
                </c:pt>
                <c:pt idx="9">
                  <c:v>392.51592085999999</c:v>
                </c:pt>
                <c:pt idx="10">
                  <c:v>394.01458222000002</c:v>
                </c:pt>
                <c:pt idx="11">
                  <c:v>381.39933714</c:v>
                </c:pt>
                <c:pt idx="12">
                  <c:v>398.29102874</c:v>
                </c:pt>
                <c:pt idx="13">
                  <c:v>432.90176009999999</c:v>
                </c:pt>
                <c:pt idx="14">
                  <c:v>457.38382676000003</c:v>
                </c:pt>
                <c:pt idx="15">
                  <c:v>478.04212971999993</c:v>
                </c:pt>
                <c:pt idx="16">
                  <c:v>496.06598195999999</c:v>
                </c:pt>
                <c:pt idx="17">
                  <c:v>512.44965275999994</c:v>
                </c:pt>
                <c:pt idx="18">
                  <c:v>505.03254908000002</c:v>
                </c:pt>
                <c:pt idx="19">
                  <c:v>517.97982203999993</c:v>
                </c:pt>
                <c:pt idx="20">
                  <c:v>555.79380597999989</c:v>
                </c:pt>
                <c:pt idx="21">
                  <c:v>508.85449841999997</c:v>
                </c:pt>
                <c:pt idx="22">
                  <c:v>546.56869255999993</c:v>
                </c:pt>
                <c:pt idx="23">
                  <c:v>543.00891823999996</c:v>
                </c:pt>
                <c:pt idx="24">
                  <c:v>553.40066514</c:v>
                </c:pt>
                <c:pt idx="25">
                  <c:v>593.87722237999992</c:v>
                </c:pt>
                <c:pt idx="26">
                  <c:v>621.33937533999995</c:v>
                </c:pt>
                <c:pt idx="27">
                  <c:v>632.49043189999998</c:v>
                </c:pt>
                <c:pt idx="28">
                  <c:v>607.95937751999998</c:v>
                </c:pt>
                <c:pt idx="29">
                  <c:v>708.62914211999998</c:v>
                </c:pt>
                <c:pt idx="30">
                  <c:v>752.68724600000007</c:v>
                </c:pt>
                <c:pt idx="31">
                  <c:v>747.31220450000001</c:v>
                </c:pt>
                <c:pt idx="32">
                  <c:v>760.31844416000001</c:v>
                </c:pt>
                <c:pt idx="33">
                  <c:v>709.49731338000004</c:v>
                </c:pt>
                <c:pt idx="34">
                  <c:v>812.76161278000006</c:v>
                </c:pt>
                <c:pt idx="35">
                  <c:v>801.61872084000004</c:v>
                </c:pt>
                <c:pt idx="36">
                  <c:v>807.67596170000002</c:v>
                </c:pt>
                <c:pt idx="37">
                  <c:v>833.48251115999994</c:v>
                </c:pt>
                <c:pt idx="38">
                  <c:v>862.06140270000003</c:v>
                </c:pt>
                <c:pt idx="39">
                  <c:v>889.69773422000003</c:v>
                </c:pt>
                <c:pt idx="40">
                  <c:v>933.55716568000003</c:v>
                </c:pt>
                <c:pt idx="41">
                  <c:v>903.53676512000004</c:v>
                </c:pt>
                <c:pt idx="42">
                  <c:v>904.95287309999992</c:v>
                </c:pt>
                <c:pt idx="43">
                  <c:v>857.66974431999995</c:v>
                </c:pt>
                <c:pt idx="44">
                  <c:v>937.5741587199999</c:v>
                </c:pt>
                <c:pt idx="45">
                  <c:v>937.09335331999989</c:v>
                </c:pt>
                <c:pt idx="46">
                  <c:v>965.10888607999993</c:v>
                </c:pt>
                <c:pt idx="47">
                  <c:v>988.76451176</c:v>
                </c:pt>
                <c:pt idx="48">
                  <c:v>1013.8054013000001</c:v>
                </c:pt>
                <c:pt idx="49">
                  <c:v>998.28899458000001</c:v>
                </c:pt>
                <c:pt idx="50">
                  <c:v>973.95933416000003</c:v>
                </c:pt>
                <c:pt idx="51">
                  <c:v>1023.0169070200001</c:v>
                </c:pt>
                <c:pt idx="52">
                  <c:v>992.71165193999991</c:v>
                </c:pt>
                <c:pt idx="53">
                  <c:v>972.27288653999994</c:v>
                </c:pt>
                <c:pt idx="54">
                  <c:v>1008.87397082</c:v>
                </c:pt>
                <c:pt idx="55">
                  <c:v>1026.4723556399999</c:v>
                </c:pt>
                <c:pt idx="56">
                  <c:v>1054.823545</c:v>
                </c:pt>
                <c:pt idx="57">
                  <c:v>1040.2043392999999</c:v>
                </c:pt>
                <c:pt idx="58">
                  <c:v>1063.0416886200001</c:v>
                </c:pt>
                <c:pt idx="59">
                  <c:v>975.14864713999998</c:v>
                </c:pt>
                <c:pt idx="60">
                  <c:v>983.71696223999993</c:v>
                </c:pt>
                <c:pt idx="61">
                  <c:v>993.93180903999996</c:v>
                </c:pt>
                <c:pt idx="62">
                  <c:v>922.11036844</c:v>
                </c:pt>
                <c:pt idx="63">
                  <c:v>893.42896555999994</c:v>
                </c:pt>
                <c:pt idx="64">
                  <c:v>907.22445182000001</c:v>
                </c:pt>
                <c:pt idx="65">
                  <c:v>813.68693638000002</c:v>
                </c:pt>
                <c:pt idx="66">
                  <c:v>660.75725352000006</c:v>
                </c:pt>
                <c:pt idx="67">
                  <c:v>702.70979262000003</c:v>
                </c:pt>
                <c:pt idx="68">
                  <c:v>685.97957905999999</c:v>
                </c:pt>
                <c:pt idx="69">
                  <c:v>640.74939861999997</c:v>
                </c:pt>
                <c:pt idx="70">
                  <c:v>485.73501611999995</c:v>
                </c:pt>
                <c:pt idx="71">
                  <c:v>524.40537798000003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83-48FD-9830-73B97A559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6339375"/>
        <c:axId val="1296865919"/>
      </c:scatterChart>
      <c:scatterChart>
        <c:scatterStyle val="lineMarker"/>
        <c:varyColors val="0"/>
        <c:ser>
          <c:idx val="1"/>
          <c:order val="1"/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'Table S5'!$B$6:$B$77</c:f>
              <c:numCache>
                <c:formatCode>General</c:formatCode>
                <c:ptCount val="7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</c:numCache>
            </c:numRef>
          </c:xVal>
          <c:yVal>
            <c:numRef>
              <c:f>'Table S5'!$N$6:$N$77</c:f>
              <c:numCache>
                <c:formatCode>_(* #,##0.0_);_(* \(#,##0.0\);_(* "-"??_);_(@_)</c:formatCode>
                <c:ptCount val="72"/>
                <c:pt idx="0">
                  <c:v>66.800184059376008</c:v>
                </c:pt>
                <c:pt idx="1">
                  <c:v>68.701121508420016</c:v>
                </c:pt>
                <c:pt idx="2">
                  <c:v>60.486692427647995</c:v>
                </c:pt>
                <c:pt idx="3">
                  <c:v>58.199774201027992</c:v>
                </c:pt>
                <c:pt idx="4">
                  <c:v>50.159501363628003</c:v>
                </c:pt>
                <c:pt idx="5">
                  <c:v>58.509583972776007</c:v>
                </c:pt>
                <c:pt idx="6">
                  <c:v>63.150889579848005</c:v>
                </c:pt>
                <c:pt idx="7">
                  <c:v>61.752394680984004</c:v>
                </c:pt>
                <c:pt idx="8">
                  <c:v>51.450236341884008</c:v>
                </c:pt>
                <c:pt idx="9">
                  <c:v>51.576592001004002</c:v>
                </c:pt>
                <c:pt idx="10">
                  <c:v>51.773516103708005</c:v>
                </c:pt>
                <c:pt idx="11">
                  <c:v>50.115872900196003</c:v>
                </c:pt>
                <c:pt idx="12">
                  <c:v>52.335441176436007</c:v>
                </c:pt>
                <c:pt idx="13">
                  <c:v>56.883291277139996</c:v>
                </c:pt>
                <c:pt idx="14">
                  <c:v>60.100234836264008</c:v>
                </c:pt>
                <c:pt idx="15">
                  <c:v>62.814735845207998</c:v>
                </c:pt>
                <c:pt idx="16">
                  <c:v>65.183070029544012</c:v>
                </c:pt>
                <c:pt idx="17">
                  <c:v>67.335884372663998</c:v>
                </c:pt>
                <c:pt idx="18">
                  <c:v>66.36127694911201</c:v>
                </c:pt>
                <c:pt idx="19">
                  <c:v>68.062548616055992</c:v>
                </c:pt>
                <c:pt idx="20">
                  <c:v>73.031306105771989</c:v>
                </c:pt>
                <c:pt idx="21">
                  <c:v>66.863481092388</c:v>
                </c:pt>
                <c:pt idx="22">
                  <c:v>70.780645686519989</c:v>
                </c:pt>
                <c:pt idx="23">
                  <c:v>70.75406204667199</c:v>
                </c:pt>
                <c:pt idx="24">
                  <c:v>75.92657125720801</c:v>
                </c:pt>
                <c:pt idx="25">
                  <c:v>80.173425021299991</c:v>
                </c:pt>
                <c:pt idx="26">
                  <c:v>80.152779418859993</c:v>
                </c:pt>
                <c:pt idx="27">
                  <c:v>80.516031980869997</c:v>
                </c:pt>
                <c:pt idx="28">
                  <c:v>74.779003434960003</c:v>
                </c:pt>
                <c:pt idx="29">
                  <c:v>82.767883799615987</c:v>
                </c:pt>
                <c:pt idx="30">
                  <c:v>83.247209407599996</c:v>
                </c:pt>
                <c:pt idx="31">
                  <c:v>83.474773242650002</c:v>
                </c:pt>
                <c:pt idx="32">
                  <c:v>81.886296436031998</c:v>
                </c:pt>
                <c:pt idx="33">
                  <c:v>73.574871397506001</c:v>
                </c:pt>
                <c:pt idx="34">
                  <c:v>84.039550761452006</c:v>
                </c:pt>
                <c:pt idx="35">
                  <c:v>80.402357700251997</c:v>
                </c:pt>
                <c:pt idx="36">
                  <c:v>80.44452578532001</c:v>
                </c:pt>
                <c:pt idx="37">
                  <c:v>83.098206362651993</c:v>
                </c:pt>
                <c:pt idx="38">
                  <c:v>84.999254306219996</c:v>
                </c:pt>
                <c:pt idx="39">
                  <c:v>88.169045461202003</c:v>
                </c:pt>
                <c:pt idx="40">
                  <c:v>91.768669386344015</c:v>
                </c:pt>
                <c:pt idx="41">
                  <c:v>88.004480922688003</c:v>
                </c:pt>
                <c:pt idx="42">
                  <c:v>87.689933403389986</c:v>
                </c:pt>
                <c:pt idx="43">
                  <c:v>81.821693608127987</c:v>
                </c:pt>
                <c:pt idx="44">
                  <c:v>87.569426424447997</c:v>
                </c:pt>
                <c:pt idx="45">
                  <c:v>86.306297840772004</c:v>
                </c:pt>
                <c:pt idx="46">
                  <c:v>88.693506630751983</c:v>
                </c:pt>
                <c:pt idx="47">
                  <c:v>92.350605398383991</c:v>
                </c:pt>
                <c:pt idx="48">
                  <c:v>92.965955299209995</c:v>
                </c:pt>
                <c:pt idx="49">
                  <c:v>89.945838411658002</c:v>
                </c:pt>
                <c:pt idx="50">
                  <c:v>86.098005139744004</c:v>
                </c:pt>
                <c:pt idx="51">
                  <c:v>89.513979364250005</c:v>
                </c:pt>
                <c:pt idx="52">
                  <c:v>85.273930901645997</c:v>
                </c:pt>
                <c:pt idx="53">
                  <c:v>84.684968417634011</c:v>
                </c:pt>
                <c:pt idx="54">
                  <c:v>87.469373270093996</c:v>
                </c:pt>
                <c:pt idx="55">
                  <c:v>90.637509003011999</c:v>
                </c:pt>
                <c:pt idx="56">
                  <c:v>91.558683705999997</c:v>
                </c:pt>
                <c:pt idx="57">
                  <c:v>88.001287104780005</c:v>
                </c:pt>
                <c:pt idx="58">
                  <c:v>89.933326857252013</c:v>
                </c:pt>
                <c:pt idx="59">
                  <c:v>82.107516089187996</c:v>
                </c:pt>
                <c:pt idx="60">
                  <c:v>82.140366347040001</c:v>
                </c:pt>
                <c:pt idx="61">
                  <c:v>83.092699235743979</c:v>
                </c:pt>
                <c:pt idx="62">
                  <c:v>78.010537170024008</c:v>
                </c:pt>
                <c:pt idx="63">
                  <c:v>75.405404693263989</c:v>
                </c:pt>
                <c:pt idx="64">
                  <c:v>75.934686617333995</c:v>
                </c:pt>
                <c:pt idx="65">
                  <c:v>68.024227881367992</c:v>
                </c:pt>
                <c:pt idx="66">
                  <c:v>55.966139373144003</c:v>
                </c:pt>
                <c:pt idx="67">
                  <c:v>57.481661036315998</c:v>
                </c:pt>
                <c:pt idx="68">
                  <c:v>55.015562240611999</c:v>
                </c:pt>
                <c:pt idx="69">
                  <c:v>51.452176709185999</c:v>
                </c:pt>
                <c:pt idx="70">
                  <c:v>39.490256810556005</c:v>
                </c:pt>
                <c:pt idx="71">
                  <c:v>41.952430238400005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83-48FD-9830-73B97A559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258752"/>
        <c:axId val="1867558352"/>
      </c:scatterChart>
      <c:valAx>
        <c:axId val="1296339375"/>
        <c:scaling>
          <c:orientation val="minMax"/>
          <c:max val="2021"/>
          <c:min val="1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6865919"/>
        <c:crosses val="autoZero"/>
        <c:crossBetween val="midCat"/>
        <c:majorUnit val="10"/>
      </c:valAx>
      <c:valAx>
        <c:axId val="1296865919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US production (Mt)</a:t>
                </a:r>
              </a:p>
            </c:rich>
          </c:tx>
          <c:layout>
            <c:manualLayout>
              <c:xMode val="edge"/>
              <c:yMode val="edge"/>
              <c:x val="0"/>
              <c:y val="0.112890419947506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6339375"/>
        <c:crosses val="autoZero"/>
        <c:crossBetween val="midCat"/>
      </c:valAx>
      <c:valAx>
        <c:axId val="1867558352"/>
        <c:scaling>
          <c:orientation val="minMax"/>
          <c:max val="12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Associated ash (Mt)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258752"/>
        <c:crosses val="max"/>
        <c:crossBetween val="midCat"/>
      </c:valAx>
      <c:valAx>
        <c:axId val="11625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7558352"/>
        <c:crosses val="autoZero"/>
        <c:crossBetween val="midCat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'Table S5'!$B$28:$B$77</c:f>
              <c:numCache>
                <c:formatCode>General</c:formatCode>
                <c:ptCount val="50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  <c:pt idx="44">
                  <c:v>2016</c:v>
                </c:pt>
                <c:pt idx="45">
                  <c:v>2017</c:v>
                </c:pt>
                <c:pt idx="46">
                  <c:v>2018</c:v>
                </c:pt>
                <c:pt idx="47">
                  <c:v>2019</c:v>
                </c:pt>
                <c:pt idx="48">
                  <c:v>2020</c:v>
                </c:pt>
                <c:pt idx="49">
                  <c:v>2021</c:v>
                </c:pt>
              </c:numCache>
            </c:numRef>
          </c:xVal>
          <c:yVal>
            <c:numRef>
              <c:f>'Table S5'!$D$28:$D$77</c:f>
              <c:numCache>
                <c:formatCode>_(* #,##0.0_);_(* \(#,##0.0\);_(* "-"??_);_(@_)</c:formatCode>
                <c:ptCount val="50"/>
                <c:pt idx="0">
                  <c:v>51.686037388278628</c:v>
                </c:pt>
                <c:pt idx="1">
                  <c:v>96.007013401436765</c:v>
                </c:pt>
                <c:pt idx="2">
                  <c:v>97.907616172082953</c:v>
                </c:pt>
                <c:pt idx="3">
                  <c:v>105.98083909331417</c:v>
                </c:pt>
                <c:pt idx="4">
                  <c:v>101.19903338975982</c:v>
                </c:pt>
                <c:pt idx="5">
                  <c:v>102.53754039813383</c:v>
                </c:pt>
                <c:pt idx="6">
                  <c:v>98.735371076501082</c:v>
                </c:pt>
                <c:pt idx="7">
                  <c:v>35.365658921053175</c:v>
                </c:pt>
                <c:pt idx="8">
                  <c:v>35.217504224679161</c:v>
                </c:pt>
                <c:pt idx="9">
                  <c:v>32.262649946296648</c:v>
                </c:pt>
                <c:pt idx="10">
                  <c:v>35.179480549669343</c:v>
                </c:pt>
                <c:pt idx="11">
                  <c:v>94.695763830130915</c:v>
                </c:pt>
                <c:pt idx="12">
                  <c:v>102.84880425768247</c:v>
                </c:pt>
                <c:pt idx="13">
                  <c:v>95.977349558784596</c:v>
                </c:pt>
                <c:pt idx="14">
                  <c:v>100.19188906446119</c:v>
                </c:pt>
                <c:pt idx="15">
                  <c:v>100.1046336007936</c:v>
                </c:pt>
                <c:pt idx="16">
                  <c:v>95.806559577621513</c:v>
                </c:pt>
                <c:pt idx="17">
                  <c:v>97.460816395519188</c:v>
                </c:pt>
                <c:pt idx="18">
                  <c:v>100.42260355982297</c:v>
                </c:pt>
                <c:pt idx="19">
                  <c:v>98.134809676044881</c:v>
                </c:pt>
                <c:pt idx="20">
                  <c:v>97.530653985566502</c:v>
                </c:pt>
                <c:pt idx="21">
                  <c:v>92.438428536214374</c:v>
                </c:pt>
                <c:pt idx="22">
                  <c:v>99.151460838738743</c:v>
                </c:pt>
                <c:pt idx="23">
                  <c:v>97.150395594390204</c:v>
                </c:pt>
                <c:pt idx="24">
                  <c:v>96.102881140234416</c:v>
                </c:pt>
                <c:pt idx="25">
                  <c:v>95.492928483058165</c:v>
                </c:pt>
                <c:pt idx="26">
                  <c:v>99.179794558940188</c:v>
                </c:pt>
                <c:pt idx="27">
                  <c:v>96.511141837474312</c:v>
                </c:pt>
                <c:pt idx="28">
                  <c:v>80.162959705666651</c:v>
                </c:pt>
                <c:pt idx="29">
                  <c:v>79.094566389006232</c:v>
                </c:pt>
                <c:pt idx="30">
                  <c:v>88.994672877022893</c:v>
                </c:pt>
                <c:pt idx="31">
                  <c:v>94.108554379852563</c:v>
                </c:pt>
                <c:pt idx="32">
                  <c:v>93.790238879790181</c:v>
                </c:pt>
                <c:pt idx="33">
                  <c:v>92.935499385698833</c:v>
                </c:pt>
                <c:pt idx="34">
                  <c:v>100.9320672658869</c:v>
                </c:pt>
                <c:pt idx="35">
                  <c:v>97.390761932362722</c:v>
                </c:pt>
                <c:pt idx="36">
                  <c:v>100.23864785506682</c:v>
                </c:pt>
                <c:pt idx="37">
                  <c:v>102.53549032746517</c:v>
                </c:pt>
                <c:pt idx="38">
                  <c:v>97.585225916156276</c:v>
                </c:pt>
                <c:pt idx="39">
                  <c:v>99.692423986098035</c:v>
                </c:pt>
                <c:pt idx="40">
                  <c:v>101.0162360315269</c:v>
                </c:pt>
                <c:pt idx="41">
                  <c:v>94.793813129252811</c:v>
                </c:pt>
                <c:pt idx="42">
                  <c:v>99.298709659484018</c:v>
                </c:pt>
                <c:pt idx="43">
                  <c:v>105.07767478417701</c:v>
                </c:pt>
                <c:pt idx="44">
                  <c:v>94.713690730582968</c:v>
                </c:pt>
                <c:pt idx="45">
                  <c:v>95.436608204898405</c:v>
                </c:pt>
                <c:pt idx="46">
                  <c:v>92.282264530785369</c:v>
                </c:pt>
                <c:pt idx="47">
                  <c:v>102.78715087912001</c:v>
                </c:pt>
                <c:pt idx="48">
                  <c:v>99.529958242048963</c:v>
                </c:pt>
                <c:pt idx="49">
                  <c:v>90.657882630822016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8-4AAE-8711-6DB55D01D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371552"/>
        <c:axId val="2003682048"/>
      </c:scatterChart>
      <c:valAx>
        <c:axId val="1795371552"/>
        <c:scaling>
          <c:orientation val="minMax"/>
          <c:max val="2021"/>
          <c:min val="19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3682048"/>
        <c:crosses val="autoZero"/>
        <c:crossBetween val="midCat"/>
        <c:majorUnit val="5"/>
      </c:valAx>
      <c:valAx>
        <c:axId val="200368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of power</a:t>
                </a:r>
                <a:r>
                  <a:rPr lang="en-US" baseline="0"/>
                  <a:t> sector consumption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53715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647181519528596E-2"/>
          <c:y val="5.0925925925925923E-2"/>
          <c:w val="0.84827158624402721"/>
          <c:h val="0.61209098862642175"/>
        </c:manualLayout>
      </c:layout>
      <c:barChart>
        <c:barDir val="col"/>
        <c:grouping val="clustered"/>
        <c:varyColors val="0"/>
        <c:ser>
          <c:idx val="0"/>
          <c:order val="0"/>
          <c:tx>
            <c:v>Mean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'Table S6'!$Y$60:$AG$61</c:f>
              <c:multiLvlStrCache>
                <c:ptCount val="9"/>
                <c:lvl>
                  <c:pt idx="0">
                    <c:v>Appalachian</c:v>
                  </c:pt>
                  <c:pt idx="1">
                    <c:v>Powder River</c:v>
                  </c:pt>
                  <c:pt idx="2">
                    <c:v>Illinois</c:v>
                  </c:pt>
                  <c:pt idx="3">
                    <c:v>Western</c:v>
                  </c:pt>
                  <c:pt idx="4">
                    <c:v>Western</c:v>
                  </c:pt>
                  <c:pt idx="5">
                    <c:v>Gulf Coast</c:v>
                  </c:pt>
                  <c:pt idx="6">
                    <c:v>Ft Union</c:v>
                  </c:pt>
                  <c:pt idx="7">
                    <c:v>Interior</c:v>
                  </c:pt>
                  <c:pt idx="8">
                    <c:v>Imported</c:v>
                  </c:pt>
                </c:lvl>
                <c:lvl>
                  <c:pt idx="0">
                    <c:v>BIT</c:v>
                  </c:pt>
                  <c:pt idx="1">
                    <c:v>SUB</c:v>
                  </c:pt>
                  <c:pt idx="2">
                    <c:v>BIT</c:v>
                  </c:pt>
                  <c:pt idx="3">
                    <c:v>BIT</c:v>
                  </c:pt>
                  <c:pt idx="4">
                    <c:v>SUB</c:v>
                  </c:pt>
                  <c:pt idx="5">
                    <c:v>LIG</c:v>
                  </c:pt>
                  <c:pt idx="6">
                    <c:v>LIG</c:v>
                  </c:pt>
                  <c:pt idx="7">
                    <c:v>BIT</c:v>
                  </c:pt>
                  <c:pt idx="8">
                    <c:v>BIT</c:v>
                  </c:pt>
                </c:lvl>
              </c:multiLvlStrCache>
            </c:multiLvlStrRef>
          </c:cat>
          <c:val>
            <c:numRef>
              <c:f>'Table S6'!$Y$62:$AG$62</c:f>
              <c:numCache>
                <c:formatCode>_(* #,##0.0_);_(* \(#,##0.0\);_(* "-"??_);_(@_)</c:formatCode>
                <c:ptCount val="9"/>
                <c:pt idx="0">
                  <c:v>11.368806587281409</c:v>
                </c:pt>
                <c:pt idx="1">
                  <c:v>5.3206591487123198</c:v>
                </c:pt>
                <c:pt idx="2">
                  <c:v>10.268811190152245</c:v>
                </c:pt>
                <c:pt idx="3">
                  <c:v>10.595340115768668</c:v>
                </c:pt>
                <c:pt idx="4">
                  <c:v>13.397340818943198</c:v>
                </c:pt>
                <c:pt idx="5">
                  <c:v>15.475109894685627</c:v>
                </c:pt>
                <c:pt idx="6">
                  <c:v>9.4034058154894868</c:v>
                </c:pt>
                <c:pt idx="7">
                  <c:v>17.253419649938614</c:v>
                </c:pt>
                <c:pt idx="8">
                  <c:v>8.3159317474108647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A-4C31-AADB-73D4520D9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5046095"/>
        <c:axId val="976667488"/>
      </c:barChart>
      <c:lineChart>
        <c:grouping val="standard"/>
        <c:varyColors val="0"/>
        <c:ser>
          <c:idx val="1"/>
          <c:order val="1"/>
          <c:tx>
            <c:v>Std. Dev.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'Table S6'!$Y$61:$AG$61</c:f>
              <c:strCache>
                <c:ptCount val="9"/>
                <c:pt idx="0">
                  <c:v>Appalachian</c:v>
                </c:pt>
                <c:pt idx="1">
                  <c:v>Powder River</c:v>
                </c:pt>
                <c:pt idx="2">
                  <c:v>Illinois</c:v>
                </c:pt>
                <c:pt idx="3">
                  <c:v>Western</c:v>
                </c:pt>
                <c:pt idx="4">
                  <c:v>Western</c:v>
                </c:pt>
                <c:pt idx="5">
                  <c:v>Gulf Coast</c:v>
                </c:pt>
                <c:pt idx="6">
                  <c:v>Ft Union</c:v>
                </c:pt>
                <c:pt idx="7">
                  <c:v>Interior</c:v>
                </c:pt>
                <c:pt idx="8">
                  <c:v>Imported</c:v>
                </c:pt>
              </c:strCache>
            </c:strRef>
          </c:cat>
          <c:val>
            <c:numRef>
              <c:f>'Table S6'!$Y$63:$AG$63</c:f>
              <c:numCache>
                <c:formatCode>_(* #,##0.0_);_(* \(#,##0.0\);_(* "-"??_);_(@_)</c:formatCode>
                <c:ptCount val="9"/>
                <c:pt idx="0">
                  <c:v>1.3352923862804291</c:v>
                </c:pt>
                <c:pt idx="1">
                  <c:v>0.20059633663305981</c:v>
                </c:pt>
                <c:pt idx="2">
                  <c:v>0.99240169432519254</c:v>
                </c:pt>
                <c:pt idx="3">
                  <c:v>1.5626126755090901</c:v>
                </c:pt>
                <c:pt idx="4">
                  <c:v>3.8072484726290359</c:v>
                </c:pt>
                <c:pt idx="5">
                  <c:v>1.9555027145655792</c:v>
                </c:pt>
                <c:pt idx="6">
                  <c:v>0.53870238494634748</c:v>
                </c:pt>
                <c:pt idx="7">
                  <c:v>3.6643269433476466</c:v>
                </c:pt>
                <c:pt idx="8">
                  <c:v>2.4012245312282241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A-4C31-AADB-73D4520D9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8168639"/>
        <c:axId val="1890170927"/>
      </c:lineChart>
      <c:catAx>
        <c:axId val="20550460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Producing Basin and Rank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667488"/>
        <c:crosses val="autoZero"/>
        <c:auto val="1"/>
        <c:lblAlgn val="ctr"/>
        <c:lblOffset val="100"/>
        <c:noMultiLvlLbl val="0"/>
      </c:catAx>
      <c:valAx>
        <c:axId val="976667488"/>
        <c:scaling>
          <c:orientation val="minMax"/>
          <c:max val="1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Meah ash content (%)</a:t>
                </a:r>
              </a:p>
            </c:rich>
          </c:tx>
          <c:layout>
            <c:manualLayout>
              <c:xMode val="edge"/>
              <c:yMode val="edge"/>
              <c:x val="0"/>
              <c:y val="0.176867162438028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046095"/>
        <c:crosses val="autoZero"/>
        <c:crossBetween val="between"/>
      </c:valAx>
      <c:valAx>
        <c:axId val="1890170927"/>
        <c:scaling>
          <c:orientation val="minMax"/>
          <c:max val="18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Standard deviation (%)</a:t>
                </a:r>
              </a:p>
            </c:rich>
          </c:tx>
          <c:layout>
            <c:manualLayout>
              <c:xMode val="edge"/>
              <c:yMode val="edge"/>
              <c:x val="0.96201978064000282"/>
              <c:y val="0.169216608340624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8168639"/>
        <c:crosses val="max"/>
        <c:crossBetween val="between"/>
      </c:valAx>
      <c:catAx>
        <c:axId val="20081686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90170927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6030887695329474"/>
          <c:y val="0.10243000874890641"/>
          <c:w val="0.13362221549229422"/>
          <c:h val="0.170834645669291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6</xdr:row>
      <xdr:rowOff>414</xdr:rowOff>
    </xdr:from>
    <xdr:to>
      <xdr:col>13</xdr:col>
      <xdr:colOff>160020</xdr:colOff>
      <xdr:row>18</xdr:row>
      <xdr:rowOff>414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4FF1B6F-0E5C-4C6A-BCC6-1C1AC0BC9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185737</xdr:colOff>
      <xdr:row>64</xdr:row>
      <xdr:rowOff>100012</xdr:rowOff>
    </xdr:from>
    <xdr:to>
      <xdr:col>32</xdr:col>
      <xdr:colOff>157162</xdr:colOff>
      <xdr:row>76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6EF84D-93FE-499F-9B67-368F2A14F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304800</xdr:colOff>
      <xdr:row>65</xdr:row>
      <xdr:rowOff>185737</xdr:rowOff>
    </xdr:from>
    <xdr:to>
      <xdr:col>9</xdr:col>
      <xdr:colOff>228600</xdr:colOff>
      <xdr:row>77</xdr:row>
      <xdr:rowOff>185737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5D25E77-130E-4F78-B45F-169B12BCA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0.05288</cdr:x>
      <cdr:y>0.15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05A1D1C-67A4-4B23-A3A4-54CB22D31A90}"/>
            </a:ext>
          </a:extLst>
        </cdr:cNvPr>
        <cdr:cNvSpPr txBox="1"/>
      </cdr:nvSpPr>
      <cdr:spPr>
        <a:xfrm xmlns:a="http://schemas.openxmlformats.org/drawingml/2006/main">
          <a:off x="0" y="0"/>
          <a:ext cx="3143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b)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0.05148</cdr:x>
      <cdr:y>0.15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988B743-CA58-4609-8166-BFA747BF3329}"/>
            </a:ext>
          </a:extLst>
        </cdr:cNvPr>
        <cdr:cNvSpPr txBox="1"/>
      </cdr:nvSpPr>
      <cdr:spPr>
        <a:xfrm xmlns:a="http://schemas.openxmlformats.org/drawingml/2006/main">
          <a:off x="0" y="0"/>
          <a:ext cx="3143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100"/>
            <a:t>a)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39</xdr:row>
      <xdr:rowOff>0</xdr:rowOff>
    </xdr:from>
    <xdr:to>
      <xdr:col>23</xdr:col>
      <xdr:colOff>314325</xdr:colOff>
      <xdr:row>51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EECD4C1-688B-47D9-A762-22CF07C5E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51</xdr:row>
      <xdr:rowOff>0</xdr:rowOff>
    </xdr:from>
    <xdr:to>
      <xdr:col>23</xdr:col>
      <xdr:colOff>314325</xdr:colOff>
      <xdr:row>63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D59F8F8-252D-4CA5-83A5-7A067BE56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0.05288</cdr:x>
      <cdr:y>0.09132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FB25CEC-70DB-4CFB-9309-2854A46509BF}"/>
            </a:ext>
          </a:extLst>
        </cdr:cNvPr>
        <cdr:cNvSpPr txBox="1"/>
      </cdr:nvSpPr>
      <cdr:spPr>
        <a:xfrm xmlns:a="http://schemas.openxmlformats.org/drawingml/2006/main">
          <a:off x="0" y="0"/>
          <a:ext cx="314325" cy="2087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a)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0.05288</cdr:x>
      <cdr:y>0.15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E37295C-07DB-426E-97C4-7EB397653767}"/>
            </a:ext>
          </a:extLst>
        </cdr:cNvPr>
        <cdr:cNvSpPr txBox="1"/>
      </cdr:nvSpPr>
      <cdr:spPr>
        <a:xfrm xmlns:a="http://schemas.openxmlformats.org/drawingml/2006/main">
          <a:off x="0" y="0"/>
          <a:ext cx="314325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b)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18</xdr:col>
      <xdr:colOff>579120</xdr:colOff>
      <xdr:row>14</xdr:row>
      <xdr:rowOff>152400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AEFCAAB2-0399-4E44-B5EA-BF80D99B6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4</xdr:row>
      <xdr:rowOff>0</xdr:rowOff>
    </xdr:from>
    <xdr:to>
      <xdr:col>24</xdr:col>
      <xdr:colOff>121920</xdr:colOff>
      <xdr:row>14</xdr:row>
      <xdr:rowOff>152400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53E913C5-7EB3-42D0-941D-5CC37C526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15</xdr:row>
      <xdr:rowOff>0</xdr:rowOff>
    </xdr:from>
    <xdr:to>
      <xdr:col>18</xdr:col>
      <xdr:colOff>579120</xdr:colOff>
      <xdr:row>25</xdr:row>
      <xdr:rowOff>152400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F00A1185-DA89-439A-B98D-DDFF945A9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15</xdr:row>
      <xdr:rowOff>0</xdr:rowOff>
    </xdr:from>
    <xdr:to>
      <xdr:col>24</xdr:col>
      <xdr:colOff>121920</xdr:colOff>
      <xdr:row>25</xdr:row>
      <xdr:rowOff>152400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1B634A22-69D2-43EA-9E76-7A9EF7A20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0.51866</cdr:x>
      <cdr:y>0.08025</cdr:y>
    </cdr:from>
    <cdr:to>
      <cdr:x>0.94445</cdr:x>
      <cdr:y>0.1824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FC1F5FD-5D91-47B5-8D4B-896A893F55D2}"/>
            </a:ext>
          </a:extLst>
        </cdr:cNvPr>
        <cdr:cNvSpPr txBox="1"/>
      </cdr:nvSpPr>
      <cdr:spPr>
        <a:xfrm xmlns:a="http://schemas.openxmlformats.org/drawingml/2006/main">
          <a:off x="1517650" y="165100"/>
          <a:ext cx="1245887" cy="2101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Potentially</a:t>
          </a:r>
          <a:r>
            <a:rPr lang="en-US" sz="1100" baseline="0"/>
            <a:t> Accessible</a:t>
          </a:r>
          <a:endParaRPr lang="en-US" sz="1100"/>
        </a:p>
      </cdr:txBody>
    </cdr:sp>
  </cdr:relSizeAnchor>
  <cdr:relSizeAnchor xmlns:cdr="http://schemas.openxmlformats.org/drawingml/2006/chartDrawing">
    <cdr:from>
      <cdr:x>0</cdr:x>
      <cdr:y>0</cdr:y>
    </cdr:from>
    <cdr:to>
      <cdr:x>0.06208</cdr:x>
      <cdr:y>0.11111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CB8056D-EF67-4198-9393-DBABB4DCA3C5}"/>
            </a:ext>
          </a:extLst>
        </cdr:cNvPr>
        <cdr:cNvSpPr txBox="1"/>
      </cdr:nvSpPr>
      <cdr:spPr>
        <a:xfrm xmlns:a="http://schemas.openxmlformats.org/drawingml/2006/main">
          <a:off x="0" y="0"/>
          <a:ext cx="181641" cy="2285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a)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0.61306</cdr:x>
      <cdr:y>0.08025</cdr:y>
    </cdr:from>
    <cdr:to>
      <cdr:x>0.97656</cdr:x>
      <cdr:y>0.1713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FC1F5FD-5D91-47B5-8D4B-896A893F55D2}"/>
            </a:ext>
          </a:extLst>
        </cdr:cNvPr>
        <cdr:cNvSpPr txBox="1"/>
      </cdr:nvSpPr>
      <cdr:spPr>
        <a:xfrm xmlns:a="http://schemas.openxmlformats.org/drawingml/2006/main">
          <a:off x="1793867" y="165106"/>
          <a:ext cx="1063634" cy="1873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/>
            <a:t>Inaccessible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0.06208</cdr:x>
      <cdr:y>0.11111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CB8056D-EF67-4198-9393-DBABB4DCA3C5}"/>
            </a:ext>
          </a:extLst>
        </cdr:cNvPr>
        <cdr:cNvSpPr txBox="1"/>
      </cdr:nvSpPr>
      <cdr:spPr>
        <a:xfrm xmlns:a="http://schemas.openxmlformats.org/drawingml/2006/main">
          <a:off x="0" y="0"/>
          <a:ext cx="181641" cy="2285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b)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6</xdr:row>
      <xdr:rowOff>785</xdr:rowOff>
    </xdr:from>
    <xdr:to>
      <xdr:col>25</xdr:col>
      <xdr:colOff>499044</xdr:colOff>
      <xdr:row>16</xdr:row>
      <xdr:rowOff>153185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F9DEB585-F7AC-439E-9B36-C74D64A22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89087</xdr:rowOff>
    </xdr:from>
    <xdr:to>
      <xdr:col>10</xdr:col>
      <xdr:colOff>591313</xdr:colOff>
      <xdr:row>17</xdr:row>
      <xdr:rowOff>50987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3A91315-426F-4DD6-81A4-7EAEC4866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16</xdr:col>
      <xdr:colOff>449405</xdr:colOff>
      <xdr:row>14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BAC14D1-78F6-4FDB-BE98-9C440B39F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0.12169</cdr:x>
      <cdr:y>0.08508</cdr:y>
    </cdr:from>
    <cdr:to>
      <cdr:x>0.43225</cdr:x>
      <cdr:y>0.22637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F7DA171-EECA-4D3C-B739-CCED58531409}"/>
            </a:ext>
          </a:extLst>
        </cdr:cNvPr>
        <cdr:cNvSpPr txBox="1"/>
      </cdr:nvSpPr>
      <cdr:spPr>
        <a:xfrm xmlns:a="http://schemas.openxmlformats.org/drawingml/2006/main">
          <a:off x="722304" y="155597"/>
          <a:ext cx="1843424" cy="258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Electric Power Industry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72</xdr:col>
      <xdr:colOff>28574</xdr:colOff>
      <xdr:row>249</xdr:row>
      <xdr:rowOff>133350</xdr:rowOff>
    </xdr:from>
    <xdr:to>
      <xdr:col>76</xdr:col>
      <xdr:colOff>396954</xdr:colOff>
      <xdr:row>259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DA44CF-610E-4F08-8977-E29D524F49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0.23074</cdr:x>
      <cdr:y>0.15755</cdr:y>
    </cdr:from>
    <cdr:to>
      <cdr:x>0.4718</cdr:x>
      <cdr:y>0.4066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943B2F4-929B-48AD-BC5D-2C87916E16DE}"/>
            </a:ext>
          </a:extLst>
        </cdr:cNvPr>
        <cdr:cNvSpPr txBox="1"/>
      </cdr:nvSpPr>
      <cdr:spPr>
        <a:xfrm xmlns:a="http://schemas.openxmlformats.org/drawingml/2006/main">
          <a:off x="694350" y="288125"/>
          <a:ext cx="725394" cy="455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/>
            <a:t>Appalachian Basin</a:t>
          </a:r>
        </a:p>
      </cdr:txBody>
    </cdr:sp>
  </cdr:relSizeAnchor>
  <cdr:relSizeAnchor xmlns:cdr="http://schemas.openxmlformats.org/drawingml/2006/chartDrawing">
    <cdr:from>
      <cdr:x>0.51899</cdr:x>
      <cdr:y>0.42426</cdr:y>
    </cdr:from>
    <cdr:to>
      <cdr:x>0.76053</cdr:x>
      <cdr:y>0.54862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16D00A4-4EAF-4D9B-9DD7-03967677BA17}"/>
            </a:ext>
          </a:extLst>
        </cdr:cNvPr>
        <cdr:cNvSpPr txBox="1"/>
      </cdr:nvSpPr>
      <cdr:spPr>
        <a:xfrm xmlns:a="http://schemas.openxmlformats.org/drawingml/2006/main">
          <a:off x="1561727" y="775895"/>
          <a:ext cx="726838" cy="227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/>
            <a:t>Illinois Basin</a:t>
          </a:r>
        </a:p>
      </cdr:txBody>
    </cdr:sp>
  </cdr:relSizeAnchor>
  <cdr:relSizeAnchor xmlns:cdr="http://schemas.openxmlformats.org/drawingml/2006/chartDrawing">
    <cdr:from>
      <cdr:x>0.44356</cdr:x>
      <cdr:y>0.64236</cdr:y>
    </cdr:from>
    <cdr:to>
      <cdr:x>0.81249</cdr:x>
      <cdr:y>0.76672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7CA8590-7A80-4D25-BD23-9A3BDF13297D}"/>
            </a:ext>
          </a:extLst>
        </cdr:cNvPr>
        <cdr:cNvSpPr txBox="1"/>
      </cdr:nvSpPr>
      <cdr:spPr>
        <a:xfrm xmlns:a="http://schemas.openxmlformats.org/drawingml/2006/main">
          <a:off x="1339850" y="1174750"/>
          <a:ext cx="1114425" cy="2274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/>
            <a:t>Powder River</a:t>
          </a:r>
          <a:r>
            <a:rPr lang="en-US" sz="1000" baseline="0"/>
            <a:t> Basin</a:t>
          </a:r>
          <a:endParaRPr lang="en-US" sz="10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542181</xdr:colOff>
      <xdr:row>6</xdr:row>
      <xdr:rowOff>168667</xdr:rowOff>
    </xdr:from>
    <xdr:to>
      <xdr:col>49</xdr:col>
      <xdr:colOff>150097</xdr:colOff>
      <xdr:row>16</xdr:row>
      <xdr:rowOff>184996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E388F3C-E1F6-494E-BEC9-2DF2CA34FE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532533</xdr:colOff>
      <xdr:row>17</xdr:row>
      <xdr:rowOff>173183</xdr:rowOff>
    </xdr:from>
    <xdr:to>
      <xdr:col>49</xdr:col>
      <xdr:colOff>414769</xdr:colOff>
      <xdr:row>27</xdr:row>
      <xdr:rowOff>189512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D90C323-3218-438A-AA0D-3CD96EFAA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181511</xdr:colOff>
      <xdr:row>26</xdr:row>
      <xdr:rowOff>16328</xdr:rowOff>
    </xdr:from>
    <xdr:to>
      <xdr:col>4</xdr:col>
      <xdr:colOff>493931</xdr:colOff>
      <xdr:row>38</xdr:row>
      <xdr:rowOff>16328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653B8D-B5BF-4E24-B193-A390C6424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588869</xdr:colOff>
      <xdr:row>8</xdr:row>
      <xdr:rowOff>51547</xdr:rowOff>
    </xdr:from>
    <xdr:to>
      <xdr:col>17</xdr:col>
      <xdr:colOff>558389</xdr:colOff>
      <xdr:row>20</xdr:row>
      <xdr:rowOff>51547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F8E2F70-89CE-4DBC-AA6A-DBCEC9C53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561975</xdr:colOff>
      <xdr:row>5</xdr:row>
      <xdr:rowOff>114300</xdr:rowOff>
    </xdr:from>
    <xdr:to>
      <xdr:col>29</xdr:col>
      <xdr:colOff>488433</xdr:colOff>
      <xdr:row>13</xdr:row>
      <xdr:rowOff>155403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6EB643-408B-4FF5-9A90-2462C9B78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561975</xdr:colOff>
      <xdr:row>14</xdr:row>
      <xdr:rowOff>114300</xdr:rowOff>
    </xdr:from>
    <xdr:to>
      <xdr:col>29</xdr:col>
      <xdr:colOff>488433</xdr:colOff>
      <xdr:row>25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C9469C5-8E9C-40F0-99E1-A43626031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0.11081</cdr:x>
      <cdr:y>0.18537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A0B2861-556F-4B3A-87A6-FDD4E30C531F}"/>
            </a:ext>
          </a:extLst>
        </cdr:cNvPr>
        <cdr:cNvSpPr txBox="1"/>
      </cdr:nvSpPr>
      <cdr:spPr>
        <a:xfrm xmlns:a="http://schemas.openxmlformats.org/drawingml/2006/main">
          <a:off x="0" y="0"/>
          <a:ext cx="330868" cy="290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100"/>
            <a:t>a)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0.00022</cdr:x>
      <cdr:y>0</cdr:y>
    </cdr:from>
    <cdr:to>
      <cdr:x>0.11103</cdr:x>
      <cdr:y>0.14133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AF98E5A-1B73-4E62-ABAC-61CF252BB117}"/>
            </a:ext>
          </a:extLst>
        </cdr:cNvPr>
        <cdr:cNvSpPr txBox="1"/>
      </cdr:nvSpPr>
      <cdr:spPr>
        <a:xfrm xmlns:a="http://schemas.openxmlformats.org/drawingml/2006/main">
          <a:off x="668" y="0"/>
          <a:ext cx="330868" cy="290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b)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38897</xdr:colOff>
      <xdr:row>5</xdr:row>
      <xdr:rowOff>153281</xdr:rowOff>
    </xdr:from>
    <xdr:to>
      <xdr:col>20</xdr:col>
      <xdr:colOff>15744</xdr:colOff>
      <xdr:row>15</xdr:row>
      <xdr:rowOff>78442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0004F7-F171-46A8-927E-121FE3C8E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40020</xdr:colOff>
      <xdr:row>16</xdr:row>
      <xdr:rowOff>103496</xdr:rowOff>
    </xdr:from>
    <xdr:to>
      <xdr:col>20</xdr:col>
      <xdr:colOff>16867</xdr:colOff>
      <xdr:row>26</xdr:row>
      <xdr:rowOff>27296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8D43271-FA7C-4EF2-ABE2-1686439B4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433387</xdr:colOff>
      <xdr:row>26</xdr:row>
      <xdr:rowOff>185737</xdr:rowOff>
    </xdr:from>
    <xdr:to>
      <xdr:col>24</xdr:col>
      <xdr:colOff>280987</xdr:colOff>
      <xdr:row>38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782DAF-41E8-489B-B263-9C698DB7DF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0.13644</cdr:x>
      <cdr:y>0.1104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51ED30-5F4C-4C4A-8700-AC07207C0087}"/>
            </a:ext>
          </a:extLst>
        </cdr:cNvPr>
        <cdr:cNvSpPr txBox="1"/>
      </cdr:nvSpPr>
      <cdr:spPr>
        <a:xfrm xmlns:a="http://schemas.openxmlformats.org/drawingml/2006/main">
          <a:off x="0" y="0"/>
          <a:ext cx="402981" cy="2271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0.13644</cdr:x>
      <cdr:y>0.1104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6B996BA-1A4F-4119-BF9F-B6B8DF0D6558}"/>
            </a:ext>
          </a:extLst>
        </cdr:cNvPr>
        <cdr:cNvSpPr txBox="1"/>
      </cdr:nvSpPr>
      <cdr:spPr>
        <a:xfrm xmlns:a="http://schemas.openxmlformats.org/drawingml/2006/main">
          <a:off x="0" y="0"/>
          <a:ext cx="402981" cy="2271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100"/>
            <a:t>b)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46F30-5B59-4957-8F8B-E4B83A065296}">
  <dimension ref="A1:E31"/>
  <sheetViews>
    <sheetView tabSelected="1" workbookViewId="0"/>
  </sheetViews>
  <sheetFormatPr defaultRowHeight="15" x14ac:dyDescent="0.25"/>
  <cols>
    <col min="1" max="1" width="8.42578125" style="6" customWidth="1"/>
    <col min="2" max="3" width="10.140625" style="6" bestFit="1" customWidth="1"/>
    <col min="4" max="4" width="11.42578125" style="6" bestFit="1" customWidth="1"/>
    <col min="5" max="5" width="135.42578125" customWidth="1"/>
  </cols>
  <sheetData>
    <row r="1" spans="1:5" s="8" customFormat="1" ht="48.75" customHeight="1" x14ac:dyDescent="0.25">
      <c r="A1" s="32" t="s">
        <v>76</v>
      </c>
      <c r="B1" s="32" t="s">
        <v>401</v>
      </c>
      <c r="C1" s="32" t="s">
        <v>402</v>
      </c>
      <c r="D1" s="32" t="s">
        <v>403</v>
      </c>
      <c r="E1" s="32" t="s">
        <v>77</v>
      </c>
    </row>
    <row r="2" spans="1:5" x14ac:dyDescent="0.25">
      <c r="A2" s="163" t="s">
        <v>78</v>
      </c>
      <c r="B2" s="168">
        <v>3</v>
      </c>
      <c r="C2" s="168"/>
      <c r="D2" s="451"/>
      <c r="E2" s="166" t="str">
        <f>'Table S1'!B1</f>
        <v>Historical annual total coal production by grade in the US, 1800-2021</v>
      </c>
    </row>
    <row r="3" spans="1:5" x14ac:dyDescent="0.25">
      <c r="A3" s="163" t="s">
        <v>84</v>
      </c>
      <c r="B3" s="168"/>
      <c r="C3" s="168"/>
      <c r="D3" s="451" t="s">
        <v>84</v>
      </c>
      <c r="E3" s="166" t="str">
        <f>'Table S2'!B1</f>
        <v>Historical coal production, consumption, imports, and exports 1950-2021</v>
      </c>
    </row>
    <row r="4" spans="1:5" x14ac:dyDescent="0.25">
      <c r="A4" s="163" t="s">
        <v>91</v>
      </c>
      <c r="B4" s="168">
        <v>4</v>
      </c>
      <c r="C4" s="168"/>
      <c r="D4" s="451"/>
      <c r="E4" s="166" t="str">
        <f>'Table S3'!B1</f>
        <v>Historical US coal consumption by sector</v>
      </c>
    </row>
    <row r="5" spans="1:5" x14ac:dyDescent="0.25">
      <c r="A5" s="163" t="s">
        <v>413</v>
      </c>
      <c r="B5" s="168"/>
      <c r="C5" s="168"/>
      <c r="D5" s="451" t="s">
        <v>91</v>
      </c>
      <c r="E5" s="166" t="str">
        <f>'Table S4'!B1</f>
        <v>US annual net electric power generation by energy source</v>
      </c>
    </row>
    <row r="6" spans="1:5" x14ac:dyDescent="0.25">
      <c r="A6" s="163" t="s">
        <v>414</v>
      </c>
      <c r="B6" s="168">
        <v>5</v>
      </c>
      <c r="C6" s="168"/>
      <c r="D6" s="451" t="s">
        <v>99</v>
      </c>
      <c r="E6" s="166" t="str">
        <f>'Table S4'!AF1</f>
        <v>Net electric generation by state by fuel source for 1990, 2008, and 2020</v>
      </c>
    </row>
    <row r="7" spans="1:5" x14ac:dyDescent="0.25">
      <c r="A7" s="163" t="s">
        <v>105</v>
      </c>
      <c r="B7" s="163">
        <v>6</v>
      </c>
      <c r="C7" s="163"/>
      <c r="D7" s="163"/>
      <c r="E7" s="166" t="str">
        <f>'Table S5'!$B$1</f>
        <v>Estimated power sector and total ash based on power plant deliveries</v>
      </c>
    </row>
    <row r="8" spans="1:5" x14ac:dyDescent="0.25">
      <c r="A8" s="163" t="s">
        <v>108</v>
      </c>
      <c r="B8" s="163"/>
      <c r="C8" s="163"/>
      <c r="D8" s="6" t="s">
        <v>404</v>
      </c>
      <c r="E8" s="166" t="str">
        <f>'Table S6'!B1</f>
        <v xml:space="preserve">Coal and ash content by source basin for 1972-2021 </v>
      </c>
    </row>
    <row r="9" spans="1:5" x14ac:dyDescent="0.25">
      <c r="A9" s="163" t="s">
        <v>109</v>
      </c>
      <c r="B9" s="163"/>
      <c r="C9" s="163"/>
      <c r="D9" s="6" t="s">
        <v>404</v>
      </c>
      <c r="E9" s="166" t="str">
        <f>'Table S6'!Y1</f>
        <v>Temporal variability of coal ash content produced by different basins for 1972-2021</v>
      </c>
    </row>
    <row r="10" spans="1:5" x14ac:dyDescent="0.25">
      <c r="A10" s="163" t="s">
        <v>111</v>
      </c>
      <c r="B10" s="163"/>
      <c r="C10" s="163"/>
      <c r="D10" s="163"/>
      <c r="E10" s="166" t="str">
        <f>'Table S7'!B1</f>
        <v xml:space="preserve">Coal and ash content by source state for 1990-2021 </v>
      </c>
    </row>
    <row r="11" spans="1:5" x14ac:dyDescent="0.25">
      <c r="A11" s="163" t="s">
        <v>112</v>
      </c>
      <c r="B11" s="163"/>
      <c r="C11" s="163"/>
      <c r="D11" s="163"/>
      <c r="E11" s="166" t="str">
        <f>'Table S7'!BH1</f>
        <v>Temporal variability of coal ash content produced by different states for 1990-2021</v>
      </c>
    </row>
    <row r="12" spans="1:5" x14ac:dyDescent="0.25">
      <c r="A12" s="163" t="s">
        <v>113</v>
      </c>
      <c r="B12" s="163">
        <v>7</v>
      </c>
      <c r="C12" s="163"/>
      <c r="D12" s="163" t="s">
        <v>405</v>
      </c>
      <c r="E12" s="166" t="str">
        <f>'Table S8'!B1</f>
        <v>Summary of total and potentially accessible ash produced and accounted for by the electric power industry during 1985-2021 by type and disposal facility</v>
      </c>
    </row>
    <row r="13" spans="1:5" x14ac:dyDescent="0.25">
      <c r="A13" s="163" t="s">
        <v>468</v>
      </c>
      <c r="B13" s="163"/>
      <c r="C13" s="163"/>
      <c r="D13" s="163"/>
      <c r="E13" s="166" t="str">
        <f>'Table S9'!B1</f>
        <v>Estimated total potentially accessible power plant ash for 1950-2021</v>
      </c>
    </row>
    <row r="14" spans="1:5" x14ac:dyDescent="0.25">
      <c r="A14" s="163" t="s">
        <v>469</v>
      </c>
      <c r="B14" s="163"/>
      <c r="C14" s="163"/>
      <c r="D14" s="163" t="s">
        <v>122</v>
      </c>
      <c r="E14" s="166" t="str">
        <f>'Table S9'!J1</f>
        <v>Total reported ash and potentially accessible ash by state and by type for 1985-2021</v>
      </c>
    </row>
    <row r="15" spans="1:5" x14ac:dyDescent="0.25">
      <c r="A15" s="163" t="s">
        <v>125</v>
      </c>
      <c r="B15" s="163"/>
      <c r="C15" s="163"/>
      <c r="D15" s="163" t="s">
        <v>125</v>
      </c>
      <c r="E15" s="166" t="str">
        <f>'Table S10'!B1</f>
        <v>Estimated total and accesible ash based on American Coal Ash Association data for 1974-2021</v>
      </c>
    </row>
    <row r="16" spans="1:5" x14ac:dyDescent="0.25">
      <c r="A16" s="163" t="s">
        <v>127</v>
      </c>
      <c r="B16" s="163"/>
      <c r="C16" s="163"/>
      <c r="D16" s="163"/>
      <c r="E16" s="166" t="str">
        <f>'Table S11'!B1</f>
        <v>Summary of American Coal Ash Association (ACAA) data for 1974-2021</v>
      </c>
    </row>
    <row r="17" spans="1:5" x14ac:dyDescent="0.25">
      <c r="A17" s="163" t="s">
        <v>327</v>
      </c>
      <c r="B17" s="163"/>
      <c r="C17" s="163"/>
      <c r="D17" s="163"/>
      <c r="E17" s="166" t="str">
        <f>'Table S12'!B1</f>
        <v>Summary of REE concentrations in power plant ash from recent studies</v>
      </c>
    </row>
    <row r="18" spans="1:5" x14ac:dyDescent="0.25">
      <c r="A18" s="163" t="s">
        <v>328</v>
      </c>
      <c r="B18" s="163"/>
      <c r="C18" s="163"/>
      <c r="D18" s="163"/>
      <c r="E18" s="166" t="str">
        <f>'Table S12'!AX1</f>
        <v>Median, mean, and standard deviation REE concentrations in power plant coal ash by coal basin source</v>
      </c>
    </row>
    <row r="19" spans="1:5" x14ac:dyDescent="0.25">
      <c r="A19" s="163" t="s">
        <v>329</v>
      </c>
      <c r="B19" s="163"/>
      <c r="C19" s="163"/>
      <c r="D19" s="163"/>
      <c r="E19" s="166" t="str">
        <f>'Table S12'!BV1</f>
        <v>Summary of REE concentrations in power plant ash from recent studies normalized by Upper Contenintal Crust (UCC) concentrations</v>
      </c>
    </row>
    <row r="20" spans="1:5" x14ac:dyDescent="0.25">
      <c r="A20" s="163" t="s">
        <v>251</v>
      </c>
      <c r="B20" s="163"/>
      <c r="C20" s="163"/>
      <c r="D20" s="163"/>
      <c r="E20" s="167" t="str">
        <f>'Table S13'!B1</f>
        <v>Total US coal production by basin for 1950-2021</v>
      </c>
    </row>
    <row r="21" spans="1:5" x14ac:dyDescent="0.25">
      <c r="A21" s="163" t="s">
        <v>252</v>
      </c>
      <c r="B21" s="163"/>
      <c r="C21" s="163"/>
      <c r="D21" s="163"/>
      <c r="E21" s="167" t="str">
        <f>'Table S13'!L1</f>
        <v>Total US coal production percentages by basin for 1950-2021</v>
      </c>
    </row>
    <row r="22" spans="1:5" x14ac:dyDescent="0.25">
      <c r="A22" s="163" t="s">
        <v>263</v>
      </c>
      <c r="B22" s="163"/>
      <c r="C22" s="163"/>
      <c r="D22" s="163"/>
      <c r="E22" s="167" t="str">
        <f>'Table S13'!V1</f>
        <v>Estimated total US associated coal ash percentage by region for 1950-2021</v>
      </c>
    </row>
    <row r="23" spans="1:5" x14ac:dyDescent="0.25">
      <c r="A23" s="163" t="s">
        <v>330</v>
      </c>
      <c r="B23" s="163">
        <v>8</v>
      </c>
      <c r="C23" s="163"/>
      <c r="D23" s="163"/>
      <c r="E23" s="167" t="str">
        <f>'Table S13'!AE1</f>
        <v>Estimated total US associate coal ash by region for 1950-2021</v>
      </c>
    </row>
    <row r="24" spans="1:5" x14ac:dyDescent="0.25">
      <c r="A24" s="163" t="s">
        <v>293</v>
      </c>
      <c r="B24" s="163"/>
      <c r="C24" s="163"/>
      <c r="D24" s="163"/>
      <c r="E24" s="167" t="str">
        <f>'Table S14'!B1</f>
        <v>Mean REO concentrations, prices, and unit values for ash from selected basins</v>
      </c>
    </row>
    <row r="25" spans="1:5" x14ac:dyDescent="0.25">
      <c r="A25" s="163" t="s">
        <v>294</v>
      </c>
      <c r="B25" s="163">
        <v>9</v>
      </c>
      <c r="C25" s="163"/>
      <c r="D25" s="163"/>
      <c r="E25" s="167" t="str">
        <f>'Table S14'!P1</f>
        <v>Estimated REE and REEYSc Oxide values of ash from selected basins</v>
      </c>
    </row>
    <row r="26" spans="1:5" x14ac:dyDescent="0.25">
      <c r="A26" s="163" t="s">
        <v>295</v>
      </c>
      <c r="B26" s="163"/>
      <c r="C26" s="163"/>
      <c r="D26" s="163"/>
      <c r="E26" s="166" t="str">
        <f>'Table S15'!B1</f>
        <v>Coal and ash accounted for with Form 423 and 923 by destination state for 1972-2021</v>
      </c>
    </row>
    <row r="27" spans="1:5" x14ac:dyDescent="0.25">
      <c r="A27" s="163" t="s">
        <v>296</v>
      </c>
      <c r="B27" s="163"/>
      <c r="C27" s="163">
        <v>1</v>
      </c>
      <c r="D27" s="163"/>
      <c r="E27" s="166" t="str">
        <f>'Table S15'!AY1</f>
        <v>Summary of total Form 423 and 923 ash by destination region during 1972-2021</v>
      </c>
    </row>
    <row r="28" spans="1:5" x14ac:dyDescent="0.25">
      <c r="A28" s="163" t="s">
        <v>331</v>
      </c>
      <c r="B28" s="163"/>
      <c r="C28" s="163">
        <v>2</v>
      </c>
      <c r="D28" s="163"/>
      <c r="E28" s="166" t="str">
        <f>'Table S15'!BF1</f>
        <v>Estimated value of REO in coal ash by source and destination basins for 1972 - 2021</v>
      </c>
    </row>
    <row r="29" spans="1:5" x14ac:dyDescent="0.25">
      <c r="A29" s="163" t="s">
        <v>332</v>
      </c>
      <c r="B29" s="163"/>
      <c r="C29" s="163"/>
      <c r="D29" s="163"/>
      <c r="E29" s="166" t="str">
        <f>'Table S15'!BO1</f>
        <v>Distribution of ash by destination state during 1972-2021</v>
      </c>
    </row>
    <row r="30" spans="1:5" x14ac:dyDescent="0.25">
      <c r="A30" s="163" t="s">
        <v>398</v>
      </c>
      <c r="B30" s="163"/>
      <c r="C30" s="163"/>
      <c r="D30" s="163"/>
      <c r="E30" s="166" t="str">
        <f>'Table S15'!CD1</f>
        <v>Distribution of ash by destination state during 1972-2021</v>
      </c>
    </row>
    <row r="31" spans="1:5" x14ac:dyDescent="0.25">
      <c r="A31" s="163" t="s">
        <v>399</v>
      </c>
      <c r="B31" s="163"/>
      <c r="C31" s="163"/>
      <c r="D31" s="163"/>
      <c r="E31" s="166" t="str">
        <f>'Table S15'!CN1</f>
        <v>Distribution of ash (% of total by source basin) delivered to each state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3681F-F1EA-4EA4-ADD7-088B1858A2C7}">
  <dimension ref="A1:R81"/>
  <sheetViews>
    <sheetView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5703125" customWidth="1"/>
    <col min="2" max="2" width="12.140625" customWidth="1"/>
    <col min="3" max="3" width="10.28515625" customWidth="1"/>
    <col min="4" max="5" width="12.5703125" customWidth="1"/>
    <col min="9" max="9" width="11.42578125" customWidth="1"/>
    <col min="10" max="11" width="13.42578125" bestFit="1" customWidth="1"/>
    <col min="12" max="12" width="10.42578125" customWidth="1"/>
    <col min="13" max="14" width="10.5703125" bestFit="1" customWidth="1"/>
    <col min="15" max="15" width="12" customWidth="1"/>
  </cols>
  <sheetData>
    <row r="1" spans="1:18" x14ac:dyDescent="0.25">
      <c r="A1" t="s">
        <v>449</v>
      </c>
      <c r="B1" t="s">
        <v>472</v>
      </c>
      <c r="I1" t="s">
        <v>467</v>
      </c>
      <c r="J1" t="s">
        <v>463</v>
      </c>
      <c r="R1" s="1"/>
    </row>
    <row r="2" spans="1:18" x14ac:dyDescent="0.25">
      <c r="J2" t="s">
        <v>462</v>
      </c>
    </row>
    <row r="4" spans="1:18" s="9" customFormat="1" ht="15" customHeight="1" x14ac:dyDescent="0.25">
      <c r="A4" s="559" t="s">
        <v>0</v>
      </c>
      <c r="B4" s="508" t="s">
        <v>461</v>
      </c>
      <c r="C4" s="508"/>
      <c r="D4" s="506" t="s">
        <v>470</v>
      </c>
      <c r="E4" s="506"/>
      <c r="I4" s="567" t="s">
        <v>4</v>
      </c>
      <c r="J4" s="568" t="s">
        <v>393</v>
      </c>
      <c r="K4" s="569"/>
      <c r="L4" s="570"/>
      <c r="M4" s="568" t="s">
        <v>394</v>
      </c>
      <c r="N4" s="569"/>
      <c r="O4" s="570"/>
    </row>
    <row r="5" spans="1:18" s="9" customFormat="1" x14ac:dyDescent="0.25">
      <c r="A5" s="559"/>
      <c r="B5" s="489" t="s">
        <v>460</v>
      </c>
      <c r="C5" s="489" t="s">
        <v>421</v>
      </c>
      <c r="D5" s="475" t="s">
        <v>464</v>
      </c>
      <c r="E5" s="475" t="s">
        <v>370</v>
      </c>
      <c r="I5" s="567"/>
      <c r="J5" s="27" t="s">
        <v>54</v>
      </c>
      <c r="K5" s="27" t="s">
        <v>67</v>
      </c>
      <c r="L5" s="27" t="s">
        <v>68</v>
      </c>
      <c r="M5" s="27" t="s">
        <v>54</v>
      </c>
      <c r="N5" s="27" t="s">
        <v>67</v>
      </c>
      <c r="O5" s="27" t="s">
        <v>68</v>
      </c>
    </row>
    <row r="6" spans="1:18" x14ac:dyDescent="0.25">
      <c r="A6" s="68">
        <v>1950</v>
      </c>
      <c r="B6" s="165">
        <f>'Table S3'!B6</f>
        <v>83.343533780000001</v>
      </c>
      <c r="C6" s="165">
        <f>'Table S5'!K6</f>
        <v>10.951340338691999</v>
      </c>
      <c r="D6" s="488">
        <v>80</v>
      </c>
      <c r="E6" s="165">
        <f>C6*D6/100</f>
        <v>8.7610722709535995</v>
      </c>
      <c r="I6" s="68" t="s">
        <v>22</v>
      </c>
      <c r="J6" s="28">
        <f t="shared" ref="J6:J51" si="0">SUM(K6:L6)</f>
        <v>302.88008681019988</v>
      </c>
      <c r="K6" s="28">
        <v>99.295586479599947</v>
      </c>
      <c r="L6" s="28">
        <v>203.58450033059992</v>
      </c>
      <c r="M6" s="28">
        <f t="shared" ref="M6:M50" si="1">SUM(N6:O6)</f>
        <v>203.13394031179999</v>
      </c>
      <c r="N6" s="28">
        <v>82.768127649599975</v>
      </c>
      <c r="O6" s="28">
        <v>120.36581266220001</v>
      </c>
    </row>
    <row r="7" spans="1:18" x14ac:dyDescent="0.25">
      <c r="A7" s="68">
        <v>1951</v>
      </c>
      <c r="B7" s="165">
        <f>'Table S3'!B7</f>
        <v>95.950614239999993</v>
      </c>
      <c r="C7" s="165">
        <f>'Table S5'!K7</f>
        <v>12.607910711135998</v>
      </c>
      <c r="D7" s="488">
        <v>80</v>
      </c>
      <c r="E7" s="165">
        <f t="shared" ref="E7:E70" si="2">C7*D7/100</f>
        <v>10.086328568908799</v>
      </c>
      <c r="I7" s="68" t="s">
        <v>33</v>
      </c>
      <c r="J7" s="28">
        <f t="shared" si="0"/>
        <v>164.26101422959997</v>
      </c>
      <c r="K7" s="28">
        <v>38.004509883599994</v>
      </c>
      <c r="L7" s="28">
        <v>126.25650434599997</v>
      </c>
      <c r="M7" s="28">
        <f t="shared" si="1"/>
        <v>121.48685127540001</v>
      </c>
      <c r="N7" s="28">
        <v>20.357681651600004</v>
      </c>
      <c r="O7" s="28">
        <v>101.12916962380001</v>
      </c>
    </row>
    <row r="8" spans="1:18" x14ac:dyDescent="0.25">
      <c r="A8" s="68">
        <v>1952</v>
      </c>
      <c r="B8" s="165">
        <f>'Table S3'!B8</f>
        <v>97.132669780000001</v>
      </c>
      <c r="C8" s="165">
        <f>'Table S5'!K8</f>
        <v>12.763232809092006</v>
      </c>
      <c r="D8" s="488">
        <v>80</v>
      </c>
      <c r="E8" s="165">
        <f t="shared" si="2"/>
        <v>10.210586247273604</v>
      </c>
      <c r="I8" s="68" t="s">
        <v>6</v>
      </c>
      <c r="J8" s="28">
        <f t="shared" si="0"/>
        <v>124.63259952956001</v>
      </c>
      <c r="K8" s="28">
        <v>34.814267171980006</v>
      </c>
      <c r="L8" s="28">
        <v>89.818332357580005</v>
      </c>
      <c r="M8" s="28">
        <f t="shared" si="1"/>
        <v>99.002042989559996</v>
      </c>
      <c r="N8" s="28">
        <v>23.092140801980008</v>
      </c>
      <c r="O8" s="28">
        <v>75.909902187579988</v>
      </c>
    </row>
    <row r="9" spans="1:18" x14ac:dyDescent="0.25">
      <c r="A9" s="68">
        <v>1953</v>
      </c>
      <c r="B9" s="165">
        <f>'Table S3'!B9</f>
        <v>105.13944046</v>
      </c>
      <c r="C9" s="165">
        <f>'Table S5'!K9</f>
        <v>13.815322476443999</v>
      </c>
      <c r="D9" s="488">
        <v>80</v>
      </c>
      <c r="E9" s="165">
        <f t="shared" si="2"/>
        <v>11.052257981155199</v>
      </c>
      <c r="I9" s="68" t="s">
        <v>24</v>
      </c>
      <c r="J9" s="28">
        <f t="shared" si="0"/>
        <v>173.77731428599998</v>
      </c>
      <c r="K9" s="28">
        <v>43.170246813999995</v>
      </c>
      <c r="L9" s="28">
        <v>130.60706747199998</v>
      </c>
      <c r="M9" s="28">
        <f t="shared" si="1"/>
        <v>95.610149585999963</v>
      </c>
      <c r="N9" s="28">
        <v>17.039471222000003</v>
      </c>
      <c r="O9" s="28">
        <v>78.57067836399996</v>
      </c>
    </row>
    <row r="10" spans="1:18" x14ac:dyDescent="0.25">
      <c r="A10" s="68">
        <v>1954</v>
      </c>
      <c r="B10" s="165">
        <f>'Table S3'!B10</f>
        <v>107.3965043</v>
      </c>
      <c r="C10" s="165">
        <f>'Table S5'!K10</f>
        <v>14.11190066502</v>
      </c>
      <c r="D10" s="488">
        <v>80</v>
      </c>
      <c r="E10" s="165">
        <f t="shared" si="2"/>
        <v>11.289520532015999</v>
      </c>
      <c r="I10" s="68" t="s">
        <v>16</v>
      </c>
      <c r="J10" s="28">
        <f t="shared" si="0"/>
        <v>127.7457128904</v>
      </c>
      <c r="K10" s="28">
        <v>34.074052743800003</v>
      </c>
      <c r="L10" s="28">
        <v>93.671660146600004</v>
      </c>
      <c r="M10" s="28">
        <f t="shared" si="1"/>
        <v>91.698716010799984</v>
      </c>
      <c r="N10" s="28">
        <v>19.866797481799999</v>
      </c>
      <c r="O10" s="28">
        <v>71.831918528999992</v>
      </c>
    </row>
    <row r="11" spans="1:18" x14ac:dyDescent="0.25">
      <c r="A11" s="68">
        <v>1955</v>
      </c>
      <c r="B11" s="165">
        <f>'Table S3'!B11</f>
        <v>130.41528961999998</v>
      </c>
      <c r="C11" s="165">
        <f>'Table S5'!K11</f>
        <v>17.136569056067994</v>
      </c>
      <c r="D11" s="488">
        <v>80</v>
      </c>
      <c r="E11" s="165">
        <f t="shared" si="2"/>
        <v>13.709255244854397</v>
      </c>
      <c r="I11" s="68" t="s">
        <v>8</v>
      </c>
      <c r="J11" s="28">
        <f t="shared" si="0"/>
        <v>121.89554221566</v>
      </c>
      <c r="K11" s="28">
        <v>23.229198463559992</v>
      </c>
      <c r="L11" s="28">
        <v>98.666343752100005</v>
      </c>
      <c r="M11" s="28">
        <f t="shared" si="1"/>
        <v>90.547665161659992</v>
      </c>
      <c r="N11" s="28">
        <v>9.8551880315599991</v>
      </c>
      <c r="O11" s="28">
        <v>80.692477130099988</v>
      </c>
    </row>
    <row r="12" spans="1:18" x14ac:dyDescent="0.25">
      <c r="A12" s="68">
        <v>1956</v>
      </c>
      <c r="B12" s="165">
        <f>'Table S3'!B12</f>
        <v>143.58754321999999</v>
      </c>
      <c r="C12" s="165">
        <f>'Table S5'!K12</f>
        <v>18.867403179107995</v>
      </c>
      <c r="D12" s="488">
        <v>80</v>
      </c>
      <c r="E12" s="165">
        <f t="shared" si="2"/>
        <v>15.093922543286396</v>
      </c>
      <c r="I12" s="68" t="s">
        <v>18</v>
      </c>
      <c r="J12" s="28">
        <f t="shared" si="0"/>
        <v>95.322528166999987</v>
      </c>
      <c r="K12" s="28">
        <v>19.609711741599998</v>
      </c>
      <c r="L12" s="28">
        <v>75.712816425399993</v>
      </c>
      <c r="M12" s="28">
        <f t="shared" si="1"/>
        <v>79.987421369999993</v>
      </c>
      <c r="N12" s="28">
        <v>13.989804216</v>
      </c>
      <c r="O12" s="28">
        <v>65.997617153999997</v>
      </c>
    </row>
    <row r="13" spans="1:18" x14ac:dyDescent="0.25">
      <c r="A13" s="68">
        <v>1957</v>
      </c>
      <c r="B13" s="165">
        <f>'Table S3'!B13</f>
        <v>145.84642142000001</v>
      </c>
      <c r="C13" s="165">
        <f>'Table S5'!K13</f>
        <v>19.164219774588002</v>
      </c>
      <c r="D13" s="488">
        <v>80</v>
      </c>
      <c r="E13" s="165">
        <f t="shared" si="2"/>
        <v>15.331375819670402</v>
      </c>
      <c r="I13" s="68" t="s">
        <v>11</v>
      </c>
      <c r="J13" s="28">
        <f t="shared" si="0"/>
        <v>76.198946971999987</v>
      </c>
      <c r="K13" s="28">
        <v>14.572485930000004</v>
      </c>
      <c r="L13" s="28">
        <v>61.626461041999988</v>
      </c>
      <c r="M13" s="28">
        <f t="shared" si="1"/>
        <v>64.008806439999987</v>
      </c>
      <c r="N13" s="28">
        <v>12.452406270000001</v>
      </c>
      <c r="O13" s="28">
        <v>51.556400169999989</v>
      </c>
    </row>
    <row r="14" spans="1:18" x14ac:dyDescent="0.25">
      <c r="A14" s="68">
        <v>1958</v>
      </c>
      <c r="B14" s="165">
        <f>'Table S3'!B14</f>
        <v>141.26969831999997</v>
      </c>
      <c r="C14" s="165">
        <f>'Table S5'!K14</f>
        <v>18.562838359248001</v>
      </c>
      <c r="D14" s="488">
        <v>80</v>
      </c>
      <c r="E14" s="165">
        <f t="shared" si="2"/>
        <v>14.850270687398401</v>
      </c>
      <c r="I14" s="68" t="s">
        <v>14</v>
      </c>
      <c r="J14" s="28">
        <f t="shared" si="0"/>
        <v>99.737600862799979</v>
      </c>
      <c r="K14" s="28">
        <v>40.747831275399982</v>
      </c>
      <c r="L14" s="28">
        <v>58.989769587399998</v>
      </c>
      <c r="M14" s="28">
        <f t="shared" si="1"/>
        <v>63.81593997200001</v>
      </c>
      <c r="N14" s="28">
        <v>22.638767617999999</v>
      </c>
      <c r="O14" s="28">
        <v>41.177172354000007</v>
      </c>
    </row>
    <row r="15" spans="1:18" x14ac:dyDescent="0.25">
      <c r="A15" s="68">
        <v>1959</v>
      </c>
      <c r="B15" s="165">
        <f>'Table S3'!B15</f>
        <v>152.78997713999999</v>
      </c>
      <c r="C15" s="165">
        <f>'Table S5'!K15</f>
        <v>20.076602996195994</v>
      </c>
      <c r="D15" s="488">
        <v>80</v>
      </c>
      <c r="E15" s="165">
        <f t="shared" si="2"/>
        <v>16.061282396956795</v>
      </c>
      <c r="I15" s="68" t="s">
        <v>43</v>
      </c>
      <c r="J15" s="28">
        <f t="shared" si="0"/>
        <v>87.919621854000013</v>
      </c>
      <c r="K15" s="28">
        <v>12.789695794000004</v>
      </c>
      <c r="L15" s="28">
        <v>75.129926060000003</v>
      </c>
      <c r="M15" s="28">
        <f t="shared" si="1"/>
        <v>60.308600655999996</v>
      </c>
      <c r="N15" s="28">
        <v>8.3293638879999996</v>
      </c>
      <c r="O15" s="28">
        <v>51.979236768</v>
      </c>
    </row>
    <row r="16" spans="1:18" x14ac:dyDescent="0.25">
      <c r="A16" s="68">
        <v>1960</v>
      </c>
      <c r="B16" s="165">
        <f>'Table S3'!B16</f>
        <v>160.28509829999999</v>
      </c>
      <c r="C16" s="165">
        <f>'Table S5'!K16</f>
        <v>21.061461916620004</v>
      </c>
      <c r="D16" s="488">
        <v>80</v>
      </c>
      <c r="E16" s="165">
        <f t="shared" si="2"/>
        <v>16.849169533296003</v>
      </c>
      <c r="I16" s="68" t="s">
        <v>31</v>
      </c>
      <c r="J16" s="28">
        <f t="shared" si="0"/>
        <v>75.667212486799997</v>
      </c>
      <c r="K16" s="28">
        <v>13.7148651734</v>
      </c>
      <c r="L16" s="28">
        <v>61.952347313399997</v>
      </c>
      <c r="M16" s="28">
        <f t="shared" si="1"/>
        <v>52.9570498028</v>
      </c>
      <c r="N16" s="28">
        <v>9.3162215073999981</v>
      </c>
      <c r="O16" s="28">
        <v>43.640828295400006</v>
      </c>
    </row>
    <row r="17" spans="1:15" x14ac:dyDescent="0.25">
      <c r="A17" s="68">
        <v>1961</v>
      </c>
      <c r="B17" s="165">
        <f>'Table S3'!B17</f>
        <v>165.2745883</v>
      </c>
      <c r="C17" s="165">
        <f>'Table S5'!K17</f>
        <v>21.717080902620001</v>
      </c>
      <c r="D17" s="488">
        <v>80</v>
      </c>
      <c r="E17" s="165">
        <f t="shared" si="2"/>
        <v>17.373664722095999</v>
      </c>
      <c r="I17" s="68" t="s">
        <v>44</v>
      </c>
      <c r="J17" s="28">
        <f t="shared" si="0"/>
        <v>71.593284829999988</v>
      </c>
      <c r="K17" s="28">
        <v>26.359022079999992</v>
      </c>
      <c r="L17" s="28">
        <v>45.234262749999999</v>
      </c>
      <c r="M17" s="28">
        <f t="shared" si="1"/>
        <v>52.422212762000001</v>
      </c>
      <c r="N17" s="28">
        <v>19.381174955999999</v>
      </c>
      <c r="O17" s="28">
        <v>33.041037805999999</v>
      </c>
    </row>
    <row r="18" spans="1:15" x14ac:dyDescent="0.25">
      <c r="A18" s="68">
        <v>1962</v>
      </c>
      <c r="B18" s="165">
        <f>'Table S3'!B18</f>
        <v>175.37240887999999</v>
      </c>
      <c r="C18" s="165">
        <f>'Table S5'!K18</f>
        <v>23.043934526832</v>
      </c>
      <c r="D18" s="488">
        <v>80</v>
      </c>
      <c r="E18" s="165">
        <f t="shared" si="2"/>
        <v>18.4351476214656</v>
      </c>
      <c r="I18" s="68" t="s">
        <v>20</v>
      </c>
      <c r="J18" s="28">
        <f t="shared" si="0"/>
        <v>68.944981471399998</v>
      </c>
      <c r="K18" s="28">
        <v>15.050288564199999</v>
      </c>
      <c r="L18" s="28">
        <v>53.894692907200003</v>
      </c>
      <c r="M18" s="28">
        <f t="shared" si="1"/>
        <v>47.494256781399997</v>
      </c>
      <c r="N18" s="28">
        <v>14.920561824199998</v>
      </c>
      <c r="O18" s="28">
        <v>32.573694957199997</v>
      </c>
    </row>
    <row r="19" spans="1:15" x14ac:dyDescent="0.25">
      <c r="A19" s="68">
        <v>1963</v>
      </c>
      <c r="B19" s="165">
        <f>'Table S3'!B19</f>
        <v>191.71616376</v>
      </c>
      <c r="C19" s="165">
        <f>'Table S5'!K19</f>
        <v>25.191503918064001</v>
      </c>
      <c r="D19" s="488">
        <v>80</v>
      </c>
      <c r="E19" s="165">
        <f t="shared" si="2"/>
        <v>20.1532031344512</v>
      </c>
      <c r="I19" s="68" t="s">
        <v>36</v>
      </c>
      <c r="J19" s="28">
        <f t="shared" si="0"/>
        <v>58.239215121580003</v>
      </c>
      <c r="K19" s="28">
        <v>9.9624847460600066</v>
      </c>
      <c r="L19" s="28">
        <v>48.276730375519996</v>
      </c>
      <c r="M19" s="28">
        <f t="shared" si="1"/>
        <v>42.383736268879986</v>
      </c>
      <c r="N19" s="28">
        <v>5.6362340440600001</v>
      </c>
      <c r="O19" s="28">
        <v>36.747502224819989</v>
      </c>
    </row>
    <row r="20" spans="1:15" x14ac:dyDescent="0.25">
      <c r="A20" s="68">
        <v>1964</v>
      </c>
      <c r="B20" s="165">
        <f>'Table S3'!B20</f>
        <v>204.50105150000002</v>
      </c>
      <c r="C20" s="165">
        <f>'Table S5'!K20</f>
        <v>26.871438167099996</v>
      </c>
      <c r="D20" s="488">
        <v>80</v>
      </c>
      <c r="E20" s="165">
        <f t="shared" si="2"/>
        <v>21.497150533679996</v>
      </c>
      <c r="I20" s="68" t="s">
        <v>32</v>
      </c>
      <c r="J20" s="28">
        <f t="shared" si="0"/>
        <v>55.816626311600004</v>
      </c>
      <c r="K20" s="28">
        <v>12.801507277599997</v>
      </c>
      <c r="L20" s="28">
        <v>43.015119034000008</v>
      </c>
      <c r="M20" s="28">
        <f t="shared" si="1"/>
        <v>42.191417737600005</v>
      </c>
      <c r="N20" s="28">
        <v>7.5767855035999991</v>
      </c>
      <c r="O20" s="28">
        <v>34.614632234000005</v>
      </c>
    </row>
    <row r="21" spans="1:15" x14ac:dyDescent="0.25">
      <c r="A21" s="68">
        <v>1965</v>
      </c>
      <c r="B21" s="165">
        <f>'Table S3'!B21</f>
        <v>222.06677784000001</v>
      </c>
      <c r="C21" s="165">
        <f>'Table S5'!K21</f>
        <v>29.179574608176004</v>
      </c>
      <c r="D21" s="488">
        <v>80</v>
      </c>
      <c r="E21" s="165">
        <f t="shared" si="2"/>
        <v>23.343659686540803</v>
      </c>
      <c r="I21" s="68" t="s">
        <v>13</v>
      </c>
      <c r="J21" s="28">
        <f t="shared" si="0"/>
        <v>56.587257577999992</v>
      </c>
      <c r="K21" s="28">
        <v>15.306575985999999</v>
      </c>
      <c r="L21" s="28">
        <v>41.280681591999993</v>
      </c>
      <c r="M21" s="28">
        <f t="shared" si="1"/>
        <v>41.864724075999995</v>
      </c>
      <c r="N21" s="28">
        <v>14.429423644</v>
      </c>
      <c r="O21" s="28">
        <v>27.435300431999995</v>
      </c>
    </row>
    <row r="22" spans="1:15" x14ac:dyDescent="0.25">
      <c r="A22" s="68">
        <v>1966</v>
      </c>
      <c r="B22" s="165">
        <f>'Table S3'!B22</f>
        <v>241.74260485999997</v>
      </c>
      <c r="C22" s="165">
        <f>'Table S5'!K22</f>
        <v>31.764978278603998</v>
      </c>
      <c r="D22" s="488">
        <v>80</v>
      </c>
      <c r="E22" s="165">
        <f t="shared" si="2"/>
        <v>25.411982622883198</v>
      </c>
      <c r="I22" s="68" t="s">
        <v>10</v>
      </c>
      <c r="J22" s="28">
        <f t="shared" si="0"/>
        <v>45.947759820000009</v>
      </c>
      <c r="K22" s="28">
        <v>11.950826448000001</v>
      </c>
      <c r="L22" s="28">
        <v>33.996933372000008</v>
      </c>
      <c r="M22" s="28">
        <f t="shared" si="1"/>
        <v>39.541345378000003</v>
      </c>
      <c r="N22" s="28">
        <v>10.403540240000002</v>
      </c>
      <c r="O22" s="28">
        <v>29.137805138000001</v>
      </c>
    </row>
    <row r="23" spans="1:15" x14ac:dyDescent="0.25">
      <c r="A23" s="68">
        <v>1967</v>
      </c>
      <c r="B23" s="165">
        <f>'Table S3'!B23</f>
        <v>248.73514829999999</v>
      </c>
      <c r="C23" s="165">
        <f>'Table S5'!K23</f>
        <v>32.683798486620006</v>
      </c>
      <c r="D23" s="488">
        <v>80</v>
      </c>
      <c r="E23" s="165">
        <f t="shared" si="2"/>
        <v>26.147038789296001</v>
      </c>
      <c r="I23" s="68" t="s">
        <v>25</v>
      </c>
      <c r="J23" s="28">
        <f t="shared" si="0"/>
        <v>81.412060470720036</v>
      </c>
      <c r="K23" s="28">
        <v>12.989170161120008</v>
      </c>
      <c r="L23" s="28">
        <v>68.422890309600021</v>
      </c>
      <c r="M23" s="28">
        <f t="shared" si="1"/>
        <v>39.046935906720016</v>
      </c>
      <c r="N23" s="28">
        <v>6.943178333119997</v>
      </c>
      <c r="O23" s="28">
        <v>32.103757573600021</v>
      </c>
    </row>
    <row r="24" spans="1:15" x14ac:dyDescent="0.25">
      <c r="A24" s="68">
        <v>1968</v>
      </c>
      <c r="B24" s="165">
        <f>'Table S3'!B24</f>
        <v>270.13915321999997</v>
      </c>
      <c r="C24" s="165">
        <f>'Table S5'!K24</f>
        <v>35.496284733108006</v>
      </c>
      <c r="D24" s="488">
        <v>80</v>
      </c>
      <c r="E24" s="165">
        <f t="shared" si="2"/>
        <v>28.397027786486404</v>
      </c>
      <c r="I24" s="68" t="s">
        <v>12</v>
      </c>
      <c r="J24" s="28">
        <f t="shared" si="0"/>
        <v>48.932109866000019</v>
      </c>
      <c r="K24" s="28">
        <v>10.351921698000002</v>
      </c>
      <c r="L24" s="28">
        <v>38.580188168000014</v>
      </c>
      <c r="M24" s="28">
        <f t="shared" si="1"/>
        <v>38.532924090000009</v>
      </c>
      <c r="N24" s="28">
        <v>10.071875232</v>
      </c>
      <c r="O24" s="28">
        <v>28.461048858000005</v>
      </c>
    </row>
    <row r="25" spans="1:15" x14ac:dyDescent="0.25">
      <c r="A25" s="68">
        <v>1969</v>
      </c>
      <c r="B25" s="165">
        <f>'Table S3'!B25</f>
        <v>281.80730238000001</v>
      </c>
      <c r="C25" s="165">
        <f>'Table S5'!K25</f>
        <v>37.029479532732005</v>
      </c>
      <c r="D25" s="488">
        <v>80</v>
      </c>
      <c r="E25" s="165">
        <f t="shared" si="2"/>
        <v>29.623583626185606</v>
      </c>
      <c r="I25" s="68" t="s">
        <v>29</v>
      </c>
      <c r="J25" s="28">
        <f t="shared" si="0"/>
        <v>66.554008791600012</v>
      </c>
      <c r="K25" s="28">
        <v>26.076988889799996</v>
      </c>
      <c r="L25" s="28">
        <v>40.477019901800013</v>
      </c>
      <c r="M25" s="28">
        <f t="shared" si="1"/>
        <v>36.875705809600007</v>
      </c>
      <c r="N25" s="28">
        <v>12.085733185799999</v>
      </c>
      <c r="O25" s="28">
        <v>24.789972623800011</v>
      </c>
    </row>
    <row r="26" spans="1:15" x14ac:dyDescent="0.25">
      <c r="A26" s="68">
        <v>1970</v>
      </c>
      <c r="B26" s="165">
        <f>'Table S3'!B26</f>
        <v>290.46270676</v>
      </c>
      <c r="C26" s="165">
        <f>'Table S5'!K26</f>
        <v>38.166799668264012</v>
      </c>
      <c r="D26" s="488">
        <v>80</v>
      </c>
      <c r="E26" s="165">
        <f t="shared" si="2"/>
        <v>30.533439734611211</v>
      </c>
      <c r="I26" s="68" t="s">
        <v>9</v>
      </c>
      <c r="J26" s="28">
        <f t="shared" si="0"/>
        <v>39.302221801800002</v>
      </c>
      <c r="K26" s="28">
        <v>8.3681367612000006</v>
      </c>
      <c r="L26" s="28">
        <v>30.934085040599999</v>
      </c>
      <c r="M26" s="28">
        <f t="shared" si="1"/>
        <v>30.809030277600005</v>
      </c>
      <c r="N26" s="28">
        <v>6.7823135468000011</v>
      </c>
      <c r="O26" s="28">
        <v>24.026716730800004</v>
      </c>
    </row>
    <row r="27" spans="1:15" x14ac:dyDescent="0.25">
      <c r="A27" s="68">
        <v>1971</v>
      </c>
      <c r="B27" s="165">
        <f>'Table S3'!B27</f>
        <v>296.92092117999999</v>
      </c>
      <c r="C27" s="165">
        <f>'Table S5'!K27</f>
        <v>39.015409043051996</v>
      </c>
      <c r="D27" s="488">
        <v>80</v>
      </c>
      <c r="E27" s="165">
        <f t="shared" si="2"/>
        <v>31.212327234441595</v>
      </c>
      <c r="I27" s="68" t="s">
        <v>15</v>
      </c>
      <c r="J27" s="28">
        <f t="shared" si="0"/>
        <v>42.80120599</v>
      </c>
      <c r="K27" s="28">
        <v>12.552740377999999</v>
      </c>
      <c r="L27" s="28">
        <v>30.248465612</v>
      </c>
      <c r="M27" s="28">
        <f t="shared" si="1"/>
        <v>25.730164904000006</v>
      </c>
      <c r="N27" s="28">
        <v>8.7994645639999991</v>
      </c>
      <c r="O27" s="28">
        <v>16.930700340000005</v>
      </c>
    </row>
    <row r="28" spans="1:15" x14ac:dyDescent="0.25">
      <c r="A28" s="68">
        <v>1972</v>
      </c>
      <c r="B28" s="165">
        <f>'Table S3'!B28</f>
        <v>319.11689423999997</v>
      </c>
      <c r="C28" s="165">
        <f>'Table S5'!K28</f>
        <v>41.325637804080003</v>
      </c>
      <c r="D28" s="488">
        <v>80</v>
      </c>
      <c r="E28" s="165">
        <f t="shared" si="2"/>
        <v>33.060510243264005</v>
      </c>
      <c r="I28" s="68" t="s">
        <v>37</v>
      </c>
      <c r="J28" s="28">
        <f t="shared" si="0"/>
        <v>29.973689861800004</v>
      </c>
      <c r="K28" s="28">
        <v>7.0980484740000005</v>
      </c>
      <c r="L28" s="28">
        <v>22.875641387800002</v>
      </c>
      <c r="M28" s="28">
        <f t="shared" si="1"/>
        <v>25.380183931800005</v>
      </c>
      <c r="N28" s="28">
        <v>4.3923841240000012</v>
      </c>
      <c r="O28" s="28">
        <v>20.987799807800002</v>
      </c>
    </row>
    <row r="29" spans="1:15" x14ac:dyDescent="0.25">
      <c r="A29" s="68">
        <v>1973</v>
      </c>
      <c r="B29" s="165">
        <f>'Table S3'!B29</f>
        <v>353.08534215999998</v>
      </c>
      <c r="C29" s="165">
        <f>'Table S5'!K29</f>
        <v>46.007020083447991</v>
      </c>
      <c r="D29" s="488">
        <v>80</v>
      </c>
      <c r="E29" s="165">
        <f t="shared" si="2"/>
        <v>36.805616066758397</v>
      </c>
      <c r="I29" s="68" t="s">
        <v>30</v>
      </c>
      <c r="J29" s="28">
        <f t="shared" si="0"/>
        <v>37.871172567200006</v>
      </c>
      <c r="K29" s="28">
        <v>7.6228702476000016</v>
      </c>
      <c r="L29" s="28">
        <v>30.2483023196</v>
      </c>
      <c r="M29" s="28">
        <f t="shared" si="1"/>
        <v>24.272907239199995</v>
      </c>
      <c r="N29" s="28">
        <v>3.3268286396000004</v>
      </c>
      <c r="O29" s="28">
        <v>20.946078599599996</v>
      </c>
    </row>
    <row r="30" spans="1:15" x14ac:dyDescent="0.25">
      <c r="A30" s="68">
        <v>1974</v>
      </c>
      <c r="B30" s="165">
        <f>'Table S3'!B30</f>
        <v>355.44310297999999</v>
      </c>
      <c r="C30" s="165">
        <f>'Table S5'!K30</f>
        <v>48.766793728856008</v>
      </c>
      <c r="D30" s="488">
        <v>80</v>
      </c>
      <c r="E30" s="165">
        <f t="shared" si="2"/>
        <v>39.013434983084807</v>
      </c>
      <c r="I30" s="68" t="s">
        <v>34</v>
      </c>
      <c r="J30" s="28">
        <f t="shared" si="0"/>
        <v>36.839309748000005</v>
      </c>
      <c r="K30" s="28">
        <v>9.3996548520000012</v>
      </c>
      <c r="L30" s="28">
        <v>27.439654896</v>
      </c>
      <c r="M30" s="28">
        <f t="shared" si="1"/>
        <v>21.628441251999991</v>
      </c>
      <c r="N30" s="28">
        <v>6.9325788419999999</v>
      </c>
      <c r="O30" s="28">
        <v>14.695862409999991</v>
      </c>
    </row>
    <row r="31" spans="1:15" x14ac:dyDescent="0.25">
      <c r="A31" s="68">
        <v>1975</v>
      </c>
      <c r="B31" s="165">
        <f>'Table S3'!B31</f>
        <v>368.28060715999999</v>
      </c>
      <c r="C31" s="165">
        <f>'Table S5'!K31</f>
        <v>49.71788196659999</v>
      </c>
      <c r="D31" s="488">
        <v>80</v>
      </c>
      <c r="E31" s="165">
        <f t="shared" si="2"/>
        <v>39.774305573279989</v>
      </c>
      <c r="I31" s="68" t="s">
        <v>42</v>
      </c>
      <c r="J31" s="28">
        <f t="shared" si="0"/>
        <v>26.142684143860002</v>
      </c>
      <c r="K31" s="28">
        <v>5.2014380921199992</v>
      </c>
      <c r="L31" s="28">
        <v>20.941246051740002</v>
      </c>
      <c r="M31" s="28">
        <f t="shared" si="1"/>
        <v>19.670081849059994</v>
      </c>
      <c r="N31" s="28">
        <v>3.1046729581199988</v>
      </c>
      <c r="O31" s="28">
        <v>16.565408890939995</v>
      </c>
    </row>
    <row r="32" spans="1:15" x14ac:dyDescent="0.25">
      <c r="A32" s="68">
        <v>1976</v>
      </c>
      <c r="B32" s="165">
        <f>'Table S3'!B32</f>
        <v>406.75320377999998</v>
      </c>
      <c r="C32" s="165">
        <f>'Table S5'!K32</f>
        <v>52.471163287620001</v>
      </c>
      <c r="D32" s="488">
        <v>80</v>
      </c>
      <c r="E32" s="165">
        <f t="shared" si="2"/>
        <v>41.976930630096007</v>
      </c>
      <c r="I32" s="68" t="s">
        <v>23</v>
      </c>
      <c r="J32" s="28">
        <f t="shared" si="0"/>
        <v>35.447686556200004</v>
      </c>
      <c r="K32" s="28">
        <v>6.669777867799997</v>
      </c>
      <c r="L32" s="28">
        <v>28.777908688400007</v>
      </c>
      <c r="M32" s="28">
        <f t="shared" si="1"/>
        <v>19.6446381716</v>
      </c>
      <c r="N32" s="28">
        <v>4.5744642217999987</v>
      </c>
      <c r="O32" s="28">
        <v>15.070173949800001</v>
      </c>
    </row>
    <row r="33" spans="1:15" x14ac:dyDescent="0.25">
      <c r="A33" s="68">
        <v>1977</v>
      </c>
      <c r="B33" s="165">
        <f>'Table S3'!B33</f>
        <v>432.83916467999995</v>
      </c>
      <c r="C33" s="165">
        <f>'Table S5'!K33</f>
        <v>55.100425663764</v>
      </c>
      <c r="D33" s="488">
        <v>80</v>
      </c>
      <c r="E33" s="165">
        <f t="shared" si="2"/>
        <v>44.080340531011196</v>
      </c>
      <c r="I33" s="68" t="s">
        <v>35</v>
      </c>
      <c r="J33" s="28">
        <f t="shared" si="0"/>
        <v>22.01625163020001</v>
      </c>
      <c r="K33" s="28">
        <v>2.1545071410000003</v>
      </c>
      <c r="L33" s="28">
        <v>19.86174448920001</v>
      </c>
      <c r="M33" s="28">
        <f t="shared" si="1"/>
        <v>16.461588490200008</v>
      </c>
      <c r="N33" s="28">
        <v>1.4878205590000004</v>
      </c>
      <c r="O33" s="28">
        <v>14.973767931200008</v>
      </c>
    </row>
    <row r="34" spans="1:15" x14ac:dyDescent="0.25">
      <c r="A34" s="68">
        <v>1978</v>
      </c>
      <c r="B34" s="165">
        <f>'Table S3'!B34</f>
        <v>436.56676729999998</v>
      </c>
      <c r="C34" s="165">
        <f>'Table S5'!K34</f>
        <v>53.697712377899997</v>
      </c>
      <c r="D34" s="488">
        <v>80</v>
      </c>
      <c r="E34" s="165">
        <f t="shared" si="2"/>
        <v>42.958169902319995</v>
      </c>
      <c r="I34" s="68" t="s">
        <v>19</v>
      </c>
      <c r="J34" s="28">
        <f t="shared" si="0"/>
        <v>26.593618827999997</v>
      </c>
      <c r="K34" s="28">
        <v>7.6646731019999983</v>
      </c>
      <c r="L34" s="28">
        <v>18.928945725999998</v>
      </c>
      <c r="M34" s="28">
        <f t="shared" si="1"/>
        <v>15.714988422000001</v>
      </c>
      <c r="N34" s="28">
        <v>4.773399723999999</v>
      </c>
      <c r="O34" s="28">
        <v>10.941588698000002</v>
      </c>
    </row>
    <row r="35" spans="1:15" x14ac:dyDescent="0.25">
      <c r="A35" s="68">
        <v>1979</v>
      </c>
      <c r="B35" s="165">
        <f>'Table S3'!B35</f>
        <v>478.13012618000005</v>
      </c>
      <c r="C35" s="165">
        <f>'Table S5'!K35</f>
        <v>55.845598737824012</v>
      </c>
      <c r="D35" s="488">
        <v>80</v>
      </c>
      <c r="E35" s="165">
        <f t="shared" si="2"/>
        <v>44.676478990259213</v>
      </c>
      <c r="I35" s="68" t="s">
        <v>39</v>
      </c>
      <c r="J35" s="28">
        <f t="shared" si="0"/>
        <v>18.256471335600001</v>
      </c>
      <c r="K35" s="28">
        <v>4.9284367859999998</v>
      </c>
      <c r="L35" s="28">
        <v>13.3280345496</v>
      </c>
      <c r="M35" s="28">
        <f t="shared" si="1"/>
        <v>13.545939185599998</v>
      </c>
      <c r="N35" s="28">
        <v>4.8730988060000007</v>
      </c>
      <c r="O35" s="28">
        <v>8.6728403795999984</v>
      </c>
    </row>
    <row r="36" spans="1:15" x14ac:dyDescent="0.25">
      <c r="A36" s="68">
        <v>1980</v>
      </c>
      <c r="B36" s="165">
        <f>'Table S3'!B36</f>
        <v>516.43398732000003</v>
      </c>
      <c r="C36" s="165">
        <f>'Table S5'!K36</f>
        <v>57.117598997591998</v>
      </c>
      <c r="D36" s="488">
        <v>80</v>
      </c>
      <c r="E36" s="165">
        <f t="shared" si="2"/>
        <v>45.694079198073595</v>
      </c>
      <c r="I36" s="68" t="s">
        <v>48</v>
      </c>
      <c r="J36" s="28">
        <f t="shared" si="0"/>
        <v>24.402522396060004</v>
      </c>
      <c r="K36" s="28">
        <v>6.3920147738600006</v>
      </c>
      <c r="L36" s="28">
        <v>18.010507622200002</v>
      </c>
      <c r="M36" s="28">
        <f t="shared" si="1"/>
        <v>13.297199501400002</v>
      </c>
      <c r="N36" s="28">
        <v>4.880537681999999</v>
      </c>
      <c r="O36" s="28">
        <v>8.4166618194000016</v>
      </c>
    </row>
    <row r="37" spans="1:15" x14ac:dyDescent="0.25">
      <c r="A37" s="68">
        <v>1981</v>
      </c>
      <c r="B37" s="165">
        <f>'Table S3'!B37</f>
        <v>541.40230245999999</v>
      </c>
      <c r="C37" s="165">
        <f>'Table S5'!K37</f>
        <v>60.474637184781997</v>
      </c>
      <c r="D37" s="488">
        <v>80</v>
      </c>
      <c r="E37" s="165">
        <f t="shared" si="2"/>
        <v>48.379709747825601</v>
      </c>
      <c r="I37" s="68" t="s">
        <v>26</v>
      </c>
      <c r="J37" s="28">
        <f t="shared" si="0"/>
        <v>33.111416830399996</v>
      </c>
      <c r="K37" s="28">
        <v>6.1502812408</v>
      </c>
      <c r="L37" s="28">
        <v>26.961135589599994</v>
      </c>
      <c r="M37" s="28">
        <f t="shared" si="1"/>
        <v>13.151451962599998</v>
      </c>
      <c r="N37" s="28">
        <v>3.9601582130000001</v>
      </c>
      <c r="O37" s="28">
        <v>9.191293749599998</v>
      </c>
    </row>
    <row r="38" spans="1:15" x14ac:dyDescent="0.25">
      <c r="A38" s="68">
        <v>1982</v>
      </c>
      <c r="B38" s="165">
        <f>'Table S3'!B38</f>
        <v>538.56192188</v>
      </c>
      <c r="C38" s="165">
        <f>'Table S5'!K38</f>
        <v>58.003118986476004</v>
      </c>
      <c r="D38" s="488">
        <v>80</v>
      </c>
      <c r="E38" s="165">
        <f t="shared" si="2"/>
        <v>46.402495189180797</v>
      </c>
      <c r="I38" s="68" t="s">
        <v>38</v>
      </c>
      <c r="J38" s="28">
        <f t="shared" si="0"/>
        <v>25.299707993999998</v>
      </c>
      <c r="K38" s="28">
        <v>4.296948787999999</v>
      </c>
      <c r="L38" s="28">
        <v>21.002759206</v>
      </c>
      <c r="M38" s="28">
        <f t="shared" si="1"/>
        <v>12.040727986</v>
      </c>
      <c r="N38" s="28">
        <v>2.4610886220000001</v>
      </c>
      <c r="O38" s="28">
        <v>9.5796393640000002</v>
      </c>
    </row>
    <row r="39" spans="1:15" x14ac:dyDescent="0.25">
      <c r="A39" s="68">
        <v>1983</v>
      </c>
      <c r="B39" s="165">
        <f>'Table S3'!B39</f>
        <v>567.17891498000006</v>
      </c>
      <c r="C39" s="165">
        <f>'Table S5'!K39</f>
        <v>58.81645348342601</v>
      </c>
      <c r="D39" s="488">
        <v>80</v>
      </c>
      <c r="E39" s="165">
        <f t="shared" si="2"/>
        <v>47.053162786740806</v>
      </c>
      <c r="I39" s="68" t="s">
        <v>47</v>
      </c>
      <c r="J39" s="28">
        <f t="shared" si="0"/>
        <v>38.231713114599998</v>
      </c>
      <c r="K39" s="28">
        <v>9.8649202585999998</v>
      </c>
      <c r="L39" s="28">
        <v>28.366792855999996</v>
      </c>
      <c r="M39" s="28">
        <f t="shared" si="1"/>
        <v>11.505237775599998</v>
      </c>
      <c r="N39" s="28">
        <v>3.9293413083999993</v>
      </c>
      <c r="O39" s="28">
        <v>7.575896467199998</v>
      </c>
    </row>
    <row r="40" spans="1:15" x14ac:dyDescent="0.25">
      <c r="A40" s="68">
        <v>1984</v>
      </c>
      <c r="B40" s="165">
        <f>'Table S3'!B40</f>
        <v>602.72948482000004</v>
      </c>
      <c r="C40" s="165">
        <f>'Table S5'!K40</f>
        <v>62.322228730388012</v>
      </c>
      <c r="D40" s="488">
        <v>80</v>
      </c>
      <c r="E40" s="165">
        <f t="shared" si="2"/>
        <v>49.857782984310404</v>
      </c>
      <c r="I40" s="68" t="s">
        <v>17</v>
      </c>
      <c r="J40" s="28">
        <f t="shared" si="0"/>
        <v>19.219479192799998</v>
      </c>
      <c r="K40" s="28">
        <v>3.2673539187999996</v>
      </c>
      <c r="L40" s="28">
        <v>15.952125273999998</v>
      </c>
      <c r="M40" s="28">
        <f t="shared" si="1"/>
        <v>10.380552298799998</v>
      </c>
      <c r="N40" s="28">
        <v>1.8518809647999996</v>
      </c>
      <c r="O40" s="28">
        <v>8.5286713339999984</v>
      </c>
    </row>
    <row r="41" spans="1:15" x14ac:dyDescent="0.25">
      <c r="A41" s="68">
        <v>1985</v>
      </c>
      <c r="B41" s="165">
        <f>'Table S3'!B41</f>
        <v>629.43867837999994</v>
      </c>
      <c r="C41" s="165">
        <f>'Table S5'!K41</f>
        <v>63.13277661632457</v>
      </c>
      <c r="D41" s="165">
        <f>'Table S8'!J5</f>
        <v>76.518815502175812</v>
      </c>
      <c r="E41" s="165">
        <f t="shared" si="2"/>
        <v>48.308452860446188</v>
      </c>
      <c r="I41" s="68" t="s">
        <v>21</v>
      </c>
      <c r="J41" s="28">
        <f t="shared" si="0"/>
        <v>11.159584052</v>
      </c>
      <c r="K41" s="28">
        <v>6.8899413819999999</v>
      </c>
      <c r="L41" s="28">
        <v>4.2696426699999996</v>
      </c>
      <c r="M41" s="28">
        <f t="shared" si="1"/>
        <v>10.304204029999999</v>
      </c>
      <c r="N41" s="28">
        <v>6.5221706099999999</v>
      </c>
      <c r="O41" s="28">
        <v>3.7820334199999994</v>
      </c>
    </row>
    <row r="42" spans="1:15" x14ac:dyDescent="0.25">
      <c r="A42" s="68">
        <v>1986</v>
      </c>
      <c r="B42" s="165">
        <f>'Table S3'!B42</f>
        <v>621.46910207999997</v>
      </c>
      <c r="C42" s="165">
        <f>'Table S5'!K42</f>
        <v>61.898399533113782</v>
      </c>
      <c r="D42" s="165">
        <f>'Table S8'!J6</f>
        <v>80.041569190824205</v>
      </c>
      <c r="E42" s="165">
        <f t="shared" si="2"/>
        <v>49.544450290310081</v>
      </c>
      <c r="I42" s="68" t="s">
        <v>46</v>
      </c>
      <c r="J42" s="28">
        <f t="shared" si="0"/>
        <v>19.945078043999999</v>
      </c>
      <c r="K42" s="28">
        <v>7.8710565520000007</v>
      </c>
      <c r="L42" s="28">
        <v>12.074021492</v>
      </c>
      <c r="M42" s="28">
        <f t="shared" si="1"/>
        <v>9.2870738139999993</v>
      </c>
      <c r="N42" s="28">
        <v>5.1116871459999986</v>
      </c>
      <c r="O42" s="28">
        <v>4.1753866680000007</v>
      </c>
    </row>
    <row r="43" spans="1:15" x14ac:dyDescent="0.25">
      <c r="A43" s="68">
        <v>1987</v>
      </c>
      <c r="B43" s="165">
        <f>'Table S3'!B43</f>
        <v>651.25907891999998</v>
      </c>
      <c r="C43" s="165">
        <f>'Table S5'!K43</f>
        <v>64.93060774919023</v>
      </c>
      <c r="D43" s="165">
        <f>'Table S8'!J7</f>
        <v>79.915764683330238</v>
      </c>
      <c r="E43" s="165">
        <f t="shared" si="2"/>
        <v>51.889791696299056</v>
      </c>
      <c r="I43" s="68" t="s">
        <v>51</v>
      </c>
      <c r="J43" s="28">
        <f t="shared" si="0"/>
        <v>8.6028060835999991</v>
      </c>
      <c r="K43" s="28">
        <v>1.3374736175999999</v>
      </c>
      <c r="L43" s="28">
        <v>7.2653324659999994</v>
      </c>
      <c r="M43" s="28">
        <f t="shared" si="1"/>
        <v>8.1435915675999979</v>
      </c>
      <c r="N43" s="28">
        <v>0.99700896359999991</v>
      </c>
      <c r="O43" s="28">
        <v>7.1465826039999989</v>
      </c>
    </row>
    <row r="44" spans="1:15" x14ac:dyDescent="0.25">
      <c r="A44" s="68">
        <v>1988</v>
      </c>
      <c r="B44" s="165">
        <f>'Table S3'!B44</f>
        <v>687.97991095999998</v>
      </c>
      <c r="C44" s="165">
        <f>'Table S5'!K44</f>
        <v>67.834819220656016</v>
      </c>
      <c r="D44" s="165">
        <f>'Table S8'!J8</f>
        <v>80.858337228020986</v>
      </c>
      <c r="E44" s="165">
        <f t="shared" si="2"/>
        <v>54.850106883456441</v>
      </c>
      <c r="I44" s="68" t="s">
        <v>27</v>
      </c>
      <c r="J44" s="28">
        <f t="shared" si="0"/>
        <v>7.4262299107999983</v>
      </c>
      <c r="K44" s="28">
        <v>1.3034543675999999</v>
      </c>
      <c r="L44" s="28">
        <v>6.1227755431999986</v>
      </c>
      <c r="M44" s="28">
        <f t="shared" si="1"/>
        <v>6.4659798807999991</v>
      </c>
      <c r="N44" s="28">
        <v>1.1288222175999998</v>
      </c>
      <c r="O44" s="28">
        <v>5.3371576631999993</v>
      </c>
    </row>
    <row r="45" spans="1:15" x14ac:dyDescent="0.25">
      <c r="A45" s="68">
        <v>1989</v>
      </c>
      <c r="B45" s="165">
        <f>'Table S3'!B45</f>
        <v>700.51532420000001</v>
      </c>
      <c r="C45" s="165">
        <f>'Table S5'!K45</f>
        <v>69.421146193746495</v>
      </c>
      <c r="D45" s="165">
        <f>'Table S8'!J9</f>
        <v>80.907682954313188</v>
      </c>
      <c r="E45" s="165">
        <f t="shared" si="2"/>
        <v>56.167040865686666</v>
      </c>
      <c r="I45" s="68" t="s">
        <v>5</v>
      </c>
      <c r="J45" s="28">
        <f t="shared" si="0"/>
        <v>18.345175396000002</v>
      </c>
      <c r="K45" s="28">
        <v>0.68800531199999992</v>
      </c>
      <c r="L45" s="28">
        <v>17.657170084000001</v>
      </c>
      <c r="M45" s="28">
        <f t="shared" si="1"/>
        <v>4.5358092819999998</v>
      </c>
      <c r="N45" s="28">
        <v>0.39779842999999998</v>
      </c>
      <c r="O45" s="28">
        <v>4.1380108519999999</v>
      </c>
    </row>
    <row r="46" spans="1:15" x14ac:dyDescent="0.25">
      <c r="A46" s="68">
        <v>1990</v>
      </c>
      <c r="B46" s="165">
        <f>'Table S3'!B46</f>
        <v>709.92913106000003</v>
      </c>
      <c r="C46" s="165">
        <f>'Table S5'!K46</f>
        <v>69.786033583198019</v>
      </c>
      <c r="D46" s="165">
        <f>'Table S8'!J10</f>
        <v>80.188445817912267</v>
      </c>
      <c r="E46" s="165">
        <f t="shared" si="2"/>
        <v>55.960335728332801</v>
      </c>
      <c r="I46" s="68" t="s">
        <v>41</v>
      </c>
      <c r="J46" s="28">
        <f t="shared" si="0"/>
        <v>8.7238057520000005</v>
      </c>
      <c r="K46" s="28">
        <v>2.283281342</v>
      </c>
      <c r="L46" s="28">
        <v>6.4405244100000001</v>
      </c>
      <c r="M46" s="28">
        <f t="shared" si="1"/>
        <v>3.9146631360000006</v>
      </c>
      <c r="N46" s="28">
        <v>0.337380242</v>
      </c>
      <c r="O46" s="28">
        <v>3.5772828940000005</v>
      </c>
    </row>
    <row r="47" spans="1:15" x14ac:dyDescent="0.25">
      <c r="A47" s="68">
        <v>1991</v>
      </c>
      <c r="B47" s="165">
        <f>'Table S3'!B47</f>
        <v>711.11481532000005</v>
      </c>
      <c r="C47" s="165">
        <f>'Table S5'!K47</f>
        <v>69.262583012167994</v>
      </c>
      <c r="D47" s="165">
        <f>'Table S8'!J11</f>
        <v>81.295296049974425</v>
      </c>
      <c r="E47" s="165">
        <f t="shared" si="2"/>
        <v>56.30722191160126</v>
      </c>
      <c r="I47" s="68" t="s">
        <v>45</v>
      </c>
      <c r="J47" s="28">
        <f t="shared" si="0"/>
        <v>3.8908043019999998</v>
      </c>
      <c r="K47" s="28">
        <v>2.5791127399999998</v>
      </c>
      <c r="L47" s="28">
        <v>1.311691562</v>
      </c>
      <c r="M47" s="28">
        <f t="shared" si="1"/>
        <v>3.1348512079999997</v>
      </c>
      <c r="N47" s="28">
        <v>1.9934373320000001</v>
      </c>
      <c r="O47" s="28">
        <v>1.1414138759999999</v>
      </c>
    </row>
    <row r="48" spans="1:15" x14ac:dyDescent="0.25">
      <c r="A48" s="68">
        <v>1992</v>
      </c>
      <c r="B48" s="165">
        <f>'Table S3'!B48</f>
        <v>721.29337492000002</v>
      </c>
      <c r="C48" s="165">
        <f>'Table S5'!K48</f>
        <v>69.893328029747991</v>
      </c>
      <c r="D48" s="165">
        <f>'Table S8'!J12</f>
        <v>78.875776633852794</v>
      </c>
      <c r="E48" s="165">
        <f t="shared" si="2"/>
        <v>55.128905298710052</v>
      </c>
      <c r="I48" s="68" t="s">
        <v>40</v>
      </c>
      <c r="J48" s="28">
        <f t="shared" si="0"/>
        <v>2.8176829364000007</v>
      </c>
      <c r="K48" s="28">
        <v>1.5574556958000003</v>
      </c>
      <c r="L48" s="28">
        <v>1.2602272406000006</v>
      </c>
      <c r="M48" s="28">
        <f t="shared" si="1"/>
        <v>1.2592384144000004</v>
      </c>
      <c r="N48" s="28">
        <v>0.10932426179999999</v>
      </c>
      <c r="O48" s="28">
        <v>1.1499141526000005</v>
      </c>
    </row>
    <row r="49" spans="1:15" x14ac:dyDescent="0.25">
      <c r="A49" s="68">
        <v>1993</v>
      </c>
      <c r="B49" s="165">
        <f>'Table S3'!B49</f>
        <v>754.45171110000001</v>
      </c>
      <c r="C49" s="165">
        <f>'Table S5'!K49</f>
        <v>71.974693238940006</v>
      </c>
      <c r="D49" s="165">
        <f>'Table S8'!J13</f>
        <v>79.802673354499618</v>
      </c>
      <c r="E49" s="165">
        <f t="shared" si="2"/>
        <v>57.437729343374414</v>
      </c>
      <c r="I49" s="68" t="s">
        <v>49</v>
      </c>
      <c r="J49" s="28">
        <f t="shared" si="0"/>
        <v>2.24572409</v>
      </c>
      <c r="K49" s="28">
        <v>0.53451045599999991</v>
      </c>
      <c r="L49" s="28">
        <v>1.7112136339999999</v>
      </c>
      <c r="M49" s="28">
        <f t="shared" si="1"/>
        <v>1.078727738</v>
      </c>
      <c r="N49" s="28">
        <v>0.40042925200000001</v>
      </c>
      <c r="O49" s="28">
        <v>0.67829848600000009</v>
      </c>
    </row>
    <row r="50" spans="1:15" x14ac:dyDescent="0.25">
      <c r="A50" s="68">
        <v>1994</v>
      </c>
      <c r="B50" s="165">
        <f>'Table S3'!B50</f>
        <v>760.53798172000006</v>
      </c>
      <c r="C50" s="165">
        <f>'Table S5'!K50</f>
        <v>71.034247492648007</v>
      </c>
      <c r="D50" s="165">
        <f>'Table S8'!J14</f>
        <v>77.770999766904708</v>
      </c>
      <c r="E50" s="165">
        <f t="shared" si="2"/>
        <v>55.244044451929796</v>
      </c>
      <c r="I50" s="68" t="s">
        <v>50</v>
      </c>
      <c r="J50" s="28">
        <f t="shared" si="0"/>
        <v>0.97884722000000024</v>
      </c>
      <c r="K50" s="28">
        <v>0.31787587200000006</v>
      </c>
      <c r="L50" s="28">
        <v>0.66097134800000013</v>
      </c>
      <c r="M50" s="28">
        <f t="shared" si="1"/>
        <v>0.89511450600000009</v>
      </c>
      <c r="N50" s="28">
        <v>0.30136519600000006</v>
      </c>
      <c r="O50" s="28">
        <v>0.59374930999999997</v>
      </c>
    </row>
    <row r="51" spans="1:15" x14ac:dyDescent="0.25">
      <c r="A51" s="68">
        <v>1995</v>
      </c>
      <c r="B51" s="165">
        <f>'Table S3'!B51</f>
        <v>771.31165139999996</v>
      </c>
      <c r="C51" s="165">
        <f>'Table S5'!K51</f>
        <v>71.037876929904655</v>
      </c>
      <c r="D51" s="165">
        <f>'Table S8'!J15</f>
        <v>77.171790387603437</v>
      </c>
      <c r="E51" s="165">
        <f t="shared" si="2"/>
        <v>54.821201480149718</v>
      </c>
      <c r="I51" s="68" t="s">
        <v>28</v>
      </c>
      <c r="J51" s="28">
        <f t="shared" si="0"/>
        <v>0.29165837</v>
      </c>
      <c r="K51" s="28">
        <v>0.22035402200000001</v>
      </c>
      <c r="L51" s="28">
        <v>7.130434799999999E-2</v>
      </c>
      <c r="M51" s="28">
        <f>SUM(N51:O51)</f>
        <v>0.24003982800000001</v>
      </c>
      <c r="N51" s="28">
        <v>0.17318066200000001</v>
      </c>
      <c r="O51" s="28">
        <v>6.6859165999999984E-2</v>
      </c>
    </row>
    <row r="52" spans="1:15" x14ac:dyDescent="0.25">
      <c r="A52" s="68">
        <v>1996</v>
      </c>
      <c r="B52" s="165">
        <f>'Table S3'!B52</f>
        <v>813.66879277999999</v>
      </c>
      <c r="C52" s="165">
        <f>'Table S5'!K52</f>
        <v>74.776087750084983</v>
      </c>
      <c r="D52" s="165">
        <f>'Table S8'!J16</f>
        <v>74.838266056689534</v>
      </c>
      <c r="E52" s="165">
        <f t="shared" si="2"/>
        <v>55.96112749719223</v>
      </c>
      <c r="I52" s="68" t="s">
        <v>54</v>
      </c>
      <c r="J52" s="28">
        <f>SUM(J6:J51)</f>
        <v>2544.0020327122397</v>
      </c>
      <c r="K52" s="28">
        <f t="shared" ref="K52:L52" si="3">SUM(K6:K51)</f>
        <v>642.08556136250013</v>
      </c>
      <c r="L52" s="28">
        <f t="shared" si="3"/>
        <v>1901.9164713497403</v>
      </c>
      <c r="M52" s="28">
        <f>SUM(M6:M51)</f>
        <v>1725.40286903848</v>
      </c>
      <c r="N52" s="28">
        <f t="shared" ref="N52:O52" si="4">SUM(N6:N51)</f>
        <v>424.75711438923992</v>
      </c>
      <c r="O52" s="28">
        <f t="shared" si="4"/>
        <v>1300.6457546492397</v>
      </c>
    </row>
    <row r="53" spans="1:15" x14ac:dyDescent="0.25">
      <c r="A53" s="68">
        <v>1997</v>
      </c>
      <c r="B53" s="165">
        <f>'Table S3'!B53</f>
        <v>835.84299352000005</v>
      </c>
      <c r="C53" s="165">
        <f>'Table S5'!K53</f>
        <v>78.067659767353376</v>
      </c>
      <c r="D53" s="165">
        <f>'Table S8'!J17</f>
        <v>71.949482078916532</v>
      </c>
      <c r="E53" s="165">
        <f t="shared" si="2"/>
        <v>56.169276873741445</v>
      </c>
    </row>
    <row r="54" spans="1:15" x14ac:dyDescent="0.25">
      <c r="A54" s="68">
        <v>1998</v>
      </c>
      <c r="B54" s="165">
        <f>'Table S3'!B54</f>
        <v>849.68202442000006</v>
      </c>
      <c r="C54" s="165">
        <f>'Table S5'!K54</f>
        <v>77.915841639313996</v>
      </c>
      <c r="D54" s="165">
        <f>'Table S8'!J18</f>
        <v>70.931826471731384</v>
      </c>
      <c r="E54" s="165">
        <f t="shared" si="2"/>
        <v>55.267129585587227</v>
      </c>
    </row>
    <row r="55" spans="1:15" x14ac:dyDescent="0.25">
      <c r="A55" s="68">
        <v>1999</v>
      </c>
      <c r="B55" s="165">
        <f>'Table S3'!B55</f>
        <v>853.58561996000003</v>
      </c>
      <c r="C55" s="165">
        <f>'Table S5'!K55</f>
        <v>76.90806435839599</v>
      </c>
      <c r="D55" s="165">
        <f>'Table S8'!J19</f>
        <v>70.456528898402766</v>
      </c>
      <c r="E55" s="165">
        <f t="shared" si="2"/>
        <v>54.186752589875468</v>
      </c>
    </row>
    <row r="56" spans="1:15" x14ac:dyDescent="0.25">
      <c r="A56" s="68">
        <v>2000</v>
      </c>
      <c r="B56" s="165">
        <f>'Table S3'!B56</f>
        <v>894.31709478000005</v>
      </c>
      <c r="C56" s="165">
        <f>'Table S5'!K56</f>
        <v>79.057631178552001</v>
      </c>
      <c r="D56" s="165">
        <f>'Table S8'!J20</f>
        <v>65.704222643976379</v>
      </c>
      <c r="E56" s="165">
        <f t="shared" si="2"/>
        <v>51.944202006609494</v>
      </c>
    </row>
    <row r="57" spans="1:15" x14ac:dyDescent="0.25">
      <c r="A57" s="68">
        <v>2001</v>
      </c>
      <c r="B57" s="165">
        <f>'Table S3'!B57</f>
        <v>874.91432894000002</v>
      </c>
      <c r="C57" s="165">
        <f>'Table S5'!K57</f>
        <v>76.555075994073661</v>
      </c>
      <c r="D57" s="165">
        <f>'Table S8'!J21</f>
        <v>66.836288487505115</v>
      </c>
      <c r="E57" s="165">
        <f t="shared" si="2"/>
        <v>51.166571443227852</v>
      </c>
    </row>
    <row r="58" spans="1:15" x14ac:dyDescent="0.25">
      <c r="A58" s="68">
        <v>2002</v>
      </c>
      <c r="B58" s="165">
        <f>'Table S3'!B58</f>
        <v>886.77480025999989</v>
      </c>
      <c r="C58" s="165">
        <f>'Table S5'!K58</f>
        <v>76.173955342333997</v>
      </c>
      <c r="D58" s="165">
        <f>'Table S8'!J22</f>
        <v>67.798475147522396</v>
      </c>
      <c r="E58" s="165">
        <f t="shared" si="2"/>
        <v>51.644780181657126</v>
      </c>
    </row>
    <row r="59" spans="1:15" x14ac:dyDescent="0.25">
      <c r="A59" s="68">
        <v>2003</v>
      </c>
      <c r="B59" s="165">
        <f>'Table S3'!B59</f>
        <v>911.82476159999999</v>
      </c>
      <c r="C59" s="165">
        <f>'Table S5'!K59</f>
        <v>79.419646581097226</v>
      </c>
      <c r="D59" s="165">
        <f>'Table S8'!J23</f>
        <v>67.044514574547804</v>
      </c>
      <c r="E59" s="165">
        <f t="shared" si="2"/>
        <v>53.246516527118082</v>
      </c>
    </row>
    <row r="60" spans="1:15" x14ac:dyDescent="0.25">
      <c r="A60" s="68">
        <v>2004</v>
      </c>
      <c r="B60" s="165">
        <f>'Table S3'!B60</f>
        <v>921.93981859999997</v>
      </c>
      <c r="C60" s="165">
        <f>'Table S5'!K60</f>
        <v>79.932037893885408</v>
      </c>
      <c r="D60" s="165">
        <f>'Table S8'!J24</f>
        <v>66.466102563234642</v>
      </c>
      <c r="E60" s="165">
        <f t="shared" si="2"/>
        <v>53.127710287433459</v>
      </c>
    </row>
    <row r="61" spans="1:15" x14ac:dyDescent="0.25">
      <c r="A61" s="68">
        <v>2005</v>
      </c>
      <c r="B61" s="165">
        <f>'Table S3'!B61</f>
        <v>941.19017819999999</v>
      </c>
      <c r="C61" s="165">
        <f>'Table S5'!K61</f>
        <v>83.10672369266446</v>
      </c>
      <c r="D61" s="165">
        <f>'Table S8'!J25</f>
        <v>65.189687186148021</v>
      </c>
      <c r="E61" s="165">
        <f t="shared" si="2"/>
        <v>54.177013205904323</v>
      </c>
    </row>
    <row r="62" spans="1:15" x14ac:dyDescent="0.25">
      <c r="A62" s="68">
        <v>2006</v>
      </c>
      <c r="B62" s="165">
        <f>'Table S3'!B62</f>
        <v>931.34727520000013</v>
      </c>
      <c r="C62" s="165">
        <f>'Table S5'!K62</f>
        <v>80.840652769984459</v>
      </c>
      <c r="D62" s="165">
        <f>'Table S8'!J26</f>
        <v>65.629810400886029</v>
      </c>
      <c r="E62" s="165">
        <f t="shared" si="2"/>
        <v>53.05556713977942</v>
      </c>
    </row>
    <row r="63" spans="1:15" x14ac:dyDescent="0.25">
      <c r="A63" s="68">
        <v>2007</v>
      </c>
      <c r="B63" s="165">
        <f>'Table S3'!B63</f>
        <v>948.13010520000012</v>
      </c>
      <c r="C63" s="165">
        <f>'Table S5'!K63</f>
        <v>80.21194911994013</v>
      </c>
      <c r="D63" s="165">
        <f>'Table S8'!J27</f>
        <v>65.629810400886043</v>
      </c>
      <c r="E63" s="165">
        <f t="shared" si="2"/>
        <v>52.642950126271892</v>
      </c>
    </row>
    <row r="64" spans="1:15" x14ac:dyDescent="0.25">
      <c r="A64" s="68">
        <v>2008</v>
      </c>
      <c r="B64" s="165">
        <f>'Table S3'!B64</f>
        <v>943.9933643999999</v>
      </c>
      <c r="C64" s="165">
        <f>'Table S5'!K64</f>
        <v>79.861767357962108</v>
      </c>
      <c r="D64" s="165">
        <f>'Table S8'!J28</f>
        <v>63.108784573432018</v>
      </c>
      <c r="E64" s="165">
        <f t="shared" si="2"/>
        <v>50.399790718471756</v>
      </c>
    </row>
    <row r="65" spans="1:5" x14ac:dyDescent="0.25">
      <c r="A65" s="68">
        <v>2009</v>
      </c>
      <c r="B65" s="165">
        <f>'Table S3'!B65</f>
        <v>846.96774185999993</v>
      </c>
      <c r="C65" s="165">
        <f>'Table S5'!K65</f>
        <v>71.314755359677918</v>
      </c>
      <c r="D65" s="165">
        <f>'Table S8'!J29</f>
        <v>64.685192070439882</v>
      </c>
      <c r="E65" s="165">
        <f t="shared" si="2"/>
        <v>46.130086478971982</v>
      </c>
    </row>
    <row r="66" spans="1:5" x14ac:dyDescent="0.25">
      <c r="A66" s="68">
        <v>2010</v>
      </c>
      <c r="B66" s="165">
        <f>'Table S3'!B66</f>
        <v>884.54767335999998</v>
      </c>
      <c r="C66" s="165">
        <f>'Table S5'!K66</f>
        <v>73.859730725559999</v>
      </c>
      <c r="D66" s="165">
        <f>'Table S8'!J30</f>
        <v>63.695179924639014</v>
      </c>
      <c r="E66" s="165">
        <f t="shared" si="2"/>
        <v>47.045088377499326</v>
      </c>
    </row>
    <row r="67" spans="1:5" x14ac:dyDescent="0.25">
      <c r="A67" s="68">
        <v>2011</v>
      </c>
      <c r="B67" s="165">
        <f>'Table S3'!B67</f>
        <v>845.93083511999998</v>
      </c>
      <c r="C67" s="165">
        <f>'Table S5'!K67</f>
        <v>70.719747304153699</v>
      </c>
      <c r="D67" s="165">
        <f>'Table S8'!J31</f>
        <v>68.247812464140765</v>
      </c>
      <c r="E67" s="165">
        <f t="shared" si="2"/>
        <v>48.264680515253055</v>
      </c>
    </row>
    <row r="68" spans="1:5" x14ac:dyDescent="0.25">
      <c r="A68" s="68">
        <v>2012</v>
      </c>
      <c r="B68" s="165">
        <f>'Table S3'!B68</f>
        <v>747.10899618000008</v>
      </c>
      <c r="C68" s="165">
        <f>'Table S5'!K68</f>
        <v>63.205421076828003</v>
      </c>
      <c r="D68" s="165">
        <f>'Table S8'!J32</f>
        <v>63.226067017250799</v>
      </c>
      <c r="E68" s="165">
        <f t="shared" si="2"/>
        <v>39.962301888570835</v>
      </c>
    </row>
    <row r="69" spans="1:5" x14ac:dyDescent="0.25">
      <c r="A69" s="68">
        <v>2013</v>
      </c>
      <c r="B69" s="165">
        <f>'Table S3'!B69</f>
        <v>778.32596716</v>
      </c>
      <c r="C69" s="165">
        <f>'Table S5'!K69</f>
        <v>65.690711628304001</v>
      </c>
      <c r="D69" s="165">
        <f>'Table S8'!J33</f>
        <v>62.600789280273126</v>
      </c>
      <c r="E69" s="165">
        <f t="shared" si="2"/>
        <v>41.122903963146463</v>
      </c>
    </row>
    <row r="70" spans="1:5" x14ac:dyDescent="0.25">
      <c r="A70" s="68">
        <v>2014</v>
      </c>
      <c r="B70" s="165">
        <f>'Table S3'!B70</f>
        <v>772.55630236000002</v>
      </c>
      <c r="C70" s="165">
        <f>'Table S5'!K70</f>
        <v>64.662892048005148</v>
      </c>
      <c r="D70" s="165">
        <f>'Table S8'!J34</f>
        <v>59.725877627520859</v>
      </c>
      <c r="E70" s="165">
        <f t="shared" si="2"/>
        <v>38.620479775007468</v>
      </c>
    </row>
    <row r="71" spans="1:5" x14ac:dyDescent="0.25">
      <c r="A71" s="68">
        <v>2015</v>
      </c>
      <c r="B71" s="165">
        <f>'Table S3'!B71</f>
        <v>669.90162792000001</v>
      </c>
      <c r="C71" s="165">
        <f>'Table S5'!K71</f>
        <v>56.003846264258229</v>
      </c>
      <c r="D71" s="165">
        <f>'Table S8'!J35</f>
        <v>58.545247643782048</v>
      </c>
      <c r="E71" s="165">
        <f t="shared" ref="E71:E77" si="5">C71*D71/100</f>
        <v>32.787590485452959</v>
      </c>
    </row>
    <row r="72" spans="1:5" x14ac:dyDescent="0.25">
      <c r="A72" s="68">
        <v>2016</v>
      </c>
      <c r="B72" s="165">
        <f>'Table S3'!B72</f>
        <v>615.57061771999997</v>
      </c>
      <c r="C72" s="165">
        <f>'Table S5'!K72</f>
        <v>52.138831320884009</v>
      </c>
      <c r="D72" s="165">
        <f>'Table S8'!J36</f>
        <v>57.09397379195137</v>
      </c>
      <c r="E72" s="165">
        <f t="shared" si="5"/>
        <v>29.768130689775248</v>
      </c>
    </row>
    <row r="73" spans="1:5" x14ac:dyDescent="0.25">
      <c r="A73" s="68">
        <v>2017</v>
      </c>
      <c r="B73" s="165">
        <f>'Table S3'!B73</f>
        <v>603.26834974000008</v>
      </c>
      <c r="C73" s="165">
        <f>'Table S5'!K73</f>
        <v>49.347351008731991</v>
      </c>
      <c r="D73" s="165">
        <f>'Table S8'!J37</f>
        <v>56.400031713125401</v>
      </c>
      <c r="E73" s="165">
        <f t="shared" si="5"/>
        <v>27.831921618512151</v>
      </c>
    </row>
    <row r="74" spans="1:5" x14ac:dyDescent="0.25">
      <c r="A74" s="68">
        <v>2018</v>
      </c>
      <c r="B74" s="165">
        <f>'Table S3'!B74</f>
        <v>578.07051805999993</v>
      </c>
      <c r="C74" s="165">
        <f>'Table S5'!K74</f>
        <v>46.36118817324661</v>
      </c>
      <c r="D74" s="165">
        <f>'Table S8'!J38</f>
        <v>57.501137757101482</v>
      </c>
      <c r="E74" s="165">
        <f t="shared" si="5"/>
        <v>26.658210677327574</v>
      </c>
    </row>
    <row r="75" spans="1:5" x14ac:dyDescent="0.25">
      <c r="A75" s="68">
        <v>2019</v>
      </c>
      <c r="B75" s="165">
        <f>'Table S3'!B75</f>
        <v>488.61259108000002</v>
      </c>
      <c r="C75" s="165">
        <f>'Table S5'!K75</f>
        <v>39.235524170888901</v>
      </c>
      <c r="D75" s="165">
        <f>'Table S8'!J39</f>
        <v>56.133058022487759</v>
      </c>
      <c r="E75" s="165">
        <f t="shared" si="5"/>
        <v>22.024099548272275</v>
      </c>
    </row>
    <row r="76" spans="1:5" x14ac:dyDescent="0.25">
      <c r="A76" s="68">
        <v>2020</v>
      </c>
      <c r="B76" s="165">
        <f>'Table S3'!B76</f>
        <v>395.37340087581998</v>
      </c>
      <c r="C76" s="165">
        <f>'Table S5'!K76</f>
        <v>32.143850613249668</v>
      </c>
      <c r="D76" s="165">
        <f>'Table S8'!J40</f>
        <v>52.46941374741094</v>
      </c>
      <c r="E76" s="165">
        <f t="shared" si="5"/>
        <v>16.865689972615659</v>
      </c>
    </row>
    <row r="77" spans="1:5" x14ac:dyDescent="0.25">
      <c r="A77" s="68">
        <v>2021</v>
      </c>
      <c r="B77" s="165">
        <f>'Table S3'!B77</f>
        <v>454.89139053309998</v>
      </c>
      <c r="C77" s="165">
        <f>'Table S5'!K77</f>
        <v>36.38987811081472</v>
      </c>
      <c r="D77" s="165">
        <f>'Table S8'!J41</f>
        <v>54.358791751025024</v>
      </c>
      <c r="E77" s="165">
        <f t="shared" si="5"/>
        <v>19.781098060709613</v>
      </c>
    </row>
    <row r="78" spans="1:5" x14ac:dyDescent="0.25">
      <c r="A78" s="68" t="s">
        <v>369</v>
      </c>
      <c r="B78" s="165">
        <f>SUM(B6:B77)</f>
        <v>37876.055367388908</v>
      </c>
      <c r="C78" s="165">
        <f>SUM(C6:C77)</f>
        <v>3713.0526880300231</v>
      </c>
      <c r="D78" s="490">
        <f>E78/C78*100</f>
        <v>72.734417259811195</v>
      </c>
      <c r="E78" s="165">
        <f>SUM(E6:E77)</f>
        <v>2700.6672351883926</v>
      </c>
    </row>
    <row r="80" spans="1:5" x14ac:dyDescent="0.25">
      <c r="A80" t="s">
        <v>465</v>
      </c>
    </row>
    <row r="81" spans="5:5" x14ac:dyDescent="0.25">
      <c r="E81" s="121"/>
    </row>
  </sheetData>
  <sortState ref="I6:O51">
    <sortCondition descending="1" ref="M6"/>
  </sortState>
  <mergeCells count="6">
    <mergeCell ref="I4:I5"/>
    <mergeCell ref="J4:L4"/>
    <mergeCell ref="M4:O4"/>
    <mergeCell ref="A4:A5"/>
    <mergeCell ref="D4:E4"/>
    <mergeCell ref="B4:C4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29572-8004-478E-BF99-0EB8E8A10825}">
  <dimension ref="A1:H56"/>
  <sheetViews>
    <sheetView zoomScaleNormal="100" workbookViewId="0">
      <pane ySplit="4" topLeftCell="A5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6.42578125" customWidth="1"/>
    <col min="3" max="3" width="13" customWidth="1"/>
    <col min="4" max="4" width="9.5703125" bestFit="1" customWidth="1"/>
    <col min="5" max="5" width="13" customWidth="1"/>
    <col min="6" max="6" width="13.140625" customWidth="1"/>
    <col min="7" max="7" width="10.5703125" bestFit="1" customWidth="1"/>
  </cols>
  <sheetData>
    <row r="1" spans="1:8" x14ac:dyDescent="0.25">
      <c r="A1" t="s">
        <v>124</v>
      </c>
      <c r="B1" t="s">
        <v>419</v>
      </c>
    </row>
    <row r="3" spans="1:8" x14ac:dyDescent="0.25">
      <c r="A3" s="571" t="s">
        <v>0</v>
      </c>
      <c r="B3" s="571" t="s">
        <v>422</v>
      </c>
      <c r="C3" s="571" t="s">
        <v>421</v>
      </c>
      <c r="D3" s="571"/>
      <c r="E3" s="571"/>
      <c r="F3" s="571"/>
      <c r="H3" s="1"/>
    </row>
    <row r="4" spans="1:8" x14ac:dyDescent="0.25">
      <c r="A4" s="571"/>
      <c r="B4" s="571"/>
      <c r="C4" s="26" t="s">
        <v>54</v>
      </c>
      <c r="D4" s="26" t="s">
        <v>72</v>
      </c>
      <c r="E4" s="26" t="s">
        <v>66</v>
      </c>
      <c r="F4" s="26" t="s">
        <v>382</v>
      </c>
    </row>
    <row r="5" spans="1:8" x14ac:dyDescent="0.25">
      <c r="A5" s="472">
        <v>1974</v>
      </c>
      <c r="B5" s="22">
        <f>'Table S3'!B30</f>
        <v>355.44310297999999</v>
      </c>
      <c r="C5" s="22">
        <v>49.622745999999999</v>
      </c>
      <c r="D5" s="22">
        <v>5.7152339999999997</v>
      </c>
      <c r="E5" s="22">
        <f>C5-D5</f>
        <v>43.907511999999997</v>
      </c>
      <c r="F5" s="487">
        <f>E5/C5</f>
        <v>0.88482632541133455</v>
      </c>
    </row>
    <row r="6" spans="1:8" x14ac:dyDescent="0.25">
      <c r="A6" s="472">
        <v>1975</v>
      </c>
      <c r="B6" s="22">
        <f>'Table S3'!B31</f>
        <v>368.28060715999999</v>
      </c>
      <c r="C6" s="22">
        <v>50.257771999999996</v>
      </c>
      <c r="D6" s="22">
        <v>7.2574399999999999</v>
      </c>
      <c r="E6" s="22">
        <f t="shared" ref="E6:E12" si="0">C6-D6</f>
        <v>43.000331999999993</v>
      </c>
      <c r="F6" s="487">
        <f t="shared" ref="F6:F53" si="1">E6/C6</f>
        <v>0.85559566787003605</v>
      </c>
    </row>
    <row r="7" spans="1:8" x14ac:dyDescent="0.25">
      <c r="A7" s="472">
        <v>1976</v>
      </c>
      <c r="B7" s="22">
        <f>'Table S3'!B32</f>
        <v>406.75320377999998</v>
      </c>
      <c r="C7" s="22">
        <v>51.799978000000003</v>
      </c>
      <c r="D7" s="22">
        <v>9.2532359999999994</v>
      </c>
      <c r="E7" s="22">
        <f t="shared" si="0"/>
        <v>42.546742000000002</v>
      </c>
      <c r="F7" s="487">
        <f t="shared" si="1"/>
        <v>0.8213660245183888</v>
      </c>
    </row>
    <row r="8" spans="1:8" x14ac:dyDescent="0.25">
      <c r="A8" s="472">
        <v>1977</v>
      </c>
      <c r="B8" s="22">
        <f>'Table S3'!B33</f>
        <v>432.83916467999995</v>
      </c>
      <c r="C8" s="22">
        <v>56.789467999999999</v>
      </c>
      <c r="D8" s="22">
        <v>9.888262000000001</v>
      </c>
      <c r="E8" s="22">
        <f t="shared" si="0"/>
        <v>46.901206000000002</v>
      </c>
      <c r="F8" s="487">
        <f t="shared" si="1"/>
        <v>0.82587859424920129</v>
      </c>
    </row>
    <row r="9" spans="1:8" x14ac:dyDescent="0.25">
      <c r="A9" s="472">
        <v>1978</v>
      </c>
      <c r="B9" s="22">
        <f>'Table S3'!B34</f>
        <v>436.56676729999998</v>
      </c>
      <c r="C9" s="22">
        <v>57.152340000000002</v>
      </c>
      <c r="D9" s="22">
        <v>12.156212</v>
      </c>
      <c r="E9" s="22">
        <f t="shared" si="0"/>
        <v>44.996127999999999</v>
      </c>
      <c r="F9" s="487">
        <f t="shared" si="1"/>
        <v>0.78730158730158728</v>
      </c>
    </row>
    <row r="10" spans="1:8" x14ac:dyDescent="0.25">
      <c r="A10" s="472">
        <v>1979</v>
      </c>
      <c r="B10" s="22">
        <f>'Table S3'!B35</f>
        <v>478.13012618000005</v>
      </c>
      <c r="C10" s="22">
        <v>63.502600000000001</v>
      </c>
      <c r="D10" s="22">
        <v>12.065494000000001</v>
      </c>
      <c r="E10" s="22">
        <f t="shared" si="0"/>
        <v>51.437106</v>
      </c>
      <c r="F10" s="487">
        <f t="shared" si="1"/>
        <v>0.80999999999999994</v>
      </c>
    </row>
    <row r="11" spans="1:8" x14ac:dyDescent="0.25">
      <c r="A11" s="472">
        <v>1980</v>
      </c>
      <c r="B11" s="22">
        <f>'Table S3'!B36</f>
        <v>516.43398732000003</v>
      </c>
      <c r="C11" s="22">
        <v>56.934616800000001</v>
      </c>
      <c r="D11" s="22">
        <v>9.6886823999999994</v>
      </c>
      <c r="E11" s="22">
        <f t="shared" si="0"/>
        <v>47.245934400000003</v>
      </c>
      <c r="F11" s="487">
        <f t="shared" si="1"/>
        <v>0.82982791586998095</v>
      </c>
    </row>
    <row r="12" spans="1:8" x14ac:dyDescent="0.25">
      <c r="A12" s="472">
        <v>1981</v>
      </c>
      <c r="B12" s="22">
        <f>'Table S3'!B37</f>
        <v>541.40230245999999</v>
      </c>
      <c r="C12" s="22">
        <v>57.270273400000001</v>
      </c>
      <c r="D12" s="22">
        <v>12.228786400000001</v>
      </c>
      <c r="E12" s="22">
        <f t="shared" si="0"/>
        <v>45.041487000000004</v>
      </c>
      <c r="F12" s="487">
        <f t="shared" si="1"/>
        <v>0.78647235862505949</v>
      </c>
    </row>
    <row r="13" spans="1:8" x14ac:dyDescent="0.25">
      <c r="A13" s="472">
        <v>1982</v>
      </c>
      <c r="B13" s="22">
        <f>'Table S3'!B38</f>
        <v>538.56192188</v>
      </c>
      <c r="C13" s="22">
        <v>55.374267199999998</v>
      </c>
      <c r="D13" s="22">
        <v>10.505144400000001</v>
      </c>
      <c r="E13" s="22">
        <f t="shared" ref="E13:E44" si="2">C13-D13</f>
        <v>44.8691228</v>
      </c>
      <c r="F13" s="487">
        <f t="shared" si="1"/>
        <v>0.8102883355176933</v>
      </c>
    </row>
    <row r="14" spans="1:8" x14ac:dyDescent="0.25">
      <c r="A14" s="472">
        <v>1983</v>
      </c>
      <c r="B14" s="22">
        <f>'Table S3'!B39</f>
        <v>567.17891498000006</v>
      </c>
      <c r="C14" s="22">
        <v>54.321938400000001</v>
      </c>
      <c r="D14" s="22">
        <v>9.3258103999999999</v>
      </c>
      <c r="E14" s="22">
        <f t="shared" si="2"/>
        <v>44.996127999999999</v>
      </c>
      <c r="F14" s="487">
        <f t="shared" si="1"/>
        <v>0.82832331329325315</v>
      </c>
    </row>
    <row r="15" spans="1:8" x14ac:dyDescent="0.25">
      <c r="A15" s="472">
        <v>1984</v>
      </c>
      <c r="B15" s="22">
        <f>'Table S3'!B40</f>
        <v>602.72948482000004</v>
      </c>
      <c r="C15" s="22">
        <v>58.912269199999997</v>
      </c>
      <c r="D15" s="22">
        <v>12.147140200000001</v>
      </c>
      <c r="E15" s="22">
        <f t="shared" si="2"/>
        <v>46.765128999999995</v>
      </c>
      <c r="F15" s="487">
        <f t="shared" si="1"/>
        <v>0.79380967046504458</v>
      </c>
    </row>
    <row r="16" spans="1:8" x14ac:dyDescent="0.25">
      <c r="A16" s="472">
        <v>1985</v>
      </c>
      <c r="B16" s="22">
        <f>'Table S3'!B41</f>
        <v>629.43867837999994</v>
      </c>
      <c r="C16" s="22">
        <v>55.755282800000003</v>
      </c>
      <c r="D16" s="22">
        <v>14.0522182</v>
      </c>
      <c r="E16" s="22">
        <f t="shared" si="2"/>
        <v>41.703064600000005</v>
      </c>
      <c r="F16" s="487">
        <f t="shared" si="1"/>
        <v>0.7479661568499838</v>
      </c>
    </row>
    <row r="17" spans="1:8" x14ac:dyDescent="0.25">
      <c r="A17" s="472">
        <v>1986</v>
      </c>
      <c r="B17" s="22">
        <f>'Table S3'!B42</f>
        <v>621.46910207999997</v>
      </c>
      <c r="C17" s="22">
        <v>56.852970599999999</v>
      </c>
      <c r="D17" s="22">
        <v>11.21365198</v>
      </c>
      <c r="E17" s="22">
        <f t="shared" si="2"/>
        <v>45.639318619999997</v>
      </c>
      <c r="F17" s="487">
        <f t="shared" si="1"/>
        <v>0.80276049146322004</v>
      </c>
    </row>
    <row r="18" spans="1:8" x14ac:dyDescent="0.25">
      <c r="A18" s="472">
        <v>1987</v>
      </c>
      <c r="B18" s="22">
        <f>'Table S3'!B43</f>
        <v>651.25907891999998</v>
      </c>
      <c r="C18" s="22">
        <v>60.357683230740804</v>
      </c>
      <c r="D18" s="22">
        <v>14.461495940571201</v>
      </c>
      <c r="E18" s="22">
        <f t="shared" si="2"/>
        <v>45.896187290169607</v>
      </c>
      <c r="F18" s="487">
        <f t="shared" si="1"/>
        <v>0.76040339578166904</v>
      </c>
      <c r="G18" s="3"/>
      <c r="H18" s="3"/>
    </row>
    <row r="19" spans="1:8" x14ac:dyDescent="0.25">
      <c r="A19" s="472">
        <v>1988</v>
      </c>
      <c r="B19" s="22">
        <f>'Table S3'!B44</f>
        <v>687.97991095999998</v>
      </c>
      <c r="C19" s="22">
        <v>60.600371625181602</v>
      </c>
      <c r="D19" s="22">
        <v>15.339534016836</v>
      </c>
      <c r="E19" s="22">
        <f t="shared" si="2"/>
        <v>45.260837608345604</v>
      </c>
      <c r="F19" s="487">
        <f t="shared" si="1"/>
        <v>0.74687392823739918</v>
      </c>
    </row>
    <row r="20" spans="1:8" x14ac:dyDescent="0.25">
      <c r="A20" s="472">
        <v>1989</v>
      </c>
      <c r="B20" s="22">
        <f>'Table S3'!B45</f>
        <v>700.51532420000001</v>
      </c>
      <c r="C20" s="22">
        <v>63.013833478617599</v>
      </c>
      <c r="D20" s="22">
        <v>13.621492038975997</v>
      </c>
      <c r="E20" s="22">
        <f t="shared" si="2"/>
        <v>49.392341439641598</v>
      </c>
      <c r="F20" s="487">
        <f t="shared" si="1"/>
        <v>0.78383330632315584</v>
      </c>
    </row>
    <row r="21" spans="1:8" x14ac:dyDescent="0.25">
      <c r="A21" s="472">
        <v>1990</v>
      </c>
      <c r="B21" s="22">
        <f>'Table S3'!B46</f>
        <v>709.92913106000003</v>
      </c>
      <c r="C21" s="22">
        <v>58.884416560480801</v>
      </c>
      <c r="D21" s="22">
        <v>16.153400611143198</v>
      </c>
      <c r="E21" s="22">
        <f t="shared" si="2"/>
        <v>42.731015949337603</v>
      </c>
      <c r="F21" s="487">
        <f t="shared" si="1"/>
        <v>0.72567613717371438</v>
      </c>
    </row>
    <row r="22" spans="1:8" x14ac:dyDescent="0.25">
      <c r="A22" s="472">
        <v>1991</v>
      </c>
      <c r="B22" s="22">
        <f>'Table S3'!B47</f>
        <v>711.11481532000005</v>
      </c>
      <c r="C22" s="22">
        <v>60.574222960000007</v>
      </c>
      <c r="D22" s="22">
        <v>16.548777560000001</v>
      </c>
      <c r="E22" s="22">
        <f t="shared" si="2"/>
        <v>44.025445400000009</v>
      </c>
      <c r="F22" s="487">
        <f t="shared" si="1"/>
        <v>0.72680165338764757</v>
      </c>
    </row>
    <row r="23" spans="1:8" x14ac:dyDescent="0.25">
      <c r="A23" s="472">
        <v>1992</v>
      </c>
      <c r="B23" s="22">
        <f>'Table S3'!B48</f>
        <v>721.29337492000002</v>
      </c>
      <c r="C23" s="22">
        <v>57.955689221120799</v>
      </c>
      <c r="D23" s="22">
        <v>15.4004036901784</v>
      </c>
      <c r="E23" s="22">
        <f t="shared" si="2"/>
        <v>42.555285530942399</v>
      </c>
      <c r="F23" s="487">
        <f t="shared" si="1"/>
        <v>0.73427278845014532</v>
      </c>
    </row>
    <row r="24" spans="1:8" x14ac:dyDescent="0.25">
      <c r="A24" s="472">
        <v>1993</v>
      </c>
      <c r="B24" s="22">
        <f>'Table S3'!B49</f>
        <v>754.45171110000001</v>
      </c>
      <c r="C24" s="22">
        <v>58.434202213547998</v>
      </c>
      <c r="D24" s="22">
        <v>13.497606558421598</v>
      </c>
      <c r="E24" s="22">
        <f t="shared" si="2"/>
        <v>44.936595655126396</v>
      </c>
      <c r="F24" s="487">
        <f t="shared" si="1"/>
        <v>0.76901187922281289</v>
      </c>
    </row>
    <row r="25" spans="1:8" x14ac:dyDescent="0.25">
      <c r="A25" s="472">
        <v>1994</v>
      </c>
      <c r="B25" s="22">
        <f>'Table S3'!B50</f>
        <v>760.53798172000006</v>
      </c>
      <c r="C25" s="22">
        <v>64.888900911888797</v>
      </c>
      <c r="D25" s="22">
        <v>16.4444136132912</v>
      </c>
      <c r="E25" s="22">
        <f t="shared" si="2"/>
        <v>48.444487298597593</v>
      </c>
      <c r="F25" s="487">
        <f t="shared" si="1"/>
        <v>0.74657586455932257</v>
      </c>
    </row>
    <row r="26" spans="1:8" x14ac:dyDescent="0.25">
      <c r="A26" s="472">
        <v>1995</v>
      </c>
      <c r="B26" s="22">
        <f>'Table S3'!B51</f>
        <v>771.31165139999996</v>
      </c>
      <c r="C26" s="22">
        <v>65.124653697506403</v>
      </c>
      <c r="D26" s="22">
        <v>17.0617927850592</v>
      </c>
      <c r="E26" s="22">
        <f t="shared" si="2"/>
        <v>48.062860912447206</v>
      </c>
      <c r="F26" s="487">
        <f t="shared" si="1"/>
        <v>0.73801330500261098</v>
      </c>
    </row>
    <row r="27" spans="1:8" x14ac:dyDescent="0.25">
      <c r="A27" s="472">
        <v>1996</v>
      </c>
      <c r="B27" s="22">
        <f>'Table S3'!B52</f>
        <v>813.66879277999999</v>
      </c>
      <c r="C27" s="22">
        <v>71.012499448784794</v>
      </c>
      <c r="D27" s="22">
        <v>19.3242737597112</v>
      </c>
      <c r="E27" s="22">
        <f t="shared" si="2"/>
        <v>51.68822568907359</v>
      </c>
      <c r="F27" s="487">
        <f t="shared" si="1"/>
        <v>0.72787503735665382</v>
      </c>
    </row>
    <row r="28" spans="1:8" x14ac:dyDescent="0.25">
      <c r="A28" s="472">
        <v>1997</v>
      </c>
      <c r="B28" s="22">
        <f>'Table S3'!B53</f>
        <v>835.84299352000005</v>
      </c>
      <c r="C28" s="22">
        <v>72.745912611990406</v>
      </c>
      <c r="D28" s="22">
        <v>22.385819126620799</v>
      </c>
      <c r="E28" s="22">
        <f t="shared" si="2"/>
        <v>50.360093485369603</v>
      </c>
      <c r="F28" s="487">
        <f t="shared" si="1"/>
        <v>0.69227385673169706</v>
      </c>
    </row>
    <row r="29" spans="1:8" x14ac:dyDescent="0.25">
      <c r="A29" s="472">
        <v>1998</v>
      </c>
      <c r="B29" s="22">
        <f>'Table S3'!B54</f>
        <v>849.68202442000006</v>
      </c>
      <c r="C29" s="22">
        <v>75.0748677091632</v>
      </c>
      <c r="D29" s="22">
        <v>24.170870753499202</v>
      </c>
      <c r="E29" s="22">
        <f t="shared" si="2"/>
        <v>50.903996955663999</v>
      </c>
      <c r="F29" s="487">
        <f t="shared" si="1"/>
        <v>0.67804311228178105</v>
      </c>
    </row>
    <row r="30" spans="1:8" x14ac:dyDescent="0.25">
      <c r="A30" s="472">
        <v>1999</v>
      </c>
      <c r="B30" s="22">
        <f>'Table S3'!B55</f>
        <v>853.58561996000003</v>
      </c>
      <c r="C30" s="22">
        <v>74.8685764649384</v>
      </c>
      <c r="D30" s="22">
        <v>24.265647621968004</v>
      </c>
      <c r="E30" s="22">
        <f t="shared" si="2"/>
        <v>50.6029288429704</v>
      </c>
      <c r="F30" s="487">
        <f t="shared" si="1"/>
        <v>0.67589008943783224</v>
      </c>
    </row>
    <row r="31" spans="1:8" x14ac:dyDescent="0.25">
      <c r="A31" s="472">
        <v>2000</v>
      </c>
      <c r="B31" s="22">
        <f>'Table S3'!B56</f>
        <v>894.31709478000005</v>
      </c>
      <c r="C31" s="22">
        <v>75.239619798070407</v>
      </c>
      <c r="D31" s="22">
        <v>24.125349186843199</v>
      </c>
      <c r="E31" s="22">
        <f t="shared" si="2"/>
        <v>51.114270611227212</v>
      </c>
      <c r="F31" s="487">
        <f t="shared" si="1"/>
        <v>0.67935312204406018</v>
      </c>
    </row>
    <row r="32" spans="1:8" x14ac:dyDescent="0.25">
      <c r="A32" s="472">
        <v>2001</v>
      </c>
      <c r="B32" s="22">
        <f>'Table S3'!B57</f>
        <v>874.91432894000002</v>
      </c>
      <c r="C32" s="22">
        <v>81.945106774487215</v>
      </c>
      <c r="D32" s="22">
        <v>25.970179693831998</v>
      </c>
      <c r="E32" s="22">
        <f t="shared" si="2"/>
        <v>55.97492708065522</v>
      </c>
      <c r="F32" s="487">
        <f t="shared" si="1"/>
        <v>0.68307833480158997</v>
      </c>
    </row>
    <row r="33" spans="1:8" x14ac:dyDescent="0.25">
      <c r="A33" s="472">
        <v>2002</v>
      </c>
      <c r="B33" s="22">
        <f>'Table S3'!B58</f>
        <v>886.77480025999989</v>
      </c>
      <c r="C33" s="22">
        <v>91.676749808290396</v>
      </c>
      <c r="D33" s="22">
        <v>32.945192860086401</v>
      </c>
      <c r="E33" s="22">
        <f t="shared" si="2"/>
        <v>58.731556948203995</v>
      </c>
      <c r="F33" s="487">
        <f t="shared" si="1"/>
        <v>0.64063742520344957</v>
      </c>
    </row>
    <row r="34" spans="1:8" x14ac:dyDescent="0.25">
      <c r="A34" s="472">
        <v>2003</v>
      </c>
      <c r="B34" s="22">
        <f>'Table S3'!B59</f>
        <v>911.82476159999999</v>
      </c>
      <c r="C34" s="22">
        <v>84.141046749308799</v>
      </c>
      <c r="D34" s="22">
        <v>33.316310436829596</v>
      </c>
      <c r="E34" s="22">
        <f t="shared" si="2"/>
        <v>50.824736312479203</v>
      </c>
      <c r="F34" s="487">
        <f t="shared" si="1"/>
        <v>0.60404212065375473</v>
      </c>
    </row>
    <row r="35" spans="1:8" x14ac:dyDescent="0.25">
      <c r="A35" s="472">
        <v>2004</v>
      </c>
      <c r="B35" s="22">
        <f>'Table S3'!B60</f>
        <v>921.93981859999997</v>
      </c>
      <c r="C35" s="22">
        <v>84.036481517501599</v>
      </c>
      <c r="D35" s="22">
        <v>34.423328256544799</v>
      </c>
      <c r="E35" s="22">
        <f t="shared" si="2"/>
        <v>49.6131532609568</v>
      </c>
      <c r="F35" s="487">
        <f t="shared" si="1"/>
        <v>0.59037637422533296</v>
      </c>
    </row>
    <row r="36" spans="1:8" x14ac:dyDescent="0.25">
      <c r="A36" s="472">
        <v>2005</v>
      </c>
      <c r="B36" s="22">
        <f>'Table S3'!B61</f>
        <v>941.19017819999999</v>
      </c>
      <c r="C36" s="22">
        <v>85.092313338640807</v>
      </c>
      <c r="D36" s="22">
        <v>35.215815557515199</v>
      </c>
      <c r="E36" s="22">
        <f t="shared" si="2"/>
        <v>49.876497781125607</v>
      </c>
      <c r="F36" s="487">
        <f t="shared" si="1"/>
        <v>0.58614574953007492</v>
      </c>
    </row>
    <row r="37" spans="1:8" x14ac:dyDescent="0.25">
      <c r="A37" s="472">
        <v>2006</v>
      </c>
      <c r="B37" s="22">
        <f>'Table S3'!B62</f>
        <v>931.34727520000013</v>
      </c>
      <c r="C37" s="22">
        <v>87.273881622753592</v>
      </c>
      <c r="D37" s="22">
        <v>39.1504161512472</v>
      </c>
      <c r="E37" s="22">
        <f t="shared" si="2"/>
        <v>48.123465471506393</v>
      </c>
      <c r="F37" s="487">
        <f t="shared" si="1"/>
        <v>0.55140741510183833</v>
      </c>
    </row>
    <row r="38" spans="1:8" x14ac:dyDescent="0.25">
      <c r="A38" s="472">
        <v>2007</v>
      </c>
      <c r="B38" s="22">
        <f>'Table S3'!B63</f>
        <v>948.13010520000012</v>
      </c>
      <c r="C38" s="22">
        <v>90.602085111787204</v>
      </c>
      <c r="D38" s="22">
        <v>41.103647846242403</v>
      </c>
      <c r="E38" s="22">
        <f t="shared" si="2"/>
        <v>49.498437265544801</v>
      </c>
      <c r="F38" s="487">
        <f t="shared" si="1"/>
        <v>0.54632779371989448</v>
      </c>
    </row>
    <row r="39" spans="1:8" x14ac:dyDescent="0.25">
      <c r="A39" s="472">
        <v>2008</v>
      </c>
      <c r="B39" s="22">
        <f>'Table S3'!B64</f>
        <v>943.9933643999999</v>
      </c>
      <c r="C39" s="22">
        <v>94.721595950908792</v>
      </c>
      <c r="D39" s="22">
        <v>43.999758489438406</v>
      </c>
      <c r="E39" s="22">
        <f t="shared" si="2"/>
        <v>50.721837461470386</v>
      </c>
      <c r="F39" s="487">
        <f t="shared" si="1"/>
        <v>0.53548334941229148</v>
      </c>
      <c r="G39" s="3"/>
      <c r="H39" s="3"/>
    </row>
    <row r="40" spans="1:8" x14ac:dyDescent="0.25">
      <c r="A40" s="472">
        <v>2009</v>
      </c>
      <c r="B40" s="22">
        <f>'Table S3'!B65</f>
        <v>846.96774185999993</v>
      </c>
      <c r="C40" s="22">
        <v>86.968266107017598</v>
      </c>
      <c r="D40" s="22">
        <v>40.557069464999998</v>
      </c>
      <c r="E40" s="22">
        <f t="shared" si="2"/>
        <v>46.4111966420176</v>
      </c>
      <c r="F40" s="487">
        <f t="shared" si="1"/>
        <v>0.53365668558813095</v>
      </c>
    </row>
    <row r="41" spans="1:8" x14ac:dyDescent="0.25">
      <c r="A41" s="472">
        <v>2010</v>
      </c>
      <c r="B41" s="22">
        <f>'Table S3'!B66</f>
        <v>884.54767335999998</v>
      </c>
      <c r="C41" s="22">
        <v>90.371071434489593</v>
      </c>
      <c r="D41" s="22">
        <v>39.396590076396798</v>
      </c>
      <c r="E41" s="22">
        <f t="shared" si="2"/>
        <v>50.974481358092795</v>
      </c>
      <c r="F41" s="487">
        <f t="shared" si="1"/>
        <v>0.56405750810473054</v>
      </c>
    </row>
    <row r="42" spans="1:8" x14ac:dyDescent="0.25">
      <c r="A42" s="472">
        <v>2011</v>
      </c>
      <c r="B42" s="22">
        <f>'Table S3'!B67</f>
        <v>845.93083511999998</v>
      </c>
      <c r="C42" s="22">
        <v>85.508545666240806</v>
      </c>
      <c r="D42" s="22">
        <v>39.110705507937595</v>
      </c>
      <c r="E42" s="22">
        <f t="shared" si="2"/>
        <v>46.397840158303211</v>
      </c>
      <c r="F42" s="487">
        <f t="shared" si="1"/>
        <v>0.54261056362020788</v>
      </c>
    </row>
    <row r="43" spans="1:8" x14ac:dyDescent="0.25">
      <c r="A43" s="472">
        <v>2012</v>
      </c>
      <c r="B43" s="22">
        <f>'Table S3'!B68</f>
        <v>747.10899618000008</v>
      </c>
      <c r="C43" s="22">
        <v>72.467519717407214</v>
      </c>
      <c r="D43" s="22">
        <v>35.504106402780799</v>
      </c>
      <c r="E43" s="22">
        <f t="shared" si="2"/>
        <v>36.963413314626415</v>
      </c>
      <c r="F43" s="487">
        <f t="shared" si="1"/>
        <v>0.51006869641417496</v>
      </c>
    </row>
    <row r="44" spans="1:8" x14ac:dyDescent="0.25">
      <c r="A44" s="472">
        <v>2013</v>
      </c>
      <c r="B44" s="22">
        <f>'Table S3'!B69</f>
        <v>778.32596716</v>
      </c>
      <c r="C44" s="22">
        <v>74.747945329341604</v>
      </c>
      <c r="D44" s="22">
        <v>35.659667778533596</v>
      </c>
      <c r="E44" s="22">
        <f t="shared" si="2"/>
        <v>39.088277550808009</v>
      </c>
      <c r="F44" s="487">
        <f t="shared" si="1"/>
        <v>0.52293447503585455</v>
      </c>
    </row>
    <row r="45" spans="1:8" x14ac:dyDescent="0.25">
      <c r="A45" s="472">
        <v>2014</v>
      </c>
      <c r="B45" s="22">
        <f>'Table S3'!B70</f>
        <v>772.55630236000002</v>
      </c>
      <c r="C45" s="22">
        <v>76.627820163443189</v>
      </c>
      <c r="D45" s="22">
        <v>40.573959124516797</v>
      </c>
      <c r="E45" s="22">
        <f t="shared" ref="E45:E50" si="3">C45-D45</f>
        <v>36.053861038926392</v>
      </c>
      <c r="F45" s="487">
        <f t="shared" si="1"/>
        <v>0.47050615510170285</v>
      </c>
    </row>
    <row r="46" spans="1:8" x14ac:dyDescent="0.25">
      <c r="A46" s="472">
        <v>2015</v>
      </c>
      <c r="B46" s="22">
        <f>'Table S3'!B71</f>
        <v>669.90162792000001</v>
      </c>
      <c r="C46" s="22">
        <v>68.062742425991203</v>
      </c>
      <c r="D46" s="22">
        <v>38.859575513299198</v>
      </c>
      <c r="E46" s="22">
        <f t="shared" si="3"/>
        <v>29.203166912692005</v>
      </c>
      <c r="F46" s="487">
        <f t="shared" si="1"/>
        <v>0.42906244843787189</v>
      </c>
    </row>
    <row r="47" spans="1:8" x14ac:dyDescent="0.25">
      <c r="A47" s="472">
        <v>2016</v>
      </c>
      <c r="B47" s="22">
        <f>'Table S3'!B72</f>
        <v>615.57061771999997</v>
      </c>
      <c r="C47" s="22">
        <v>61.127997746172007</v>
      </c>
      <c r="D47" s="22">
        <v>37.764944801037601</v>
      </c>
      <c r="E47" s="22">
        <f t="shared" si="3"/>
        <v>23.363052945134406</v>
      </c>
      <c r="F47" s="487">
        <f t="shared" si="1"/>
        <v>0.38219889095905257</v>
      </c>
    </row>
    <row r="48" spans="1:8" x14ac:dyDescent="0.25">
      <c r="A48" s="472">
        <v>2017</v>
      </c>
      <c r="B48" s="22">
        <f>'Table S3'!B73</f>
        <v>603.26834974000008</v>
      </c>
      <c r="C48" s="22">
        <v>61.591012910925592</v>
      </c>
      <c r="D48" s="22">
        <v>42.116111709758393</v>
      </c>
      <c r="E48" s="22">
        <f t="shared" si="3"/>
        <v>19.474901201167199</v>
      </c>
      <c r="F48" s="487">
        <f t="shared" si="1"/>
        <v>0.31619712488463653</v>
      </c>
    </row>
    <row r="49" spans="1:6" x14ac:dyDescent="0.25">
      <c r="A49" s="472">
        <v>2018</v>
      </c>
      <c r="B49" s="22">
        <f>'Table S3'!B74</f>
        <v>578.07051805999993</v>
      </c>
      <c r="C49" s="22">
        <v>59.622311401975196</v>
      </c>
      <c r="D49" s="22">
        <v>37.873060771651993</v>
      </c>
      <c r="E49" s="22">
        <f t="shared" si="3"/>
        <v>21.749250630323203</v>
      </c>
      <c r="F49" s="487">
        <f t="shared" si="1"/>
        <v>0.36478375492169673</v>
      </c>
    </row>
    <row r="50" spans="1:6" x14ac:dyDescent="0.25">
      <c r="A50" s="472">
        <v>2019</v>
      </c>
      <c r="B50" s="22">
        <f>'Table S3'!B75</f>
        <v>488.61259108000002</v>
      </c>
      <c r="C50" s="22">
        <v>44.192306138099198</v>
      </c>
      <c r="D50" s="22">
        <v>25.602959326081603</v>
      </c>
      <c r="E50" s="22">
        <f t="shared" si="3"/>
        <v>18.589346812017595</v>
      </c>
      <c r="F50" s="487">
        <f t="shared" si="1"/>
        <v>0.42064667894738567</v>
      </c>
    </row>
    <row r="51" spans="1:6" x14ac:dyDescent="0.25">
      <c r="A51" s="472">
        <v>2020</v>
      </c>
      <c r="B51" s="22">
        <f>'Table S3'!B76</f>
        <v>395.37340087581998</v>
      </c>
      <c r="C51" s="22">
        <v>40.730427426259197</v>
      </c>
      <c r="D51" s="22">
        <v>25.8508046759504</v>
      </c>
      <c r="E51" s="22">
        <f>C51-D51</f>
        <v>14.879622750308798</v>
      </c>
      <c r="F51" s="487">
        <f t="shared" si="1"/>
        <v>0.36531958269398856</v>
      </c>
    </row>
    <row r="52" spans="1:6" x14ac:dyDescent="0.25">
      <c r="A52" s="472">
        <v>2021</v>
      </c>
      <c r="B52" s="22">
        <f>'Table S3'!B77</f>
        <v>454.89139053309998</v>
      </c>
      <c r="C52" s="22">
        <v>44.288054596348005</v>
      </c>
      <c r="D52" s="22">
        <v>29.486190235431199</v>
      </c>
      <c r="E52" s="22">
        <f>C52-D52</f>
        <v>14.801864360916806</v>
      </c>
      <c r="F52" s="487">
        <f t="shared" si="1"/>
        <v>0.33421798486803184</v>
      </c>
    </row>
    <row r="53" spans="1:6" x14ac:dyDescent="0.25">
      <c r="A53" s="472" t="s">
        <v>425</v>
      </c>
      <c r="B53" s="22">
        <f>SUM(B5:B52)</f>
        <v>33251.957513428926</v>
      </c>
      <c r="C53" s="22">
        <f>SUM(C5:C52)</f>
        <v>3209.1172542694217</v>
      </c>
      <c r="D53" s="22">
        <f t="shared" ref="D53:E53" si="4">SUM(D5:D52)</f>
        <v>1142.7785839232315</v>
      </c>
      <c r="E53" s="22">
        <f t="shared" si="4"/>
        <v>2066.3386703461892</v>
      </c>
      <c r="F53" s="487">
        <f t="shared" si="1"/>
        <v>0.64389628256715281</v>
      </c>
    </row>
    <row r="54" spans="1:6" x14ac:dyDescent="0.25">
      <c r="A54" s="472" t="s">
        <v>426</v>
      </c>
      <c r="B54" s="22">
        <f>SUM(B16:B52)</f>
        <v>28007.63792988893</v>
      </c>
      <c r="C54" s="22">
        <f t="shared" ref="C54:E54" si="5">SUM(C16:C52)</f>
        <v>2597.178985269421</v>
      </c>
      <c r="D54" s="22">
        <f t="shared" si="5"/>
        <v>1032.5471421232314</v>
      </c>
      <c r="E54" s="22">
        <f t="shared" si="5"/>
        <v>1564.6318431461898</v>
      </c>
      <c r="F54" s="487">
        <f>E54/C54</f>
        <v>0.60243512365547691</v>
      </c>
    </row>
    <row r="55" spans="1:6" x14ac:dyDescent="0.25">
      <c r="B55" s="4"/>
      <c r="C55" s="4"/>
      <c r="D55" s="4"/>
      <c r="E55" s="4"/>
      <c r="F55" s="67"/>
    </row>
    <row r="56" spans="1:6" x14ac:dyDescent="0.25">
      <c r="B56" s="121"/>
      <c r="C56" s="121"/>
      <c r="E56" s="121"/>
    </row>
  </sheetData>
  <mergeCells count="3">
    <mergeCell ref="A3:A4"/>
    <mergeCell ref="B3:B4"/>
    <mergeCell ref="C3:F3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9906C-F2F6-48D7-969B-757726668301}">
  <dimension ref="A1:H14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6.85546875" customWidth="1"/>
    <col min="2" max="2" width="11.7109375" customWidth="1"/>
    <col min="3" max="4" width="12.7109375" customWidth="1"/>
    <col min="5" max="6" width="13.85546875" customWidth="1"/>
  </cols>
  <sheetData>
    <row r="1" spans="1:8" x14ac:dyDescent="0.25">
      <c r="A1" t="s">
        <v>126</v>
      </c>
      <c r="B1" t="s">
        <v>376</v>
      </c>
    </row>
    <row r="3" spans="1:8" x14ac:dyDescent="0.25">
      <c r="A3" s="572" t="s">
        <v>134</v>
      </c>
      <c r="B3" s="572"/>
      <c r="C3" s="572"/>
      <c r="D3" s="572"/>
      <c r="E3" s="572"/>
      <c r="F3" s="572"/>
      <c r="H3" s="1"/>
    </row>
    <row r="4" spans="1:8" x14ac:dyDescent="0.25">
      <c r="A4" s="573" t="s">
        <v>135</v>
      </c>
      <c r="B4" s="23" t="s">
        <v>131</v>
      </c>
      <c r="C4" s="572" t="s">
        <v>132</v>
      </c>
      <c r="D4" s="572"/>
      <c r="E4" s="572" t="s">
        <v>133</v>
      </c>
      <c r="F4" s="572"/>
    </row>
    <row r="5" spans="1:8" x14ac:dyDescent="0.25">
      <c r="A5" s="573"/>
      <c r="B5" s="23" t="s">
        <v>370</v>
      </c>
      <c r="C5" s="23" t="s">
        <v>370</v>
      </c>
      <c r="D5" s="23" t="s">
        <v>104</v>
      </c>
      <c r="E5" s="23" t="s">
        <v>370</v>
      </c>
      <c r="F5" s="23" t="s">
        <v>104</v>
      </c>
    </row>
    <row r="6" spans="1:8" x14ac:dyDescent="0.25">
      <c r="A6" s="31" t="s">
        <v>70</v>
      </c>
      <c r="B6" s="480">
        <v>2313.3089999999997</v>
      </c>
      <c r="C6" s="480">
        <v>744.79477999999995</v>
      </c>
      <c r="D6" s="480">
        <f>C6/B6*100</f>
        <v>32.196078431372548</v>
      </c>
      <c r="E6" s="491">
        <f>B6-C6</f>
        <v>1568.5142199999998</v>
      </c>
      <c r="F6" s="491">
        <f>E6/B6*100</f>
        <v>67.803921568627445</v>
      </c>
    </row>
    <row r="7" spans="1:8" x14ac:dyDescent="0.25">
      <c r="A7" s="31" t="s">
        <v>69</v>
      </c>
      <c r="B7" s="480">
        <v>629.58291999999994</v>
      </c>
      <c r="C7" s="480">
        <v>223.16628</v>
      </c>
      <c r="D7" s="480">
        <f t="shared" ref="D7:D12" si="0">C7/B7*100</f>
        <v>35.446685878962541</v>
      </c>
      <c r="E7" s="491">
        <f t="shared" ref="E7:E11" si="1">B7-C7</f>
        <v>406.41663999999992</v>
      </c>
      <c r="F7" s="491">
        <f t="shared" ref="F7:F11" si="2">E7/B7*100</f>
        <v>64.553314121037459</v>
      </c>
    </row>
    <row r="8" spans="1:8" x14ac:dyDescent="0.25">
      <c r="A8" s="31" t="s">
        <v>128</v>
      </c>
      <c r="B8" s="480">
        <v>140.6129</v>
      </c>
      <c r="C8" s="480">
        <v>91.62518</v>
      </c>
      <c r="D8" s="480">
        <f t="shared" si="0"/>
        <v>65.161290322580641</v>
      </c>
      <c r="E8" s="491">
        <f t="shared" si="1"/>
        <v>48.987719999999996</v>
      </c>
      <c r="F8" s="491">
        <f t="shared" si="2"/>
        <v>34.838709677419352</v>
      </c>
    </row>
    <row r="9" spans="1:8" x14ac:dyDescent="0.25">
      <c r="A9" s="31" t="s">
        <v>129</v>
      </c>
      <c r="B9" s="480">
        <v>913.53026</v>
      </c>
      <c r="C9" s="480">
        <v>278.50425999999999</v>
      </c>
      <c r="D9" s="480">
        <f t="shared" si="0"/>
        <v>30.486593843098309</v>
      </c>
      <c r="E9" s="491">
        <f t="shared" si="1"/>
        <v>635.02600000000007</v>
      </c>
      <c r="F9" s="491">
        <f t="shared" si="2"/>
        <v>69.513406156901695</v>
      </c>
    </row>
    <row r="10" spans="1:8" x14ac:dyDescent="0.25">
      <c r="A10" s="31" t="s">
        <v>130</v>
      </c>
      <c r="B10" s="480">
        <v>156.94213999999999</v>
      </c>
      <c r="C10" s="480">
        <v>141.52008000000001</v>
      </c>
      <c r="D10" s="480">
        <f t="shared" si="0"/>
        <v>90.173410404624292</v>
      </c>
      <c r="E10" s="491">
        <f t="shared" si="1"/>
        <v>15.422059999999988</v>
      </c>
      <c r="F10" s="491">
        <f t="shared" si="2"/>
        <v>9.8265895953757152</v>
      </c>
    </row>
    <row r="11" spans="1:8" x14ac:dyDescent="0.25">
      <c r="A11" s="31" t="s">
        <v>136</v>
      </c>
      <c r="B11" s="480">
        <v>4153.9772199999998</v>
      </c>
      <c r="C11" s="480">
        <v>1479.61058</v>
      </c>
      <c r="D11" s="480">
        <f t="shared" si="0"/>
        <v>35.619130814588338</v>
      </c>
      <c r="E11" s="491">
        <f t="shared" si="1"/>
        <v>2674.3666399999997</v>
      </c>
      <c r="F11" s="491">
        <f t="shared" si="2"/>
        <v>64.380869185411655</v>
      </c>
    </row>
    <row r="12" spans="1:8" x14ac:dyDescent="0.25">
      <c r="A12" s="234" t="s">
        <v>71</v>
      </c>
      <c r="B12" s="492">
        <f>SUM(B6:B7,B10)</f>
        <v>3099.8340599999997</v>
      </c>
      <c r="C12" s="492">
        <f>SUM(C6:C7,C10)</f>
        <v>1109.4811399999999</v>
      </c>
      <c r="D12" s="493">
        <f t="shared" si="0"/>
        <v>35.791630084869766</v>
      </c>
      <c r="E12" s="492">
        <f>SUM(E6:E7,E10)</f>
        <v>1990.3529199999998</v>
      </c>
      <c r="F12" s="494">
        <f>E12/B12*100</f>
        <v>64.208369915130234</v>
      </c>
    </row>
    <row r="14" spans="1:8" x14ac:dyDescent="0.25">
      <c r="A14" s="30" t="s">
        <v>137</v>
      </c>
    </row>
  </sheetData>
  <mergeCells count="4">
    <mergeCell ref="E4:F4"/>
    <mergeCell ref="C4:D4"/>
    <mergeCell ref="A3:F3"/>
    <mergeCell ref="A4:A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851A-212B-4AE7-BDAC-23F1818661E5}">
  <dimension ref="A1:CJ248"/>
  <sheetViews>
    <sheetView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7109375" style="6" customWidth="1"/>
    <col min="2" max="2" width="19.5703125" bestFit="1" customWidth="1"/>
    <col min="3" max="3" width="10.7109375" bestFit="1" customWidth="1"/>
    <col min="4" max="4" width="8.85546875" style="6" customWidth="1"/>
    <col min="5" max="5" width="10.140625" style="6" customWidth="1"/>
    <col min="6" max="6" width="10.42578125" style="6" customWidth="1"/>
    <col min="7" max="22" width="7.28515625" style="7" customWidth="1"/>
    <col min="23" max="24" width="9" style="7" customWidth="1"/>
    <col min="25" max="25" width="9" style="2" customWidth="1"/>
    <col min="26" max="41" width="7.28515625" style="7" customWidth="1"/>
    <col min="42" max="43" width="9" style="7" customWidth="1"/>
    <col min="44" max="44" width="9" style="2" customWidth="1"/>
    <col min="46" max="46" width="11.28515625" customWidth="1"/>
    <col min="47" max="47" width="27.85546875" bestFit="1" customWidth="1"/>
    <col min="49" max="49" width="14.28515625" customWidth="1"/>
    <col min="50" max="50" width="18.85546875" customWidth="1"/>
    <col min="72" max="72" width="13.28515625" customWidth="1"/>
    <col min="73" max="73" width="12.42578125" style="7" customWidth="1"/>
    <col min="74" max="88" width="9.140625" style="7"/>
  </cols>
  <sheetData>
    <row r="1" spans="1:88" x14ac:dyDescent="0.25">
      <c r="A1" s="35" t="s">
        <v>337</v>
      </c>
      <c r="B1" t="s">
        <v>232</v>
      </c>
      <c r="AW1" t="s">
        <v>338</v>
      </c>
      <c r="AX1" t="s">
        <v>259</v>
      </c>
      <c r="BU1" s="35" t="s">
        <v>339</v>
      </c>
      <c r="BV1" t="s">
        <v>264</v>
      </c>
    </row>
    <row r="2" spans="1:88" x14ac:dyDescent="0.25">
      <c r="A2" s="35"/>
      <c r="B2" t="s">
        <v>260</v>
      </c>
      <c r="BT2" s="61"/>
    </row>
    <row r="3" spans="1:88" x14ac:dyDescent="0.25">
      <c r="F3" s="25"/>
      <c r="BT3" s="61"/>
      <c r="BU3" s="574" t="s">
        <v>261</v>
      </c>
      <c r="BV3" s="574"/>
      <c r="BW3" s="574"/>
      <c r="BX3" s="574"/>
      <c r="BY3" s="574"/>
      <c r="BZ3" s="574"/>
      <c r="CA3" s="574"/>
      <c r="CB3" s="574"/>
      <c r="CC3" s="574"/>
      <c r="CD3" s="574"/>
      <c r="CE3" s="574"/>
      <c r="CF3" s="574"/>
      <c r="CG3" s="574"/>
      <c r="CH3" s="574"/>
      <c r="CI3" s="574"/>
      <c r="CJ3" s="574"/>
    </row>
    <row r="4" spans="1:88" ht="18.75" customHeight="1" x14ac:dyDescent="0.25">
      <c r="A4" s="581" t="s">
        <v>155</v>
      </c>
      <c r="B4" s="581" t="s">
        <v>228</v>
      </c>
      <c r="C4" s="581" t="s">
        <v>220</v>
      </c>
      <c r="D4" s="581" t="s">
        <v>229</v>
      </c>
      <c r="E4" s="581" t="s">
        <v>230</v>
      </c>
      <c r="F4" s="581" t="s">
        <v>272</v>
      </c>
      <c r="G4" s="580" t="s">
        <v>270</v>
      </c>
      <c r="H4" s="580"/>
      <c r="I4" s="580"/>
      <c r="J4" s="580"/>
      <c r="K4" s="580"/>
      <c r="L4" s="580"/>
      <c r="M4" s="580"/>
      <c r="N4" s="580"/>
      <c r="O4" s="580"/>
      <c r="P4" s="580"/>
      <c r="Q4" s="580"/>
      <c r="R4" s="580"/>
      <c r="S4" s="580"/>
      <c r="T4" s="580"/>
      <c r="U4" s="580"/>
      <c r="V4" s="580"/>
      <c r="W4" s="54" t="s">
        <v>427</v>
      </c>
      <c r="X4" s="54" t="s">
        <v>314</v>
      </c>
      <c r="Y4" s="54" t="s">
        <v>315</v>
      </c>
      <c r="Z4" s="580" t="s">
        <v>271</v>
      </c>
      <c r="AA4" s="580"/>
      <c r="AB4" s="580"/>
      <c r="AC4" s="580"/>
      <c r="AD4" s="580"/>
      <c r="AE4" s="580"/>
      <c r="AF4" s="580"/>
      <c r="AG4" s="580"/>
      <c r="AH4" s="580"/>
      <c r="AI4" s="580"/>
      <c r="AJ4" s="580"/>
      <c r="AK4" s="580"/>
      <c r="AL4" s="580"/>
      <c r="AM4" s="580"/>
      <c r="AN4" s="580"/>
      <c r="AO4" s="580"/>
      <c r="AP4" s="54" t="s">
        <v>427</v>
      </c>
      <c r="AQ4" s="54" t="s">
        <v>314</v>
      </c>
      <c r="AR4" s="54" t="s">
        <v>315</v>
      </c>
      <c r="AW4" s="578" t="s">
        <v>246</v>
      </c>
      <c r="AX4" s="578" t="s">
        <v>231</v>
      </c>
      <c r="AY4" s="578" t="s">
        <v>245</v>
      </c>
      <c r="AZ4" s="575" t="s">
        <v>248</v>
      </c>
      <c r="BA4" s="576"/>
      <c r="BB4" s="576"/>
      <c r="BC4" s="576"/>
      <c r="BD4" s="576"/>
      <c r="BE4" s="576"/>
      <c r="BF4" s="576"/>
      <c r="BG4" s="576"/>
      <c r="BH4" s="576"/>
      <c r="BI4" s="576"/>
      <c r="BJ4" s="576"/>
      <c r="BK4" s="576"/>
      <c r="BL4" s="576"/>
      <c r="BM4" s="576"/>
      <c r="BN4" s="576"/>
      <c r="BO4" s="577"/>
      <c r="BP4" s="63" t="s">
        <v>427</v>
      </c>
      <c r="BQ4" s="63" t="s">
        <v>314</v>
      </c>
      <c r="BR4" s="63" t="s">
        <v>315</v>
      </c>
      <c r="BT4" s="60" t="s">
        <v>265</v>
      </c>
      <c r="BU4" s="65">
        <v>30</v>
      </c>
      <c r="BV4" s="65">
        <v>64</v>
      </c>
      <c r="BW4" s="65">
        <v>7.1</v>
      </c>
      <c r="BX4" s="65">
        <v>26</v>
      </c>
      <c r="BY4" s="65">
        <v>4.5</v>
      </c>
      <c r="BZ4" s="65">
        <v>0.88</v>
      </c>
      <c r="CA4" s="65">
        <v>3.8</v>
      </c>
      <c r="CB4" s="65">
        <v>0.64</v>
      </c>
      <c r="CC4" s="65">
        <v>3.5</v>
      </c>
      <c r="CD4" s="66">
        <v>0.8</v>
      </c>
      <c r="CE4" s="65">
        <v>2.2999999999999998</v>
      </c>
      <c r="CF4" s="65">
        <v>0.33</v>
      </c>
      <c r="CG4" s="65">
        <v>2.2000000000000002</v>
      </c>
      <c r="CH4" s="65">
        <v>0.43</v>
      </c>
      <c r="CI4" s="65">
        <v>22</v>
      </c>
      <c r="CJ4" s="65">
        <v>13.6</v>
      </c>
    </row>
    <row r="5" spans="1:88" ht="31.5" customHeight="1" x14ac:dyDescent="0.25">
      <c r="A5" s="581"/>
      <c r="B5" s="581"/>
      <c r="C5" s="581"/>
      <c r="D5" s="581"/>
      <c r="E5" s="581"/>
      <c r="F5" s="581"/>
      <c r="G5" s="56" t="s">
        <v>140</v>
      </c>
      <c r="H5" s="56" t="s">
        <v>141</v>
      </c>
      <c r="I5" s="56" t="s">
        <v>142</v>
      </c>
      <c r="J5" s="56" t="s">
        <v>143</v>
      </c>
      <c r="K5" s="56" t="s">
        <v>144</v>
      </c>
      <c r="L5" s="56" t="s">
        <v>145</v>
      </c>
      <c r="M5" s="56" t="s">
        <v>146</v>
      </c>
      <c r="N5" s="56" t="s">
        <v>147</v>
      </c>
      <c r="O5" s="56" t="s">
        <v>148</v>
      </c>
      <c r="P5" s="56" t="s">
        <v>150</v>
      </c>
      <c r="Q5" s="56" t="s">
        <v>151</v>
      </c>
      <c r="R5" s="56" t="s">
        <v>152</v>
      </c>
      <c r="S5" s="56" t="s">
        <v>153</v>
      </c>
      <c r="T5" s="56" t="s">
        <v>154</v>
      </c>
      <c r="U5" s="56" t="s">
        <v>149</v>
      </c>
      <c r="V5" s="56" t="s">
        <v>139</v>
      </c>
      <c r="W5" s="55" t="s">
        <v>227</v>
      </c>
      <c r="X5" s="55" t="s">
        <v>227</v>
      </c>
      <c r="Y5" s="55" t="s">
        <v>227</v>
      </c>
      <c r="Z5" s="56" t="s">
        <v>140</v>
      </c>
      <c r="AA5" s="56" t="s">
        <v>141</v>
      </c>
      <c r="AB5" s="56" t="s">
        <v>142</v>
      </c>
      <c r="AC5" s="56" t="s">
        <v>143</v>
      </c>
      <c r="AD5" s="56" t="s">
        <v>144</v>
      </c>
      <c r="AE5" s="56" t="s">
        <v>145</v>
      </c>
      <c r="AF5" s="56" t="s">
        <v>146</v>
      </c>
      <c r="AG5" s="56" t="s">
        <v>147</v>
      </c>
      <c r="AH5" s="56" t="s">
        <v>148</v>
      </c>
      <c r="AI5" s="56" t="s">
        <v>150</v>
      </c>
      <c r="AJ5" s="56" t="s">
        <v>151</v>
      </c>
      <c r="AK5" s="56" t="s">
        <v>152</v>
      </c>
      <c r="AL5" s="56" t="s">
        <v>153</v>
      </c>
      <c r="AM5" s="56" t="s">
        <v>154</v>
      </c>
      <c r="AN5" s="56" t="s">
        <v>149</v>
      </c>
      <c r="AO5" s="56" t="s">
        <v>139</v>
      </c>
      <c r="AP5" s="55" t="s">
        <v>227</v>
      </c>
      <c r="AQ5" s="55" t="s">
        <v>227</v>
      </c>
      <c r="AR5" s="55" t="s">
        <v>227</v>
      </c>
      <c r="AW5" s="579"/>
      <c r="AX5" s="579"/>
      <c r="AY5" s="579"/>
      <c r="AZ5" s="56" t="s">
        <v>140</v>
      </c>
      <c r="BA5" s="56" t="s">
        <v>141</v>
      </c>
      <c r="BB5" s="56" t="s">
        <v>142</v>
      </c>
      <c r="BC5" s="56" t="s">
        <v>143</v>
      </c>
      <c r="BD5" s="56" t="s">
        <v>144</v>
      </c>
      <c r="BE5" s="56" t="s">
        <v>145</v>
      </c>
      <c r="BF5" s="56" t="s">
        <v>146</v>
      </c>
      <c r="BG5" s="56" t="s">
        <v>147</v>
      </c>
      <c r="BH5" s="56" t="s">
        <v>148</v>
      </c>
      <c r="BI5" s="56" t="s">
        <v>150</v>
      </c>
      <c r="BJ5" s="56" t="s">
        <v>151</v>
      </c>
      <c r="BK5" s="56" t="s">
        <v>152</v>
      </c>
      <c r="BL5" s="56" t="s">
        <v>153</v>
      </c>
      <c r="BM5" s="56" t="s">
        <v>154</v>
      </c>
      <c r="BN5" s="56" t="s">
        <v>149</v>
      </c>
      <c r="BO5" s="56" t="s">
        <v>139</v>
      </c>
      <c r="BP5" s="60" t="s">
        <v>227</v>
      </c>
      <c r="BQ5" s="60" t="s">
        <v>227</v>
      </c>
      <c r="BR5" s="60" t="s">
        <v>227</v>
      </c>
      <c r="BT5" s="60" t="s">
        <v>155</v>
      </c>
      <c r="BU5" s="56" t="s">
        <v>140</v>
      </c>
      <c r="BV5" s="56" t="s">
        <v>141</v>
      </c>
      <c r="BW5" s="56" t="s">
        <v>142</v>
      </c>
      <c r="BX5" s="56" t="s">
        <v>143</v>
      </c>
      <c r="BY5" s="56" t="s">
        <v>144</v>
      </c>
      <c r="BZ5" s="56" t="s">
        <v>145</v>
      </c>
      <c r="CA5" s="56" t="s">
        <v>146</v>
      </c>
      <c r="CB5" s="56" t="s">
        <v>147</v>
      </c>
      <c r="CC5" s="56" t="s">
        <v>148</v>
      </c>
      <c r="CD5" s="56" t="s">
        <v>150</v>
      </c>
      <c r="CE5" s="56" t="s">
        <v>151</v>
      </c>
      <c r="CF5" s="56" t="s">
        <v>152</v>
      </c>
      <c r="CG5" s="56" t="s">
        <v>153</v>
      </c>
      <c r="CH5" s="56" t="s">
        <v>154</v>
      </c>
      <c r="CI5" s="56" t="s">
        <v>149</v>
      </c>
      <c r="CJ5" s="56" t="s">
        <v>139</v>
      </c>
    </row>
    <row r="6" spans="1:88" x14ac:dyDescent="0.25">
      <c r="A6" s="41">
        <v>1</v>
      </c>
      <c r="B6" s="42" t="s">
        <v>235</v>
      </c>
      <c r="C6" s="43" t="s">
        <v>156</v>
      </c>
      <c r="D6" s="44" t="s">
        <v>266</v>
      </c>
      <c r="E6" s="44" t="s">
        <v>237</v>
      </c>
      <c r="F6" s="44" t="s">
        <v>266</v>
      </c>
      <c r="G6" s="36">
        <v>78.858309293263176</v>
      </c>
      <c r="H6" s="36">
        <v>177.30547227739419</v>
      </c>
      <c r="I6" s="36">
        <v>20.490174361384405</v>
      </c>
      <c r="J6" s="36">
        <v>86.05936888547302</v>
      </c>
      <c r="K6" s="36">
        <v>19.3279010145631</v>
      </c>
      <c r="L6" s="36">
        <v>4.2140729892123767</v>
      </c>
      <c r="M6" s="36">
        <v>20.296920589418114</v>
      </c>
      <c r="N6" s="36">
        <v>2.9693565730773908</v>
      </c>
      <c r="O6" s="36">
        <v>16.579095264049705</v>
      </c>
      <c r="P6" s="36">
        <v>3.3754086855019412</v>
      </c>
      <c r="Q6" s="36">
        <v>9.2651959705858236</v>
      </c>
      <c r="R6" s="36">
        <v>1.2755645827116637</v>
      </c>
      <c r="S6" s="36">
        <v>7.8216633753497105</v>
      </c>
      <c r="T6" s="36">
        <v>1.1686919577693187</v>
      </c>
      <c r="U6" s="36">
        <v>98.614456599943182</v>
      </c>
      <c r="V6" s="36">
        <v>38.103612721361159</v>
      </c>
      <c r="W6" s="53">
        <f>SUM(G6:T6)</f>
        <v>449.00719581975392</v>
      </c>
      <c r="X6" s="53">
        <f>SUM(G6:U6)</f>
        <v>547.62165241969706</v>
      </c>
      <c r="Y6" s="52">
        <f>SUM(G6:V6)</f>
        <v>585.72526514105823</v>
      </c>
      <c r="Z6" s="36">
        <f>G6*1.17</f>
        <v>92.264221873117904</v>
      </c>
      <c r="AA6" s="36">
        <f>H6*1.17</f>
        <v>207.4474025645512</v>
      </c>
      <c r="AB6" s="36">
        <f>I6*1.17</f>
        <v>23.973504002819752</v>
      </c>
      <c r="AC6" s="36">
        <f>J6*1.17</f>
        <v>100.68946159600343</v>
      </c>
      <c r="AD6" s="36">
        <f>K6*1.16</f>
        <v>22.420365176893196</v>
      </c>
      <c r="AE6" s="36">
        <f>L6*1.16</f>
        <v>4.8883246674863567</v>
      </c>
      <c r="AF6" s="36">
        <f>M6*1.15</f>
        <v>23.341458677830829</v>
      </c>
      <c r="AG6" s="36">
        <f>N6*1.15</f>
        <v>3.4147600590389993</v>
      </c>
      <c r="AH6" s="36">
        <f>O6*1.15</f>
        <v>19.065959553657159</v>
      </c>
      <c r="AI6" s="36">
        <f>P6*1.15</f>
        <v>3.881719988327232</v>
      </c>
      <c r="AJ6" s="36">
        <f>Q6*1.14</f>
        <v>10.562323406467838</v>
      </c>
      <c r="AK6" s="36">
        <f>R6*1.14</f>
        <v>1.4541436242912966</v>
      </c>
      <c r="AL6" s="36">
        <f>S6*1.14</f>
        <v>8.9166962478986687</v>
      </c>
      <c r="AM6" s="36">
        <f>T6*1.14</f>
        <v>1.3323088318570231</v>
      </c>
      <c r="AN6" s="36">
        <f>U6*1.27</f>
        <v>125.24035988192784</v>
      </c>
      <c r="AO6" s="36">
        <f>V6*1.53</f>
        <v>58.298527463682575</v>
      </c>
      <c r="AP6" s="53">
        <f>SUM(Z6:AM6)</f>
        <v>523.65265027024088</v>
      </c>
      <c r="AQ6" s="53">
        <f>SUM(Z6:AN6)</f>
        <v>648.8930101521687</v>
      </c>
      <c r="AR6" s="52">
        <f>SUM(Z6:AO6)</f>
        <v>707.1915376158513</v>
      </c>
      <c r="AT6" s="58" t="s">
        <v>87</v>
      </c>
      <c r="AU6" s="58" t="s">
        <v>77</v>
      </c>
      <c r="AW6" s="34" t="s">
        <v>185</v>
      </c>
      <c r="AX6" s="34" t="s">
        <v>241</v>
      </c>
      <c r="AY6" s="33">
        <f t="array" ref="AY6">COUNT(IF($F:$F=AW6,$W:$W))</f>
        <v>65</v>
      </c>
      <c r="AZ6" s="39">
        <f t="array" ref="AZ6">MEDIAN(IF($F$6:$F$242=$AW6,G$6:G$242))</f>
        <v>81.708571576975444</v>
      </c>
      <c r="BA6" s="39">
        <f t="array" ref="BA6">MEDIAN(IF($F$6:$F$242=$AW6,H$6:H$242))</f>
        <v>175.41147365254869</v>
      </c>
      <c r="BB6" s="39">
        <f t="array" ref="BB6">MEDIAN(IF($F$6:$F$242=$AW6,I$6:I$242))</f>
        <v>20.028169030056503</v>
      </c>
      <c r="BC6" s="39">
        <f t="array" ref="BC6">MEDIAN(IF($F$6:$F$242=$AW6,J$6:J$242))</f>
        <v>76.646667361955195</v>
      </c>
      <c r="BD6" s="39">
        <f t="array" ref="BD6">MEDIAN(IF($F$6:$F$242=$AW6,K$6:K$242))</f>
        <v>16.280116329887246</v>
      </c>
      <c r="BE6" s="39">
        <f t="array" ref="BE6">MEDIAN(IF($F$6:$F$242=$AW6,L$6:L$242))</f>
        <v>3.4446121984493079</v>
      </c>
      <c r="BF6" s="39">
        <f t="array" ref="BF6">MEDIAN(IF($F$6:$F$242=$AW6,M$6:M$242))</f>
        <v>16.58088174609658</v>
      </c>
      <c r="BG6" s="39">
        <f t="array" ref="BG6">MEDIAN(IF($F$6:$F$242=$AW6,N$6:N$242))</f>
        <v>2.6346589246320917</v>
      </c>
      <c r="BH6" s="39">
        <f t="array" ref="BH6">MEDIAN(IF($F$6:$F$242=$AW6,O$6:O$242))</f>
        <v>15.418849125367199</v>
      </c>
      <c r="BI6" s="39">
        <f t="array" ref="BI6">MEDIAN(IF($F$6:$F$242=$AW6,P$6:P$242))</f>
        <v>3.138001265844792</v>
      </c>
      <c r="BJ6" s="39">
        <f t="array" ref="BJ6">MEDIAN(IF($F$6:$F$242=$AW6,Q$6:Q$242))</f>
        <v>8.9384332905991553</v>
      </c>
      <c r="BK6" s="39">
        <f t="array" ref="BK6">MEDIAN(IF($F$6:$F$242=$AW6,R$6:R$242))</f>
        <v>1.2544296869719311</v>
      </c>
      <c r="BL6" s="39">
        <f t="array" ref="BL6">MEDIAN(IF($F$6:$F$242=$AW6,S$6:S$242))</f>
        <v>7.7994693249169105</v>
      </c>
      <c r="BM6" s="39">
        <f t="array" ref="BM6">MEDIAN(IF($F$6:$F$242=$AW6,T$6:T$242))</f>
        <v>1.1619430975364884</v>
      </c>
      <c r="BN6" s="39">
        <f t="array" ref="BN6">MEDIAN(IF($F$6:$F$242=$AW6,U$6:U$242))</f>
        <v>89.680693357516319</v>
      </c>
      <c r="BO6" s="39">
        <f t="array" ref="BO6">MEDIAN(IF($F$6:$F$242=$AW6,V$6:V$242))</f>
        <v>37.142619942874717</v>
      </c>
      <c r="BP6" s="39">
        <f t="array" ref="BP6">MEDIAN(IF($F$6:$F$242=$AW6,W$6:W$242))</f>
        <v>430.51282948210076</v>
      </c>
      <c r="BQ6" s="39">
        <f t="array" ref="BQ6">MEDIAN(IF($F$6:$F$242=$AW6,X$6:X$242))</f>
        <v>520.65111250299753</v>
      </c>
      <c r="BR6" s="39">
        <f t="array" ref="BR6">MEDIAN(IF($F$6:$F$242=$AW6,Y$6:Y$242))</f>
        <v>558.24386789442906</v>
      </c>
      <c r="BT6" s="34">
        <v>1</v>
      </c>
      <c r="BU6" s="59">
        <f t="shared" ref="BU6:BU69" si="0">G6/$BU$4</f>
        <v>2.6286103097754392</v>
      </c>
      <c r="BV6" s="59">
        <f t="shared" ref="BV6:BV69" si="1">H6/$BV$4</f>
        <v>2.7703980043342842</v>
      </c>
      <c r="BW6" s="59">
        <f t="shared" ref="BW6:BW69" si="2">I6/$BW$4</f>
        <v>2.8859400508992121</v>
      </c>
      <c r="BX6" s="59">
        <f t="shared" ref="BX6:BX69" si="3">J6/$BX$4</f>
        <v>3.309975726364347</v>
      </c>
      <c r="BY6" s="59">
        <f t="shared" ref="BY6:BY69" si="4">K6/$BY$4</f>
        <v>4.2950891143473555</v>
      </c>
      <c r="BZ6" s="59">
        <f t="shared" ref="BZ6:BZ69" si="5">L6/$BZ$4</f>
        <v>4.7887193059231556</v>
      </c>
      <c r="CA6" s="59">
        <f t="shared" ref="CA6:CA69" si="6">M6/$CA$4</f>
        <v>5.3412948919521357</v>
      </c>
      <c r="CB6" s="59">
        <f t="shared" ref="CB6:CB69" si="7">N6/$CB$4</f>
        <v>4.6396196454334229</v>
      </c>
      <c r="CC6" s="59">
        <f t="shared" ref="CC6:CC69" si="8">O6/$CC$4</f>
        <v>4.7368843611570588</v>
      </c>
      <c r="CD6" s="59">
        <f t="shared" ref="CD6:CD69" si="9">P6/$CD$4</f>
        <v>4.2192608568774261</v>
      </c>
      <c r="CE6" s="59">
        <f t="shared" ref="CE6:CE69" si="10">Q6/$CE$4</f>
        <v>4.0283460741677493</v>
      </c>
      <c r="CF6" s="59">
        <f t="shared" ref="CF6:CF69" si="11">R6/$CF$4</f>
        <v>3.865347220338375</v>
      </c>
      <c r="CG6" s="59">
        <f t="shared" ref="CG6:CG69" si="12">S6/$CG$4</f>
        <v>3.5553015342498679</v>
      </c>
      <c r="CH6" s="59">
        <f t="shared" ref="CH6:CH69" si="13">T6/$CH$4</f>
        <v>2.7178882738821364</v>
      </c>
      <c r="CI6" s="59">
        <f t="shared" ref="CI6:CI69" si="14">U6/$CI$4</f>
        <v>4.4824752999974171</v>
      </c>
      <c r="CJ6" s="59">
        <f t="shared" ref="CJ6:CJ69" si="15">V6/$CJ$4</f>
        <v>2.80173622951185</v>
      </c>
    </row>
    <row r="7" spans="1:88" x14ac:dyDescent="0.25">
      <c r="A7" s="41">
        <v>2</v>
      </c>
      <c r="B7" s="42" t="s">
        <v>235</v>
      </c>
      <c r="C7" s="43" t="s">
        <v>158</v>
      </c>
      <c r="D7" s="44" t="s">
        <v>266</v>
      </c>
      <c r="E7" s="44" t="s">
        <v>237</v>
      </c>
      <c r="F7" s="44" t="s">
        <v>266</v>
      </c>
      <c r="G7" s="36">
        <v>84.353883596213876</v>
      </c>
      <c r="H7" s="36">
        <v>188.05646420856357</v>
      </c>
      <c r="I7" s="36">
        <v>21.911561459343716</v>
      </c>
      <c r="J7" s="36">
        <v>86.992542910293352</v>
      </c>
      <c r="K7" s="36">
        <v>19.386102665576953</v>
      </c>
      <c r="L7" s="36">
        <v>4.5132525272706072</v>
      </c>
      <c r="M7" s="36">
        <v>20.520640761234969</v>
      </c>
      <c r="N7" s="36">
        <v>3.1154794948904625</v>
      </c>
      <c r="O7" s="36">
        <v>17.947742313957008</v>
      </c>
      <c r="P7" s="36">
        <v>3.5611676847697908</v>
      </c>
      <c r="Q7" s="36">
        <v>9.8680712163769506</v>
      </c>
      <c r="R7" s="36">
        <v>1.365262840505195</v>
      </c>
      <c r="S7" s="36">
        <v>8.2932217995202322</v>
      </c>
      <c r="T7" s="36">
        <v>1.2333016024103252</v>
      </c>
      <c r="U7" s="36">
        <v>103.02937262576012</v>
      </c>
      <c r="V7" s="36">
        <v>37.72515166808801</v>
      </c>
      <c r="W7" s="53">
        <f t="shared" ref="W7:W70" si="16">SUM(G7:T7)</f>
        <v>471.11869508092695</v>
      </c>
      <c r="X7" s="53">
        <f t="shared" ref="X7:X70" si="17">SUM(G7:U7)</f>
        <v>574.14806770668702</v>
      </c>
      <c r="Y7" s="52">
        <f t="shared" ref="Y7:Y69" si="18">SUM(G7:V7)</f>
        <v>611.87321937477498</v>
      </c>
      <c r="Z7" s="36">
        <f t="shared" ref="Z7:Z70" si="19">G7*1.17</f>
        <v>98.694043807570225</v>
      </c>
      <c r="AA7" s="36">
        <f t="shared" ref="AA7:AA70" si="20">H7*1.17</f>
        <v>220.02606312401937</v>
      </c>
      <c r="AB7" s="36">
        <f t="shared" ref="AB7:AB70" si="21">I7*1.17</f>
        <v>25.636526907432145</v>
      </c>
      <c r="AC7" s="36">
        <f t="shared" ref="AC7:AC70" si="22">J7*1.17</f>
        <v>101.78127520504322</v>
      </c>
      <c r="AD7" s="36">
        <f t="shared" ref="AD7:AD70" si="23">K7*1.16</f>
        <v>22.487879092069264</v>
      </c>
      <c r="AE7" s="36">
        <f t="shared" ref="AE7:AE70" si="24">L7*1.16</f>
        <v>5.2353729316339042</v>
      </c>
      <c r="AF7" s="36">
        <f t="shared" ref="AF7:AF70" si="25">M7*1.15</f>
        <v>23.598736875420212</v>
      </c>
      <c r="AG7" s="36">
        <f t="shared" ref="AG7:AG70" si="26">N7*1.15</f>
        <v>3.5828014191240314</v>
      </c>
      <c r="AH7" s="36">
        <f t="shared" ref="AH7:AH70" si="27">O7*1.15</f>
        <v>20.639903661050557</v>
      </c>
      <c r="AI7" s="36">
        <f t="shared" ref="AI7:AI70" si="28">P7*1.15</f>
        <v>4.0953428374852594</v>
      </c>
      <c r="AJ7" s="36">
        <f t="shared" ref="AJ7:AJ70" si="29">Q7*1.14</f>
        <v>11.249601186669723</v>
      </c>
      <c r="AK7" s="36">
        <f t="shared" ref="AK7:AK70" si="30">R7*1.14</f>
        <v>1.5563996381759222</v>
      </c>
      <c r="AL7" s="36">
        <f t="shared" ref="AL7:AL70" si="31">S7*1.14</f>
        <v>9.4542728514530641</v>
      </c>
      <c r="AM7" s="36">
        <f t="shared" ref="AM7:AM70" si="32">T7*1.14</f>
        <v>1.4059638267477705</v>
      </c>
      <c r="AN7" s="36">
        <f t="shared" ref="AN7:AN70" si="33">U7*1.27</f>
        <v>130.84730323471535</v>
      </c>
      <c r="AO7" s="36">
        <f t="shared" ref="AO7:AO70" si="34">V7*1.53</f>
        <v>57.719482052174655</v>
      </c>
      <c r="AP7" s="53">
        <f t="shared" ref="AP7:AP70" si="35">SUM(Z7:AM7)</f>
        <v>549.44418336389469</v>
      </c>
      <c r="AQ7" s="53">
        <f t="shared" ref="AQ7:AQ70" si="36">SUM(Z7:AN7)</f>
        <v>680.29148659861005</v>
      </c>
      <c r="AR7" s="52">
        <f t="shared" ref="AR7:AR70" si="37">SUM(Z7:AO7)</f>
        <v>738.01096865078466</v>
      </c>
      <c r="AT7" s="41">
        <v>1</v>
      </c>
      <c r="AU7" s="42" t="s">
        <v>256</v>
      </c>
      <c r="AW7" s="34" t="s">
        <v>14</v>
      </c>
      <c r="AX7" s="34" t="s">
        <v>242</v>
      </c>
      <c r="AY7" s="33">
        <f t="array" ref="AY7">COUNT(IF($F:$F=AW7,$W:$W))</f>
        <v>41</v>
      </c>
      <c r="AZ7" s="39">
        <f t="array" ref="AZ7">MEDIAN(IF($F$6:$F$242=$AW7,G$6:G$242))</f>
        <v>55.682626972074772</v>
      </c>
      <c r="BA7" s="39">
        <f t="array" ref="BA7">MEDIAN(IF($F$6:$F$242=$AW7,H$6:H$242))</f>
        <v>113.75022148176173</v>
      </c>
      <c r="BB7" s="39">
        <f t="array" ref="BB7">MEDIAN(IF($F$6:$F$242=$AW7,I$6:I$242))</f>
        <v>12.866070593325807</v>
      </c>
      <c r="BC7" s="39">
        <f t="array" ref="BC7">MEDIAN(IF($F$6:$F$242=$AW7,J$6:J$242))</f>
        <v>49.628547172778035</v>
      </c>
      <c r="BD7" s="39">
        <f t="array" ref="BD7">MEDIAN(IF($F$6:$F$242=$AW7,K$6:K$242))</f>
        <v>10.472092487440396</v>
      </c>
      <c r="BE7" s="39">
        <f t="array" ref="BE7">MEDIAN(IF($F$6:$F$242=$AW7,L$6:L$242))</f>
        <v>2.3237995847635839</v>
      </c>
      <c r="BF7" s="39">
        <f t="array" ref="BF7">MEDIAN(IF($F$6:$F$242=$AW7,M$6:M$242))</f>
        <v>10.450130419554986</v>
      </c>
      <c r="BG7" s="39">
        <f t="array" ref="BG7">MEDIAN(IF($F$6:$F$242=$AW7,N$6:N$242))</f>
        <v>1.5943836264276292</v>
      </c>
      <c r="BH7" s="39">
        <f t="array" ref="BH7">MEDIAN(IF($F$6:$F$242=$AW7,O$6:O$242))</f>
        <v>9.1826169372943465</v>
      </c>
      <c r="BI7" s="39">
        <f t="array" ref="BI7">MEDIAN(IF($F$6:$F$242=$AW7,P$6:P$242))</f>
        <v>1.8822660850609558</v>
      </c>
      <c r="BJ7" s="39">
        <f t="array" ref="BJ7">MEDIAN(IF($F$6:$F$242=$AW7,Q$6:Q$242))</f>
        <v>5.366562782010984</v>
      </c>
      <c r="BK7" s="39">
        <f t="array" ref="BK7">MEDIAN(IF($F$6:$F$242=$AW7,R$6:R$242))</f>
        <v>0.77357747086442818</v>
      </c>
      <c r="BL7" s="39">
        <f t="array" ref="BL7">MEDIAN(IF($F$6:$F$242=$AW7,S$6:S$242))</f>
        <v>4.8782207484914055</v>
      </c>
      <c r="BM7" s="39">
        <f t="array" ref="BM7">MEDIAN(IF($F$6:$F$242=$AW7,T$6:T$242))</f>
        <v>0.73303198326354524</v>
      </c>
      <c r="BN7" s="39">
        <f t="array" ref="BN7">MEDIAN(IF($F$6:$F$242=$AW7,U$6:U$242))</f>
        <v>55.996565364365352</v>
      </c>
      <c r="BO7" s="39">
        <f t="array" ref="BO7">MEDIAN(IF($F$6:$F$242=$AW7,V$6:V$242))</f>
        <v>28.479811663143654</v>
      </c>
      <c r="BP7" s="39">
        <f t="array" ref="BP7">MEDIAN(IF($F$6:$F$242=$AW7,W$6:W$242))</f>
        <v>281.84376759605561</v>
      </c>
      <c r="BQ7" s="39">
        <f t="array" ref="BQ7">MEDIAN(IF($F$6:$F$242=$AW7,X$6:X$242))</f>
        <v>337.86804835031074</v>
      </c>
      <c r="BR7" s="39">
        <f t="array" ref="BR7">MEDIAN(IF($F$6:$F$242=$AW7,Y$6:Y$242))</f>
        <v>367.11864751170816</v>
      </c>
      <c r="BT7" s="34">
        <v>2</v>
      </c>
      <c r="BU7" s="59">
        <f t="shared" si="0"/>
        <v>2.811796119873796</v>
      </c>
      <c r="BV7" s="59">
        <f t="shared" si="1"/>
        <v>2.9383822532588058</v>
      </c>
      <c r="BW7" s="59">
        <f t="shared" si="2"/>
        <v>3.0861354168089741</v>
      </c>
      <c r="BX7" s="59">
        <f t="shared" si="3"/>
        <v>3.3458670350112829</v>
      </c>
      <c r="BY7" s="59">
        <f t="shared" si="4"/>
        <v>4.3080228145726558</v>
      </c>
      <c r="BZ7" s="59">
        <f t="shared" si="5"/>
        <v>5.1286960537165989</v>
      </c>
      <c r="CA7" s="59">
        <f t="shared" si="6"/>
        <v>5.4001686213776239</v>
      </c>
      <c r="CB7" s="59">
        <f t="shared" si="7"/>
        <v>4.8679367107663474</v>
      </c>
      <c r="CC7" s="59">
        <f t="shared" si="8"/>
        <v>5.1279263754162878</v>
      </c>
      <c r="CD7" s="59">
        <f t="shared" si="9"/>
        <v>4.4514596059622384</v>
      </c>
      <c r="CE7" s="59">
        <f t="shared" si="10"/>
        <v>4.2904657462508489</v>
      </c>
      <c r="CF7" s="59">
        <f t="shared" si="11"/>
        <v>4.1371601227430146</v>
      </c>
      <c r="CG7" s="59">
        <f t="shared" si="12"/>
        <v>3.7696462725091959</v>
      </c>
      <c r="CH7" s="59">
        <f t="shared" si="13"/>
        <v>2.8681432614193607</v>
      </c>
      <c r="CI7" s="59">
        <f t="shared" si="14"/>
        <v>4.6831533011709148</v>
      </c>
      <c r="CJ7" s="59">
        <f t="shared" si="15"/>
        <v>2.7739082108888242</v>
      </c>
    </row>
    <row r="8" spans="1:88" x14ac:dyDescent="0.25">
      <c r="A8" s="41">
        <v>3</v>
      </c>
      <c r="B8" s="42" t="s">
        <v>235</v>
      </c>
      <c r="C8" s="43" t="s">
        <v>160</v>
      </c>
      <c r="D8" s="44" t="s">
        <v>266</v>
      </c>
      <c r="E8" s="44" t="s">
        <v>237</v>
      </c>
      <c r="F8" s="44" t="s">
        <v>266</v>
      </c>
      <c r="G8" s="37">
        <v>82.119053942157237</v>
      </c>
      <c r="H8" s="37">
        <v>179.8268688014239</v>
      </c>
      <c r="I8" s="37">
        <v>21.113899073270794</v>
      </c>
      <c r="J8" s="37">
        <v>83.632312661214485</v>
      </c>
      <c r="K8" s="37">
        <v>18.80797906228333</v>
      </c>
      <c r="L8" s="37">
        <v>4.4366705878767245</v>
      </c>
      <c r="M8" s="37">
        <v>19.915955745047683</v>
      </c>
      <c r="N8" s="37">
        <v>3.0338177356148979</v>
      </c>
      <c r="O8" s="37">
        <v>17.232146048951375</v>
      </c>
      <c r="P8" s="37">
        <v>3.4086969835109415</v>
      </c>
      <c r="Q8" s="37">
        <v>9.5324940971558689</v>
      </c>
      <c r="R8" s="37">
        <v>1.3108668438972682</v>
      </c>
      <c r="S8" s="37">
        <v>7.9965625620523184</v>
      </c>
      <c r="T8" s="37">
        <v>1.1867184975865723</v>
      </c>
      <c r="U8" s="37">
        <v>100.85495758899275</v>
      </c>
      <c r="V8" s="37">
        <v>37.81951254451667</v>
      </c>
      <c r="W8" s="53">
        <f t="shared" si="16"/>
        <v>453.55404264204333</v>
      </c>
      <c r="X8" s="53">
        <f t="shared" si="17"/>
        <v>554.40900023103609</v>
      </c>
      <c r="Y8" s="52">
        <f t="shared" si="18"/>
        <v>592.22851277555276</v>
      </c>
      <c r="Z8" s="36">
        <f t="shared" si="19"/>
        <v>96.079293112323967</v>
      </c>
      <c r="AA8" s="36">
        <f t="shared" si="20"/>
        <v>210.39743649766595</v>
      </c>
      <c r="AB8" s="36">
        <f t="shared" si="21"/>
        <v>24.703261915726827</v>
      </c>
      <c r="AC8" s="36">
        <f t="shared" si="22"/>
        <v>97.849805813620947</v>
      </c>
      <c r="AD8" s="36">
        <f t="shared" si="23"/>
        <v>21.817255712248663</v>
      </c>
      <c r="AE8" s="36">
        <f t="shared" si="24"/>
        <v>5.1465378819370002</v>
      </c>
      <c r="AF8" s="36">
        <f t="shared" si="25"/>
        <v>22.903349106804832</v>
      </c>
      <c r="AG8" s="36">
        <f t="shared" si="26"/>
        <v>3.4888903959571325</v>
      </c>
      <c r="AH8" s="36">
        <f t="shared" si="27"/>
        <v>19.816967956294079</v>
      </c>
      <c r="AI8" s="36">
        <f t="shared" si="28"/>
        <v>3.9200015310375824</v>
      </c>
      <c r="AJ8" s="36">
        <f t="shared" si="29"/>
        <v>10.867043270757689</v>
      </c>
      <c r="AK8" s="36">
        <f t="shared" si="30"/>
        <v>1.4943882020428856</v>
      </c>
      <c r="AL8" s="36">
        <f t="shared" si="31"/>
        <v>9.1160813207396423</v>
      </c>
      <c r="AM8" s="36">
        <f t="shared" si="32"/>
        <v>1.3528590872486923</v>
      </c>
      <c r="AN8" s="36">
        <f t="shared" si="33"/>
        <v>128.08579613802078</v>
      </c>
      <c r="AO8" s="36">
        <f t="shared" si="34"/>
        <v>57.863854193110505</v>
      </c>
      <c r="AP8" s="53">
        <f t="shared" si="35"/>
        <v>528.95317180440588</v>
      </c>
      <c r="AQ8" s="53">
        <f t="shared" si="36"/>
        <v>657.03896794242667</v>
      </c>
      <c r="AR8" s="52">
        <f t="shared" si="37"/>
        <v>714.90282213553712</v>
      </c>
      <c r="AT8" s="41">
        <v>2</v>
      </c>
      <c r="AU8" s="42" t="s">
        <v>233</v>
      </c>
      <c r="AW8" s="34" t="s">
        <v>202</v>
      </c>
      <c r="AX8" s="34" t="s">
        <v>247</v>
      </c>
      <c r="AY8" s="33">
        <f t="array" ref="AY8">COUNT(IF($F:$F=AW8,$W:$W))</f>
        <v>12</v>
      </c>
      <c r="AZ8" s="39">
        <f t="array" ref="AZ8">MEDIAN(IF($F$6:$F$242=$AW8,G$6:G$242))</f>
        <v>49.976312671379659</v>
      </c>
      <c r="BA8" s="39">
        <f t="array" ref="BA8">MEDIAN(IF($F$6:$F$242=$AW8,H$6:H$242))</f>
        <v>100.98616984372298</v>
      </c>
      <c r="BB8" s="39">
        <f t="array" ref="BB8">MEDIAN(IF($F$6:$F$242=$AW8,I$6:I$242))</f>
        <v>11.056527432385465</v>
      </c>
      <c r="BC8" s="39">
        <f t="array" ref="BC8">MEDIAN(IF($F$6:$F$242=$AW8,J$6:J$242))</f>
        <v>41.314300985229146</v>
      </c>
      <c r="BD8" s="39">
        <f t="array" ref="BD8">MEDIAN(IF($F$6:$F$242=$AW8,K$6:K$242))</f>
        <v>8.3405089310780589</v>
      </c>
      <c r="BE8" s="39">
        <f t="array" ref="BE8">MEDIAN(IF($F$6:$F$242=$AW8,L$6:L$242))</f>
        <v>2.0603423603703837</v>
      </c>
      <c r="BF8" s="39">
        <f t="array" ref="BF8">MEDIAN(IF($F$6:$F$242=$AW8,M$6:M$242))</f>
        <v>8.3185245439775706</v>
      </c>
      <c r="BG8" s="39">
        <f t="array" ref="BG8">MEDIAN(IF($F$6:$F$242=$AW8,N$6:N$242))</f>
        <v>1.3055679333352854</v>
      </c>
      <c r="BH8" s="39">
        <f t="array" ref="BH8">MEDIAN(IF($F$6:$F$242=$AW8,O$6:O$242))</f>
        <v>8.0380496139001458</v>
      </c>
      <c r="BI8" s="39">
        <f t="array" ref="BI8">MEDIAN(IF($F$6:$F$242=$AW8,P$6:P$242))</f>
        <v>1.6686178170848636</v>
      </c>
      <c r="BJ8" s="39">
        <f t="array" ref="BJ8">MEDIAN(IF($F$6:$F$242=$AW8,Q$6:Q$242))</f>
        <v>4.8983018411017669</v>
      </c>
      <c r="BK8" s="39">
        <f t="array" ref="BK8">MEDIAN(IF($F$6:$F$242=$AW8,R$6:R$242))</f>
        <v>0.71519617278995318</v>
      </c>
      <c r="BL8" s="39">
        <f t="array" ref="BL8">MEDIAN(IF($F$6:$F$242=$AW8,S$6:S$242))</f>
        <v>4.5584232422956648</v>
      </c>
      <c r="BM8" s="39">
        <f t="array" ref="BM8">MEDIAN(IF($F$6:$F$242=$AW8,T$6:T$242))</f>
        <v>0.69111439162846278</v>
      </c>
      <c r="BN8" s="39">
        <f t="array" ref="BN8">MEDIAN(IF($F$6:$F$242=$AW8,U$6:U$242))</f>
        <v>46.533561149753382</v>
      </c>
      <c r="BO8" s="39">
        <f t="array" ref="BO8">MEDIAN(IF($F$6:$F$242=$AW8,V$6:V$242))</f>
        <v>26.961408813703724</v>
      </c>
      <c r="BP8" s="39">
        <f t="array" ref="BP8">MEDIAN(IF($F$6:$F$242=$AW8,W$6:W$242))</f>
        <v>243.81052368869669</v>
      </c>
      <c r="BQ8" s="39">
        <f t="array" ref="BQ8">MEDIAN(IF($F$6:$F$242=$AW8,X$6:X$242))</f>
        <v>290.61818045489019</v>
      </c>
      <c r="BR8" s="39">
        <f t="array" ref="BR8">MEDIAN(IF($F$6:$F$242=$AW8,Y$6:Y$242))</f>
        <v>317.3682246259421</v>
      </c>
      <c r="BT8" s="34">
        <v>3</v>
      </c>
      <c r="BU8" s="59">
        <f t="shared" si="0"/>
        <v>2.7373017980719081</v>
      </c>
      <c r="BV8" s="59">
        <f t="shared" si="1"/>
        <v>2.8097948250222484</v>
      </c>
      <c r="BW8" s="59">
        <f t="shared" si="2"/>
        <v>2.973788601869126</v>
      </c>
      <c r="BX8" s="59">
        <f t="shared" si="3"/>
        <v>3.2166274100467112</v>
      </c>
      <c r="BY8" s="59">
        <f t="shared" si="4"/>
        <v>4.1795509027296287</v>
      </c>
      <c r="BZ8" s="59">
        <f t="shared" si="5"/>
        <v>5.0416711225871866</v>
      </c>
      <c r="CA8" s="59">
        <f t="shared" si="6"/>
        <v>5.2410409855388638</v>
      </c>
      <c r="CB8" s="59">
        <f t="shared" si="7"/>
        <v>4.7403402118982783</v>
      </c>
      <c r="CC8" s="59">
        <f t="shared" si="8"/>
        <v>4.9234702997003925</v>
      </c>
      <c r="CD8" s="59">
        <f t="shared" si="9"/>
        <v>4.2608712293886768</v>
      </c>
      <c r="CE8" s="59">
        <f t="shared" si="10"/>
        <v>4.1445626509373348</v>
      </c>
      <c r="CF8" s="59">
        <f t="shared" si="11"/>
        <v>3.9723237693856608</v>
      </c>
      <c r="CG8" s="59">
        <f t="shared" si="12"/>
        <v>3.6348011645692355</v>
      </c>
      <c r="CH8" s="59">
        <f t="shared" si="13"/>
        <v>2.7598104595036568</v>
      </c>
      <c r="CI8" s="59">
        <f t="shared" si="14"/>
        <v>4.5843162540451248</v>
      </c>
      <c r="CJ8" s="59">
        <f t="shared" si="15"/>
        <v>2.7808465106262257</v>
      </c>
    </row>
    <row r="9" spans="1:88" x14ac:dyDescent="0.25">
      <c r="A9" s="41">
        <v>4</v>
      </c>
      <c r="B9" s="42" t="s">
        <v>235</v>
      </c>
      <c r="C9" s="46" t="s">
        <v>163</v>
      </c>
      <c r="D9" s="44" t="s">
        <v>266</v>
      </c>
      <c r="E9" s="44" t="s">
        <v>237</v>
      </c>
      <c r="F9" s="44" t="s">
        <v>266</v>
      </c>
      <c r="G9" s="36">
        <v>84.963419885505886</v>
      </c>
      <c r="H9" s="36">
        <v>191.04312654804482</v>
      </c>
      <c r="I9" s="36">
        <v>22.133983590513601</v>
      </c>
      <c r="J9" s="36">
        <v>87.414120194714698</v>
      </c>
      <c r="K9" s="36">
        <v>20.041168168825589</v>
      </c>
      <c r="L9" s="36">
        <v>4.5405818727116909</v>
      </c>
      <c r="M9" s="36">
        <v>20.841423803413381</v>
      </c>
      <c r="N9" s="36">
        <v>3.1753861090952129</v>
      </c>
      <c r="O9" s="36">
        <v>17.946127770858528</v>
      </c>
      <c r="P9" s="36">
        <v>3.5490238675894852</v>
      </c>
      <c r="Q9" s="36">
        <v>9.9032033708124256</v>
      </c>
      <c r="R9" s="36">
        <v>1.3539447677578014</v>
      </c>
      <c r="S9" s="36">
        <v>8.3883611118782344</v>
      </c>
      <c r="T9" s="36">
        <v>1.2107760285153453</v>
      </c>
      <c r="U9" s="36">
        <v>104.62342316524777</v>
      </c>
      <c r="V9" s="36">
        <v>35.40006083138632</v>
      </c>
      <c r="W9" s="53">
        <f t="shared" si="16"/>
        <v>476.50464709023674</v>
      </c>
      <c r="X9" s="53">
        <f t="shared" si="17"/>
        <v>581.12807025548454</v>
      </c>
      <c r="Y9" s="52">
        <f t="shared" si="18"/>
        <v>616.52813108687087</v>
      </c>
      <c r="Z9" s="36">
        <f t="shared" si="19"/>
        <v>99.407201266041881</v>
      </c>
      <c r="AA9" s="36">
        <f t="shared" si="20"/>
        <v>223.52045806121242</v>
      </c>
      <c r="AB9" s="36">
        <f t="shared" si="21"/>
        <v>25.89676080090091</v>
      </c>
      <c r="AC9" s="36">
        <f t="shared" si="22"/>
        <v>102.27452062781619</v>
      </c>
      <c r="AD9" s="36">
        <f t="shared" si="23"/>
        <v>23.247755075837681</v>
      </c>
      <c r="AE9" s="36">
        <f t="shared" si="24"/>
        <v>5.2670749723455614</v>
      </c>
      <c r="AF9" s="36">
        <f t="shared" si="25"/>
        <v>23.967637373925385</v>
      </c>
      <c r="AG9" s="36">
        <f t="shared" si="26"/>
        <v>3.6516940254594945</v>
      </c>
      <c r="AH9" s="36">
        <f t="shared" si="27"/>
        <v>20.638046936487306</v>
      </c>
      <c r="AI9" s="36">
        <f t="shared" si="28"/>
        <v>4.0813774477279079</v>
      </c>
      <c r="AJ9" s="36">
        <f t="shared" si="29"/>
        <v>11.289651842726164</v>
      </c>
      <c r="AK9" s="36">
        <f t="shared" si="30"/>
        <v>1.5434970352438935</v>
      </c>
      <c r="AL9" s="36">
        <f t="shared" si="31"/>
        <v>9.5627316675411862</v>
      </c>
      <c r="AM9" s="36">
        <f t="shared" si="32"/>
        <v>1.3802846725074935</v>
      </c>
      <c r="AN9" s="36">
        <f t="shared" si="33"/>
        <v>132.87174741986468</v>
      </c>
      <c r="AO9" s="36">
        <f t="shared" si="34"/>
        <v>54.162093072021072</v>
      </c>
      <c r="AP9" s="53">
        <f t="shared" si="35"/>
        <v>555.72869180577345</v>
      </c>
      <c r="AQ9" s="53">
        <f t="shared" si="36"/>
        <v>688.60043922563818</v>
      </c>
      <c r="AR9" s="52">
        <f t="shared" si="37"/>
        <v>742.76253229765928</v>
      </c>
      <c r="AT9" s="41">
        <v>3</v>
      </c>
      <c r="AU9" s="42" t="s">
        <v>234</v>
      </c>
      <c r="AW9" s="34" t="s">
        <v>207</v>
      </c>
      <c r="AX9" s="34" t="s">
        <v>238</v>
      </c>
      <c r="AY9" s="33">
        <f t="array" ref="AY9">COUNT(IF($F:$F=AW9,$W:$W))</f>
        <v>105</v>
      </c>
      <c r="AZ9" s="39">
        <f t="array" ref="AZ9">MEDIAN(IF($F$6:$F$242=$AW9,G$6:G$242))</f>
        <v>53.3</v>
      </c>
      <c r="BA9" s="39">
        <f t="array" ref="BA9">MEDIAN(IF($F$6:$F$242=$AW9,H$6:H$242))</f>
        <v>103</v>
      </c>
      <c r="BB9" s="39">
        <f t="array" ref="BB9">MEDIAN(IF($F$6:$F$242=$AW9,I$6:I$242))</f>
        <v>12.5</v>
      </c>
      <c r="BC9" s="39">
        <f t="array" ref="BC9">MEDIAN(IF($F$6:$F$242=$AW9,J$6:J$242))</f>
        <v>48.9</v>
      </c>
      <c r="BD9" s="39">
        <f t="array" ref="BD9">MEDIAN(IF($F$6:$F$242=$AW9,K$6:K$242))</f>
        <v>10</v>
      </c>
      <c r="BE9" s="39">
        <f t="array" ref="BE9">MEDIAN(IF($F$6:$F$242=$AW9,L$6:L$242))</f>
        <v>2.2000000000000002</v>
      </c>
      <c r="BF9" s="39">
        <f t="array" ref="BF9">MEDIAN(IF($F$6:$F$242=$AW9,M$6:M$242))</f>
        <v>9.3402810543666668</v>
      </c>
      <c r="BG9" s="39">
        <f t="array" ref="BG9">MEDIAN(IF($F$6:$F$242=$AW9,N$6:N$242))</f>
        <v>1.37</v>
      </c>
      <c r="BH9" s="39">
        <f t="array" ref="BH9">MEDIAN(IF($F$6:$F$242=$AW9,O$6:O$242))</f>
        <v>8.0500000000000007</v>
      </c>
      <c r="BI9" s="39">
        <f t="array" ref="BI9">MEDIAN(IF($F$6:$F$242=$AW9,P$6:P$242))</f>
        <v>1.66</v>
      </c>
      <c r="BJ9" s="39">
        <f t="array" ref="BJ9">MEDIAN(IF($F$6:$F$242=$AW9,Q$6:Q$242))</f>
        <v>4.57</v>
      </c>
      <c r="BK9" s="39">
        <f t="array" ref="BK9">MEDIAN(IF($F$6:$F$242=$AW9,R$6:R$242))</f>
        <v>0.68</v>
      </c>
      <c r="BL9" s="39">
        <f t="array" ref="BL9">MEDIAN(IF($F$6:$F$242=$AW9,S$6:S$242))</f>
        <v>4.34</v>
      </c>
      <c r="BM9" s="39">
        <f t="array" ref="BM9">MEDIAN(IF($F$6:$F$242=$AW9,T$6:T$242))</f>
        <v>0.65</v>
      </c>
      <c r="BN9" s="39">
        <f t="array" ref="BN9">MEDIAN(IF($F$6:$F$242=$AW9,U$6:U$242))</f>
        <v>45.2</v>
      </c>
      <c r="BO9" s="39">
        <f t="array" ref="BO9">MEDIAN(IF($F$6:$F$242=$AW9,V$6:V$242))</f>
        <v>18</v>
      </c>
      <c r="BP9" s="39">
        <f t="array" ref="BP9">MEDIAN(IF($F$6:$F$242=$AW9,W$6:W$242))</f>
        <v>263.77000000000004</v>
      </c>
      <c r="BQ9" s="39">
        <f t="array" ref="BQ9">MEDIAN(IF($F$6:$F$242=$AW9,X$6:X$242))</f>
        <v>306.77000000000004</v>
      </c>
      <c r="BR9" s="39">
        <f t="array" ref="BR9">MEDIAN(IF($F$6:$F$242=$AW9,Y$6:Y$242))</f>
        <v>325.57000000000005</v>
      </c>
      <c r="BT9" s="34">
        <v>4</v>
      </c>
      <c r="BU9" s="59">
        <f t="shared" si="0"/>
        <v>2.8321139961835295</v>
      </c>
      <c r="BV9" s="59">
        <f t="shared" si="1"/>
        <v>2.9850488523132004</v>
      </c>
      <c r="BW9" s="59">
        <f t="shared" si="2"/>
        <v>3.1174624775371269</v>
      </c>
      <c r="BX9" s="59">
        <f t="shared" si="3"/>
        <v>3.3620815459505655</v>
      </c>
      <c r="BY9" s="59">
        <f t="shared" si="4"/>
        <v>4.4535929264056868</v>
      </c>
      <c r="BZ9" s="59">
        <f t="shared" si="5"/>
        <v>5.1597521280814673</v>
      </c>
      <c r="CA9" s="59">
        <f t="shared" si="6"/>
        <v>5.4845852114245739</v>
      </c>
      <c r="CB9" s="59">
        <f t="shared" si="7"/>
        <v>4.9615407954612705</v>
      </c>
      <c r="CC9" s="59">
        <f t="shared" si="8"/>
        <v>5.1274650773881509</v>
      </c>
      <c r="CD9" s="59">
        <f t="shared" si="9"/>
        <v>4.4362798344868564</v>
      </c>
      <c r="CE9" s="59">
        <f t="shared" si="10"/>
        <v>4.3057405960054025</v>
      </c>
      <c r="CF9" s="59">
        <f t="shared" si="11"/>
        <v>4.1028629325993977</v>
      </c>
      <c r="CG9" s="59">
        <f t="shared" si="12"/>
        <v>3.8128914144901063</v>
      </c>
      <c r="CH9" s="59">
        <f t="shared" si="13"/>
        <v>2.8157582058496402</v>
      </c>
      <c r="CI9" s="59">
        <f t="shared" si="14"/>
        <v>4.7556101438748986</v>
      </c>
      <c r="CJ9" s="59">
        <f t="shared" si="15"/>
        <v>2.6029456493666414</v>
      </c>
    </row>
    <row r="10" spans="1:88" x14ac:dyDescent="0.25">
      <c r="A10" s="41">
        <v>5</v>
      </c>
      <c r="B10" s="42" t="s">
        <v>235</v>
      </c>
      <c r="C10" s="46" t="s">
        <v>166</v>
      </c>
      <c r="D10" s="44" t="s">
        <v>266</v>
      </c>
      <c r="E10" s="44" t="s">
        <v>237</v>
      </c>
      <c r="F10" s="44" t="s">
        <v>266</v>
      </c>
      <c r="G10" s="37">
        <v>78.511799814667484</v>
      </c>
      <c r="H10" s="37">
        <v>179.92050917928179</v>
      </c>
      <c r="I10" s="37">
        <v>21.212038626284826</v>
      </c>
      <c r="J10" s="37">
        <v>84.290384901001886</v>
      </c>
      <c r="K10" s="37">
        <v>18.87629554829682</v>
      </c>
      <c r="L10" s="37">
        <v>4.3437531267986857</v>
      </c>
      <c r="M10" s="37">
        <v>20.042525101635835</v>
      </c>
      <c r="N10" s="37">
        <v>3.0633810298372977</v>
      </c>
      <c r="O10" s="37">
        <v>17.344238045627456</v>
      </c>
      <c r="P10" s="37">
        <v>3.4426582623987425</v>
      </c>
      <c r="Q10" s="37">
        <v>9.4110735813420661</v>
      </c>
      <c r="R10" s="37">
        <v>1.2856954750808887</v>
      </c>
      <c r="S10" s="37">
        <v>7.9543021550800868</v>
      </c>
      <c r="T10" s="37">
        <v>1.1931026012955348</v>
      </c>
      <c r="U10" s="37">
        <v>94.61348503507125</v>
      </c>
      <c r="V10" s="37">
        <v>34.829126268217195</v>
      </c>
      <c r="W10" s="53">
        <f t="shared" si="16"/>
        <v>450.89175744862939</v>
      </c>
      <c r="X10" s="53">
        <f t="shared" si="17"/>
        <v>545.50524248370061</v>
      </c>
      <c r="Y10" s="52">
        <f t="shared" si="18"/>
        <v>580.33436875191785</v>
      </c>
      <c r="Z10" s="36">
        <f t="shared" si="19"/>
        <v>91.858805783160946</v>
      </c>
      <c r="AA10" s="36">
        <f t="shared" si="20"/>
        <v>210.50699573975967</v>
      </c>
      <c r="AB10" s="36">
        <f t="shared" si="21"/>
        <v>24.818085192753244</v>
      </c>
      <c r="AC10" s="36">
        <f t="shared" si="22"/>
        <v>98.619750334172195</v>
      </c>
      <c r="AD10" s="36">
        <f t="shared" si="23"/>
        <v>21.896502836024311</v>
      </c>
      <c r="AE10" s="36">
        <f t="shared" si="24"/>
        <v>5.038753627086475</v>
      </c>
      <c r="AF10" s="36">
        <f t="shared" si="25"/>
        <v>23.048903866881208</v>
      </c>
      <c r="AG10" s="36">
        <f t="shared" si="26"/>
        <v>3.5228881843128921</v>
      </c>
      <c r="AH10" s="36">
        <f t="shared" si="27"/>
        <v>19.945873752471574</v>
      </c>
      <c r="AI10" s="36">
        <f t="shared" si="28"/>
        <v>3.9590570017585538</v>
      </c>
      <c r="AJ10" s="36">
        <f t="shared" si="29"/>
        <v>10.728623882729954</v>
      </c>
      <c r="AK10" s="36">
        <f t="shared" si="30"/>
        <v>1.465692841592213</v>
      </c>
      <c r="AL10" s="36">
        <f t="shared" si="31"/>
        <v>9.0679044567912985</v>
      </c>
      <c r="AM10" s="36">
        <f t="shared" si="32"/>
        <v>1.3601369654769095</v>
      </c>
      <c r="AN10" s="36">
        <f t="shared" si="33"/>
        <v>120.15912599454049</v>
      </c>
      <c r="AO10" s="36">
        <f t="shared" si="34"/>
        <v>53.288563190372308</v>
      </c>
      <c r="AP10" s="53">
        <f t="shared" si="35"/>
        <v>525.83797446497147</v>
      </c>
      <c r="AQ10" s="53">
        <f t="shared" si="36"/>
        <v>645.99710045951201</v>
      </c>
      <c r="AR10" s="52">
        <f t="shared" si="37"/>
        <v>699.28566364988433</v>
      </c>
      <c r="AW10" s="34" t="s">
        <v>212</v>
      </c>
      <c r="AX10" s="34" t="s">
        <v>239</v>
      </c>
      <c r="AY10" s="33">
        <f t="array" ref="AY10">COUNT(IF($F:$F=AW10,$W:$W))</f>
        <v>2</v>
      </c>
      <c r="AZ10" s="39">
        <f t="array" ref="AZ10">MEDIAN(IF($F$6:$F$242=$AW10,G$6:G$242))</f>
        <v>45.455189957916396</v>
      </c>
      <c r="BA10" s="39">
        <f t="array" ref="BA10">MEDIAN(IF($F$6:$F$242=$AW10,H$6:H$242))</f>
        <v>94.503886433588846</v>
      </c>
      <c r="BB10" s="39">
        <f t="array" ref="BB10">MEDIAN(IF($F$6:$F$242=$AW10,I$6:I$242))</f>
        <v>10.57935429263755</v>
      </c>
      <c r="BC10" s="39">
        <f t="array" ref="BC10">MEDIAN(IF($F$6:$F$242=$AW10,J$6:J$242))</f>
        <v>39.002503015795909</v>
      </c>
      <c r="BD10" s="39">
        <f t="array" ref="BD10">MEDIAN(IF($F$6:$F$242=$AW10,K$6:K$242))</f>
        <v>8.3626832487776035</v>
      </c>
      <c r="BE10" s="39">
        <f t="array" ref="BE10">MEDIAN(IF($F$6:$F$242=$AW10,L$6:L$242))</f>
        <v>1.4365059017172328</v>
      </c>
      <c r="BF10" s="39">
        <f t="array" ref="BF10">MEDIAN(IF($F$6:$F$242=$AW10,M$6:M$242))</f>
        <v>8.4617867796625124</v>
      </c>
      <c r="BG10" s="39">
        <f t="array" ref="BG10">MEDIAN(IF($F$6:$F$242=$AW10,N$6:N$242))</f>
        <v>1.3918003620199326</v>
      </c>
      <c r="BH10" s="39">
        <f t="array" ref="BH10">MEDIAN(IF($F$6:$F$242=$AW10,O$6:O$242))</f>
        <v>8.2697018772051276</v>
      </c>
      <c r="BI10" s="39">
        <f t="array" ref="BI10">MEDIAN(IF($F$6:$F$242=$AW10,P$6:P$242))</f>
        <v>1.6777731164294059</v>
      </c>
      <c r="BJ10" s="39">
        <f t="array" ref="BJ10">MEDIAN(IF($F$6:$F$242=$AW10,Q$6:Q$242))</f>
        <v>4.8948203841909086</v>
      </c>
      <c r="BK10" s="39">
        <f t="array" ref="BK10">MEDIAN(IF($F$6:$F$242=$AW10,R$6:R$242))</f>
        <v>0.71789388885847316</v>
      </c>
      <c r="BL10" s="39">
        <f t="array" ref="BL10">MEDIAN(IF($F$6:$F$242=$AW10,S$6:S$242))</f>
        <v>4.5616763174227861</v>
      </c>
      <c r="BM10" s="39">
        <f t="array" ref="BM10">MEDIAN(IF($F$6:$F$242=$AW10,T$6:T$242))</f>
        <v>0.67700128856605046</v>
      </c>
      <c r="BN10" s="39">
        <f t="array" ref="BN10">MEDIAN(IF($F$6:$F$242=$AW10,U$6:U$242))</f>
        <v>51.597506420892209</v>
      </c>
      <c r="BO10" s="39">
        <f t="array" ref="BO10">MEDIAN(IF($F$6:$F$242=$AW10,V$6:V$242))</f>
        <v>15.61026156600958</v>
      </c>
      <c r="BP10" s="39">
        <f t="array" ref="BP10">MEDIAN(IF($F$6:$F$242=$AW10,W$6:W$242))</f>
        <v>229.9925768647887</v>
      </c>
      <c r="BQ10" s="39">
        <f t="array" ref="BQ10">MEDIAN(IF($F$6:$F$242=$AW10,X$6:X$242))</f>
        <v>281.59008328568092</v>
      </c>
      <c r="BR10" s="39">
        <f t="array" ref="BR10">MEDIAN(IF($F$6:$F$242=$AW10,Y$6:Y$242))</f>
        <v>297.20034485169049</v>
      </c>
      <c r="BT10" s="34">
        <v>5</v>
      </c>
      <c r="BU10" s="59">
        <f t="shared" si="0"/>
        <v>2.6170599938222496</v>
      </c>
      <c r="BV10" s="59">
        <f t="shared" si="1"/>
        <v>2.811257955926278</v>
      </c>
      <c r="BW10" s="59">
        <f t="shared" si="2"/>
        <v>2.9876110741246236</v>
      </c>
      <c r="BX10" s="59">
        <f t="shared" si="3"/>
        <v>3.241937880807765</v>
      </c>
      <c r="BY10" s="59">
        <f t="shared" si="4"/>
        <v>4.1947323440659599</v>
      </c>
      <c r="BZ10" s="59">
        <f t="shared" si="5"/>
        <v>4.93608309863487</v>
      </c>
      <c r="CA10" s="59">
        <f t="shared" si="6"/>
        <v>5.274348710956799</v>
      </c>
      <c r="CB10" s="59">
        <f t="shared" si="7"/>
        <v>4.7865328591207774</v>
      </c>
      <c r="CC10" s="59">
        <f t="shared" si="8"/>
        <v>4.9554965844649876</v>
      </c>
      <c r="CD10" s="59">
        <f t="shared" si="9"/>
        <v>4.3033228279984277</v>
      </c>
      <c r="CE10" s="59">
        <f t="shared" si="10"/>
        <v>4.0917711223226378</v>
      </c>
      <c r="CF10" s="59">
        <f t="shared" si="11"/>
        <v>3.896046894184511</v>
      </c>
      <c r="CG10" s="59">
        <f t="shared" si="12"/>
        <v>3.6155918886727663</v>
      </c>
      <c r="CH10" s="59">
        <f t="shared" si="13"/>
        <v>2.7746572123151974</v>
      </c>
      <c r="CI10" s="59">
        <f t="shared" si="14"/>
        <v>4.3006129561396023</v>
      </c>
      <c r="CJ10" s="59">
        <f t="shared" si="15"/>
        <v>2.5609651667806763</v>
      </c>
    </row>
    <row r="11" spans="1:88" x14ac:dyDescent="0.25">
      <c r="A11" s="41">
        <v>6</v>
      </c>
      <c r="B11" s="42" t="s">
        <v>235</v>
      </c>
      <c r="C11" s="48" t="s">
        <v>169</v>
      </c>
      <c r="D11" s="44" t="s">
        <v>266</v>
      </c>
      <c r="E11" s="44" t="s">
        <v>237</v>
      </c>
      <c r="F11" s="44" t="s">
        <v>266</v>
      </c>
      <c r="G11" s="36">
        <v>73.462188854394583</v>
      </c>
      <c r="H11" s="36">
        <v>170.97218606957017</v>
      </c>
      <c r="I11" s="36">
        <v>19.71208194499269</v>
      </c>
      <c r="J11" s="36">
        <v>79.31288599866096</v>
      </c>
      <c r="K11" s="36">
        <v>17.996924105821197</v>
      </c>
      <c r="L11" s="36">
        <v>4.1906795872571347</v>
      </c>
      <c r="M11" s="36">
        <v>18.658852397309502</v>
      </c>
      <c r="N11" s="36">
        <v>2.8711039929437425</v>
      </c>
      <c r="O11" s="36">
        <v>16.259728642201171</v>
      </c>
      <c r="P11" s="36">
        <v>3.249579399118538</v>
      </c>
      <c r="Q11" s="36">
        <v>8.9721914267845904</v>
      </c>
      <c r="R11" s="36">
        <v>1.227416948778725</v>
      </c>
      <c r="S11" s="36">
        <v>7.6522349254226025</v>
      </c>
      <c r="T11" s="36">
        <v>1.1456936927557968</v>
      </c>
      <c r="U11" s="36">
        <v>89.538867116646486</v>
      </c>
      <c r="V11" s="36">
        <v>34.003408384525294</v>
      </c>
      <c r="W11" s="53">
        <f t="shared" si="16"/>
        <v>425.68374798601144</v>
      </c>
      <c r="X11" s="53">
        <f t="shared" si="17"/>
        <v>515.22261510265798</v>
      </c>
      <c r="Y11" s="52">
        <f t="shared" si="18"/>
        <v>549.22602348718328</v>
      </c>
      <c r="Z11" s="36">
        <f t="shared" si="19"/>
        <v>85.950760959641656</v>
      </c>
      <c r="AA11" s="36">
        <f t="shared" si="20"/>
        <v>200.03745770139707</v>
      </c>
      <c r="AB11" s="36">
        <f t="shared" si="21"/>
        <v>23.063135875641446</v>
      </c>
      <c r="AC11" s="36">
        <f t="shared" si="22"/>
        <v>92.796076618433318</v>
      </c>
      <c r="AD11" s="36">
        <f t="shared" si="23"/>
        <v>20.876431962752587</v>
      </c>
      <c r="AE11" s="36">
        <f t="shared" si="24"/>
        <v>4.8611883212182763</v>
      </c>
      <c r="AF11" s="36">
        <f t="shared" si="25"/>
        <v>21.457680256905928</v>
      </c>
      <c r="AG11" s="36">
        <f t="shared" si="26"/>
        <v>3.3017695918853036</v>
      </c>
      <c r="AH11" s="36">
        <f t="shared" si="27"/>
        <v>18.698687938531346</v>
      </c>
      <c r="AI11" s="36">
        <f t="shared" si="28"/>
        <v>3.7370163089863184</v>
      </c>
      <c r="AJ11" s="36">
        <f t="shared" si="29"/>
        <v>10.228298226534433</v>
      </c>
      <c r="AK11" s="36">
        <f t="shared" si="30"/>
        <v>1.3992553216077463</v>
      </c>
      <c r="AL11" s="36">
        <f t="shared" si="31"/>
        <v>8.7235478149817656</v>
      </c>
      <c r="AM11" s="36">
        <f t="shared" si="32"/>
        <v>1.3060908097416082</v>
      </c>
      <c r="AN11" s="36">
        <f t="shared" si="33"/>
        <v>113.71436123814104</v>
      </c>
      <c r="AO11" s="36">
        <f t="shared" si="34"/>
        <v>52.025214828323698</v>
      </c>
      <c r="AP11" s="53">
        <f t="shared" si="35"/>
        <v>496.43739770825874</v>
      </c>
      <c r="AQ11" s="53">
        <f t="shared" si="36"/>
        <v>610.15175894639981</v>
      </c>
      <c r="AR11" s="52">
        <f t="shared" si="37"/>
        <v>662.17697377472348</v>
      </c>
      <c r="AW11" s="34" t="s">
        <v>214</v>
      </c>
      <c r="AX11" s="34" t="s">
        <v>240</v>
      </c>
      <c r="AY11" s="33">
        <f t="array" ref="AY11">COUNT(IF($F:$F=AW11,$W:$W))</f>
        <v>2</v>
      </c>
      <c r="AZ11" s="39">
        <f t="array" ref="AZ11">MEDIAN(IF($F$6:$F$242=$AW11,G$6:G$242))</f>
        <v>40.900414320403165</v>
      </c>
      <c r="BA11" s="39">
        <f t="array" ref="BA11">MEDIAN(IF($F$6:$F$242=$AW11,H$6:H$242))</f>
        <v>78.707203172012697</v>
      </c>
      <c r="BB11" s="39">
        <f t="array" ref="BB11">MEDIAN(IF($F$6:$F$242=$AW11,I$6:I$242))</f>
        <v>8.1473465289686793</v>
      </c>
      <c r="BC11" s="39">
        <f t="array" ref="BC11">MEDIAN(IF($F$6:$F$242=$AW11,J$6:J$242))</f>
        <v>29.397713120604244</v>
      </c>
      <c r="BD11" s="39">
        <f t="array" ref="BD11">MEDIAN(IF($F$6:$F$242=$AW11,K$6:K$242))</f>
        <v>5.6036686036161356</v>
      </c>
      <c r="BE11" s="39">
        <f t="array" ref="BE11">MEDIAN(IF($F$6:$F$242=$AW11,L$6:L$242))</f>
        <v>1.3783144963150411</v>
      </c>
      <c r="BF11" s="39">
        <f t="array" ref="BF11">MEDIAN(IF($F$6:$F$242=$AW11,M$6:M$242))</f>
        <v>5.6760418856321504</v>
      </c>
      <c r="BG11" s="39">
        <f t="array" ref="BG11">MEDIAN(IF($F$6:$F$242=$AW11,N$6:N$242))</f>
        <v>0.8303240214743115</v>
      </c>
      <c r="BH11" s="39">
        <f t="array" ref="BH11">MEDIAN(IF($F$6:$F$242=$AW11,O$6:O$242))</f>
        <v>4.8970891574050235</v>
      </c>
      <c r="BI11" s="39">
        <f t="array" ref="BI11">MEDIAN(IF($F$6:$F$242=$AW11,P$6:P$242))</f>
        <v>1.0354426653128297</v>
      </c>
      <c r="BJ11" s="39">
        <f t="array" ref="BJ11">MEDIAN(IF($F$6:$F$242=$AW11,Q$6:Q$242))</f>
        <v>2.9059450131874627</v>
      </c>
      <c r="BK11" s="39">
        <f t="array" ref="BK11">MEDIAN(IF($F$6:$F$242=$AW11,R$6:R$242))</f>
        <v>0.41395906528747695</v>
      </c>
      <c r="BL11" s="39">
        <f t="array" ref="BL11">MEDIAN(IF($F$6:$F$242=$AW11,S$6:S$242))</f>
        <v>2.6726568290088082</v>
      </c>
      <c r="BM11" s="39">
        <f t="array" ref="BM11">MEDIAN(IF($F$6:$F$242=$AW11,T$6:T$242))</f>
        <v>0.40303623888882856</v>
      </c>
      <c r="BN11" s="39">
        <f t="array" ref="BN11">MEDIAN(IF($F$6:$F$242=$AW11,U$6:U$242))</f>
        <v>34.05948759764167</v>
      </c>
      <c r="BO11" s="39">
        <f t="array" ref="BO11">MEDIAN(IF($F$6:$F$242=$AW11,V$6:V$242))</f>
        <v>14.651982559398743</v>
      </c>
      <c r="BP11" s="39">
        <f t="array" ref="BP11">MEDIAN(IF($F$6:$F$242=$AW11,W$6:W$242))</f>
        <v>182.96915511811682</v>
      </c>
      <c r="BQ11" s="39">
        <f t="array" ref="BQ11">MEDIAN(IF($F$6:$F$242=$AW11,X$6:X$242))</f>
        <v>217.02864271575851</v>
      </c>
      <c r="BR11" s="39">
        <f t="array" ref="BR11">MEDIAN(IF($F$6:$F$242=$AW11,Y$6:Y$242))</f>
        <v>231.68062527515724</v>
      </c>
      <c r="BT11" s="34">
        <v>6</v>
      </c>
      <c r="BU11" s="59">
        <f t="shared" si="0"/>
        <v>2.4487396284798195</v>
      </c>
      <c r="BV11" s="59">
        <f t="shared" si="1"/>
        <v>2.6714404073370339</v>
      </c>
      <c r="BW11" s="59">
        <f t="shared" si="2"/>
        <v>2.7763495697172802</v>
      </c>
      <c r="BX11" s="59">
        <f t="shared" si="3"/>
        <v>3.050495615333114</v>
      </c>
      <c r="BY11" s="59">
        <f t="shared" si="4"/>
        <v>3.999316467960266</v>
      </c>
      <c r="BZ11" s="59">
        <f t="shared" si="5"/>
        <v>4.7621358946103802</v>
      </c>
      <c r="CA11" s="59">
        <f t="shared" si="6"/>
        <v>4.9102243150814484</v>
      </c>
      <c r="CB11" s="59">
        <f t="shared" si="7"/>
        <v>4.4860999889745976</v>
      </c>
      <c r="CC11" s="59">
        <f t="shared" si="8"/>
        <v>4.6456367549146202</v>
      </c>
      <c r="CD11" s="59">
        <f t="shared" si="9"/>
        <v>4.0619742488981725</v>
      </c>
      <c r="CE11" s="59">
        <f t="shared" si="10"/>
        <v>3.9009527942541702</v>
      </c>
      <c r="CF11" s="59">
        <f t="shared" si="11"/>
        <v>3.7194452993294695</v>
      </c>
      <c r="CG11" s="59">
        <f t="shared" si="12"/>
        <v>3.478288602464819</v>
      </c>
      <c r="CH11" s="59">
        <f t="shared" si="13"/>
        <v>2.6644039366413881</v>
      </c>
      <c r="CI11" s="59">
        <f t="shared" si="14"/>
        <v>4.0699485053021132</v>
      </c>
      <c r="CJ11" s="59">
        <f t="shared" si="15"/>
        <v>2.5002506165092129</v>
      </c>
    </row>
    <row r="12" spans="1:88" x14ac:dyDescent="0.25">
      <c r="A12" s="41">
        <v>7</v>
      </c>
      <c r="B12" s="42" t="s">
        <v>235</v>
      </c>
      <c r="C12" s="46" t="s">
        <v>172</v>
      </c>
      <c r="D12" s="44" t="s">
        <v>266</v>
      </c>
      <c r="E12" s="44" t="s">
        <v>237</v>
      </c>
      <c r="F12" s="44" t="s">
        <v>266</v>
      </c>
      <c r="G12" s="36">
        <v>74.05910034625343</v>
      </c>
      <c r="H12" s="36">
        <v>172.492680971797</v>
      </c>
      <c r="I12" s="36">
        <v>20.004879582422088</v>
      </c>
      <c r="J12" s="36">
        <v>78.89967130757627</v>
      </c>
      <c r="K12" s="36">
        <v>17.822605351266716</v>
      </c>
      <c r="L12" s="36">
        <v>4.114785408004269</v>
      </c>
      <c r="M12" s="36">
        <v>18.557030026536566</v>
      </c>
      <c r="N12" s="36">
        <v>2.8565260682143876</v>
      </c>
      <c r="O12" s="36">
        <v>16.293422956233133</v>
      </c>
      <c r="P12" s="36">
        <v>3.2853673883026566</v>
      </c>
      <c r="Q12" s="36">
        <v>8.9481714925962379</v>
      </c>
      <c r="R12" s="36">
        <v>1.2223193495606015</v>
      </c>
      <c r="S12" s="36">
        <v>7.6003147504855066</v>
      </c>
      <c r="T12" s="36">
        <v>1.1167783178736104</v>
      </c>
      <c r="U12" s="36">
        <v>93.741580208410738</v>
      </c>
      <c r="V12" s="36">
        <v>35.127225067524627</v>
      </c>
      <c r="W12" s="53">
        <f t="shared" si="16"/>
        <v>427.27365331712247</v>
      </c>
      <c r="X12" s="53">
        <f t="shared" si="17"/>
        <v>521.01523352553318</v>
      </c>
      <c r="Y12" s="52">
        <f t="shared" si="18"/>
        <v>556.14245859305777</v>
      </c>
      <c r="Z12" s="36">
        <f t="shared" si="19"/>
        <v>86.649147405116508</v>
      </c>
      <c r="AA12" s="36">
        <f t="shared" si="20"/>
        <v>201.81643673700248</v>
      </c>
      <c r="AB12" s="36">
        <f t="shared" si="21"/>
        <v>23.405709111433843</v>
      </c>
      <c r="AC12" s="36">
        <f t="shared" si="22"/>
        <v>92.312615429864223</v>
      </c>
      <c r="AD12" s="36">
        <f t="shared" si="23"/>
        <v>20.674222207469391</v>
      </c>
      <c r="AE12" s="36">
        <f t="shared" si="24"/>
        <v>4.7731510732849518</v>
      </c>
      <c r="AF12" s="36">
        <f t="shared" si="25"/>
        <v>21.340584530517049</v>
      </c>
      <c r="AG12" s="36">
        <f t="shared" si="26"/>
        <v>3.2850049784465454</v>
      </c>
      <c r="AH12" s="36">
        <f t="shared" si="27"/>
        <v>18.737436399668102</v>
      </c>
      <c r="AI12" s="36">
        <f t="shared" si="28"/>
        <v>3.7781724965480548</v>
      </c>
      <c r="AJ12" s="36">
        <f t="shared" si="29"/>
        <v>10.200915501559709</v>
      </c>
      <c r="AK12" s="36">
        <f t="shared" si="30"/>
        <v>1.3934440584990857</v>
      </c>
      <c r="AL12" s="36">
        <f t="shared" si="31"/>
        <v>8.6643588155534772</v>
      </c>
      <c r="AM12" s="36">
        <f t="shared" si="32"/>
        <v>1.2731272823759157</v>
      </c>
      <c r="AN12" s="36">
        <f t="shared" si="33"/>
        <v>119.05180686468164</v>
      </c>
      <c r="AO12" s="36">
        <f t="shared" si="34"/>
        <v>53.744654353312683</v>
      </c>
      <c r="AP12" s="53">
        <f t="shared" si="35"/>
        <v>498.30432602733936</v>
      </c>
      <c r="AQ12" s="53">
        <f t="shared" si="36"/>
        <v>617.35613289202104</v>
      </c>
      <c r="AR12" s="52">
        <f t="shared" si="37"/>
        <v>671.10078724533378</v>
      </c>
      <c r="AT12" s="582" t="s">
        <v>272</v>
      </c>
      <c r="AU12" s="583" t="s">
        <v>77</v>
      </c>
      <c r="AW12" s="62"/>
      <c r="AX12" s="62"/>
      <c r="AY12" s="62"/>
      <c r="AZ12" s="575" t="s">
        <v>258</v>
      </c>
      <c r="BA12" s="576"/>
      <c r="BB12" s="576"/>
      <c r="BC12" s="576"/>
      <c r="BD12" s="576"/>
      <c r="BE12" s="576"/>
      <c r="BF12" s="576"/>
      <c r="BG12" s="576"/>
      <c r="BH12" s="576"/>
      <c r="BI12" s="576"/>
      <c r="BJ12" s="576"/>
      <c r="BK12" s="576"/>
      <c r="BL12" s="576"/>
      <c r="BM12" s="576"/>
      <c r="BN12" s="576"/>
      <c r="BO12" s="577"/>
      <c r="BP12" s="64"/>
      <c r="BQ12" s="64"/>
      <c r="BR12" s="64"/>
      <c r="BT12" s="34">
        <v>7</v>
      </c>
      <c r="BU12" s="59">
        <f t="shared" si="0"/>
        <v>2.4686366782084477</v>
      </c>
      <c r="BV12" s="59">
        <f t="shared" si="1"/>
        <v>2.6951981401843281</v>
      </c>
      <c r="BW12" s="59">
        <f t="shared" si="2"/>
        <v>2.817588673580576</v>
      </c>
      <c r="BX12" s="59">
        <f t="shared" si="3"/>
        <v>3.0346027425990871</v>
      </c>
      <c r="BY12" s="59">
        <f t="shared" si="4"/>
        <v>3.9605789669481593</v>
      </c>
      <c r="BZ12" s="59">
        <f t="shared" si="5"/>
        <v>4.6758925090957604</v>
      </c>
      <c r="CA12" s="59">
        <f t="shared" si="6"/>
        <v>4.8834289543517277</v>
      </c>
      <c r="CB12" s="59">
        <f t="shared" si="7"/>
        <v>4.4633219815849809</v>
      </c>
      <c r="CC12" s="59">
        <f t="shared" si="8"/>
        <v>4.6552637017808953</v>
      </c>
      <c r="CD12" s="59">
        <f t="shared" si="9"/>
        <v>4.1067092353783208</v>
      </c>
      <c r="CE12" s="59">
        <f t="shared" si="10"/>
        <v>3.8905093446070604</v>
      </c>
      <c r="CF12" s="59">
        <f t="shared" si="11"/>
        <v>3.7039980289715198</v>
      </c>
      <c r="CG12" s="59">
        <f t="shared" si="12"/>
        <v>3.4546885229479574</v>
      </c>
      <c r="CH12" s="59">
        <f t="shared" si="13"/>
        <v>2.5971588787758382</v>
      </c>
      <c r="CI12" s="59">
        <f t="shared" si="14"/>
        <v>4.2609809185641243</v>
      </c>
      <c r="CJ12" s="59">
        <f t="shared" si="15"/>
        <v>2.5828841961415168</v>
      </c>
    </row>
    <row r="13" spans="1:88" x14ac:dyDescent="0.25">
      <c r="A13" s="41">
        <v>8</v>
      </c>
      <c r="B13" s="42" t="s">
        <v>235</v>
      </c>
      <c r="C13" s="46" t="s">
        <v>175</v>
      </c>
      <c r="D13" s="44" t="s">
        <v>266</v>
      </c>
      <c r="E13" s="44" t="s">
        <v>237</v>
      </c>
      <c r="F13" s="44" t="s">
        <v>266</v>
      </c>
      <c r="G13" s="36">
        <v>76.171215583684116</v>
      </c>
      <c r="H13" s="36">
        <v>171.09894476278086</v>
      </c>
      <c r="I13" s="36">
        <v>20.636426709767942</v>
      </c>
      <c r="J13" s="36">
        <v>85.900948734235129</v>
      </c>
      <c r="K13" s="36">
        <v>18.71034710234338</v>
      </c>
      <c r="L13" s="36">
        <v>4.3797848532259556</v>
      </c>
      <c r="M13" s="36">
        <v>21.759308436813821</v>
      </c>
      <c r="N13" s="36">
        <v>3.0468580204624116</v>
      </c>
      <c r="O13" s="36">
        <v>16.447292973380879</v>
      </c>
      <c r="P13" s="36">
        <v>3.3131880366513826</v>
      </c>
      <c r="Q13" s="36">
        <v>8.9256084883922924</v>
      </c>
      <c r="R13" s="36">
        <v>1.2842604054003306</v>
      </c>
      <c r="S13" s="36">
        <v>7.602028153274369</v>
      </c>
      <c r="T13" s="36">
        <v>1.1585205488597425</v>
      </c>
      <c r="U13" s="36">
        <v>92.246652624897351</v>
      </c>
      <c r="V13" s="36">
        <v>36.596433283268084</v>
      </c>
      <c r="W13" s="53">
        <f t="shared" si="16"/>
        <v>440.43473280927259</v>
      </c>
      <c r="X13" s="53">
        <f t="shared" si="17"/>
        <v>532.6813854341699</v>
      </c>
      <c r="Y13" s="52">
        <f t="shared" si="18"/>
        <v>569.27781871743798</v>
      </c>
      <c r="Z13" s="36">
        <f t="shared" si="19"/>
        <v>89.120322232910411</v>
      </c>
      <c r="AA13" s="36">
        <f t="shared" si="20"/>
        <v>200.1857653724536</v>
      </c>
      <c r="AB13" s="36">
        <f t="shared" si="21"/>
        <v>24.144619250428491</v>
      </c>
      <c r="AC13" s="36">
        <f t="shared" si="22"/>
        <v>100.50411001905509</v>
      </c>
      <c r="AD13" s="36">
        <f t="shared" si="23"/>
        <v>21.704002638718318</v>
      </c>
      <c r="AE13" s="36">
        <f t="shared" si="24"/>
        <v>5.0805504297421082</v>
      </c>
      <c r="AF13" s="36">
        <f t="shared" si="25"/>
        <v>25.023204702335892</v>
      </c>
      <c r="AG13" s="36">
        <f t="shared" si="26"/>
        <v>3.5038867235317732</v>
      </c>
      <c r="AH13" s="36">
        <f t="shared" si="27"/>
        <v>18.914386919388008</v>
      </c>
      <c r="AI13" s="36">
        <f t="shared" si="28"/>
        <v>3.8101662421490898</v>
      </c>
      <c r="AJ13" s="36">
        <f t="shared" si="29"/>
        <v>10.175193676767213</v>
      </c>
      <c r="AK13" s="36">
        <f t="shared" si="30"/>
        <v>1.4640568621563768</v>
      </c>
      <c r="AL13" s="36">
        <f t="shared" si="31"/>
        <v>8.6663120947327794</v>
      </c>
      <c r="AM13" s="36">
        <f t="shared" si="32"/>
        <v>1.3207134257001063</v>
      </c>
      <c r="AN13" s="36">
        <f t="shared" si="33"/>
        <v>117.15324883361964</v>
      </c>
      <c r="AO13" s="36">
        <f t="shared" si="34"/>
        <v>55.992542923400173</v>
      </c>
      <c r="AP13" s="53">
        <f t="shared" si="35"/>
        <v>513.61729059006916</v>
      </c>
      <c r="AQ13" s="53">
        <f t="shared" si="36"/>
        <v>630.77053942368877</v>
      </c>
      <c r="AR13" s="52">
        <f t="shared" si="37"/>
        <v>686.76308234708893</v>
      </c>
      <c r="AT13" s="582"/>
      <c r="AU13" s="583"/>
      <c r="AW13" s="34" t="s">
        <v>185</v>
      </c>
      <c r="AX13" s="34" t="s">
        <v>241</v>
      </c>
      <c r="AY13" s="33">
        <f t="array" ref="AY13">COUNT(IF($F:$F=AW13,$W:$W))</f>
        <v>65</v>
      </c>
      <c r="AZ13" s="39">
        <f t="array" ref="AZ13">AVERAGE(IF($F$6:$F$242=$AW13,G$6:G$242))</f>
        <v>86.25217664947634</v>
      </c>
      <c r="BA13" s="39">
        <f t="array" ref="BA13">AVERAGE(IF($F$6:$F$242=$AW13,H$6:H$242))</f>
        <v>186.56800628384764</v>
      </c>
      <c r="BB13" s="39">
        <f t="array" ref="BB13">AVERAGE(IF($F$6:$F$242=$AW13,I$6:I$242))</f>
        <v>20.964439024610073</v>
      </c>
      <c r="BC13" s="39">
        <f t="array" ref="BC13">AVERAGE(IF($F$6:$F$242=$AW13,J$6:J$242))</f>
        <v>80.489241389871566</v>
      </c>
      <c r="BD13" s="39">
        <f t="array" ref="BD13">AVERAGE(IF($F$6:$F$242=$AW13,K$6:K$242))</f>
        <v>17.147338169903961</v>
      </c>
      <c r="BE13" s="39">
        <f t="array" ref="BE13">AVERAGE(IF($F$6:$F$242=$AW13,L$6:L$242))</f>
        <v>3.4266386694693836</v>
      </c>
      <c r="BF13" s="39">
        <f t="array" ref="BF13">AVERAGE(IF($F$6:$F$242=$AW13,M$6:M$242))</f>
        <v>17.931289985610441</v>
      </c>
      <c r="BG13" s="39">
        <f t="array" ref="BG13">AVERAGE(IF($F$6:$F$242=$AW13,N$6:N$242))</f>
        <v>2.7313387044568214</v>
      </c>
      <c r="BH13" s="39">
        <f t="array" ref="BH13">AVERAGE(IF($F$6:$F$242=$AW13,O$6:O$242))</f>
        <v>15.946322177280535</v>
      </c>
      <c r="BI13" s="39">
        <f t="array" ref="BI13">AVERAGE(IF($F$6:$F$242=$AW13,P$6:P$242))</f>
        <v>3.2561753873248453</v>
      </c>
      <c r="BJ13" s="39">
        <f t="array" ref="BJ13">AVERAGE(IF($F$6:$F$242=$AW13,Q$6:Q$242))</f>
        <v>9.2305778483324019</v>
      </c>
      <c r="BK13" s="39">
        <f t="array" ref="BK13">AVERAGE(IF($F$6:$F$242=$AW13,R$6:R$242))</f>
        <v>1.3144862139080742</v>
      </c>
      <c r="BL13" s="39">
        <f t="array" ref="BL13">AVERAGE(IF($F$6:$F$242=$AW13,S$6:S$242))</f>
        <v>8.1568008588753784</v>
      </c>
      <c r="BM13" s="39">
        <f t="array" ref="BM13">AVERAGE(IF($F$6:$F$242=$AW13,T$6:T$242))</f>
        <v>1.2211391240257268</v>
      </c>
      <c r="BN13" s="39">
        <f t="array" ref="BN13">AVERAGE(IF($F$6:$F$242=$AW13,U$6:U$242))</f>
        <v>92.758853309520703</v>
      </c>
      <c r="BO13" s="39">
        <f t="array" ref="BO13">AVERAGE(IF($F$6:$F$242=$AW13,V$6:V$242))</f>
        <v>37.647163631369651</v>
      </c>
      <c r="BP13" s="39">
        <f t="array" ref="BP13">AVERAGE(IF($F$6:$F$242=$AW13,W$6:W$242))</f>
        <v>454.6359704869933</v>
      </c>
      <c r="BQ13" s="39">
        <f t="array" ref="BQ13">AVERAGE(IF($F$6:$F$242=$AW13,X$6:X$242))</f>
        <v>547.39482379651406</v>
      </c>
      <c r="BR13" s="39">
        <f t="array" ref="BR13">AVERAGE(IF($F$6:$F$242=$AW13,Y$6:Y$242))</f>
        <v>585.04198742788333</v>
      </c>
      <c r="BT13" s="34">
        <v>8</v>
      </c>
      <c r="BU13" s="59">
        <f t="shared" si="0"/>
        <v>2.5390405194561372</v>
      </c>
      <c r="BV13" s="59">
        <f t="shared" si="1"/>
        <v>2.6734210119184509</v>
      </c>
      <c r="BW13" s="59">
        <f t="shared" si="2"/>
        <v>2.9065389732067528</v>
      </c>
      <c r="BX13" s="59">
        <f t="shared" si="3"/>
        <v>3.3038826436244282</v>
      </c>
      <c r="BY13" s="59">
        <f t="shared" si="4"/>
        <v>4.1578549116318619</v>
      </c>
      <c r="BZ13" s="59">
        <f t="shared" si="5"/>
        <v>4.9770282423022225</v>
      </c>
      <c r="CA13" s="59">
        <f t="shared" si="6"/>
        <v>5.7261337991615324</v>
      </c>
      <c r="CB13" s="59">
        <f t="shared" si="7"/>
        <v>4.7607156569725184</v>
      </c>
      <c r="CC13" s="59">
        <f t="shared" si="8"/>
        <v>4.6992265638231085</v>
      </c>
      <c r="CD13" s="59">
        <f t="shared" si="9"/>
        <v>4.1414850458142283</v>
      </c>
      <c r="CE13" s="59">
        <f t="shared" si="10"/>
        <v>3.8806993427792578</v>
      </c>
      <c r="CF13" s="59">
        <f t="shared" si="11"/>
        <v>3.8916981981828198</v>
      </c>
      <c r="CG13" s="59">
        <f t="shared" si="12"/>
        <v>3.4554673423974402</v>
      </c>
      <c r="CH13" s="59">
        <f t="shared" si="13"/>
        <v>2.694233834557541</v>
      </c>
      <c r="CI13" s="59">
        <f t="shared" si="14"/>
        <v>4.1930296647680612</v>
      </c>
      <c r="CJ13" s="59">
        <f t="shared" si="15"/>
        <v>2.6909142120050062</v>
      </c>
    </row>
    <row r="14" spans="1:88" x14ac:dyDescent="0.25">
      <c r="A14" s="41">
        <v>9</v>
      </c>
      <c r="B14" s="42" t="s">
        <v>235</v>
      </c>
      <c r="C14" s="46" t="s">
        <v>178</v>
      </c>
      <c r="D14" s="44" t="s">
        <v>266</v>
      </c>
      <c r="E14" s="44" t="s">
        <v>237</v>
      </c>
      <c r="F14" s="44" t="s">
        <v>266</v>
      </c>
      <c r="G14" s="36">
        <v>74.112299465611642</v>
      </c>
      <c r="H14" s="36">
        <v>167.21167450326553</v>
      </c>
      <c r="I14" s="36">
        <v>20.30699590548009</v>
      </c>
      <c r="J14" s="36">
        <v>84.46194467849395</v>
      </c>
      <c r="K14" s="36">
        <v>18.556268637432005</v>
      </c>
      <c r="L14" s="36">
        <v>4.362587311852729</v>
      </c>
      <c r="M14" s="36">
        <v>21.721045423595722</v>
      </c>
      <c r="N14" s="36">
        <v>2.9205171858932895</v>
      </c>
      <c r="O14" s="36">
        <v>16.287296022336132</v>
      </c>
      <c r="P14" s="36">
        <v>3.2301298706643218</v>
      </c>
      <c r="Q14" s="36">
        <v>8.841399141444219</v>
      </c>
      <c r="R14" s="36">
        <v>1.2451892763553865</v>
      </c>
      <c r="S14" s="36">
        <v>7.5592128154516223</v>
      </c>
      <c r="T14" s="36">
        <v>1.1665318789224248</v>
      </c>
      <c r="U14" s="36">
        <v>90.676501010322411</v>
      </c>
      <c r="V14" s="36">
        <v>35.072633536184071</v>
      </c>
      <c r="W14" s="53">
        <f t="shared" si="16"/>
        <v>431.98309211679913</v>
      </c>
      <c r="X14" s="53">
        <f t="shared" si="17"/>
        <v>522.65959312712152</v>
      </c>
      <c r="Y14" s="52">
        <f t="shared" si="18"/>
        <v>557.7322266633056</v>
      </c>
      <c r="Z14" s="36">
        <f t="shared" si="19"/>
        <v>86.711390374765614</v>
      </c>
      <c r="AA14" s="36">
        <f t="shared" si="20"/>
        <v>195.63765916882065</v>
      </c>
      <c r="AB14" s="36">
        <f t="shared" si="21"/>
        <v>23.759185209411704</v>
      </c>
      <c r="AC14" s="36">
        <f t="shared" si="22"/>
        <v>98.820475273837914</v>
      </c>
      <c r="AD14" s="36">
        <f t="shared" si="23"/>
        <v>21.525271619421126</v>
      </c>
      <c r="AE14" s="36">
        <f t="shared" si="24"/>
        <v>5.0606012817491655</v>
      </c>
      <c r="AF14" s="36">
        <f t="shared" si="25"/>
        <v>24.97920223713508</v>
      </c>
      <c r="AG14" s="36">
        <f t="shared" si="26"/>
        <v>3.3585947637772828</v>
      </c>
      <c r="AH14" s="36">
        <f t="shared" si="27"/>
        <v>18.730390425686551</v>
      </c>
      <c r="AI14" s="36">
        <f t="shared" si="28"/>
        <v>3.7146493512639696</v>
      </c>
      <c r="AJ14" s="36">
        <f t="shared" si="29"/>
        <v>10.079195021246409</v>
      </c>
      <c r="AK14" s="36">
        <f t="shared" si="30"/>
        <v>1.4195157750451404</v>
      </c>
      <c r="AL14" s="36">
        <f t="shared" si="31"/>
        <v>8.6175026096148493</v>
      </c>
      <c r="AM14" s="36">
        <f t="shared" si="32"/>
        <v>1.3298463419715643</v>
      </c>
      <c r="AN14" s="36">
        <f t="shared" si="33"/>
        <v>115.15915628310947</v>
      </c>
      <c r="AO14" s="36">
        <f t="shared" si="34"/>
        <v>53.66112931036163</v>
      </c>
      <c r="AP14" s="53">
        <f t="shared" si="35"/>
        <v>503.743479453747</v>
      </c>
      <c r="AQ14" s="53">
        <f t="shared" si="36"/>
        <v>618.9026357368565</v>
      </c>
      <c r="AR14" s="52">
        <f t="shared" si="37"/>
        <v>672.56376504721811</v>
      </c>
      <c r="AT14" s="42" t="s">
        <v>185</v>
      </c>
      <c r="AU14" s="42" t="s">
        <v>241</v>
      </c>
      <c r="AW14" s="34" t="s">
        <v>14</v>
      </c>
      <c r="AX14" s="34" t="s">
        <v>242</v>
      </c>
      <c r="AY14" s="33">
        <f t="array" ref="AY14">COUNT(IF($F:$F=AW14,$W:$W))</f>
        <v>41</v>
      </c>
      <c r="AZ14" s="39">
        <f t="array" ref="AZ14">AVERAGE(IF($F$6:$F$242=$AW14,G$6:G$242))</f>
        <v>54.315823173988889</v>
      </c>
      <c r="BA14" s="39">
        <f t="array" ref="BA14">AVERAGE(IF($F$6:$F$242=$AW14,H$6:H$242))</f>
        <v>114.01120712883022</v>
      </c>
      <c r="BB14" s="39">
        <f t="array" ref="BB14">AVERAGE(IF($F$6:$F$242=$AW14,I$6:I$242))</f>
        <v>13.037420399433755</v>
      </c>
      <c r="BC14" s="39">
        <f t="array" ref="BC14">AVERAGE(IF($F$6:$F$242=$AW14,J$6:J$242))</f>
        <v>51.478563445520273</v>
      </c>
      <c r="BD14" s="39">
        <f t="array" ref="BD14">AVERAGE(IF($F$6:$F$242=$AW14,K$6:K$242))</f>
        <v>10.909950185692098</v>
      </c>
      <c r="BE14" s="39">
        <f t="array" ref="BE14">AVERAGE(IF($F$6:$F$242=$AW14,L$6:L$242))</f>
        <v>2.3712180800858884</v>
      </c>
      <c r="BF14" s="39">
        <f t="array" ref="BF14">AVERAGE(IF($F$6:$F$242=$AW14,M$6:M$242))</f>
        <v>10.838566557653973</v>
      </c>
      <c r="BG14" s="39">
        <f t="array" ref="BG14">AVERAGE(IF($F$6:$F$242=$AW14,N$6:N$242))</f>
        <v>1.6196090521033815</v>
      </c>
      <c r="BH14" s="39">
        <f t="array" ref="BH14">AVERAGE(IF($F$6:$F$242=$AW14,O$6:O$242))</f>
        <v>9.4376080579519694</v>
      </c>
      <c r="BI14" s="39">
        <f t="array" ref="BI14">AVERAGE(IF($F$6:$F$242=$AW14,P$6:P$242))</f>
        <v>1.9335045236710966</v>
      </c>
      <c r="BJ14" s="39">
        <f t="array" ref="BJ14">AVERAGE(IF($F$6:$F$242=$AW14,Q$6:Q$242))</f>
        <v>5.5140047805326482</v>
      </c>
      <c r="BK14" s="39">
        <f t="array" ref="BK14">AVERAGE(IF($F$6:$F$242=$AW14,R$6:R$242))</f>
        <v>0.79371748810352161</v>
      </c>
      <c r="BL14" s="39">
        <f t="array" ref="BL14">AVERAGE(IF($F$6:$F$242=$AW14,S$6:S$242))</f>
        <v>5.0038006756210835</v>
      </c>
      <c r="BM14" s="39">
        <f t="array" ref="BM14">AVERAGE(IF($F$6:$F$242=$AW14,T$6:T$242))</f>
        <v>0.75664226007801139</v>
      </c>
      <c r="BN14" s="39">
        <f t="array" ref="BN14">AVERAGE(IF($F$6:$F$242=$AW14,U$6:U$242))</f>
        <v>56.169410098516067</v>
      </c>
      <c r="BO14" s="39">
        <f t="array" ref="BO14">AVERAGE(IF($F$6:$F$242=$AW14,V$6:V$242))</f>
        <v>28.906869789915774</v>
      </c>
      <c r="BP14" s="39">
        <f t="array" ref="BP14">AVERAGE(IF($F$6:$F$242=$AW14,W$6:W$242))</f>
        <v>282.02163580926691</v>
      </c>
      <c r="BQ14" s="39">
        <f t="array" ref="BQ14">AVERAGE(IF($F$6:$F$242=$AW14,X$6:X$242))</f>
        <v>338.19104590778289</v>
      </c>
      <c r="BR14" s="39">
        <f t="array" ref="BR14">AVERAGE(IF($F$6:$F$242=$AW14,Y$6:Y$242))</f>
        <v>367.09791569769868</v>
      </c>
      <c r="BT14" s="34">
        <v>9</v>
      </c>
      <c r="BU14" s="59">
        <f t="shared" si="0"/>
        <v>2.4704099821870549</v>
      </c>
      <c r="BV14" s="59">
        <f t="shared" si="1"/>
        <v>2.6126824141135239</v>
      </c>
      <c r="BW14" s="59">
        <f t="shared" si="2"/>
        <v>2.8601402683774775</v>
      </c>
      <c r="BX14" s="59">
        <f t="shared" si="3"/>
        <v>3.2485363337882287</v>
      </c>
      <c r="BY14" s="59">
        <f t="shared" si="4"/>
        <v>4.1236152527626677</v>
      </c>
      <c r="BZ14" s="59">
        <f t="shared" si="5"/>
        <v>4.9574855816508281</v>
      </c>
      <c r="CA14" s="59">
        <f t="shared" si="6"/>
        <v>5.7160645851567695</v>
      </c>
      <c r="CB14" s="59">
        <f t="shared" si="7"/>
        <v>4.5633081029582643</v>
      </c>
      <c r="CC14" s="59">
        <f t="shared" si="8"/>
        <v>4.6535131492388953</v>
      </c>
      <c r="CD14" s="59">
        <f t="shared" si="9"/>
        <v>4.037662338330402</v>
      </c>
      <c r="CE14" s="59">
        <f t="shared" si="10"/>
        <v>3.8440865832366171</v>
      </c>
      <c r="CF14" s="59">
        <f t="shared" si="11"/>
        <v>3.7733008374405648</v>
      </c>
      <c r="CG14" s="59">
        <f t="shared" si="12"/>
        <v>3.4360058252052825</v>
      </c>
      <c r="CH14" s="59">
        <f t="shared" si="13"/>
        <v>2.7128648347033137</v>
      </c>
      <c r="CI14" s="59">
        <f t="shared" si="14"/>
        <v>4.1216591368328368</v>
      </c>
      <c r="CJ14" s="59">
        <f t="shared" si="15"/>
        <v>2.5788701129547111</v>
      </c>
    </row>
    <row r="15" spans="1:88" x14ac:dyDescent="0.25">
      <c r="A15" s="41">
        <v>10</v>
      </c>
      <c r="B15" s="42" t="s">
        <v>235</v>
      </c>
      <c r="C15" s="46" t="s">
        <v>181</v>
      </c>
      <c r="D15" s="44" t="s">
        <v>266</v>
      </c>
      <c r="E15" s="44" t="s">
        <v>237</v>
      </c>
      <c r="F15" s="44" t="s">
        <v>266</v>
      </c>
      <c r="G15" s="36">
        <v>76.796369507117021</v>
      </c>
      <c r="H15" s="36">
        <v>179.70376144988759</v>
      </c>
      <c r="I15" s="36">
        <v>20.704157127969232</v>
      </c>
      <c r="J15" s="36">
        <v>81.961073520460076</v>
      </c>
      <c r="K15" s="36">
        <v>18.505285287868642</v>
      </c>
      <c r="L15" s="36">
        <v>4.3944628989696159</v>
      </c>
      <c r="M15" s="36">
        <v>20.035160999766866</v>
      </c>
      <c r="N15" s="36">
        <v>3.0564915439612284</v>
      </c>
      <c r="O15" s="36">
        <v>16.819025980379735</v>
      </c>
      <c r="P15" s="36">
        <v>3.3267927623327522</v>
      </c>
      <c r="Q15" s="36">
        <v>9.47646471373438</v>
      </c>
      <c r="R15" s="36">
        <v>1.2841675571517812</v>
      </c>
      <c r="S15" s="36">
        <v>7.9837710896536542</v>
      </c>
      <c r="T15" s="36">
        <v>1.193305843378802</v>
      </c>
      <c r="U15" s="36">
        <v>94.130444737557397</v>
      </c>
      <c r="V15" s="36">
        <v>36.396961168985655</v>
      </c>
      <c r="W15" s="53">
        <f t="shared" si="16"/>
        <v>445.24029028263124</v>
      </c>
      <c r="X15" s="53">
        <f t="shared" si="17"/>
        <v>539.37073502018859</v>
      </c>
      <c r="Y15" s="52">
        <f t="shared" si="18"/>
        <v>575.76769618917422</v>
      </c>
      <c r="Z15" s="36">
        <f t="shared" si="19"/>
        <v>89.851752323326906</v>
      </c>
      <c r="AA15" s="36">
        <f t="shared" si="20"/>
        <v>210.25340089636848</v>
      </c>
      <c r="AB15" s="36">
        <f t="shared" si="21"/>
        <v>24.223863839724</v>
      </c>
      <c r="AC15" s="36">
        <f t="shared" si="22"/>
        <v>95.894456018938286</v>
      </c>
      <c r="AD15" s="36">
        <f t="shared" si="23"/>
        <v>21.466130933927623</v>
      </c>
      <c r="AE15" s="36">
        <f t="shared" si="24"/>
        <v>5.0975769628047543</v>
      </c>
      <c r="AF15" s="36">
        <f t="shared" si="25"/>
        <v>23.040435149731895</v>
      </c>
      <c r="AG15" s="36">
        <f t="shared" si="26"/>
        <v>3.5149652755554124</v>
      </c>
      <c r="AH15" s="36">
        <f t="shared" si="27"/>
        <v>19.341879877436693</v>
      </c>
      <c r="AI15" s="36">
        <f t="shared" si="28"/>
        <v>3.8258116766826649</v>
      </c>
      <c r="AJ15" s="36">
        <f t="shared" si="29"/>
        <v>10.803169773657192</v>
      </c>
      <c r="AK15" s="36">
        <f t="shared" si="30"/>
        <v>1.4639510151530304</v>
      </c>
      <c r="AL15" s="36">
        <f t="shared" si="31"/>
        <v>9.1014990422051643</v>
      </c>
      <c r="AM15" s="36">
        <f t="shared" si="32"/>
        <v>1.3603686614518342</v>
      </c>
      <c r="AN15" s="36">
        <f t="shared" si="33"/>
        <v>119.54566481669789</v>
      </c>
      <c r="AO15" s="36">
        <f t="shared" si="34"/>
        <v>55.68735058854805</v>
      </c>
      <c r="AP15" s="53">
        <f t="shared" si="35"/>
        <v>519.23926144696395</v>
      </c>
      <c r="AQ15" s="53">
        <f t="shared" si="36"/>
        <v>638.78492626366187</v>
      </c>
      <c r="AR15" s="52">
        <f t="shared" si="37"/>
        <v>694.47227685220992</v>
      </c>
      <c r="AT15" s="42" t="s">
        <v>14</v>
      </c>
      <c r="AU15" s="42" t="s">
        <v>242</v>
      </c>
      <c r="AW15" s="34" t="s">
        <v>202</v>
      </c>
      <c r="AX15" s="34" t="s">
        <v>247</v>
      </c>
      <c r="AY15" s="33">
        <f t="array" ref="AY15">COUNT(IF($F:$F=AW15,$W:$W))</f>
        <v>12</v>
      </c>
      <c r="AZ15" s="39">
        <f t="array" ref="AZ15">AVERAGE(IF($F$6:$F$242=$AW15,G$6:G$242))</f>
        <v>50.005216315027759</v>
      </c>
      <c r="BA15" s="39">
        <f t="array" ref="BA15">AVERAGE(IF($F$6:$F$242=$AW15,H$6:H$242))</f>
        <v>101.64185652658712</v>
      </c>
      <c r="BB15" s="39">
        <f t="array" ref="BB15">AVERAGE(IF($F$6:$F$242=$AW15,I$6:I$242))</f>
        <v>11.147933973022022</v>
      </c>
      <c r="BC15" s="39">
        <f t="array" ref="BC15">AVERAGE(IF($F$6:$F$242=$AW15,J$6:J$242))</f>
        <v>41.669369937026268</v>
      </c>
      <c r="BD15" s="39">
        <f t="array" ref="BD15">AVERAGE(IF($F$6:$F$242=$AW15,K$6:K$242))</f>
        <v>8.382772970296573</v>
      </c>
      <c r="BE15" s="39">
        <f t="array" ref="BE15">AVERAGE(IF($F$6:$F$242=$AW15,L$6:L$242))</f>
        <v>2.0885927465457881</v>
      </c>
      <c r="BF15" s="39">
        <f t="array" ref="BF15">AVERAGE(IF($F$6:$F$242=$AW15,M$6:M$242))</f>
        <v>8.3822457413900189</v>
      </c>
      <c r="BG15" s="39">
        <f t="array" ref="BG15">AVERAGE(IF($F$6:$F$242=$AW15,N$6:N$242))</f>
        <v>1.3166682628848949</v>
      </c>
      <c r="BH15" s="39">
        <f t="array" ref="BH15">AVERAGE(IF($F$6:$F$242=$AW15,O$6:O$242))</f>
        <v>8.085523919529459</v>
      </c>
      <c r="BI15" s="39">
        <f t="array" ref="BI15">AVERAGE(IF($F$6:$F$242=$AW15,P$6:P$242))</f>
        <v>1.6752586618480942</v>
      </c>
      <c r="BJ15" s="39">
        <f t="array" ref="BJ15">AVERAGE(IF($F$6:$F$242=$AW15,Q$6:Q$242))</f>
        <v>4.9248458895659022</v>
      </c>
      <c r="BK15" s="39">
        <f t="array" ref="BK15">AVERAGE(IF($F$6:$F$242=$AW15,R$6:R$242))</f>
        <v>0.7230740991230119</v>
      </c>
      <c r="BL15" s="39">
        <f t="array" ref="BL15">AVERAGE(IF($F$6:$F$242=$AW15,S$6:S$242))</f>
        <v>4.5812012738757391</v>
      </c>
      <c r="BM15" s="39">
        <f t="array" ref="BM15">AVERAGE(IF($F$6:$F$242=$AW15,T$6:T$242))</f>
        <v>0.69536611295420381</v>
      </c>
      <c r="BN15" s="39">
        <f t="array" ref="BN15">AVERAGE(IF($F$6:$F$242=$AW15,U$6:U$242))</f>
        <v>46.983807867426528</v>
      </c>
      <c r="BO15" s="39">
        <f t="array" ref="BO15">AVERAGE(IF($F$6:$F$242=$AW15,V$6:V$242))</f>
        <v>26.826091494069363</v>
      </c>
      <c r="BP15" s="39">
        <f t="array" ref="BP15">AVERAGE(IF($F$6:$F$242=$AW15,W$6:W$242))</f>
        <v>245.3199264296768</v>
      </c>
      <c r="BQ15" s="39">
        <f t="array" ref="BQ15">AVERAGE(IF($F$6:$F$242=$AW15,X$6:X$242))</f>
        <v>292.3037342971034</v>
      </c>
      <c r="BR15" s="39">
        <f t="array" ref="BR15">AVERAGE(IF($F$6:$F$242=$AW15,Y$6:Y$242))</f>
        <v>319.12982579117272</v>
      </c>
      <c r="BT15" s="34">
        <v>10</v>
      </c>
      <c r="BU15" s="59">
        <f t="shared" si="0"/>
        <v>2.5598789835705675</v>
      </c>
      <c r="BV15" s="59">
        <f t="shared" si="1"/>
        <v>2.8078712726544937</v>
      </c>
      <c r="BW15" s="59">
        <f t="shared" si="2"/>
        <v>2.916078468728061</v>
      </c>
      <c r="BX15" s="59">
        <f t="shared" si="3"/>
        <v>3.1523489815561567</v>
      </c>
      <c r="BY15" s="59">
        <f t="shared" si="4"/>
        <v>4.1122856195263644</v>
      </c>
      <c r="BZ15" s="59">
        <f t="shared" si="5"/>
        <v>4.9937078397381995</v>
      </c>
      <c r="CA15" s="59">
        <f t="shared" si="6"/>
        <v>5.2724107894123335</v>
      </c>
      <c r="CB15" s="59">
        <f t="shared" si="7"/>
        <v>4.7757680374394189</v>
      </c>
      <c r="CC15" s="59">
        <f t="shared" si="8"/>
        <v>4.8054359943942098</v>
      </c>
      <c r="CD15" s="59">
        <f t="shared" si="9"/>
        <v>4.1584909529159404</v>
      </c>
      <c r="CE15" s="59">
        <f t="shared" si="10"/>
        <v>4.1202020494497305</v>
      </c>
      <c r="CF15" s="59">
        <f t="shared" si="11"/>
        <v>3.8914168398538824</v>
      </c>
      <c r="CG15" s="59">
        <f t="shared" si="12"/>
        <v>3.6289868589334788</v>
      </c>
      <c r="CH15" s="59">
        <f t="shared" si="13"/>
        <v>2.7751298683227952</v>
      </c>
      <c r="CI15" s="59">
        <f t="shared" si="14"/>
        <v>4.2786565789798816</v>
      </c>
      <c r="CJ15" s="59">
        <f t="shared" si="15"/>
        <v>2.6762471447783569</v>
      </c>
    </row>
    <row r="16" spans="1:88" x14ac:dyDescent="0.25">
      <c r="A16" s="41">
        <v>11</v>
      </c>
      <c r="B16" s="42" t="s">
        <v>235</v>
      </c>
      <c r="C16" s="46">
        <v>92277</v>
      </c>
      <c r="D16" s="47" t="s">
        <v>184</v>
      </c>
      <c r="E16" s="47" t="s">
        <v>157</v>
      </c>
      <c r="F16" s="47" t="s">
        <v>185</v>
      </c>
      <c r="G16" s="36">
        <v>117.85163681913156</v>
      </c>
      <c r="H16" s="36">
        <v>266.24533913886904</v>
      </c>
      <c r="I16" s="36">
        <v>28.920371572484381</v>
      </c>
      <c r="J16" s="36">
        <v>113.21970736251755</v>
      </c>
      <c r="K16" s="36">
        <v>23.443825644167859</v>
      </c>
      <c r="L16" s="36">
        <v>4.187984051505075</v>
      </c>
      <c r="M16" s="36">
        <v>27.054368606731845</v>
      </c>
      <c r="N16" s="36">
        <v>3.8988493272627833</v>
      </c>
      <c r="O16" s="36">
        <v>22.35842367464851</v>
      </c>
      <c r="P16" s="36">
        <v>4.630569344738988</v>
      </c>
      <c r="Q16" s="36">
        <v>12.935090735495985</v>
      </c>
      <c r="R16" s="36">
        <v>1.8419655857622921</v>
      </c>
      <c r="S16" s="36">
        <v>11.418987613511458</v>
      </c>
      <c r="T16" s="36">
        <v>1.6981007050921579</v>
      </c>
      <c r="U16" s="36">
        <v>123.9108248347335</v>
      </c>
      <c r="V16" s="36">
        <v>42.934831179277978</v>
      </c>
      <c r="W16" s="53">
        <f t="shared" si="16"/>
        <v>639.70522018191969</v>
      </c>
      <c r="X16" s="53">
        <f t="shared" si="17"/>
        <v>763.61604501665317</v>
      </c>
      <c r="Y16" s="52">
        <f t="shared" si="18"/>
        <v>806.5508761959311</v>
      </c>
      <c r="Z16" s="36">
        <f t="shared" si="19"/>
        <v>137.88641507838392</v>
      </c>
      <c r="AA16" s="36">
        <f t="shared" si="20"/>
        <v>311.50704679247679</v>
      </c>
      <c r="AB16" s="36">
        <f t="shared" si="21"/>
        <v>33.836834739806726</v>
      </c>
      <c r="AC16" s="36">
        <f t="shared" si="22"/>
        <v>132.46705761414552</v>
      </c>
      <c r="AD16" s="36">
        <f t="shared" si="23"/>
        <v>27.194837747234715</v>
      </c>
      <c r="AE16" s="36">
        <f t="shared" si="24"/>
        <v>4.8580614997458866</v>
      </c>
      <c r="AF16" s="36">
        <f t="shared" si="25"/>
        <v>31.112523897741621</v>
      </c>
      <c r="AG16" s="36">
        <f t="shared" si="26"/>
        <v>4.4836767263522006</v>
      </c>
      <c r="AH16" s="36">
        <f t="shared" si="27"/>
        <v>25.712187225845785</v>
      </c>
      <c r="AI16" s="36">
        <f t="shared" si="28"/>
        <v>5.3251547464498357</v>
      </c>
      <c r="AJ16" s="36">
        <f t="shared" si="29"/>
        <v>14.746003438465422</v>
      </c>
      <c r="AK16" s="36">
        <f t="shared" si="30"/>
        <v>2.0998407677690127</v>
      </c>
      <c r="AL16" s="36">
        <f t="shared" si="31"/>
        <v>13.017645879403061</v>
      </c>
      <c r="AM16" s="36">
        <f t="shared" si="32"/>
        <v>1.9358348038050599</v>
      </c>
      <c r="AN16" s="36">
        <f t="shared" si="33"/>
        <v>157.36674754011156</v>
      </c>
      <c r="AO16" s="36">
        <f t="shared" si="34"/>
        <v>65.690291704295305</v>
      </c>
      <c r="AP16" s="53">
        <f t="shared" si="35"/>
        <v>746.18312095762553</v>
      </c>
      <c r="AQ16" s="53">
        <f t="shared" si="36"/>
        <v>903.54986849773707</v>
      </c>
      <c r="AR16" s="52">
        <f t="shared" si="37"/>
        <v>969.24016020203237</v>
      </c>
      <c r="AT16" s="42" t="s">
        <v>207</v>
      </c>
      <c r="AU16" s="42" t="s">
        <v>238</v>
      </c>
      <c r="AW16" s="34" t="s">
        <v>207</v>
      </c>
      <c r="AX16" s="34" t="s">
        <v>238</v>
      </c>
      <c r="AY16" s="33">
        <f t="array" ref="AY16">COUNT(IF($F:$F=AW16,$W:$W))</f>
        <v>105</v>
      </c>
      <c r="AZ16" s="39">
        <f t="array" ref="AZ16">AVERAGE(IF($F$6:$F$242=$AW16,G$6:G$242))</f>
        <v>54.057387468922876</v>
      </c>
      <c r="BA16" s="39">
        <f t="array" ref="BA16">AVERAGE(IF($F$6:$F$242=$AW16,H$6:H$242))</f>
        <v>105.58185190687141</v>
      </c>
      <c r="BB16" s="39">
        <f t="array" ref="BB16">AVERAGE(IF($F$6:$F$242=$AW16,I$6:I$242))</f>
        <v>12.615272387547281</v>
      </c>
      <c r="BC16" s="39">
        <f t="array" ref="BC16">AVERAGE(IF($F$6:$F$242=$AW16,J$6:J$242))</f>
        <v>49.300727929670693</v>
      </c>
      <c r="BD16" s="39">
        <f t="array" ref="BD16">AVERAGE(IF($F$6:$F$242=$AW16,K$6:K$242))</f>
        <v>10.287490887961015</v>
      </c>
      <c r="BE16" s="39">
        <f t="array" ref="BE16">AVERAGE(IF($F$6:$F$242=$AW16,L$6:L$242))</f>
        <v>2.300669842791756</v>
      </c>
      <c r="BF16" s="39">
        <f t="array" ref="BF16">AVERAGE(IF($F$6:$F$242=$AW16,M$6:M$242))</f>
        <v>9.5501765224459483</v>
      </c>
      <c r="BG16" s="39">
        <f t="array" ref="BG16">AVERAGE(IF($F$6:$F$242=$AW16,N$6:N$242))</f>
        <v>1.4200516697165737</v>
      </c>
      <c r="BH16" s="39">
        <f t="array" ref="BH16">AVERAGE(IF($F$6:$F$242=$AW16,O$6:O$242))</f>
        <v>8.3835823476001181</v>
      </c>
      <c r="BI16" s="39">
        <f t="array" ref="BI16">AVERAGE(IF($F$6:$F$242=$AW16,P$6:P$242))</f>
        <v>1.6851718704956231</v>
      </c>
      <c r="BJ16" s="39">
        <f t="array" ref="BJ16">AVERAGE(IF($F$6:$F$242=$AW16,Q$6:Q$242))</f>
        <v>4.5537083802838252</v>
      </c>
      <c r="BK16" s="39">
        <f t="array" ref="BK16">AVERAGE(IF($F$6:$F$242=$AW16,R$6:R$242))</f>
        <v>0.68887004500542171</v>
      </c>
      <c r="BL16" s="39">
        <f t="array" ref="BL16">AVERAGE(IF($F$6:$F$242=$AW16,S$6:S$242))</f>
        <v>4.4009649015095382</v>
      </c>
      <c r="BM16" s="39">
        <f t="array" ref="BM16">AVERAGE(IF($F$6:$F$242=$AW16,T$6:T$242))</f>
        <v>0.66914921380920411</v>
      </c>
      <c r="BN16" s="39">
        <f t="array" ref="BN16">AVERAGE(IF($F$6:$F$242=$AW16,U$6:U$242))</f>
        <v>46.097355261212805</v>
      </c>
      <c r="BO16" s="39">
        <f t="array" ref="BO16">AVERAGE(IF($F$6:$F$242=$AW16,V$6:V$242))</f>
        <v>17.91815573286307</v>
      </c>
      <c r="BP16" s="39">
        <f t="array" ref="BP16">AVERAGE(IF($F$6:$F$242=$AW16,W$6:W$242))</f>
        <v>265.49507537463137</v>
      </c>
      <c r="BQ16" s="39">
        <f t="array" ref="BQ16">AVERAGE(IF($F$6:$F$242=$AW16,X$6:X$242))</f>
        <v>311.5924306358441</v>
      </c>
      <c r="BR16" s="39">
        <f t="array" ref="BR16">AVERAGE(IF($F$6:$F$242=$AW16,Y$6:Y$242))</f>
        <v>329.51058636870704</v>
      </c>
      <c r="BT16" s="34">
        <v>11</v>
      </c>
      <c r="BU16" s="59">
        <f t="shared" si="0"/>
        <v>3.9283878939710517</v>
      </c>
      <c r="BV16" s="59">
        <f t="shared" si="1"/>
        <v>4.1600834240448288</v>
      </c>
      <c r="BW16" s="59">
        <f t="shared" si="2"/>
        <v>4.0732917707724479</v>
      </c>
      <c r="BX16" s="59">
        <f t="shared" si="3"/>
        <v>4.3546041293275985</v>
      </c>
      <c r="BY16" s="59">
        <f t="shared" si="4"/>
        <v>5.2097390320373016</v>
      </c>
      <c r="BZ16" s="59">
        <f t="shared" si="5"/>
        <v>4.7590727858012212</v>
      </c>
      <c r="CA16" s="59">
        <f t="shared" si="6"/>
        <v>7.1195706859820653</v>
      </c>
      <c r="CB16" s="59">
        <f t="shared" si="7"/>
        <v>6.0919520738480992</v>
      </c>
      <c r="CC16" s="59">
        <f t="shared" si="8"/>
        <v>6.3881210498995742</v>
      </c>
      <c r="CD16" s="59">
        <f t="shared" si="9"/>
        <v>5.7882116809237347</v>
      </c>
      <c r="CE16" s="59">
        <f t="shared" si="10"/>
        <v>5.6239524936939072</v>
      </c>
      <c r="CF16" s="59">
        <f t="shared" si="11"/>
        <v>5.5817138962493695</v>
      </c>
      <c r="CG16" s="59">
        <f t="shared" si="12"/>
        <v>5.1904489152324809</v>
      </c>
      <c r="CH16" s="59">
        <f t="shared" si="13"/>
        <v>3.9490714071910649</v>
      </c>
      <c r="CI16" s="59">
        <f t="shared" si="14"/>
        <v>5.6323102197606136</v>
      </c>
      <c r="CJ16" s="59">
        <f t="shared" si="15"/>
        <v>3.156972880829263</v>
      </c>
    </row>
    <row r="17" spans="1:88" x14ac:dyDescent="0.25">
      <c r="A17" s="41">
        <v>12</v>
      </c>
      <c r="B17" s="42" t="s">
        <v>235</v>
      </c>
      <c r="C17" s="46">
        <v>92278</v>
      </c>
      <c r="D17" s="47" t="s">
        <v>184</v>
      </c>
      <c r="E17" s="47" t="s">
        <v>159</v>
      </c>
      <c r="F17" s="47" t="s">
        <v>185</v>
      </c>
      <c r="G17" s="36">
        <v>109.27559655396173</v>
      </c>
      <c r="H17" s="36">
        <v>246.72676853853412</v>
      </c>
      <c r="I17" s="36">
        <v>26.767976573106679</v>
      </c>
      <c r="J17" s="36">
        <v>104.52282674050355</v>
      </c>
      <c r="K17" s="36">
        <v>21.764773880986052</v>
      </c>
      <c r="L17" s="36">
        <v>3.964224819679822</v>
      </c>
      <c r="M17" s="36">
        <v>24.079464752579231</v>
      </c>
      <c r="N17" s="36">
        <v>3.4566047279814396</v>
      </c>
      <c r="O17" s="36">
        <v>19.385463101420033</v>
      </c>
      <c r="P17" s="36">
        <v>3.9340135549773736</v>
      </c>
      <c r="Q17" s="36">
        <v>10.933140900401586</v>
      </c>
      <c r="R17" s="36">
        <v>1.5957357032373887</v>
      </c>
      <c r="S17" s="36">
        <v>9.7305464803833974</v>
      </c>
      <c r="T17" s="36">
        <v>1.4990121070763947</v>
      </c>
      <c r="U17" s="36">
        <v>106.47723672696956</v>
      </c>
      <c r="V17" s="36">
        <v>38.339900434440658</v>
      </c>
      <c r="W17" s="53">
        <f t="shared" si="16"/>
        <v>587.63614843482878</v>
      </c>
      <c r="X17" s="53">
        <f t="shared" si="17"/>
        <v>694.11338516179831</v>
      </c>
      <c r="Y17" s="52">
        <f t="shared" si="18"/>
        <v>732.45328559623897</v>
      </c>
      <c r="Z17" s="36">
        <f t="shared" si="19"/>
        <v>127.85244796813522</v>
      </c>
      <c r="AA17" s="36">
        <f t="shared" si="20"/>
        <v>288.67031919008491</v>
      </c>
      <c r="AB17" s="36">
        <f t="shared" si="21"/>
        <v>31.318532590534812</v>
      </c>
      <c r="AC17" s="36">
        <f t="shared" si="22"/>
        <v>122.29170728638914</v>
      </c>
      <c r="AD17" s="36">
        <f t="shared" si="23"/>
        <v>25.247137701943817</v>
      </c>
      <c r="AE17" s="36">
        <f t="shared" si="24"/>
        <v>4.5985007908285933</v>
      </c>
      <c r="AF17" s="36">
        <f t="shared" si="25"/>
        <v>27.691384465466115</v>
      </c>
      <c r="AG17" s="36">
        <f t="shared" si="26"/>
        <v>3.9750954371786551</v>
      </c>
      <c r="AH17" s="36">
        <f t="shared" si="27"/>
        <v>22.293282566633035</v>
      </c>
      <c r="AI17" s="36">
        <f t="shared" si="28"/>
        <v>4.524115588223979</v>
      </c>
      <c r="AJ17" s="36">
        <f t="shared" si="29"/>
        <v>12.463780626457806</v>
      </c>
      <c r="AK17" s="36">
        <f t="shared" si="30"/>
        <v>1.8191387016906229</v>
      </c>
      <c r="AL17" s="36">
        <f t="shared" si="31"/>
        <v>11.092822987637073</v>
      </c>
      <c r="AM17" s="36">
        <f t="shared" si="32"/>
        <v>1.7088738020670897</v>
      </c>
      <c r="AN17" s="36">
        <f t="shared" si="33"/>
        <v>135.22609064325135</v>
      </c>
      <c r="AO17" s="36">
        <f t="shared" si="34"/>
        <v>58.660047664694204</v>
      </c>
      <c r="AP17" s="53">
        <f t="shared" si="35"/>
        <v>685.54713970327066</v>
      </c>
      <c r="AQ17" s="53">
        <f t="shared" si="36"/>
        <v>820.77323034652204</v>
      </c>
      <c r="AR17" s="52">
        <f t="shared" si="37"/>
        <v>879.4332780112162</v>
      </c>
      <c r="AT17" s="42" t="s">
        <v>212</v>
      </c>
      <c r="AU17" s="42" t="s">
        <v>239</v>
      </c>
      <c r="AW17" s="34" t="s">
        <v>212</v>
      </c>
      <c r="AX17" s="34" t="s">
        <v>239</v>
      </c>
      <c r="AY17" s="33">
        <f t="array" ref="AY17">COUNT(IF($F:$F=AW17,$W:$W))</f>
        <v>2</v>
      </c>
      <c r="AZ17" s="39">
        <f t="array" ref="AZ17">AVERAGE(IF($F$6:$F$242=$AW17,G$6:G$242))</f>
        <v>45.455189957916396</v>
      </c>
      <c r="BA17" s="39">
        <f t="array" ref="BA17">AVERAGE(IF($F$6:$F$242=$AW17,H$6:H$242))</f>
        <v>94.503886433588846</v>
      </c>
      <c r="BB17" s="39">
        <f t="array" ref="BB17">AVERAGE(IF($F$6:$F$242=$AW17,I$6:I$242))</f>
        <v>10.57935429263755</v>
      </c>
      <c r="BC17" s="39">
        <f t="array" ref="BC17">AVERAGE(IF($F$6:$F$242=$AW17,J$6:J$242))</f>
        <v>39.002503015795909</v>
      </c>
      <c r="BD17" s="39">
        <f t="array" ref="BD17">AVERAGE(IF($F$6:$F$242=$AW17,K$6:K$242))</f>
        <v>8.3626832487776035</v>
      </c>
      <c r="BE17" s="39">
        <f t="array" ref="BE17">AVERAGE(IF($F$6:$F$242=$AW17,L$6:L$242))</f>
        <v>1.4365059017172328</v>
      </c>
      <c r="BF17" s="39">
        <f t="array" ref="BF17">AVERAGE(IF($F$6:$F$242=$AW17,M$6:M$242))</f>
        <v>8.4617867796625124</v>
      </c>
      <c r="BG17" s="39">
        <f t="array" ref="BG17">AVERAGE(IF($F$6:$F$242=$AW17,N$6:N$242))</f>
        <v>1.3918003620199326</v>
      </c>
      <c r="BH17" s="39">
        <f t="array" ref="BH17">AVERAGE(IF($F$6:$F$242=$AW17,O$6:O$242))</f>
        <v>8.2697018772051276</v>
      </c>
      <c r="BI17" s="39">
        <f t="array" ref="BI17">AVERAGE(IF($F$6:$F$242=$AW17,P$6:P$242))</f>
        <v>1.6777731164294059</v>
      </c>
      <c r="BJ17" s="39">
        <f t="array" ref="BJ17">AVERAGE(IF($F$6:$F$242=$AW17,Q$6:Q$242))</f>
        <v>4.8948203841909086</v>
      </c>
      <c r="BK17" s="39">
        <f t="array" ref="BK17">AVERAGE(IF($F$6:$F$242=$AW17,R$6:R$242))</f>
        <v>0.71789388885847316</v>
      </c>
      <c r="BL17" s="39">
        <f t="array" ref="BL17">AVERAGE(IF($F$6:$F$242=$AW17,S$6:S$242))</f>
        <v>4.5616763174227861</v>
      </c>
      <c r="BM17" s="39">
        <f t="array" ref="BM17">AVERAGE(IF($F$6:$F$242=$AW17,T$6:T$242))</f>
        <v>0.67700128856605046</v>
      </c>
      <c r="BN17" s="39">
        <f t="array" ref="BN17">AVERAGE(IF($F$6:$F$242=$AW17,U$6:U$242))</f>
        <v>51.597506420892209</v>
      </c>
      <c r="BO17" s="39">
        <f t="array" ref="BO17">AVERAGE(IF($F$6:$F$242=$AW17,V$6:V$242))</f>
        <v>15.61026156600958</v>
      </c>
      <c r="BP17" s="39">
        <f t="array" ref="BP17">AVERAGE(IF($F$6:$F$242=$AW17,W$6:W$242))</f>
        <v>229.9925768647887</v>
      </c>
      <c r="BQ17" s="39">
        <f t="array" ref="BQ17">AVERAGE(IF($F$6:$F$242=$AW17,X$6:X$242))</f>
        <v>281.59008328568092</v>
      </c>
      <c r="BR17" s="39">
        <f t="array" ref="BR17">AVERAGE(IF($F$6:$F$242=$AW17,Y$6:Y$242))</f>
        <v>297.20034485169049</v>
      </c>
      <c r="BT17" s="34">
        <v>12</v>
      </c>
      <c r="BU17" s="59">
        <f t="shared" si="0"/>
        <v>3.6425198851320579</v>
      </c>
      <c r="BV17" s="59">
        <f t="shared" si="1"/>
        <v>3.8551057584145956</v>
      </c>
      <c r="BW17" s="59">
        <f t="shared" si="2"/>
        <v>3.7701375455079833</v>
      </c>
      <c r="BX17" s="59">
        <f t="shared" si="3"/>
        <v>4.0201087207885982</v>
      </c>
      <c r="BY17" s="59">
        <f t="shared" si="4"/>
        <v>4.8366164179969005</v>
      </c>
      <c r="BZ17" s="59">
        <f t="shared" si="5"/>
        <v>4.5048009314543433</v>
      </c>
      <c r="CA17" s="59">
        <f t="shared" si="6"/>
        <v>6.336701250678745</v>
      </c>
      <c r="CB17" s="59">
        <f t="shared" si="7"/>
        <v>5.4009448874709989</v>
      </c>
      <c r="CC17" s="59">
        <f t="shared" si="8"/>
        <v>5.5387037432628663</v>
      </c>
      <c r="CD17" s="59">
        <f t="shared" si="9"/>
        <v>4.9175169437217168</v>
      </c>
      <c r="CE17" s="59">
        <f t="shared" si="10"/>
        <v>4.7535395219137335</v>
      </c>
      <c r="CF17" s="59">
        <f t="shared" si="11"/>
        <v>4.8355627370829959</v>
      </c>
      <c r="CG17" s="59">
        <f t="shared" si="12"/>
        <v>4.4229756729015444</v>
      </c>
      <c r="CH17" s="59">
        <f t="shared" si="13"/>
        <v>3.4860746676195227</v>
      </c>
      <c r="CI17" s="59">
        <f t="shared" si="14"/>
        <v>4.8398743966804352</v>
      </c>
      <c r="CJ17" s="59">
        <f t="shared" si="15"/>
        <v>2.8191103260618133</v>
      </c>
    </row>
    <row r="18" spans="1:88" x14ac:dyDescent="0.25">
      <c r="A18" s="41">
        <v>13</v>
      </c>
      <c r="B18" s="42" t="s">
        <v>235</v>
      </c>
      <c r="C18" s="46" t="s">
        <v>186</v>
      </c>
      <c r="D18" s="47" t="s">
        <v>187</v>
      </c>
      <c r="E18" s="47" t="s">
        <v>161</v>
      </c>
      <c r="F18" s="47" t="s">
        <v>185</v>
      </c>
      <c r="G18" s="37">
        <v>81.551043353773778</v>
      </c>
      <c r="H18" s="37">
        <v>166.42293793629403</v>
      </c>
      <c r="I18" s="37">
        <v>18.880451304098802</v>
      </c>
      <c r="J18" s="37">
        <v>70.663506154995659</v>
      </c>
      <c r="K18" s="37">
        <v>14.94199893257043</v>
      </c>
      <c r="L18" s="37">
        <v>2.8615970822579073</v>
      </c>
      <c r="M18" s="37">
        <v>14.677817607426091</v>
      </c>
      <c r="N18" s="37">
        <v>2.2634379113389587</v>
      </c>
      <c r="O18" s="37">
        <v>13.225131786245027</v>
      </c>
      <c r="P18" s="37">
        <v>2.6754898105074623</v>
      </c>
      <c r="Q18" s="37">
        <v>7.6157010172185968</v>
      </c>
      <c r="R18" s="37">
        <v>1.0615059794150195</v>
      </c>
      <c r="S18" s="37">
        <v>6.6799715358173932</v>
      </c>
      <c r="T18" s="37">
        <v>0.98387051652792812</v>
      </c>
      <c r="U18" s="37">
        <v>83.053496650661344</v>
      </c>
      <c r="V18" s="37">
        <v>29.025908954582736</v>
      </c>
      <c r="W18" s="53">
        <f t="shared" si="16"/>
        <v>404.50446092848711</v>
      </c>
      <c r="X18" s="53">
        <f t="shared" si="17"/>
        <v>487.55795757914848</v>
      </c>
      <c r="Y18" s="52">
        <f t="shared" si="18"/>
        <v>516.58386653373122</v>
      </c>
      <c r="Z18" s="36">
        <f t="shared" si="19"/>
        <v>95.414720723915309</v>
      </c>
      <c r="AA18" s="36">
        <f t="shared" si="20"/>
        <v>194.71483738546399</v>
      </c>
      <c r="AB18" s="36">
        <f t="shared" si="21"/>
        <v>22.090128025795597</v>
      </c>
      <c r="AC18" s="36">
        <f t="shared" si="22"/>
        <v>82.67630220134491</v>
      </c>
      <c r="AD18" s="36">
        <f t="shared" si="23"/>
        <v>17.332718761781699</v>
      </c>
      <c r="AE18" s="36">
        <f t="shared" si="24"/>
        <v>3.3194526154191721</v>
      </c>
      <c r="AF18" s="36">
        <f t="shared" si="25"/>
        <v>16.879490248540002</v>
      </c>
      <c r="AG18" s="36">
        <f t="shared" si="26"/>
        <v>2.6029535980398024</v>
      </c>
      <c r="AH18" s="36">
        <f t="shared" si="27"/>
        <v>15.20890155418178</v>
      </c>
      <c r="AI18" s="36">
        <f t="shared" si="28"/>
        <v>3.0768132820835814</v>
      </c>
      <c r="AJ18" s="36">
        <f t="shared" si="29"/>
        <v>8.6818991596292001</v>
      </c>
      <c r="AK18" s="36">
        <f t="shared" si="30"/>
        <v>1.210116816533122</v>
      </c>
      <c r="AL18" s="36">
        <f t="shared" si="31"/>
        <v>7.6151675508318277</v>
      </c>
      <c r="AM18" s="36">
        <f t="shared" si="32"/>
        <v>1.1216123888418379</v>
      </c>
      <c r="AN18" s="36">
        <f t="shared" si="33"/>
        <v>105.47794074633991</v>
      </c>
      <c r="AO18" s="36">
        <f t="shared" si="34"/>
        <v>44.409640700511588</v>
      </c>
      <c r="AP18" s="53">
        <f t="shared" si="35"/>
        <v>471.94511431240181</v>
      </c>
      <c r="AQ18" s="53">
        <f t="shared" si="36"/>
        <v>577.42305505874174</v>
      </c>
      <c r="AR18" s="52">
        <f t="shared" si="37"/>
        <v>621.83269575925328</v>
      </c>
      <c r="AT18" s="42" t="s">
        <v>214</v>
      </c>
      <c r="AU18" s="42" t="s">
        <v>240</v>
      </c>
      <c r="AW18" s="34" t="s">
        <v>214</v>
      </c>
      <c r="AX18" s="34" t="s">
        <v>240</v>
      </c>
      <c r="AY18" s="33">
        <f t="array" ref="AY18">COUNT(IF($F:$F=AW18,$W:$W))</f>
        <v>2</v>
      </c>
      <c r="AZ18" s="39">
        <f t="array" ref="AZ18">AVERAGE(IF($F$6:$F$242=$AW18,G$6:G$242))</f>
        <v>40.900414320403165</v>
      </c>
      <c r="BA18" s="39">
        <f t="array" ref="BA18">AVERAGE(IF($F$6:$F$242=$AW18,H$6:H$242))</f>
        <v>78.707203172012697</v>
      </c>
      <c r="BB18" s="39">
        <f t="array" ref="BB18">AVERAGE(IF($F$6:$F$242=$AW18,I$6:I$242))</f>
        <v>8.1473465289686793</v>
      </c>
      <c r="BC18" s="39">
        <f t="array" ref="BC18">AVERAGE(IF($F$6:$F$242=$AW18,J$6:J$242))</f>
        <v>29.397713120604244</v>
      </c>
      <c r="BD18" s="39">
        <f t="array" ref="BD18">AVERAGE(IF($F$6:$F$242=$AW18,K$6:K$242))</f>
        <v>5.6036686036161356</v>
      </c>
      <c r="BE18" s="39">
        <f t="array" ref="BE18">AVERAGE(IF($F$6:$F$242=$AW18,L$6:L$242))</f>
        <v>1.3783144963150411</v>
      </c>
      <c r="BF18" s="39">
        <f t="array" ref="BF18">AVERAGE(IF($F$6:$F$242=$AW18,M$6:M$242))</f>
        <v>5.6760418856321504</v>
      </c>
      <c r="BG18" s="39">
        <f t="array" ref="BG18">AVERAGE(IF($F$6:$F$242=$AW18,N$6:N$242))</f>
        <v>0.8303240214743115</v>
      </c>
      <c r="BH18" s="39">
        <f t="array" ref="BH18">AVERAGE(IF($F$6:$F$242=$AW18,O$6:O$242))</f>
        <v>4.8970891574050235</v>
      </c>
      <c r="BI18" s="39">
        <f t="array" ref="BI18">AVERAGE(IF($F$6:$F$242=$AW18,P$6:P$242))</f>
        <v>1.0354426653128297</v>
      </c>
      <c r="BJ18" s="39">
        <f t="array" ref="BJ18">AVERAGE(IF($F$6:$F$242=$AW18,Q$6:Q$242))</f>
        <v>2.9059450131874627</v>
      </c>
      <c r="BK18" s="39">
        <f t="array" ref="BK18">AVERAGE(IF($F$6:$F$242=$AW18,R$6:R$242))</f>
        <v>0.41395906528747695</v>
      </c>
      <c r="BL18" s="39">
        <f t="array" ref="BL18">AVERAGE(IF($F$6:$F$242=$AW18,S$6:S$242))</f>
        <v>2.6726568290088082</v>
      </c>
      <c r="BM18" s="39">
        <f t="array" ref="BM18">AVERAGE(IF($F$6:$F$242=$AW18,T$6:T$242))</f>
        <v>0.40303623888882856</v>
      </c>
      <c r="BN18" s="39">
        <f t="array" ref="BN18">AVERAGE(IF($F$6:$F$242=$AW18,U$6:U$242))</f>
        <v>34.05948759764167</v>
      </c>
      <c r="BO18" s="39">
        <f t="array" ref="BO18">AVERAGE(IF($F$6:$F$242=$AW18,V$6:V$242))</f>
        <v>14.651982559398743</v>
      </c>
      <c r="BP18" s="39">
        <f t="array" ref="BP18">AVERAGE(IF($F$6:$F$242=$AW18,W$6:W$242))</f>
        <v>182.96915511811682</v>
      </c>
      <c r="BQ18" s="39">
        <f t="array" ref="BQ18">AVERAGE(IF($F$6:$F$242=$AW18,X$6:X$242))</f>
        <v>217.02864271575851</v>
      </c>
      <c r="BR18" s="39">
        <f t="array" ref="BR18">AVERAGE(IF($F$6:$F$242=$AW18,Y$6:Y$242))</f>
        <v>231.68062527515724</v>
      </c>
      <c r="BT18" s="34">
        <v>13</v>
      </c>
      <c r="BU18" s="59">
        <f t="shared" si="0"/>
        <v>2.7183681117924592</v>
      </c>
      <c r="BV18" s="59">
        <f t="shared" si="1"/>
        <v>2.6003584052545943</v>
      </c>
      <c r="BW18" s="59">
        <f t="shared" si="2"/>
        <v>2.6592184935350427</v>
      </c>
      <c r="BX18" s="59">
        <f t="shared" si="3"/>
        <v>2.7178271598075252</v>
      </c>
      <c r="BY18" s="59">
        <f t="shared" si="4"/>
        <v>3.3204442072378733</v>
      </c>
      <c r="BZ18" s="59">
        <f t="shared" si="5"/>
        <v>3.2518148662021673</v>
      </c>
      <c r="CA18" s="59">
        <f t="shared" si="6"/>
        <v>3.8625835809016031</v>
      </c>
      <c r="CB18" s="59">
        <f t="shared" si="7"/>
        <v>3.5366217364671226</v>
      </c>
      <c r="CC18" s="59">
        <f t="shared" si="8"/>
        <v>3.7786090817842934</v>
      </c>
      <c r="CD18" s="59">
        <f t="shared" si="9"/>
        <v>3.3443622631343275</v>
      </c>
      <c r="CE18" s="59">
        <f t="shared" si="10"/>
        <v>3.3111743553124335</v>
      </c>
      <c r="CF18" s="59">
        <f t="shared" si="11"/>
        <v>3.2166847861061192</v>
      </c>
      <c r="CG18" s="59">
        <f t="shared" si="12"/>
        <v>3.0363506980988149</v>
      </c>
      <c r="CH18" s="59">
        <f t="shared" si="13"/>
        <v>2.2880709686696004</v>
      </c>
      <c r="CI18" s="59">
        <f t="shared" si="14"/>
        <v>3.7751589386664248</v>
      </c>
      <c r="CJ18" s="59">
        <f t="shared" si="15"/>
        <v>2.1342580113663776</v>
      </c>
    </row>
    <row r="19" spans="1:88" ht="15" customHeight="1" x14ac:dyDescent="0.25">
      <c r="A19" s="41">
        <v>14</v>
      </c>
      <c r="B19" s="42" t="s">
        <v>235</v>
      </c>
      <c r="C19" s="46">
        <v>93172</v>
      </c>
      <c r="D19" s="47" t="s">
        <v>187</v>
      </c>
      <c r="E19" s="47" t="s">
        <v>161</v>
      </c>
      <c r="F19" s="47" t="s">
        <v>185</v>
      </c>
      <c r="G19" s="36">
        <v>91.204134425958088</v>
      </c>
      <c r="H19" s="36">
        <v>188.16427813526198</v>
      </c>
      <c r="I19" s="36">
        <v>21.491939615013024</v>
      </c>
      <c r="J19" s="36">
        <v>80.633847218190127</v>
      </c>
      <c r="K19" s="36">
        <v>17.498339314116173</v>
      </c>
      <c r="L19" s="36">
        <v>3.4110169141479116</v>
      </c>
      <c r="M19" s="36">
        <v>17.485546778602767</v>
      </c>
      <c r="N19" s="36">
        <v>2.7132270540967065</v>
      </c>
      <c r="O19" s="36">
        <v>16.139253030648728</v>
      </c>
      <c r="P19" s="36">
        <v>3.2772985572536832</v>
      </c>
      <c r="Q19" s="36">
        <v>9.2831596350377996</v>
      </c>
      <c r="R19" s="36">
        <v>1.3122892583237051</v>
      </c>
      <c r="S19" s="36">
        <v>8.1361805354112278</v>
      </c>
      <c r="T19" s="36">
        <v>1.2317312923594237</v>
      </c>
      <c r="U19" s="36">
        <v>102.95364489545584</v>
      </c>
      <c r="V19" s="36">
        <v>34.381143773115937</v>
      </c>
      <c r="W19" s="53">
        <f t="shared" si="16"/>
        <v>461.98224176442125</v>
      </c>
      <c r="X19" s="53">
        <f t="shared" si="17"/>
        <v>564.93588665987704</v>
      </c>
      <c r="Y19" s="52">
        <f t="shared" si="18"/>
        <v>599.31703043299296</v>
      </c>
      <c r="Z19" s="36">
        <f t="shared" si="19"/>
        <v>106.70883727837095</v>
      </c>
      <c r="AA19" s="36">
        <f t="shared" si="20"/>
        <v>220.1522054182565</v>
      </c>
      <c r="AB19" s="36">
        <f t="shared" si="21"/>
        <v>25.145569349565235</v>
      </c>
      <c r="AC19" s="36">
        <f t="shared" si="22"/>
        <v>94.341601245282448</v>
      </c>
      <c r="AD19" s="36">
        <f t="shared" si="23"/>
        <v>20.29807360437476</v>
      </c>
      <c r="AE19" s="36">
        <f t="shared" si="24"/>
        <v>3.9567796204115773</v>
      </c>
      <c r="AF19" s="36">
        <f t="shared" si="25"/>
        <v>20.108378795393183</v>
      </c>
      <c r="AG19" s="36">
        <f t="shared" si="26"/>
        <v>3.1202111122112122</v>
      </c>
      <c r="AH19" s="36">
        <f t="shared" si="27"/>
        <v>18.560140985246036</v>
      </c>
      <c r="AI19" s="36">
        <f t="shared" si="28"/>
        <v>3.7688933408417356</v>
      </c>
      <c r="AJ19" s="36">
        <f t="shared" si="29"/>
        <v>10.58280198394309</v>
      </c>
      <c r="AK19" s="36">
        <f t="shared" si="30"/>
        <v>1.4960097544890236</v>
      </c>
      <c r="AL19" s="36">
        <f t="shared" si="31"/>
        <v>9.2752458103687996</v>
      </c>
      <c r="AM19" s="36">
        <f t="shared" si="32"/>
        <v>1.404173673289743</v>
      </c>
      <c r="AN19" s="36">
        <f t="shared" si="33"/>
        <v>130.75112901722892</v>
      </c>
      <c r="AO19" s="36">
        <f t="shared" si="34"/>
        <v>52.603149972867385</v>
      </c>
      <c r="AP19" s="53">
        <f t="shared" si="35"/>
        <v>538.91892197204425</v>
      </c>
      <c r="AQ19" s="53">
        <f t="shared" si="36"/>
        <v>669.67005098927314</v>
      </c>
      <c r="AR19" s="52">
        <f t="shared" si="37"/>
        <v>722.27320096214055</v>
      </c>
      <c r="AT19" s="42" t="s">
        <v>219</v>
      </c>
      <c r="AU19" s="42" t="s">
        <v>243</v>
      </c>
      <c r="AW19" s="62"/>
      <c r="AX19" s="62"/>
      <c r="AY19" s="62"/>
      <c r="AZ19" s="575" t="s">
        <v>257</v>
      </c>
      <c r="BA19" s="576"/>
      <c r="BB19" s="576"/>
      <c r="BC19" s="576"/>
      <c r="BD19" s="576"/>
      <c r="BE19" s="576"/>
      <c r="BF19" s="576"/>
      <c r="BG19" s="576"/>
      <c r="BH19" s="576"/>
      <c r="BI19" s="576"/>
      <c r="BJ19" s="576"/>
      <c r="BK19" s="576"/>
      <c r="BL19" s="576"/>
      <c r="BM19" s="576"/>
      <c r="BN19" s="576"/>
      <c r="BO19" s="577"/>
      <c r="BP19" s="64"/>
      <c r="BQ19" s="64"/>
      <c r="BR19" s="64"/>
      <c r="BT19" s="34">
        <v>14</v>
      </c>
      <c r="BU19" s="59">
        <f t="shared" si="0"/>
        <v>3.0401378141986029</v>
      </c>
      <c r="BV19" s="59">
        <f t="shared" si="1"/>
        <v>2.9400668458634684</v>
      </c>
      <c r="BW19" s="59">
        <f t="shared" si="2"/>
        <v>3.0270337485933836</v>
      </c>
      <c r="BX19" s="59">
        <f t="shared" si="3"/>
        <v>3.1013018160842356</v>
      </c>
      <c r="BY19" s="59">
        <f t="shared" si="4"/>
        <v>3.8885198475813718</v>
      </c>
      <c r="BZ19" s="59">
        <f t="shared" si="5"/>
        <v>3.8761555842589903</v>
      </c>
      <c r="CA19" s="59">
        <f t="shared" si="6"/>
        <v>4.6014596785796762</v>
      </c>
      <c r="CB19" s="59">
        <f t="shared" si="7"/>
        <v>4.2394172720261034</v>
      </c>
      <c r="CC19" s="59">
        <f t="shared" si="8"/>
        <v>4.6112151516139219</v>
      </c>
      <c r="CD19" s="59">
        <f t="shared" si="9"/>
        <v>4.0966231965671041</v>
      </c>
      <c r="CE19" s="59">
        <f t="shared" si="10"/>
        <v>4.0361563630599129</v>
      </c>
      <c r="CF19" s="59">
        <f t="shared" si="11"/>
        <v>3.9766341161324394</v>
      </c>
      <c r="CG19" s="59">
        <f t="shared" si="12"/>
        <v>3.6982638797323761</v>
      </c>
      <c r="CH19" s="59">
        <f t="shared" si="13"/>
        <v>2.8644913775800553</v>
      </c>
      <c r="CI19" s="59">
        <f t="shared" si="14"/>
        <v>4.6797111316116293</v>
      </c>
      <c r="CJ19" s="59">
        <f t="shared" si="15"/>
        <v>2.5280252774349954</v>
      </c>
    </row>
    <row r="20" spans="1:88" x14ac:dyDescent="0.25">
      <c r="A20" s="41">
        <v>15</v>
      </c>
      <c r="B20" s="42" t="s">
        <v>235</v>
      </c>
      <c r="C20" s="46">
        <v>93174</v>
      </c>
      <c r="D20" s="47" t="s">
        <v>187</v>
      </c>
      <c r="E20" s="47" t="s">
        <v>161</v>
      </c>
      <c r="F20" s="47" t="s">
        <v>185</v>
      </c>
      <c r="G20" s="36">
        <v>75.377869191484052</v>
      </c>
      <c r="H20" s="36">
        <v>155.27385122270147</v>
      </c>
      <c r="I20" s="36">
        <v>17.78831503816652</v>
      </c>
      <c r="J20" s="36">
        <v>66.950155636647963</v>
      </c>
      <c r="K20" s="36">
        <v>14.538564910998334</v>
      </c>
      <c r="L20" s="36">
        <v>2.9875995750113615</v>
      </c>
      <c r="M20" s="36">
        <v>14.753909851624417</v>
      </c>
      <c r="N20" s="36">
        <v>2.3358411121330218</v>
      </c>
      <c r="O20" s="36">
        <v>13.832502667320217</v>
      </c>
      <c r="P20" s="36">
        <v>2.8130701068127606</v>
      </c>
      <c r="Q20" s="36">
        <v>7.9684698630305784</v>
      </c>
      <c r="R20" s="36">
        <v>1.1206900565730507</v>
      </c>
      <c r="S20" s="36">
        <v>7.1116795298368265</v>
      </c>
      <c r="T20" s="36">
        <v>1.0589006692074563</v>
      </c>
      <c r="U20" s="36">
        <v>88.488050954952897</v>
      </c>
      <c r="V20" s="36">
        <v>31.637713211000868</v>
      </c>
      <c r="W20" s="53">
        <f t="shared" si="16"/>
        <v>383.91141943154804</v>
      </c>
      <c r="X20" s="53">
        <f t="shared" si="17"/>
        <v>472.39947038650092</v>
      </c>
      <c r="Y20" s="52">
        <f t="shared" si="18"/>
        <v>504.03718359750178</v>
      </c>
      <c r="Z20" s="36">
        <f t="shared" si="19"/>
        <v>88.192106954036333</v>
      </c>
      <c r="AA20" s="36">
        <f t="shared" si="20"/>
        <v>181.67040593056072</v>
      </c>
      <c r="AB20" s="36">
        <f t="shared" si="21"/>
        <v>20.812328594654826</v>
      </c>
      <c r="AC20" s="36">
        <f t="shared" si="22"/>
        <v>78.331682094878119</v>
      </c>
      <c r="AD20" s="36">
        <f t="shared" si="23"/>
        <v>16.864735296758067</v>
      </c>
      <c r="AE20" s="36">
        <f t="shared" si="24"/>
        <v>3.4656155070131791</v>
      </c>
      <c r="AF20" s="36">
        <f t="shared" si="25"/>
        <v>16.966996329368079</v>
      </c>
      <c r="AG20" s="36">
        <f t="shared" si="26"/>
        <v>2.686217278952975</v>
      </c>
      <c r="AH20" s="36">
        <f t="shared" si="27"/>
        <v>15.907378067418248</v>
      </c>
      <c r="AI20" s="36">
        <f t="shared" si="28"/>
        <v>3.2350306228346746</v>
      </c>
      <c r="AJ20" s="36">
        <f t="shared" si="29"/>
        <v>9.0840556438548585</v>
      </c>
      <c r="AK20" s="36">
        <f t="shared" si="30"/>
        <v>1.2775866644932776</v>
      </c>
      <c r="AL20" s="36">
        <f t="shared" si="31"/>
        <v>8.1073146640139822</v>
      </c>
      <c r="AM20" s="36">
        <f t="shared" si="32"/>
        <v>1.2071467628965</v>
      </c>
      <c r="AN20" s="36">
        <f t="shared" si="33"/>
        <v>112.37982471279018</v>
      </c>
      <c r="AO20" s="36">
        <f t="shared" si="34"/>
        <v>48.405701212831332</v>
      </c>
      <c r="AP20" s="53">
        <f t="shared" si="35"/>
        <v>447.80860041173395</v>
      </c>
      <c r="AQ20" s="53">
        <f t="shared" si="36"/>
        <v>560.18842512452409</v>
      </c>
      <c r="AR20" s="52">
        <f t="shared" si="37"/>
        <v>608.59412633735542</v>
      </c>
      <c r="AW20" s="34" t="s">
        <v>185</v>
      </c>
      <c r="AX20" s="34" t="s">
        <v>241</v>
      </c>
      <c r="AY20" s="33">
        <f t="array" ref="AY20">COUNT(IF($F:$F=AW20,$W:$W))</f>
        <v>65</v>
      </c>
      <c r="AZ20" s="39">
        <f t="array" ref="AZ20">STDEV(IF($F$6:$F$242=$AW20,G$6:G$242))</f>
        <v>20.516690758273608</v>
      </c>
      <c r="BA20" s="39">
        <f t="array" ref="BA20">STDEV(IF($F$6:$F$242=$AW20,H$6:H$242))</f>
        <v>48.075844459310005</v>
      </c>
      <c r="BB20" s="39">
        <f t="array" ref="BB20">STDEV(IF($F$6:$F$242=$AW20,I$6:I$242))</f>
        <v>5.071658628195709</v>
      </c>
      <c r="BC20" s="39">
        <f t="array" ref="BC20">STDEV(IF($F$6:$F$242=$AW20,J$6:J$242))</f>
        <v>20.45550384141929</v>
      </c>
      <c r="BD20" s="39">
        <f t="array" ref="BD20">STDEV(IF($F$6:$F$242=$AW20,K$6:K$242))</f>
        <v>4.1042703913892531</v>
      </c>
      <c r="BE20" s="39">
        <f t="array" ref="BE20">STDEV(IF($F$6:$F$242=$AW20,L$6:L$242))</f>
        <v>0.59408742306519013</v>
      </c>
      <c r="BF20" s="39">
        <f t="array" ref="BF20">STDEV(IF($F$6:$F$242=$AW20,M$6:M$242))</f>
        <v>5.348288366932886</v>
      </c>
      <c r="BG20" s="39">
        <f t="array" ref="BG20">STDEV(IF($F$6:$F$242=$AW20,N$6:N$242))</f>
        <v>0.71298220527799205</v>
      </c>
      <c r="BH20" s="39">
        <f t="array" ref="BH20">STDEV(IF($F$6:$F$242=$AW20,O$6:O$242))</f>
        <v>4.1623843064178763</v>
      </c>
      <c r="BI20" s="39">
        <f t="array" ref="BI20">STDEV(IF($F$6:$F$242=$AW20,P$6:P$242))</f>
        <v>0.8812640810262814</v>
      </c>
      <c r="BJ20" s="39">
        <f t="array" ref="BJ20">STDEV(IF($F$6:$F$242=$AW20,Q$6:Q$242))</f>
        <v>2.5562045939817435</v>
      </c>
      <c r="BK20" s="39">
        <f t="array" ref="BK20">STDEV(IF($F$6:$F$242=$AW20,R$6:R$242))</f>
        <v>0.37837201652725216</v>
      </c>
      <c r="BL20" s="39">
        <f t="array" ref="BL20">STDEV(IF($F$6:$F$242=$AW20,S$6:S$242))</f>
        <v>2.27030618635948</v>
      </c>
      <c r="BM20" s="39">
        <f t="array" ref="BM20">STDEV(IF($F$6:$F$242=$AW20,T$6:T$242))</f>
        <v>0.35167434784413965</v>
      </c>
      <c r="BN20" s="39">
        <f t="array" ref="BN20">STDEV(IF($F$6:$F$242=$AW20,U$6:U$242))</f>
        <v>24.523969663002646</v>
      </c>
      <c r="BO20" s="39">
        <f t="array" ref="BO20">STDEV(IF($F$6:$F$242=$AW20,V$6:V$242))</f>
        <v>8.1949295571929159</v>
      </c>
      <c r="BP20" s="39">
        <f t="array" ref="BP20">STDEV(IF($F$6:$F$242=$AW20,W$6:W$242))</f>
        <v>114.4556992983857</v>
      </c>
      <c r="BQ20" s="39">
        <f t="array" ref="BQ20">STDEV(IF($F$6:$F$242=$AW20,X$6:X$242))</f>
        <v>137.61242743098168</v>
      </c>
      <c r="BR20" s="39">
        <f t="array" ref="BR20">STDEV(IF($F$6:$F$242=$AW20,Y$6:Y$242))</f>
        <v>143.61070008184194</v>
      </c>
      <c r="BT20" s="34">
        <v>15</v>
      </c>
      <c r="BU20" s="59">
        <f t="shared" si="0"/>
        <v>2.5125956397161349</v>
      </c>
      <c r="BV20" s="59">
        <f t="shared" si="1"/>
        <v>2.4261539253547104</v>
      </c>
      <c r="BW20" s="59">
        <f t="shared" si="2"/>
        <v>2.5053964842488057</v>
      </c>
      <c r="BX20" s="59">
        <f t="shared" si="3"/>
        <v>2.5750059860249217</v>
      </c>
      <c r="BY20" s="59">
        <f t="shared" si="4"/>
        <v>3.2307922024440741</v>
      </c>
      <c r="BZ20" s="59">
        <f t="shared" si="5"/>
        <v>3.3949995170583653</v>
      </c>
      <c r="CA20" s="59">
        <f t="shared" si="6"/>
        <v>3.8826078556906363</v>
      </c>
      <c r="CB20" s="59">
        <f t="shared" si="7"/>
        <v>3.6497517377078466</v>
      </c>
      <c r="CC20" s="59">
        <f t="shared" si="8"/>
        <v>3.9521436192343478</v>
      </c>
      <c r="CD20" s="59">
        <f t="shared" si="9"/>
        <v>3.5163376335159504</v>
      </c>
      <c r="CE20" s="59">
        <f t="shared" si="10"/>
        <v>3.4645521143611213</v>
      </c>
      <c r="CF20" s="59">
        <f t="shared" si="11"/>
        <v>3.3960304744637897</v>
      </c>
      <c r="CG20" s="59">
        <f t="shared" si="12"/>
        <v>3.2325816044712847</v>
      </c>
      <c r="CH20" s="59">
        <f t="shared" si="13"/>
        <v>2.4625596958312936</v>
      </c>
      <c r="CI20" s="59">
        <f t="shared" si="14"/>
        <v>4.0221841343160412</v>
      </c>
      <c r="CJ20" s="59">
        <f t="shared" si="15"/>
        <v>2.3263024419853582</v>
      </c>
    </row>
    <row r="21" spans="1:88" x14ac:dyDescent="0.25">
      <c r="A21" s="41">
        <v>16</v>
      </c>
      <c r="B21" s="42" t="s">
        <v>235</v>
      </c>
      <c r="C21" s="46">
        <v>93176</v>
      </c>
      <c r="D21" s="47" t="s">
        <v>187</v>
      </c>
      <c r="E21" s="47" t="s">
        <v>161</v>
      </c>
      <c r="F21" s="47" t="s">
        <v>185</v>
      </c>
      <c r="G21" s="36">
        <v>86.000272516030975</v>
      </c>
      <c r="H21" s="36">
        <v>177.53111396191571</v>
      </c>
      <c r="I21" s="36">
        <v>20.229122604519528</v>
      </c>
      <c r="J21" s="36">
        <v>76.290005810573476</v>
      </c>
      <c r="K21" s="36">
        <v>16.719246013623774</v>
      </c>
      <c r="L21" s="36">
        <v>3.3258063399181701</v>
      </c>
      <c r="M21" s="36">
        <v>16.843609901370606</v>
      </c>
      <c r="N21" s="36">
        <v>2.6797875830962248</v>
      </c>
      <c r="O21" s="36">
        <v>15.76089915861513</v>
      </c>
      <c r="P21" s="36">
        <v>3.2251930868462888</v>
      </c>
      <c r="Q21" s="36">
        <v>9.1773333162648409</v>
      </c>
      <c r="R21" s="36">
        <v>1.3043422782770893</v>
      </c>
      <c r="S21" s="36">
        <v>8.1751651451347289</v>
      </c>
      <c r="T21" s="36">
        <v>1.1857042779992506</v>
      </c>
      <c r="U21" s="36">
        <v>102.7596728829438</v>
      </c>
      <c r="V21" s="36">
        <v>36.244151303725218</v>
      </c>
      <c r="W21" s="53">
        <f>SUM(G21:T21)</f>
        <v>438.44760199418579</v>
      </c>
      <c r="X21" s="53">
        <f>SUM(G21:U21)</f>
        <v>541.20727487712963</v>
      </c>
      <c r="Y21" s="52">
        <f>SUM(G21:V21)</f>
        <v>577.45142618085481</v>
      </c>
      <c r="Z21" s="36">
        <f t="shared" si="19"/>
        <v>100.62031884375624</v>
      </c>
      <c r="AA21" s="36">
        <f t="shared" si="20"/>
        <v>207.71140333544136</v>
      </c>
      <c r="AB21" s="36">
        <f t="shared" si="21"/>
        <v>23.668073447287846</v>
      </c>
      <c r="AC21" s="36">
        <f t="shared" si="22"/>
        <v>89.259306798370957</v>
      </c>
      <c r="AD21" s="36">
        <f t="shared" si="23"/>
        <v>19.394325375803575</v>
      </c>
      <c r="AE21" s="36">
        <f t="shared" si="24"/>
        <v>3.8579353543050772</v>
      </c>
      <c r="AF21" s="36">
        <f t="shared" si="25"/>
        <v>19.370151386576193</v>
      </c>
      <c r="AG21" s="36">
        <f t="shared" si="26"/>
        <v>3.0817557205606581</v>
      </c>
      <c r="AH21" s="36">
        <f t="shared" si="27"/>
        <v>18.125034032407399</v>
      </c>
      <c r="AI21" s="36">
        <f t="shared" si="28"/>
        <v>3.7089720498732319</v>
      </c>
      <c r="AJ21" s="36">
        <f t="shared" si="29"/>
        <v>10.462159980541918</v>
      </c>
      <c r="AK21" s="36">
        <f t="shared" si="30"/>
        <v>1.4869501972358816</v>
      </c>
      <c r="AL21" s="36">
        <f t="shared" si="31"/>
        <v>9.3196882654535909</v>
      </c>
      <c r="AM21" s="36">
        <f t="shared" si="32"/>
        <v>1.3517028769191455</v>
      </c>
      <c r="AN21" s="36">
        <f t="shared" si="33"/>
        <v>130.50478456133862</v>
      </c>
      <c r="AO21" s="36">
        <f t="shared" si="34"/>
        <v>55.453551494699582</v>
      </c>
      <c r="AP21" s="53">
        <f t="shared" si="35"/>
        <v>511.41777766453305</v>
      </c>
      <c r="AQ21" s="53">
        <f t="shared" si="36"/>
        <v>641.92256222587162</v>
      </c>
      <c r="AR21" s="52">
        <f t="shared" si="37"/>
        <v>697.3761137205712</v>
      </c>
      <c r="AW21" s="34" t="s">
        <v>14</v>
      </c>
      <c r="AX21" s="34" t="s">
        <v>242</v>
      </c>
      <c r="AY21" s="33">
        <f t="array" ref="AY21">COUNT(IF($F:$F=AW21,$W:$W))</f>
        <v>41</v>
      </c>
      <c r="AZ21" s="39">
        <f t="array" ref="AZ21">STDEV(IF($F$6:$F$242=$AW21,G$6:G$242))</f>
        <v>11.729570632016916</v>
      </c>
      <c r="BA21" s="39">
        <f t="array" ref="BA21">STDEV(IF($F$6:$F$242=$AW21,H$6:H$242))</f>
        <v>24.186293615206083</v>
      </c>
      <c r="BB21" s="39">
        <f t="array" ref="BB21">STDEV(IF($F$6:$F$242=$AW21,I$6:I$242))</f>
        <v>2.9464897274140345</v>
      </c>
      <c r="BC21" s="39">
        <f t="array" ref="BC21">STDEV(IF($F$6:$F$242=$AW21,J$6:J$242))</f>
        <v>13.759696148841119</v>
      </c>
      <c r="BD21" s="39">
        <f t="array" ref="BD21">STDEV(IF($F$6:$F$242=$AW21,K$6:K$242))</f>
        <v>3.3142991836299371</v>
      </c>
      <c r="BE21" s="39">
        <f t="array" ref="BE21">STDEV(IF($F$6:$F$242=$AW21,L$6:L$242))</f>
        <v>0.6678108042476818</v>
      </c>
      <c r="BF21" s="39">
        <f t="array" ref="BF21">STDEV(IF($F$6:$F$242=$AW21,M$6:M$242))</f>
        <v>3.4884697718610638</v>
      </c>
      <c r="BG21" s="39">
        <f t="array" ref="BG21">STDEV(IF($F$6:$F$242=$AW21,N$6:N$242))</f>
        <v>0.45779087272956026</v>
      </c>
      <c r="BH21" s="39">
        <f t="array" ref="BH21">STDEV(IF($F$6:$F$242=$AW21,O$6:O$242))</f>
        <v>2.4638858726618564</v>
      </c>
      <c r="BI21" s="39">
        <f t="array" ref="BI21">STDEV(IF($F$6:$F$242=$AW21,P$6:P$242))</f>
        <v>0.47940619629195869</v>
      </c>
      <c r="BJ21" s="39">
        <f t="array" ref="BJ21">STDEV(IF($F$6:$F$242=$AW21,Q$6:Q$242))</f>
        <v>1.2790748953053732</v>
      </c>
      <c r="BK21" s="39">
        <f t="array" ref="BK21">STDEV(IF($F$6:$F$242=$AW21,R$6:R$242))</f>
        <v>0.17841581116994809</v>
      </c>
      <c r="BL21" s="39">
        <f t="array" ref="BL21">STDEV(IF($F$6:$F$242=$AW21,S$6:S$242))</f>
        <v>1.0597394043350048</v>
      </c>
      <c r="BM21" s="39">
        <f t="array" ref="BM21">STDEV(IF($F$6:$F$242=$AW21,T$6:T$242))</f>
        <v>0.16085942330949063</v>
      </c>
      <c r="BN21" s="39">
        <f t="array" ref="BN21">STDEV(IF($F$6:$F$242=$AW21,U$6:U$242))</f>
        <v>15.004862882943298</v>
      </c>
      <c r="BO21" s="39">
        <f t="array" ref="BO21">STDEV(IF($F$6:$F$242=$AW21,V$6:V$242))</f>
        <v>6.7319005491958173</v>
      </c>
      <c r="BP21" s="39">
        <f t="array" ref="BP21">STDEV(IF($F$6:$F$242=$AW21,W$6:W$242))</f>
        <v>65.273802662978682</v>
      </c>
      <c r="BQ21" s="39">
        <f t="array" ref="BQ21">STDEV(IF($F$6:$F$242=$AW21,X$6:X$242))</f>
        <v>79.771097269971904</v>
      </c>
      <c r="BR21" s="39">
        <f t="array" ref="BR21">STDEV(IF($F$6:$F$242=$AW21,Y$6:Y$242))</f>
        <v>86.075710024762159</v>
      </c>
      <c r="BT21" s="34">
        <v>16</v>
      </c>
      <c r="BU21" s="59">
        <f t="shared" si="0"/>
        <v>2.8666757505343656</v>
      </c>
      <c r="BV21" s="59">
        <f t="shared" si="1"/>
        <v>2.7739236556549329</v>
      </c>
      <c r="BW21" s="59">
        <f t="shared" si="2"/>
        <v>2.849172197819652</v>
      </c>
      <c r="BX21" s="59">
        <f t="shared" si="3"/>
        <v>2.9342309927143644</v>
      </c>
      <c r="BY21" s="59">
        <f t="shared" si="4"/>
        <v>3.7153880030275053</v>
      </c>
      <c r="BZ21" s="59">
        <f t="shared" si="5"/>
        <v>3.779325386270648</v>
      </c>
      <c r="CA21" s="59">
        <f t="shared" si="6"/>
        <v>4.4325289214133177</v>
      </c>
      <c r="CB21" s="59">
        <f t="shared" si="7"/>
        <v>4.1871680985878514</v>
      </c>
      <c r="CC21" s="59">
        <f t="shared" si="8"/>
        <v>4.5031140453186085</v>
      </c>
      <c r="CD21" s="59">
        <f t="shared" si="9"/>
        <v>4.0314913585578607</v>
      </c>
      <c r="CE21" s="59">
        <f t="shared" si="10"/>
        <v>3.9901449201151484</v>
      </c>
      <c r="CF21" s="59">
        <f t="shared" si="11"/>
        <v>3.9525523584154216</v>
      </c>
      <c r="CG21" s="59">
        <f t="shared" si="12"/>
        <v>3.7159841568794221</v>
      </c>
      <c r="CH21" s="59">
        <f t="shared" si="13"/>
        <v>2.7574518093005826</v>
      </c>
      <c r="CI21" s="59">
        <f t="shared" si="14"/>
        <v>4.6708942219519907</v>
      </c>
      <c r="CJ21" s="59">
        <f t="shared" si="15"/>
        <v>2.6650111252739133</v>
      </c>
    </row>
    <row r="22" spans="1:88" x14ac:dyDescent="0.25">
      <c r="A22" s="41">
        <v>17</v>
      </c>
      <c r="B22" s="42" t="s">
        <v>235</v>
      </c>
      <c r="C22" s="46">
        <v>93259</v>
      </c>
      <c r="D22" s="47" t="s">
        <v>188</v>
      </c>
      <c r="E22" s="47" t="s">
        <v>161</v>
      </c>
      <c r="F22" s="47" t="s">
        <v>185</v>
      </c>
      <c r="G22" s="37">
        <v>54.910761954004336</v>
      </c>
      <c r="H22" s="37">
        <v>117.55705389499856</v>
      </c>
      <c r="I22" s="37">
        <v>14.169597482595407</v>
      </c>
      <c r="J22" s="37">
        <v>54.922683482534104</v>
      </c>
      <c r="K22" s="37">
        <v>12.661947809060621</v>
      </c>
      <c r="L22" s="37">
        <v>2.7690296174454478</v>
      </c>
      <c r="M22" s="37">
        <v>13.741441367629754</v>
      </c>
      <c r="N22" s="37">
        <v>2.2082586585951738</v>
      </c>
      <c r="O22" s="37">
        <v>13.792959135718251</v>
      </c>
      <c r="P22" s="37">
        <v>2.7011673014207367</v>
      </c>
      <c r="Q22" s="37">
        <v>7.8078012804986265</v>
      </c>
      <c r="R22" s="37">
        <v>1.1090205477320492</v>
      </c>
      <c r="S22" s="37">
        <v>6.3487388137377456</v>
      </c>
      <c r="T22" s="37">
        <v>0.96639289951065332</v>
      </c>
      <c r="U22" s="37">
        <v>81.955396550080351</v>
      </c>
      <c r="V22" s="37">
        <v>28.751428719098843</v>
      </c>
      <c r="W22" s="53">
        <f t="shared" si="16"/>
        <v>305.66685424548143</v>
      </c>
      <c r="X22" s="53">
        <f t="shared" si="17"/>
        <v>387.6222507955618</v>
      </c>
      <c r="Y22" s="52">
        <f t="shared" si="18"/>
        <v>416.37367951466064</v>
      </c>
      <c r="Z22" s="36">
        <f t="shared" si="19"/>
        <v>64.245591486185063</v>
      </c>
      <c r="AA22" s="36">
        <f t="shared" si="20"/>
        <v>137.5417530571483</v>
      </c>
      <c r="AB22" s="36">
        <f t="shared" si="21"/>
        <v>16.578429054636626</v>
      </c>
      <c r="AC22" s="36">
        <f t="shared" si="22"/>
        <v>64.259539674564891</v>
      </c>
      <c r="AD22" s="36">
        <f t="shared" si="23"/>
        <v>14.687859458510319</v>
      </c>
      <c r="AE22" s="36">
        <f t="shared" si="24"/>
        <v>3.2120743562367191</v>
      </c>
      <c r="AF22" s="36">
        <f t="shared" si="25"/>
        <v>15.802657572774216</v>
      </c>
      <c r="AG22" s="36">
        <f t="shared" si="26"/>
        <v>2.5394974573844498</v>
      </c>
      <c r="AH22" s="36">
        <f t="shared" si="27"/>
        <v>15.861903006075988</v>
      </c>
      <c r="AI22" s="36">
        <f t="shared" si="28"/>
        <v>3.1063423966338468</v>
      </c>
      <c r="AJ22" s="36">
        <f t="shared" si="29"/>
        <v>8.900893459768433</v>
      </c>
      <c r="AK22" s="36">
        <f t="shared" si="30"/>
        <v>1.264283424414536</v>
      </c>
      <c r="AL22" s="36">
        <f t="shared" si="31"/>
        <v>7.2375622476610291</v>
      </c>
      <c r="AM22" s="36">
        <f t="shared" si="32"/>
        <v>1.1016879054421447</v>
      </c>
      <c r="AN22" s="36">
        <f t="shared" si="33"/>
        <v>104.08335361860205</v>
      </c>
      <c r="AO22" s="36">
        <f t="shared" si="34"/>
        <v>43.989685940221229</v>
      </c>
      <c r="AP22" s="53">
        <f t="shared" si="35"/>
        <v>356.34007455743654</v>
      </c>
      <c r="AQ22" s="53">
        <f t="shared" si="36"/>
        <v>460.42342817603856</v>
      </c>
      <c r="AR22" s="52">
        <f t="shared" si="37"/>
        <v>504.41311411625981</v>
      </c>
      <c r="AT22" s="584" t="s">
        <v>230</v>
      </c>
      <c r="AU22" s="586" t="s">
        <v>77</v>
      </c>
      <c r="AW22" s="34" t="s">
        <v>202</v>
      </c>
      <c r="AX22" s="34" t="s">
        <v>247</v>
      </c>
      <c r="AY22" s="33">
        <f t="array" ref="AY22">COUNT(IF($F:$F=AW22,$W:$W))</f>
        <v>12</v>
      </c>
      <c r="AZ22" s="39">
        <f t="array" ref="AZ22">STDEV(IF($F$6:$F$242=$AW22,G$6:G$242))</f>
        <v>2.2708290360300194</v>
      </c>
      <c r="BA22" s="39">
        <f t="array" ref="BA22">STDEV(IF($F$6:$F$242=$AW22,H$6:H$242))</f>
        <v>3.8613566746388424</v>
      </c>
      <c r="BB22" s="39">
        <f t="array" ref="BB22">STDEV(IF($F$6:$F$242=$AW22,I$6:I$242))</f>
        <v>0.4186625453851977</v>
      </c>
      <c r="BC22" s="39">
        <f t="array" ref="BC22">STDEV(IF($F$6:$F$242=$AW22,J$6:J$242))</f>
        <v>1.5736821182611349</v>
      </c>
      <c r="BD22" s="39">
        <f t="array" ref="BD22">STDEV(IF($F$6:$F$242=$AW22,K$6:K$242))</f>
        <v>0.29567752889556564</v>
      </c>
      <c r="BE22" s="39">
        <f t="array" ref="BE22">STDEV(IF($F$6:$F$242=$AW22,L$6:L$242))</f>
        <v>8.2779510405093765E-2</v>
      </c>
      <c r="BF22" s="39">
        <f t="array" ref="BF22">STDEV(IF($F$6:$F$242=$AW22,M$6:M$242))</f>
        <v>0.28214958918485056</v>
      </c>
      <c r="BG22" s="39">
        <f t="array" ref="BG22">STDEV(IF($F$6:$F$242=$AW22,N$6:N$242))</f>
        <v>4.3127081319982059E-2</v>
      </c>
      <c r="BH22" s="39">
        <f t="array" ref="BH22">STDEV(IF($F$6:$F$242=$AW22,O$6:O$242))</f>
        <v>0.28692634921379145</v>
      </c>
      <c r="BI22" s="39">
        <f t="array" ref="BI22">STDEV(IF($F$6:$F$242=$AW22,P$6:P$242))</f>
        <v>5.7082941213650602E-2</v>
      </c>
      <c r="BJ22" s="39">
        <f t="array" ref="BJ22">STDEV(IF($F$6:$F$242=$AW22,Q$6:Q$242))</f>
        <v>0.15193504029916516</v>
      </c>
      <c r="BK22" s="39">
        <f t="array" ref="BK22">STDEV(IF($F$6:$F$242=$AW22,R$6:R$242))</f>
        <v>2.7065260848418357E-2</v>
      </c>
      <c r="BL22" s="39">
        <f t="array" ref="BL22">STDEV(IF($F$6:$F$242=$AW22,S$6:S$242))</f>
        <v>0.16131928505693055</v>
      </c>
      <c r="BM22" s="39">
        <f t="array" ref="BM22">STDEV(IF($F$6:$F$242=$AW22,T$6:T$242))</f>
        <v>2.647221855007002E-2</v>
      </c>
      <c r="BN22" s="39">
        <f t="array" ref="BN22">STDEV(IF($F$6:$F$242=$AW22,U$6:U$242))</f>
        <v>1.6644948622972369</v>
      </c>
      <c r="BO22" s="39">
        <f t="array" ref="BO22">STDEV(IF($F$6:$F$242=$AW22,V$6:V$242))</f>
        <v>0.87787896864914794</v>
      </c>
      <c r="BP22" s="39">
        <f t="array" ref="BP22">STDEV(IF($F$6:$F$242=$AW22,W$6:W$242))</f>
        <v>9.329828441221709</v>
      </c>
      <c r="BQ22" s="39">
        <f t="array" ref="BQ22">STDEV(IF($F$6:$F$242=$AW22,X$6:X$242))</f>
        <v>10.927016632227941</v>
      </c>
      <c r="BR22" s="39">
        <f t="array" ref="BR22">STDEV(IF($F$6:$F$242=$AW22,Y$6:Y$242))</f>
        <v>11.47381688014551</v>
      </c>
      <c r="BT22" s="34">
        <v>17</v>
      </c>
      <c r="BU22" s="59">
        <f t="shared" si="0"/>
        <v>1.8303587318001446</v>
      </c>
      <c r="BV22" s="59">
        <f t="shared" si="1"/>
        <v>1.8368289671093525</v>
      </c>
      <c r="BW22" s="59">
        <f t="shared" si="2"/>
        <v>1.9957179552951279</v>
      </c>
      <c r="BX22" s="59">
        <f t="shared" si="3"/>
        <v>2.1124109031743887</v>
      </c>
      <c r="BY22" s="59">
        <f t="shared" si="4"/>
        <v>2.8137661797912492</v>
      </c>
      <c r="BZ22" s="59">
        <f t="shared" si="5"/>
        <v>3.146624565278918</v>
      </c>
      <c r="CA22" s="59">
        <f t="shared" si="6"/>
        <v>3.6161687809551988</v>
      </c>
      <c r="CB22" s="59">
        <f t="shared" si="7"/>
        <v>3.4504041540549588</v>
      </c>
      <c r="CC22" s="59">
        <f t="shared" si="8"/>
        <v>3.9408454673480717</v>
      </c>
      <c r="CD22" s="59">
        <f t="shared" si="9"/>
        <v>3.3764591267759205</v>
      </c>
      <c r="CE22" s="59">
        <f t="shared" si="10"/>
        <v>3.3946962089124466</v>
      </c>
      <c r="CF22" s="59">
        <f t="shared" si="11"/>
        <v>3.3606683264607549</v>
      </c>
      <c r="CG22" s="59">
        <f t="shared" si="12"/>
        <v>2.8857903698807932</v>
      </c>
      <c r="CH22" s="59">
        <f t="shared" si="13"/>
        <v>2.2474253476991937</v>
      </c>
      <c r="CI22" s="59">
        <f t="shared" si="14"/>
        <v>3.7252452977309249</v>
      </c>
      <c r="CJ22" s="59">
        <f t="shared" si="15"/>
        <v>2.1140756411102091</v>
      </c>
    </row>
    <row r="23" spans="1:88" x14ac:dyDescent="0.25">
      <c r="A23" s="41">
        <v>18</v>
      </c>
      <c r="B23" s="42" t="s">
        <v>235</v>
      </c>
      <c r="C23" s="46">
        <v>93260</v>
      </c>
      <c r="D23" s="47" t="s">
        <v>188</v>
      </c>
      <c r="E23" s="47" t="s">
        <v>161</v>
      </c>
      <c r="F23" s="47" t="s">
        <v>185</v>
      </c>
      <c r="G23" s="36">
        <v>44.170281059222582</v>
      </c>
      <c r="H23" s="36">
        <v>94.881811452877713</v>
      </c>
      <c r="I23" s="36">
        <v>11.208451035574532</v>
      </c>
      <c r="J23" s="36">
        <v>43.705511185063195</v>
      </c>
      <c r="K23" s="36">
        <v>9.9344456032943853</v>
      </c>
      <c r="L23" s="36">
        <v>2.2136301053741056</v>
      </c>
      <c r="M23" s="36">
        <v>10.51405059796868</v>
      </c>
      <c r="N23" s="36">
        <v>1.6972764229595017</v>
      </c>
      <c r="O23" s="36">
        <v>10.101887201705324</v>
      </c>
      <c r="P23" s="36">
        <v>2.1089767933367307</v>
      </c>
      <c r="Q23" s="36">
        <v>5.8358686270593703</v>
      </c>
      <c r="R23" s="36">
        <v>0.79359451855580787</v>
      </c>
      <c r="S23" s="36">
        <v>4.8785323430449861</v>
      </c>
      <c r="T23" s="36">
        <v>0.72975618429377853</v>
      </c>
      <c r="U23" s="36">
        <v>64.5105593901242</v>
      </c>
      <c r="V23" s="36">
        <v>25.08701423202654</v>
      </c>
      <c r="W23" s="53">
        <f t="shared" si="16"/>
        <v>242.77407313033072</v>
      </c>
      <c r="X23" s="53">
        <f t="shared" si="17"/>
        <v>307.28463252045492</v>
      </c>
      <c r="Y23" s="52">
        <f t="shared" si="18"/>
        <v>332.37164675248147</v>
      </c>
      <c r="Z23" s="36">
        <f t="shared" si="19"/>
        <v>51.679228839290417</v>
      </c>
      <c r="AA23" s="36">
        <f t="shared" si="20"/>
        <v>111.01171939986692</v>
      </c>
      <c r="AB23" s="36">
        <f t="shared" si="21"/>
        <v>13.113887711622201</v>
      </c>
      <c r="AC23" s="36">
        <f t="shared" si="22"/>
        <v>51.135448086523937</v>
      </c>
      <c r="AD23" s="36">
        <f t="shared" si="23"/>
        <v>11.523956899821487</v>
      </c>
      <c r="AE23" s="36">
        <f t="shared" si="24"/>
        <v>2.5678109222339622</v>
      </c>
      <c r="AF23" s="36">
        <f t="shared" si="25"/>
        <v>12.09115818766398</v>
      </c>
      <c r="AG23" s="36">
        <f t="shared" si="26"/>
        <v>1.9518678864034267</v>
      </c>
      <c r="AH23" s="36">
        <f t="shared" si="27"/>
        <v>11.617170281961121</v>
      </c>
      <c r="AI23" s="36">
        <f t="shared" si="28"/>
        <v>2.4253233123372402</v>
      </c>
      <c r="AJ23" s="36">
        <f t="shared" si="29"/>
        <v>6.6528902348476819</v>
      </c>
      <c r="AK23" s="36">
        <f t="shared" si="30"/>
        <v>0.90469775115362094</v>
      </c>
      <c r="AL23" s="36">
        <f t="shared" si="31"/>
        <v>5.5615268710712833</v>
      </c>
      <c r="AM23" s="36">
        <f t="shared" si="32"/>
        <v>0.83192205009490749</v>
      </c>
      <c r="AN23" s="36">
        <f t="shared" si="33"/>
        <v>81.928410425457741</v>
      </c>
      <c r="AO23" s="36">
        <f t="shared" si="34"/>
        <v>38.383131775000606</v>
      </c>
      <c r="AP23" s="53">
        <f t="shared" si="35"/>
        <v>283.06860843489221</v>
      </c>
      <c r="AQ23" s="53">
        <f t="shared" si="36"/>
        <v>364.99701886034995</v>
      </c>
      <c r="AR23" s="52">
        <f t="shared" si="37"/>
        <v>403.38015063535056</v>
      </c>
      <c r="AT23" s="585"/>
      <c r="AU23" s="587"/>
      <c r="AW23" s="34" t="s">
        <v>207</v>
      </c>
      <c r="AX23" s="34" t="s">
        <v>238</v>
      </c>
      <c r="AY23" s="33">
        <f t="array" ref="AY23">COUNT(IF($F:$F=AW23,$W:$W))</f>
        <v>105</v>
      </c>
      <c r="AZ23" s="39">
        <f t="array" ref="AZ23">STDEV(IF($F$6:$F$242=$AW23,G$6:G$242))</f>
        <v>10.867488579827084</v>
      </c>
      <c r="BA23" s="39">
        <f t="array" ref="BA23">STDEV(IF($F$6:$F$242=$AW23,H$6:H$242))</f>
        <v>22.262199605259056</v>
      </c>
      <c r="BB23" s="39">
        <f t="array" ref="BB23">STDEV(IF($F$6:$F$242=$AW23,I$6:I$242))</f>
        <v>2.6781867758979958</v>
      </c>
      <c r="BC23" s="39">
        <f t="array" ref="BC23">STDEV(IF($F$6:$F$242=$AW23,J$6:J$242))</f>
        <v>10.876479577368602</v>
      </c>
      <c r="BD23" s="39">
        <f t="array" ref="BD23">STDEV(IF($F$6:$F$242=$AW23,K$6:K$242))</f>
        <v>2.3764254241137519</v>
      </c>
      <c r="BE23" s="39">
        <f t="array" ref="BE23">STDEV(IF($F$6:$F$242=$AW23,L$6:L$242))</f>
        <v>0.61859050005077187</v>
      </c>
      <c r="BF23" s="39">
        <f t="array" ref="BF23">STDEV(IF($F$6:$F$242=$AW23,M$6:M$242))</f>
        <v>2.2931137428974115</v>
      </c>
      <c r="BG23" s="39">
        <f t="array" ref="BG23">STDEV(IF($F$6:$F$242=$AW23,N$6:N$242))</f>
        <v>0.33802514346924734</v>
      </c>
      <c r="BH23" s="39">
        <f t="array" ref="BH23">STDEV(IF($F$6:$F$242=$AW23,O$6:O$242))</f>
        <v>2.0141513144839025</v>
      </c>
      <c r="BI23" s="39">
        <f t="array" ref="BI23">STDEV(IF($F$6:$F$242=$AW23,P$6:P$242))</f>
        <v>0.41146354816862507</v>
      </c>
      <c r="BJ23" s="39">
        <f t="array" ref="BJ23">STDEV(IF($F$6:$F$242=$AW23,Q$6:Q$242))</f>
        <v>1.3114586256201068</v>
      </c>
      <c r="BK23" s="39">
        <f t="array" ref="BK23">STDEV(IF($F$6:$F$242=$AW23,R$6:R$242))</f>
        <v>0.16261864481620453</v>
      </c>
      <c r="BL23" s="39">
        <f t="array" ref="BL23">STDEV(IF($F$6:$F$242=$AW23,S$6:S$242))</f>
        <v>1.0390200783095482</v>
      </c>
      <c r="BM23" s="39">
        <f t="array" ref="BM23">STDEV(IF($F$6:$F$242=$AW23,T$6:T$242))</f>
        <v>0.15714786133059655</v>
      </c>
      <c r="BN23" s="39">
        <f t="array" ref="BN23">STDEV(IF($F$6:$F$242=$AW23,U$6:U$242))</f>
        <v>10.641881450645728</v>
      </c>
      <c r="BO23" s="39">
        <f t="array" ref="BO23">STDEV(IF($F$6:$F$242=$AW23,V$6:V$242))</f>
        <v>2.9826605251938627</v>
      </c>
      <c r="BP23" s="39">
        <f t="array" ref="BP23">STDEV(IF($F$6:$F$242=$AW23,W$6:W$242))</f>
        <v>55.945215371870624</v>
      </c>
      <c r="BQ23" s="39">
        <f t="array" ref="BQ23">STDEV(IF($F$6:$F$242=$AW23,X$6:X$242))</f>
        <v>66.182655215429691</v>
      </c>
      <c r="BR23" s="39">
        <f t="array" ref="BR23">STDEV(IF($F$6:$F$242=$AW23,Y$6:Y$242))</f>
        <v>67.262920556108867</v>
      </c>
      <c r="BT23" s="34">
        <v>18</v>
      </c>
      <c r="BU23" s="59">
        <f t="shared" si="0"/>
        <v>1.472342701974086</v>
      </c>
      <c r="BV23" s="59">
        <f t="shared" si="1"/>
        <v>1.4825283039512143</v>
      </c>
      <c r="BW23" s="59">
        <f t="shared" si="2"/>
        <v>1.5786550754330329</v>
      </c>
      <c r="BX23" s="59">
        <f t="shared" si="3"/>
        <v>1.6809811994255075</v>
      </c>
      <c r="BY23" s="59">
        <f t="shared" si="4"/>
        <v>2.2076545785098634</v>
      </c>
      <c r="BZ23" s="59">
        <f t="shared" si="5"/>
        <v>2.5154887561069383</v>
      </c>
      <c r="CA23" s="59">
        <f t="shared" si="6"/>
        <v>2.7668554205180738</v>
      </c>
      <c r="CB23" s="59">
        <f t="shared" si="7"/>
        <v>2.6519944108742215</v>
      </c>
      <c r="CC23" s="59">
        <f t="shared" si="8"/>
        <v>2.8862534862015212</v>
      </c>
      <c r="CD23" s="59">
        <f t="shared" si="9"/>
        <v>2.6362209916709132</v>
      </c>
      <c r="CE23" s="59">
        <f t="shared" si="10"/>
        <v>2.5373341856779872</v>
      </c>
      <c r="CF23" s="59">
        <f t="shared" si="11"/>
        <v>2.4048318744115389</v>
      </c>
      <c r="CG23" s="59">
        <f t="shared" si="12"/>
        <v>2.2175147013840846</v>
      </c>
      <c r="CH23" s="59">
        <f t="shared" si="13"/>
        <v>1.6971074053343687</v>
      </c>
      <c r="CI23" s="59">
        <f t="shared" si="14"/>
        <v>2.9322981540965545</v>
      </c>
      <c r="CJ23" s="59">
        <f t="shared" si="15"/>
        <v>1.8446333994137163</v>
      </c>
    </row>
    <row r="24" spans="1:88" x14ac:dyDescent="0.25">
      <c r="A24" s="41">
        <v>19</v>
      </c>
      <c r="B24" s="42" t="s">
        <v>235</v>
      </c>
      <c r="C24" s="46">
        <v>93261</v>
      </c>
      <c r="D24" s="47" t="s">
        <v>188</v>
      </c>
      <c r="E24" s="47" t="s">
        <v>161</v>
      </c>
      <c r="F24" s="47" t="s">
        <v>185</v>
      </c>
      <c r="G24" s="36">
        <v>67.245677510541768</v>
      </c>
      <c r="H24" s="36">
        <v>152.7880670774552</v>
      </c>
      <c r="I24" s="36">
        <v>17.281151597502028</v>
      </c>
      <c r="J24" s="36">
        <v>66.778462394320528</v>
      </c>
      <c r="K24" s="36">
        <v>14.770504053779625</v>
      </c>
      <c r="L24" s="36">
        <v>3.3151111365995956</v>
      </c>
      <c r="M24" s="36">
        <v>15.174316368363728</v>
      </c>
      <c r="N24" s="36">
        <v>2.3968154090413152</v>
      </c>
      <c r="O24" s="36">
        <v>14.191349717985634</v>
      </c>
      <c r="P24" s="36">
        <v>2.9446137039216338</v>
      </c>
      <c r="Q24" s="36">
        <v>8.1631300748799855</v>
      </c>
      <c r="R24" s="36">
        <v>1.1107791579913222</v>
      </c>
      <c r="S24" s="36">
        <v>6.9096033982981071</v>
      </c>
      <c r="T24" s="36">
        <v>0.99299545543461576</v>
      </c>
      <c r="U24" s="36">
        <v>87.426401095781216</v>
      </c>
      <c r="V24" s="36">
        <v>38.585795255511137</v>
      </c>
      <c r="W24" s="53">
        <f t="shared" si="16"/>
        <v>374.06257705611506</v>
      </c>
      <c r="X24" s="53">
        <f t="shared" si="17"/>
        <v>461.48897815189628</v>
      </c>
      <c r="Y24" s="52">
        <f t="shared" si="18"/>
        <v>500.07477340740741</v>
      </c>
      <c r="Z24" s="36">
        <f t="shared" si="19"/>
        <v>78.677442687333865</v>
      </c>
      <c r="AA24" s="36">
        <f t="shared" si="20"/>
        <v>178.76203848062258</v>
      </c>
      <c r="AB24" s="36">
        <f t="shared" si="21"/>
        <v>20.21894736907737</v>
      </c>
      <c r="AC24" s="36">
        <f t="shared" si="22"/>
        <v>78.13080100135501</v>
      </c>
      <c r="AD24" s="36">
        <f t="shared" si="23"/>
        <v>17.133784702384364</v>
      </c>
      <c r="AE24" s="36">
        <f t="shared" si="24"/>
        <v>3.8455289184555306</v>
      </c>
      <c r="AF24" s="36">
        <f t="shared" si="25"/>
        <v>17.450463823618286</v>
      </c>
      <c r="AG24" s="36">
        <f t="shared" si="26"/>
        <v>2.7563377203975121</v>
      </c>
      <c r="AH24" s="36">
        <f t="shared" si="27"/>
        <v>16.320052175683479</v>
      </c>
      <c r="AI24" s="36">
        <f t="shared" si="28"/>
        <v>3.3863057595098787</v>
      </c>
      <c r="AJ24" s="36">
        <f t="shared" si="29"/>
        <v>9.305968285363182</v>
      </c>
      <c r="AK24" s="36">
        <f t="shared" si="30"/>
        <v>1.2662882401101072</v>
      </c>
      <c r="AL24" s="36">
        <f t="shared" si="31"/>
        <v>7.8769478740598418</v>
      </c>
      <c r="AM24" s="36">
        <f t="shared" si="32"/>
        <v>1.1320148191954618</v>
      </c>
      <c r="AN24" s="36">
        <f t="shared" si="33"/>
        <v>111.03152939164215</v>
      </c>
      <c r="AO24" s="36">
        <f t="shared" si="34"/>
        <v>59.036266740932042</v>
      </c>
      <c r="AP24" s="53">
        <f t="shared" si="35"/>
        <v>436.26292185716659</v>
      </c>
      <c r="AQ24" s="53">
        <f t="shared" si="36"/>
        <v>547.29445124880874</v>
      </c>
      <c r="AR24" s="52">
        <f t="shared" si="37"/>
        <v>606.33071798974083</v>
      </c>
      <c r="AT24" s="49" t="s">
        <v>159</v>
      </c>
      <c r="AU24" s="42" t="s">
        <v>69</v>
      </c>
      <c r="AW24" s="34" t="s">
        <v>212</v>
      </c>
      <c r="AX24" s="34" t="s">
        <v>239</v>
      </c>
      <c r="AY24" s="33">
        <f t="array" ref="AY24">COUNT(IF($F:$F=AW24,$W:$W))</f>
        <v>2</v>
      </c>
      <c r="AZ24" s="39">
        <f t="array" ref="AZ24">STDEV(IF($F$6:$F$242=$AW24,G$6:G$242))</f>
        <v>10.82793934235862</v>
      </c>
      <c r="BA24" s="39">
        <f t="array" ref="BA24">STDEV(IF($F$6:$F$242=$AW24,H$6:H$242))</f>
        <v>19.248688284023899</v>
      </c>
      <c r="BB24" s="39">
        <f t="array" ref="BB24">STDEV(IF($F$6:$F$242=$AW24,I$6:I$242))</f>
        <v>2.193406006277133</v>
      </c>
      <c r="BC24" s="39">
        <f t="array" ref="BC24">STDEV(IF($F$6:$F$242=$AW24,J$6:J$242))</f>
        <v>8.2313381112378305</v>
      </c>
      <c r="BD24" s="39">
        <f t="array" ref="BD24">STDEV(IF($F$6:$F$242=$AW24,K$6:K$242))</f>
        <v>1.8177782891368537</v>
      </c>
      <c r="BE24" s="39">
        <f t="array" ref="BE24">STDEV(IF($F$6:$F$242=$AW24,L$6:L$242))</f>
        <v>0.31174436091515212</v>
      </c>
      <c r="BF24" s="39">
        <f t="array" ref="BF24">STDEV(IF($F$6:$F$242=$AW24,M$6:M$242))</f>
        <v>1.9054150365428175</v>
      </c>
      <c r="BG24" s="39">
        <f t="array" ref="BG24">STDEV(IF($F$6:$F$242=$AW24,N$6:N$242))</f>
        <v>0.33027244941320477</v>
      </c>
      <c r="BH24" s="39">
        <f t="array" ref="BH24">STDEV(IF($F$6:$F$242=$AW24,O$6:O$242))</f>
        <v>1.9023160110179009</v>
      </c>
      <c r="BI24" s="39">
        <f t="array" ref="BI24">STDEV(IF($F$6:$F$242=$AW24,P$6:P$242))</f>
        <v>0.36738981944200927</v>
      </c>
      <c r="BJ24" s="39">
        <f t="array" ref="BJ24">STDEV(IF($F$6:$F$242=$AW24,Q$6:Q$242))</f>
        <v>1.1883353373004011</v>
      </c>
      <c r="BK24" s="39">
        <f t="array" ref="BK24">STDEV(IF($F$6:$F$242=$AW24,R$6:R$242))</f>
        <v>0.179418070402312</v>
      </c>
      <c r="BL24" s="39">
        <f t="array" ref="BL24">STDEV(IF($F$6:$F$242=$AW24,S$6:S$242))</f>
        <v>1.0797305550461409</v>
      </c>
      <c r="BM24" s="39">
        <f t="array" ref="BM24">STDEV(IF($F$6:$F$242=$AW24,T$6:T$242))</f>
        <v>0.15746280093218287</v>
      </c>
      <c r="BN24" s="39">
        <f t="array" ref="BN24">STDEV(IF($F$6:$F$242=$AW24,U$6:U$242))</f>
        <v>13.487861677024979</v>
      </c>
      <c r="BO24" s="39">
        <f t="array" ref="BO24">STDEV(IF($F$6:$F$242=$AW24,V$6:V$242))</f>
        <v>3.4244322049838374</v>
      </c>
      <c r="BP24" s="39">
        <f t="array" ref="BP24">STDEV(IF($F$6:$F$242=$AW24,W$6:W$242))</f>
        <v>49.741234474046315</v>
      </c>
      <c r="BQ24" s="39">
        <f t="array" ref="BQ24">STDEV(IF($F$6:$F$242=$AW24,X$6:X$242))</f>
        <v>63.229096151071211</v>
      </c>
      <c r="BR24" s="39">
        <f t="array" ref="BR24">STDEV(IF($F$6:$F$242=$AW24,Y$6:Y$242))</f>
        <v>66.653528356055233</v>
      </c>
      <c r="BT24" s="34">
        <v>19</v>
      </c>
      <c r="BU24" s="59">
        <f t="shared" si="0"/>
        <v>2.2415225836847257</v>
      </c>
      <c r="BV24" s="59">
        <f t="shared" si="1"/>
        <v>2.3873135480852374</v>
      </c>
      <c r="BW24" s="59">
        <f t="shared" si="2"/>
        <v>2.43396501373268</v>
      </c>
      <c r="BX24" s="59">
        <f t="shared" si="3"/>
        <v>2.5684023997815588</v>
      </c>
      <c r="BY24" s="59">
        <f t="shared" si="4"/>
        <v>3.2823342341732502</v>
      </c>
      <c r="BZ24" s="59">
        <f t="shared" si="5"/>
        <v>3.767171746135904</v>
      </c>
      <c r="CA24" s="59">
        <f t="shared" si="6"/>
        <v>3.9932411495694025</v>
      </c>
      <c r="CB24" s="59">
        <f t="shared" si="7"/>
        <v>3.7450240766270548</v>
      </c>
      <c r="CC24" s="59">
        <f t="shared" si="8"/>
        <v>4.0546713479958951</v>
      </c>
      <c r="CD24" s="59">
        <f t="shared" si="9"/>
        <v>3.6807671299020419</v>
      </c>
      <c r="CE24" s="59">
        <f t="shared" si="10"/>
        <v>3.549186989078255</v>
      </c>
      <c r="CF24" s="59">
        <f t="shared" si="11"/>
        <v>3.3659974484585522</v>
      </c>
      <c r="CG24" s="59">
        <f t="shared" si="12"/>
        <v>3.1407288174082302</v>
      </c>
      <c r="CH24" s="59">
        <f t="shared" si="13"/>
        <v>2.3092917568246878</v>
      </c>
      <c r="CI24" s="59">
        <f t="shared" si="14"/>
        <v>3.9739273225355096</v>
      </c>
      <c r="CJ24" s="59">
        <f t="shared" si="15"/>
        <v>2.8371908276111131</v>
      </c>
    </row>
    <row r="25" spans="1:88" x14ac:dyDescent="0.25">
      <c r="A25" s="41">
        <v>20</v>
      </c>
      <c r="B25" s="42" t="s">
        <v>235</v>
      </c>
      <c r="C25" s="46">
        <v>93283</v>
      </c>
      <c r="D25" s="47" t="s">
        <v>187</v>
      </c>
      <c r="E25" s="47" t="s">
        <v>161</v>
      </c>
      <c r="F25" s="47" t="s">
        <v>185</v>
      </c>
      <c r="G25" s="37">
        <v>75.150967799560519</v>
      </c>
      <c r="H25" s="37">
        <v>163.99497749337684</v>
      </c>
      <c r="I25" s="37">
        <v>18.396886988820718</v>
      </c>
      <c r="J25" s="37">
        <v>69.808434845421459</v>
      </c>
      <c r="K25" s="37">
        <v>14.957932757692701</v>
      </c>
      <c r="L25" s="37">
        <v>3.3705765673512311</v>
      </c>
      <c r="M25" s="37">
        <v>14.986605698608662</v>
      </c>
      <c r="N25" s="37">
        <v>2.4125647911046397</v>
      </c>
      <c r="O25" s="37">
        <v>14.156753202898466</v>
      </c>
      <c r="P25" s="37">
        <v>2.8990408650664863</v>
      </c>
      <c r="Q25" s="37">
        <v>8.1764856255998044</v>
      </c>
      <c r="R25" s="37">
        <v>1.1534788822202431</v>
      </c>
      <c r="S25" s="37">
        <v>7.1564241581485124</v>
      </c>
      <c r="T25" s="37">
        <v>1.0717393806245916</v>
      </c>
      <c r="U25" s="37">
        <v>82.093528991141127</v>
      </c>
      <c r="V25" s="37">
        <v>34.725268566149097</v>
      </c>
      <c r="W25" s="53">
        <f t="shared" si="16"/>
        <v>397.69286905649489</v>
      </c>
      <c r="X25" s="53">
        <f t="shared" si="17"/>
        <v>479.786398047636</v>
      </c>
      <c r="Y25" s="52">
        <f t="shared" si="18"/>
        <v>514.51166661378511</v>
      </c>
      <c r="Z25" s="36">
        <f t="shared" si="19"/>
        <v>87.926632325485798</v>
      </c>
      <c r="AA25" s="36">
        <f t="shared" si="20"/>
        <v>191.8741236672509</v>
      </c>
      <c r="AB25" s="36">
        <f t="shared" si="21"/>
        <v>21.52435777692024</v>
      </c>
      <c r="AC25" s="36">
        <f t="shared" si="22"/>
        <v>81.675868769143108</v>
      </c>
      <c r="AD25" s="36">
        <f t="shared" si="23"/>
        <v>17.351201998923532</v>
      </c>
      <c r="AE25" s="36">
        <f t="shared" si="24"/>
        <v>3.9098688181274279</v>
      </c>
      <c r="AF25" s="36">
        <f t="shared" si="25"/>
        <v>17.23459655339996</v>
      </c>
      <c r="AG25" s="36">
        <f t="shared" si="26"/>
        <v>2.7744495097703354</v>
      </c>
      <c r="AH25" s="36">
        <f t="shared" si="27"/>
        <v>16.280266183333236</v>
      </c>
      <c r="AI25" s="36">
        <f t="shared" si="28"/>
        <v>3.3338969948264592</v>
      </c>
      <c r="AJ25" s="36">
        <f t="shared" si="29"/>
        <v>9.3211936131837767</v>
      </c>
      <c r="AK25" s="36">
        <f t="shared" si="30"/>
        <v>1.3149659257310771</v>
      </c>
      <c r="AL25" s="36">
        <f t="shared" si="31"/>
        <v>8.1583235402893042</v>
      </c>
      <c r="AM25" s="36">
        <f t="shared" si="32"/>
        <v>1.2217828939120343</v>
      </c>
      <c r="AN25" s="36">
        <f t="shared" si="33"/>
        <v>104.25878181874923</v>
      </c>
      <c r="AO25" s="36">
        <f t="shared" si="34"/>
        <v>53.129660906208123</v>
      </c>
      <c r="AP25" s="53">
        <f t="shared" si="35"/>
        <v>463.90152857029722</v>
      </c>
      <c r="AQ25" s="53">
        <f t="shared" si="36"/>
        <v>568.16031038904646</v>
      </c>
      <c r="AR25" s="52">
        <f t="shared" si="37"/>
        <v>621.28997129525453</v>
      </c>
      <c r="AT25" s="43" t="s">
        <v>201</v>
      </c>
      <c r="AU25" s="42" t="s">
        <v>244</v>
      </c>
      <c r="AW25" s="34" t="s">
        <v>214</v>
      </c>
      <c r="AX25" s="34" t="s">
        <v>240</v>
      </c>
      <c r="AY25" s="33">
        <f t="array" ref="AY25">COUNT(IF($F:$F=AW25,$W:$W))</f>
        <v>2</v>
      </c>
      <c r="AZ25" s="39">
        <f t="array" ref="AZ25">STDEV(IF($F$6:$F$242=$AW25,G$6:G$242))</f>
        <v>7.2407771251225865</v>
      </c>
      <c r="BA25" s="39">
        <f t="array" ref="BA25">STDEV(IF($F$6:$F$242=$AW25,H$6:H$242))</f>
        <v>10.525857634452313</v>
      </c>
      <c r="BB25" s="39">
        <f t="array" ref="BB25">STDEV(IF($F$6:$F$242=$AW25,I$6:I$242))</f>
        <v>1.0802238215954025</v>
      </c>
      <c r="BC25" s="39">
        <f t="array" ref="BC25">STDEV(IF($F$6:$F$242=$AW25,J$6:J$242))</f>
        <v>5.5044724974234418</v>
      </c>
      <c r="BD25" s="39">
        <f t="array" ref="BD25">STDEV(IF($F$6:$F$242=$AW25,K$6:K$242))</f>
        <v>0.94549314648910576</v>
      </c>
      <c r="BE25" s="39">
        <f t="array" ref="BE25">STDEV(IF($F$6:$F$242=$AW25,L$6:L$242))</f>
        <v>0.17352717859375488</v>
      </c>
      <c r="BF25" s="39">
        <f t="array" ref="BF25">STDEV(IF($F$6:$F$242=$AW25,M$6:M$242))</f>
        <v>0.98975912187721315</v>
      </c>
      <c r="BG25" s="39">
        <f t="array" ref="BG25">STDEV(IF($F$6:$F$242=$AW25,N$6:N$242))</f>
        <v>0.13764491765521153</v>
      </c>
      <c r="BH25" s="39">
        <f t="array" ref="BH25">STDEV(IF($F$6:$F$242=$AW25,O$6:O$242))</f>
        <v>0.73317046606990499</v>
      </c>
      <c r="BI25" s="39">
        <f t="array" ref="BI25">STDEV(IF($F$6:$F$242=$AW25,P$6:P$242))</f>
        <v>0.16446014703950823</v>
      </c>
      <c r="BJ25" s="39">
        <f t="array" ref="BJ25">STDEV(IF($F$6:$F$242=$AW25,Q$6:Q$242))</f>
        <v>0.45536591931655424</v>
      </c>
      <c r="BK25" s="39">
        <f t="array" ref="BK25">STDEV(IF($F$6:$F$242=$AW25,R$6:R$242))</f>
        <v>7.3619674391108988E-2</v>
      </c>
      <c r="BL25" s="39">
        <f t="array" ref="BL25">STDEV(IF($F$6:$F$242=$AW25,S$6:S$242))</f>
        <v>0.42372251649026299</v>
      </c>
      <c r="BM25" s="39">
        <f t="array" ref="BM25">STDEV(IF($F$6:$F$242=$AW25,T$6:T$242))</f>
        <v>6.810734754306709E-2</v>
      </c>
      <c r="BN25" s="39">
        <f t="array" ref="BN25">STDEV(IF($F$6:$F$242=$AW25,U$6:U$242))</f>
        <v>8.2950377412118375</v>
      </c>
      <c r="BO25" s="39">
        <f t="array" ref="BO25">STDEV(IF($F$6:$F$242=$AW25,V$6:V$242))</f>
        <v>4.8840896904691213</v>
      </c>
      <c r="BP25" s="39">
        <f t="array" ref="BP25">STDEV(IF($F$6:$F$242=$AW25,W$6:W$242))</f>
        <v>28.51620151405945</v>
      </c>
      <c r="BQ25" s="39">
        <f t="array" ref="BQ25">STDEV(IF($F$6:$F$242=$AW25,X$6:X$242))</f>
        <v>36.81123925527104</v>
      </c>
      <c r="BR25" s="39">
        <f t="array" ref="BR25">STDEV(IF($F$6:$F$242=$AW25,Y$6:Y$242))</f>
        <v>41.6953289457403</v>
      </c>
      <c r="BT25" s="34">
        <v>20</v>
      </c>
      <c r="BU25" s="59">
        <f t="shared" si="0"/>
        <v>2.5050322599853505</v>
      </c>
      <c r="BV25" s="59">
        <f t="shared" si="1"/>
        <v>2.5624215233340131</v>
      </c>
      <c r="BW25" s="59">
        <f t="shared" si="2"/>
        <v>2.5911108434958758</v>
      </c>
      <c r="BX25" s="59">
        <f t="shared" si="3"/>
        <v>2.684939801746979</v>
      </c>
      <c r="BY25" s="59">
        <f t="shared" si="4"/>
        <v>3.3239850572650447</v>
      </c>
      <c r="BZ25" s="59">
        <f t="shared" si="5"/>
        <v>3.830200644717308</v>
      </c>
      <c r="CA25" s="59">
        <f t="shared" si="6"/>
        <v>3.9438436048970162</v>
      </c>
      <c r="CB25" s="59">
        <f t="shared" si="7"/>
        <v>3.7696324861009995</v>
      </c>
      <c r="CC25" s="59">
        <f t="shared" si="8"/>
        <v>4.044786629399562</v>
      </c>
      <c r="CD25" s="59">
        <f t="shared" si="9"/>
        <v>3.6238010813331076</v>
      </c>
      <c r="CE25" s="59">
        <f t="shared" si="10"/>
        <v>3.5549937502607847</v>
      </c>
      <c r="CF25" s="59">
        <f t="shared" si="11"/>
        <v>3.4953905521825548</v>
      </c>
      <c r="CG25" s="59">
        <f t="shared" si="12"/>
        <v>3.2529200718856872</v>
      </c>
      <c r="CH25" s="59">
        <f t="shared" si="13"/>
        <v>2.4924171642432364</v>
      </c>
      <c r="CI25" s="59">
        <f t="shared" si="14"/>
        <v>3.7315240450518696</v>
      </c>
      <c r="CJ25" s="59">
        <f t="shared" si="15"/>
        <v>2.553328571040375</v>
      </c>
    </row>
    <row r="26" spans="1:88" x14ac:dyDescent="0.25">
      <c r="A26" s="41">
        <v>21</v>
      </c>
      <c r="B26" s="42" t="s">
        <v>235</v>
      </c>
      <c r="C26" s="46">
        <v>93284</v>
      </c>
      <c r="D26" s="47" t="s">
        <v>187</v>
      </c>
      <c r="E26" s="47" t="s">
        <v>161</v>
      </c>
      <c r="F26" s="47" t="s">
        <v>185</v>
      </c>
      <c r="G26" s="37">
        <v>73.457533363505135</v>
      </c>
      <c r="H26" s="37">
        <v>160.13878246078741</v>
      </c>
      <c r="I26" s="37">
        <v>17.975626226158656</v>
      </c>
      <c r="J26" s="37">
        <v>68.652842905980066</v>
      </c>
      <c r="K26" s="37">
        <v>14.793718417979326</v>
      </c>
      <c r="L26" s="37">
        <v>3.3412787364137095</v>
      </c>
      <c r="M26" s="37">
        <v>14.889292199259533</v>
      </c>
      <c r="N26" s="37">
        <v>2.3451675443212907</v>
      </c>
      <c r="O26" s="37">
        <v>14.081152439184221</v>
      </c>
      <c r="P26" s="37">
        <v>2.8839217001136657</v>
      </c>
      <c r="Q26" s="37">
        <v>8.1214389116455283</v>
      </c>
      <c r="R26" s="37">
        <v>1.1598993369560866</v>
      </c>
      <c r="S26" s="37">
        <v>7.1776534611727136</v>
      </c>
      <c r="T26" s="37">
        <v>1.0908581261658929</v>
      </c>
      <c r="U26" s="37">
        <v>81.613179991220392</v>
      </c>
      <c r="V26" s="37">
        <v>35.372014615994573</v>
      </c>
      <c r="W26" s="53">
        <f t="shared" si="16"/>
        <v>390.10916582964325</v>
      </c>
      <c r="X26" s="53">
        <f t="shared" si="17"/>
        <v>471.72234582086367</v>
      </c>
      <c r="Y26" s="52">
        <f t="shared" si="18"/>
        <v>507.09436043685821</v>
      </c>
      <c r="Z26" s="36">
        <f t="shared" si="19"/>
        <v>85.94531403530101</v>
      </c>
      <c r="AA26" s="36">
        <f t="shared" si="20"/>
        <v>187.36237547912125</v>
      </c>
      <c r="AB26" s="36">
        <f t="shared" si="21"/>
        <v>21.031482684605628</v>
      </c>
      <c r="AC26" s="36">
        <f t="shared" si="22"/>
        <v>80.323826199996674</v>
      </c>
      <c r="AD26" s="36">
        <f t="shared" si="23"/>
        <v>17.160713364856019</v>
      </c>
      <c r="AE26" s="36">
        <f t="shared" si="24"/>
        <v>3.8758833342399028</v>
      </c>
      <c r="AF26" s="36">
        <f t="shared" si="25"/>
        <v>17.122686029148461</v>
      </c>
      <c r="AG26" s="36">
        <f t="shared" si="26"/>
        <v>2.6969426759694839</v>
      </c>
      <c r="AH26" s="36">
        <f t="shared" si="27"/>
        <v>16.193325305061851</v>
      </c>
      <c r="AI26" s="36">
        <f t="shared" si="28"/>
        <v>3.3165099551307153</v>
      </c>
      <c r="AJ26" s="36">
        <f t="shared" si="29"/>
        <v>9.2584403592759017</v>
      </c>
      <c r="AK26" s="36">
        <f t="shared" si="30"/>
        <v>1.3222852441299386</v>
      </c>
      <c r="AL26" s="36">
        <f t="shared" si="31"/>
        <v>8.1825249457368923</v>
      </c>
      <c r="AM26" s="36">
        <f t="shared" si="32"/>
        <v>1.243578263829118</v>
      </c>
      <c r="AN26" s="36">
        <f t="shared" si="33"/>
        <v>103.64873858884989</v>
      </c>
      <c r="AO26" s="36">
        <f t="shared" si="34"/>
        <v>54.119182362471697</v>
      </c>
      <c r="AP26" s="53">
        <f t="shared" si="35"/>
        <v>455.0358878764028</v>
      </c>
      <c r="AQ26" s="53">
        <f t="shared" si="36"/>
        <v>558.68462646525268</v>
      </c>
      <c r="AR26" s="52">
        <f t="shared" si="37"/>
        <v>612.80380882772442</v>
      </c>
      <c r="AT26" s="57" t="s">
        <v>182</v>
      </c>
      <c r="AU26" s="42" t="s">
        <v>183</v>
      </c>
      <c r="BT26" s="34">
        <v>21</v>
      </c>
      <c r="BU26" s="59">
        <f t="shared" si="0"/>
        <v>2.4485844454501713</v>
      </c>
      <c r="BV26" s="59">
        <f t="shared" si="1"/>
        <v>2.5021684759498033</v>
      </c>
      <c r="BW26" s="59">
        <f t="shared" si="2"/>
        <v>2.5317783417124868</v>
      </c>
      <c r="BX26" s="59">
        <f t="shared" si="3"/>
        <v>2.6404939579223101</v>
      </c>
      <c r="BY26" s="59">
        <f t="shared" si="4"/>
        <v>3.2874929817731835</v>
      </c>
      <c r="BZ26" s="59">
        <f t="shared" si="5"/>
        <v>3.7969076550155791</v>
      </c>
      <c r="CA26" s="59">
        <f t="shared" si="6"/>
        <v>3.9182347892788245</v>
      </c>
      <c r="CB26" s="59">
        <f t="shared" si="7"/>
        <v>3.6643242880020166</v>
      </c>
      <c r="CC26" s="59">
        <f t="shared" si="8"/>
        <v>4.0231864111954918</v>
      </c>
      <c r="CD26" s="59">
        <f t="shared" si="9"/>
        <v>3.6049021251420821</v>
      </c>
      <c r="CE26" s="59">
        <f t="shared" si="10"/>
        <v>3.5310603963676215</v>
      </c>
      <c r="CF26" s="59">
        <f t="shared" si="11"/>
        <v>3.5148464756245046</v>
      </c>
      <c r="CG26" s="59">
        <f t="shared" si="12"/>
        <v>3.262569755078506</v>
      </c>
      <c r="CH26" s="59">
        <f t="shared" si="13"/>
        <v>2.5368793631764954</v>
      </c>
      <c r="CI26" s="59">
        <f t="shared" si="14"/>
        <v>3.7096899996009269</v>
      </c>
      <c r="CJ26" s="59">
        <f t="shared" si="15"/>
        <v>2.6008834276466599</v>
      </c>
    </row>
    <row r="27" spans="1:88" ht="14.25" customHeight="1" x14ac:dyDescent="0.25">
      <c r="A27" s="41">
        <v>22</v>
      </c>
      <c r="B27" s="42" t="s">
        <v>235</v>
      </c>
      <c r="C27" s="48">
        <v>93285</v>
      </c>
      <c r="D27" s="47" t="s">
        <v>187</v>
      </c>
      <c r="E27" s="44" t="s">
        <v>161</v>
      </c>
      <c r="F27" s="47" t="s">
        <v>185</v>
      </c>
      <c r="G27" s="36">
        <v>65.150308046295862</v>
      </c>
      <c r="H27" s="36">
        <v>143.15471497423135</v>
      </c>
      <c r="I27" s="36">
        <v>16.099424290866718</v>
      </c>
      <c r="J27" s="36">
        <v>61.278865934566724</v>
      </c>
      <c r="K27" s="36">
        <v>13.605638746111509</v>
      </c>
      <c r="L27" s="36">
        <v>2.9931824004292458</v>
      </c>
      <c r="M27" s="36">
        <v>13.616134266569871</v>
      </c>
      <c r="N27" s="36">
        <v>2.1510608233918047</v>
      </c>
      <c r="O27" s="36">
        <v>12.667126878558506</v>
      </c>
      <c r="P27" s="36">
        <v>2.5757452597599708</v>
      </c>
      <c r="Q27" s="36">
        <v>7.2211854705661684</v>
      </c>
      <c r="R27" s="36">
        <v>1.0251585216607633</v>
      </c>
      <c r="S27" s="36">
        <v>6.4120430647061548</v>
      </c>
      <c r="T27" s="36">
        <v>0.95988014689272805</v>
      </c>
      <c r="U27" s="36">
        <v>73.35725032072115</v>
      </c>
      <c r="V27" s="36">
        <v>35.155030227284911</v>
      </c>
      <c r="W27" s="53">
        <f t="shared" si="16"/>
        <v>348.91046882460739</v>
      </c>
      <c r="X27" s="53">
        <f t="shared" si="17"/>
        <v>422.26771914532856</v>
      </c>
      <c r="Y27" s="52">
        <f t="shared" si="18"/>
        <v>457.42274937261345</v>
      </c>
      <c r="Z27" s="36">
        <f t="shared" si="19"/>
        <v>76.225860414166149</v>
      </c>
      <c r="AA27" s="36">
        <f t="shared" si="20"/>
        <v>167.49101651985066</v>
      </c>
      <c r="AB27" s="36">
        <f t="shared" si="21"/>
        <v>18.836326420314059</v>
      </c>
      <c r="AC27" s="36">
        <f t="shared" si="22"/>
        <v>71.696273143443065</v>
      </c>
      <c r="AD27" s="36">
        <f t="shared" si="23"/>
        <v>15.78254094548935</v>
      </c>
      <c r="AE27" s="36">
        <f t="shared" si="24"/>
        <v>3.472091584497925</v>
      </c>
      <c r="AF27" s="36">
        <f t="shared" si="25"/>
        <v>15.65855440655535</v>
      </c>
      <c r="AG27" s="36">
        <f t="shared" si="26"/>
        <v>2.4737199469005753</v>
      </c>
      <c r="AH27" s="36">
        <f t="shared" si="27"/>
        <v>14.56719591034228</v>
      </c>
      <c r="AI27" s="36">
        <f t="shared" si="28"/>
        <v>2.9621070487239662</v>
      </c>
      <c r="AJ27" s="36">
        <f t="shared" si="29"/>
        <v>8.2321514364454309</v>
      </c>
      <c r="AK27" s="36">
        <f t="shared" si="30"/>
        <v>1.1686807146932701</v>
      </c>
      <c r="AL27" s="36">
        <f t="shared" si="31"/>
        <v>7.3097290937650161</v>
      </c>
      <c r="AM27" s="36">
        <f t="shared" si="32"/>
        <v>1.0942633674577098</v>
      </c>
      <c r="AN27" s="36">
        <f t="shared" si="33"/>
        <v>93.163707907315867</v>
      </c>
      <c r="AO27" s="36">
        <f t="shared" si="34"/>
        <v>53.787196247745918</v>
      </c>
      <c r="AP27" s="53">
        <f t="shared" si="35"/>
        <v>406.97051095264482</v>
      </c>
      <c r="AQ27" s="53">
        <f t="shared" si="36"/>
        <v>500.1342188599607</v>
      </c>
      <c r="AR27" s="52">
        <f t="shared" si="37"/>
        <v>553.92141510770659</v>
      </c>
      <c r="AT27" s="46" t="s">
        <v>161</v>
      </c>
      <c r="AU27" s="42" t="s">
        <v>162</v>
      </c>
      <c r="AW27" s="578" t="s">
        <v>246</v>
      </c>
      <c r="AX27" s="578" t="s">
        <v>231</v>
      </c>
      <c r="AY27" s="578" t="s">
        <v>245</v>
      </c>
      <c r="AZ27" s="575" t="s">
        <v>267</v>
      </c>
      <c r="BA27" s="576"/>
      <c r="BB27" s="576"/>
      <c r="BC27" s="576"/>
      <c r="BD27" s="576"/>
      <c r="BE27" s="576"/>
      <c r="BF27" s="576"/>
      <c r="BG27" s="576"/>
      <c r="BH27" s="576"/>
      <c r="BI27" s="576"/>
      <c r="BJ27" s="576"/>
      <c r="BK27" s="576"/>
      <c r="BL27" s="576"/>
      <c r="BM27" s="576"/>
      <c r="BN27" s="576"/>
      <c r="BO27" s="577"/>
      <c r="BP27" s="63" t="s">
        <v>427</v>
      </c>
      <c r="BQ27" s="63" t="s">
        <v>314</v>
      </c>
      <c r="BR27" s="63" t="s">
        <v>315</v>
      </c>
      <c r="BT27" s="34">
        <v>22</v>
      </c>
      <c r="BU27" s="59">
        <f t="shared" si="0"/>
        <v>2.1716769348765288</v>
      </c>
      <c r="BV27" s="59">
        <f t="shared" si="1"/>
        <v>2.2367924214723649</v>
      </c>
      <c r="BW27" s="59">
        <f t="shared" si="2"/>
        <v>2.2675245480093968</v>
      </c>
      <c r="BX27" s="59">
        <f t="shared" si="3"/>
        <v>2.3568794590217972</v>
      </c>
      <c r="BY27" s="59">
        <f t="shared" si="4"/>
        <v>3.0234752769136688</v>
      </c>
      <c r="BZ27" s="59">
        <f t="shared" si="5"/>
        <v>3.4013436368514158</v>
      </c>
      <c r="CA27" s="59">
        <f t="shared" si="6"/>
        <v>3.5831932280447032</v>
      </c>
      <c r="CB27" s="59">
        <f t="shared" si="7"/>
        <v>3.3610325365496947</v>
      </c>
      <c r="CC27" s="59">
        <f t="shared" si="8"/>
        <v>3.6191791081595732</v>
      </c>
      <c r="CD27" s="59">
        <f t="shared" si="9"/>
        <v>3.2196815746999632</v>
      </c>
      <c r="CE27" s="59">
        <f t="shared" si="10"/>
        <v>3.1396458567678995</v>
      </c>
      <c r="CF27" s="59">
        <f t="shared" si="11"/>
        <v>3.1065409747295853</v>
      </c>
      <c r="CG27" s="59">
        <f t="shared" si="12"/>
        <v>2.9145650294118881</v>
      </c>
      <c r="CH27" s="59">
        <f t="shared" si="13"/>
        <v>2.2322794113784372</v>
      </c>
      <c r="CI27" s="59">
        <f t="shared" si="14"/>
        <v>3.3344204691236885</v>
      </c>
      <c r="CJ27" s="59">
        <f t="shared" si="15"/>
        <v>2.584928693182714</v>
      </c>
    </row>
    <row r="28" spans="1:88" x14ac:dyDescent="0.25">
      <c r="A28" s="41">
        <v>23</v>
      </c>
      <c r="B28" s="42" t="s">
        <v>235</v>
      </c>
      <c r="C28" s="48">
        <v>93286</v>
      </c>
      <c r="D28" s="47" t="s">
        <v>187</v>
      </c>
      <c r="E28" s="44" t="s">
        <v>161</v>
      </c>
      <c r="F28" s="47" t="s">
        <v>185</v>
      </c>
      <c r="G28" s="36">
        <v>69.793721222387575</v>
      </c>
      <c r="H28" s="36">
        <v>153.9442632659883</v>
      </c>
      <c r="I28" s="36">
        <v>17.3105687541943</v>
      </c>
      <c r="J28" s="36">
        <v>66.095364186588583</v>
      </c>
      <c r="K28" s="36">
        <v>14.579080726147058</v>
      </c>
      <c r="L28" s="36">
        <v>3.2733708651649853</v>
      </c>
      <c r="M28" s="36">
        <v>14.684082351600145</v>
      </c>
      <c r="N28" s="36">
        <v>2.333607145571023</v>
      </c>
      <c r="O28" s="36">
        <v>13.796542241508682</v>
      </c>
      <c r="P28" s="36">
        <v>2.8671747554429525</v>
      </c>
      <c r="Q28" s="36">
        <v>8.0804557329201163</v>
      </c>
      <c r="R28" s="36">
        <v>1.1417113686414355</v>
      </c>
      <c r="S28" s="36">
        <v>7.0255697454833186</v>
      </c>
      <c r="T28" s="36">
        <v>1.0487850644903902</v>
      </c>
      <c r="U28" s="36">
        <v>82.102814790680256</v>
      </c>
      <c r="V28" s="36">
        <v>36.56457717449927</v>
      </c>
      <c r="W28" s="53">
        <f t="shared" si="16"/>
        <v>375.97429742612889</v>
      </c>
      <c r="X28" s="53">
        <f t="shared" si="17"/>
        <v>458.07711221680916</v>
      </c>
      <c r="Y28" s="52">
        <f t="shared" si="18"/>
        <v>494.64168939130843</v>
      </c>
      <c r="Z28" s="36">
        <f t="shared" si="19"/>
        <v>81.658653830193458</v>
      </c>
      <c r="AA28" s="36">
        <f t="shared" si="20"/>
        <v>180.11478802120629</v>
      </c>
      <c r="AB28" s="36">
        <f t="shared" si="21"/>
        <v>20.253365442407329</v>
      </c>
      <c r="AC28" s="36">
        <f t="shared" si="22"/>
        <v>77.331576098308631</v>
      </c>
      <c r="AD28" s="36">
        <f t="shared" si="23"/>
        <v>16.911733642330585</v>
      </c>
      <c r="AE28" s="36">
        <f t="shared" si="24"/>
        <v>3.7971102035913828</v>
      </c>
      <c r="AF28" s="36">
        <f t="shared" si="25"/>
        <v>16.886694704340165</v>
      </c>
      <c r="AG28" s="36">
        <f t="shared" si="26"/>
        <v>2.683648217406676</v>
      </c>
      <c r="AH28" s="36">
        <f t="shared" si="27"/>
        <v>15.866023577734984</v>
      </c>
      <c r="AI28" s="36">
        <f t="shared" si="28"/>
        <v>3.2972509687593949</v>
      </c>
      <c r="AJ28" s="36">
        <f t="shared" si="29"/>
        <v>9.2117195355289319</v>
      </c>
      <c r="AK28" s="36">
        <f t="shared" si="30"/>
        <v>1.3015509602512363</v>
      </c>
      <c r="AL28" s="36">
        <f t="shared" si="31"/>
        <v>8.0091495098509817</v>
      </c>
      <c r="AM28" s="36">
        <f t="shared" si="32"/>
        <v>1.1956149735190447</v>
      </c>
      <c r="AN28" s="36">
        <f t="shared" si="33"/>
        <v>104.27057478416393</v>
      </c>
      <c r="AO28" s="36">
        <f t="shared" si="34"/>
        <v>55.943803076983883</v>
      </c>
      <c r="AP28" s="53">
        <f t="shared" si="35"/>
        <v>438.51887968542923</v>
      </c>
      <c r="AQ28" s="53">
        <f t="shared" si="36"/>
        <v>542.78945446959312</v>
      </c>
      <c r="AR28" s="52">
        <f t="shared" si="37"/>
        <v>598.73325754657697</v>
      </c>
      <c r="AT28" s="49" t="s">
        <v>157</v>
      </c>
      <c r="AU28" s="42" t="s">
        <v>70</v>
      </c>
      <c r="AW28" s="579"/>
      <c r="AX28" s="579"/>
      <c r="AY28" s="579"/>
      <c r="AZ28" s="56" t="s">
        <v>140</v>
      </c>
      <c r="BA28" s="56" t="s">
        <v>141</v>
      </c>
      <c r="BB28" s="56" t="s">
        <v>142</v>
      </c>
      <c r="BC28" s="56" t="s">
        <v>143</v>
      </c>
      <c r="BD28" s="56" t="s">
        <v>144</v>
      </c>
      <c r="BE28" s="56" t="s">
        <v>145</v>
      </c>
      <c r="BF28" s="56" t="s">
        <v>146</v>
      </c>
      <c r="BG28" s="56" t="s">
        <v>147</v>
      </c>
      <c r="BH28" s="56" t="s">
        <v>148</v>
      </c>
      <c r="BI28" s="56" t="s">
        <v>150</v>
      </c>
      <c r="BJ28" s="56" t="s">
        <v>151</v>
      </c>
      <c r="BK28" s="56" t="s">
        <v>152</v>
      </c>
      <c r="BL28" s="56" t="s">
        <v>153</v>
      </c>
      <c r="BM28" s="56" t="s">
        <v>154</v>
      </c>
      <c r="BN28" s="56" t="s">
        <v>149</v>
      </c>
      <c r="BO28" s="56" t="s">
        <v>139</v>
      </c>
      <c r="BP28" s="60" t="s">
        <v>227</v>
      </c>
      <c r="BQ28" s="60" t="s">
        <v>227</v>
      </c>
      <c r="BR28" s="60" t="s">
        <v>227</v>
      </c>
      <c r="BT28" s="34">
        <v>23</v>
      </c>
      <c r="BU28" s="59">
        <f t="shared" si="0"/>
        <v>2.326457374079586</v>
      </c>
      <c r="BV28" s="59">
        <f t="shared" si="1"/>
        <v>2.4053791135310671</v>
      </c>
      <c r="BW28" s="59">
        <f t="shared" si="2"/>
        <v>2.4381082752386338</v>
      </c>
      <c r="BX28" s="59">
        <f t="shared" si="3"/>
        <v>2.5421293917918684</v>
      </c>
      <c r="BY28" s="59">
        <f t="shared" si="4"/>
        <v>3.2397957169215683</v>
      </c>
      <c r="BZ28" s="59">
        <f t="shared" si="5"/>
        <v>3.7197396195056651</v>
      </c>
      <c r="CA28" s="59">
        <f t="shared" si="6"/>
        <v>3.8642321977895118</v>
      </c>
      <c r="CB28" s="59">
        <f t="shared" si="7"/>
        <v>3.6462611649547232</v>
      </c>
      <c r="CC28" s="59">
        <f t="shared" si="8"/>
        <v>3.9418692118596232</v>
      </c>
      <c r="CD28" s="59">
        <f t="shared" si="9"/>
        <v>3.5839684443036903</v>
      </c>
      <c r="CE28" s="59">
        <f t="shared" si="10"/>
        <v>3.5132416230087467</v>
      </c>
      <c r="CF28" s="59">
        <f t="shared" si="11"/>
        <v>3.459731420125562</v>
      </c>
      <c r="CG28" s="59">
        <f t="shared" si="12"/>
        <v>3.1934407934015083</v>
      </c>
      <c r="CH28" s="59">
        <f t="shared" si="13"/>
        <v>2.4390350336985818</v>
      </c>
      <c r="CI28" s="59">
        <f t="shared" si="14"/>
        <v>3.7319461268491025</v>
      </c>
      <c r="CJ28" s="59">
        <f t="shared" si="15"/>
        <v>2.688571851066123</v>
      </c>
    </row>
    <row r="29" spans="1:88" x14ac:dyDescent="0.25">
      <c r="A29" s="41">
        <v>24</v>
      </c>
      <c r="B29" s="42" t="s">
        <v>235</v>
      </c>
      <c r="C29" s="46">
        <v>93289</v>
      </c>
      <c r="D29" s="47" t="s">
        <v>187</v>
      </c>
      <c r="E29" s="47" t="s">
        <v>161</v>
      </c>
      <c r="F29" s="47" t="s">
        <v>185</v>
      </c>
      <c r="G29" s="37">
        <v>78.902243004252909</v>
      </c>
      <c r="H29" s="37">
        <v>171.00553861660029</v>
      </c>
      <c r="I29" s="37">
        <v>19.247700909679946</v>
      </c>
      <c r="J29" s="37">
        <v>73.352385225731538</v>
      </c>
      <c r="K29" s="37">
        <v>16.375681726956685</v>
      </c>
      <c r="L29" s="37">
        <v>3.5623973323555385</v>
      </c>
      <c r="M29" s="37">
        <v>16.536359180199273</v>
      </c>
      <c r="N29" s="37">
        <v>2.6648901362959303</v>
      </c>
      <c r="O29" s="37">
        <v>15.698024788888084</v>
      </c>
      <c r="P29" s="37">
        <v>3.1783134120292877</v>
      </c>
      <c r="Q29" s="37">
        <v>8.954442876962732</v>
      </c>
      <c r="R29" s="37">
        <v>1.274716299096561</v>
      </c>
      <c r="S29" s="37">
        <v>7.9627761227487355</v>
      </c>
      <c r="T29" s="37">
        <v>1.1619430975364884</v>
      </c>
      <c r="U29" s="37">
        <v>89.906744262332708</v>
      </c>
      <c r="V29" s="37">
        <v>35.377348644909588</v>
      </c>
      <c r="W29" s="53">
        <f t="shared" si="16"/>
        <v>419.87741272933397</v>
      </c>
      <c r="X29" s="53">
        <f t="shared" si="17"/>
        <v>509.78415699166669</v>
      </c>
      <c r="Y29" s="52">
        <f t="shared" si="18"/>
        <v>545.16150563657629</v>
      </c>
      <c r="Z29" s="36">
        <f t="shared" si="19"/>
        <v>92.315624314975892</v>
      </c>
      <c r="AA29" s="36">
        <f t="shared" si="20"/>
        <v>200.07648018142234</v>
      </c>
      <c r="AB29" s="36">
        <f t="shared" si="21"/>
        <v>22.519810064325537</v>
      </c>
      <c r="AC29" s="36">
        <f t="shared" si="22"/>
        <v>85.82229071410589</v>
      </c>
      <c r="AD29" s="36">
        <f t="shared" si="23"/>
        <v>18.995790803269752</v>
      </c>
      <c r="AE29" s="36">
        <f t="shared" si="24"/>
        <v>4.1323809055324245</v>
      </c>
      <c r="AF29" s="36">
        <f t="shared" si="25"/>
        <v>19.016813057229164</v>
      </c>
      <c r="AG29" s="36">
        <f t="shared" si="26"/>
        <v>3.0646236567403196</v>
      </c>
      <c r="AH29" s="36">
        <f t="shared" si="27"/>
        <v>18.052728507221296</v>
      </c>
      <c r="AI29" s="36">
        <f t="shared" si="28"/>
        <v>3.6550604238336808</v>
      </c>
      <c r="AJ29" s="36">
        <f t="shared" si="29"/>
        <v>10.208064879737513</v>
      </c>
      <c r="AK29" s="36">
        <f t="shared" si="30"/>
        <v>1.4531765809700794</v>
      </c>
      <c r="AL29" s="36">
        <f t="shared" si="31"/>
        <v>9.0775647799335584</v>
      </c>
      <c r="AM29" s="36">
        <f t="shared" si="32"/>
        <v>1.3246151311915966</v>
      </c>
      <c r="AN29" s="36">
        <f t="shared" si="33"/>
        <v>114.18156521316254</v>
      </c>
      <c r="AO29" s="36">
        <f t="shared" si="34"/>
        <v>54.127343426711668</v>
      </c>
      <c r="AP29" s="53">
        <f t="shared" si="35"/>
        <v>489.71502400048905</v>
      </c>
      <c r="AQ29" s="53">
        <f t="shared" si="36"/>
        <v>603.89658921365162</v>
      </c>
      <c r="AR29" s="52">
        <f t="shared" si="37"/>
        <v>658.02393264036334</v>
      </c>
      <c r="AT29" s="46" t="s">
        <v>170</v>
      </c>
      <c r="AU29" s="42" t="s">
        <v>171</v>
      </c>
      <c r="AW29" s="34" t="s">
        <v>185</v>
      </c>
      <c r="AX29" s="34" t="s">
        <v>241</v>
      </c>
      <c r="AY29" s="33">
        <f t="array" ref="AY29">COUNT(IF($F:$F=AW29,$W:$W))</f>
        <v>65</v>
      </c>
      <c r="AZ29" s="39">
        <f t="array" ref="AZ29">MEDIAN(IF($F$6:$F$242=$AW29,Z$7:Z$243))</f>
        <v>95.049317232482352</v>
      </c>
      <c r="BA29" s="39">
        <f t="array" ref="BA29">MEDIAN(IF($F$6:$F$242=$AW29,AA$7:AA$243))</f>
        <v>203.85683718203074</v>
      </c>
      <c r="BB29" s="39">
        <f t="array" ref="BB29">MEDIAN(IF($F$6:$F$242=$AW29,AB$7:AB$243))</f>
        <v>23.310260328576334</v>
      </c>
      <c r="BC29" s="39">
        <f t="array" ref="BC29">MEDIAN(IF($F$6:$F$242=$AW29,AC$7:AC$243))</f>
        <v>89.17749035568194</v>
      </c>
      <c r="BD29" s="39">
        <f t="array" ref="BD29">MEDIAN(IF($F$6:$F$242=$AW29,AD$7:AD$243))</f>
        <v>18.880856611156059</v>
      </c>
      <c r="BE29" s="39">
        <f t="array" ref="BE29">MEDIAN(IF($F$6:$F$242=$AW29,AE$7:AE$243))</f>
        <v>3.9957501502011969</v>
      </c>
      <c r="BF29" s="39">
        <f t="array" ref="BF29">MEDIAN(IF($F$6:$F$242=$AW29,AF$7:AF$243))</f>
        <v>18.993840934325185</v>
      </c>
      <c r="BG29" s="39">
        <f t="array" ref="BG29">MEDIAN(IF($F$6:$F$242=$AW29,AG$7:AG$243))</f>
        <v>3.00835154777221</v>
      </c>
      <c r="BH29" s="39">
        <f t="array" ref="BH29">MEDIAN(IF($F$6:$F$242=$AW29,AH$7:AH$243))</f>
        <v>17.564113405805426</v>
      </c>
      <c r="BI29" s="39">
        <f t="array" ref="BI29">MEDIAN(IF($F$6:$F$242=$AW29,AI$7:AI$243))</f>
        <v>3.5501125568235308</v>
      </c>
      <c r="BJ29" s="39">
        <f t="array" ref="BJ29">MEDIAN(IF($F$6:$F$242=$AW29,AJ$7:AJ$243))</f>
        <v>9.9914280860371978</v>
      </c>
      <c r="BK29" s="39">
        <f t="array" ref="BK29">MEDIAN(IF($F$6:$F$242=$AW29,AK$7:AK$243))</f>
        <v>1.4118989051447304</v>
      </c>
      <c r="BL29" s="39">
        <f t="array" ref="BL29">MEDIAN(IF($F$6:$F$242=$AW29,AL$7:AL$243))</f>
        <v>8.8280945714492827</v>
      </c>
      <c r="BM29" s="39">
        <f t="array" ref="BM29">MEDIAN(IF($F$6:$F$242=$AW29,AM$7:AM$243))</f>
        <v>1.3088275616320628</v>
      </c>
      <c r="BN29" s="39">
        <f t="array" ref="BN29">MEDIAN(IF($F$6:$F$242=$AW29,AN$7:AN$243))</f>
        <v>112.37982471279018</v>
      </c>
      <c r="BO29" s="39">
        <f t="array" ref="BO29">MEDIAN(IF($F$6:$F$242=$AW29,AO$7:AO$243))</f>
        <v>56.0470270487344</v>
      </c>
      <c r="BP29" s="39">
        <f t="array" ref="BP29">MEDIAN(IF($F$6:$F$242=$AW29,AP$7:AP$243))</f>
        <v>500.45979105424993</v>
      </c>
      <c r="BQ29" s="39">
        <f t="array" ref="BQ29">MEDIAN(IF($F$6:$F$242=$AW29,AQ$7:AQ$243))</f>
        <v>603.89658921365162</v>
      </c>
      <c r="BR29" s="39">
        <f t="array" ref="BR29">MEDIAN(IF($F$6:$F$242=$AW29,AR$7:AR$243))</f>
        <v>665.02181918468136</v>
      </c>
      <c r="BT29" s="34">
        <v>24</v>
      </c>
      <c r="BU29" s="59">
        <f t="shared" si="0"/>
        <v>2.6300747668084301</v>
      </c>
      <c r="BV29" s="59">
        <f t="shared" si="1"/>
        <v>2.6719615408843795</v>
      </c>
      <c r="BW29" s="59">
        <f t="shared" si="2"/>
        <v>2.7109437900957669</v>
      </c>
      <c r="BX29" s="59">
        <f t="shared" si="3"/>
        <v>2.8212455856050593</v>
      </c>
      <c r="BY29" s="59">
        <f t="shared" si="4"/>
        <v>3.6390403837681524</v>
      </c>
      <c r="BZ29" s="59">
        <f t="shared" si="5"/>
        <v>4.0481787867676573</v>
      </c>
      <c r="CA29" s="59">
        <f t="shared" si="6"/>
        <v>4.3516734684734928</v>
      </c>
      <c r="CB29" s="59">
        <f t="shared" si="7"/>
        <v>4.1638908379623913</v>
      </c>
      <c r="CC29" s="59">
        <f t="shared" si="8"/>
        <v>4.4851499396823096</v>
      </c>
      <c r="CD29" s="59">
        <f t="shared" si="9"/>
        <v>3.9728917650366093</v>
      </c>
      <c r="CE29" s="59">
        <f t="shared" si="10"/>
        <v>3.8932360334620575</v>
      </c>
      <c r="CF29" s="59">
        <f t="shared" si="11"/>
        <v>3.8627766639289725</v>
      </c>
      <c r="CG29" s="59">
        <f t="shared" si="12"/>
        <v>3.6194436921585158</v>
      </c>
      <c r="CH29" s="59">
        <f t="shared" si="13"/>
        <v>2.7021932500848567</v>
      </c>
      <c r="CI29" s="59">
        <f t="shared" si="14"/>
        <v>4.0866701937423962</v>
      </c>
      <c r="CJ29" s="59">
        <f t="shared" si="15"/>
        <v>2.6012756356551168</v>
      </c>
    </row>
    <row r="30" spans="1:88" x14ac:dyDescent="0.25">
      <c r="A30" s="41">
        <v>25</v>
      </c>
      <c r="B30" s="42" t="s">
        <v>235</v>
      </c>
      <c r="C30" s="46">
        <v>93290</v>
      </c>
      <c r="D30" s="47" t="s">
        <v>187</v>
      </c>
      <c r="E30" s="47" t="s">
        <v>161</v>
      </c>
      <c r="F30" s="47" t="s">
        <v>185</v>
      </c>
      <c r="G30" s="37">
        <v>77.00791010528657</v>
      </c>
      <c r="H30" s="37">
        <v>166.86317946604572</v>
      </c>
      <c r="I30" s="37">
        <v>18.677432076322862</v>
      </c>
      <c r="J30" s="37">
        <v>71.509699164632892</v>
      </c>
      <c r="K30" s="37">
        <v>15.526475675983924</v>
      </c>
      <c r="L30" s="37">
        <v>3.4081009290607374</v>
      </c>
      <c r="M30" s="37">
        <v>15.996398847236579</v>
      </c>
      <c r="N30" s="37">
        <v>2.5602243770321085</v>
      </c>
      <c r="O30" s="37">
        <v>15.273142092004719</v>
      </c>
      <c r="P30" s="37">
        <v>3.043047090006755</v>
      </c>
      <c r="Q30" s="37">
        <v>8.5592999015474334</v>
      </c>
      <c r="R30" s="37">
        <v>1.214969811707062</v>
      </c>
      <c r="S30" s="37">
        <v>7.6820888285486424</v>
      </c>
      <c r="T30" s="37">
        <v>1.1206339066444115</v>
      </c>
      <c r="U30" s="37">
        <v>86.384986523108111</v>
      </c>
      <c r="V30" s="37">
        <v>37.700898551095875</v>
      </c>
      <c r="W30" s="53">
        <f t="shared" si="16"/>
        <v>408.44260227206047</v>
      </c>
      <c r="X30" s="53">
        <f t="shared" si="17"/>
        <v>494.82758879516859</v>
      </c>
      <c r="Y30" s="52">
        <f t="shared" si="18"/>
        <v>532.52848734626446</v>
      </c>
      <c r="Z30" s="36">
        <f t="shared" si="19"/>
        <v>90.099254823185277</v>
      </c>
      <c r="AA30" s="36">
        <f t="shared" si="20"/>
        <v>195.22991997527348</v>
      </c>
      <c r="AB30" s="36">
        <f t="shared" si="21"/>
        <v>21.852595529297748</v>
      </c>
      <c r="AC30" s="36">
        <f t="shared" si="22"/>
        <v>83.666348022620483</v>
      </c>
      <c r="AD30" s="36">
        <f t="shared" si="23"/>
        <v>18.01071178414135</v>
      </c>
      <c r="AE30" s="36">
        <f t="shared" si="24"/>
        <v>3.9533970777104552</v>
      </c>
      <c r="AF30" s="36">
        <f t="shared" si="25"/>
        <v>18.395858674322064</v>
      </c>
      <c r="AG30" s="36">
        <f t="shared" si="26"/>
        <v>2.9442580335869244</v>
      </c>
      <c r="AH30" s="36">
        <f t="shared" si="27"/>
        <v>17.564113405805426</v>
      </c>
      <c r="AI30" s="36">
        <f t="shared" si="28"/>
        <v>3.4995041535077678</v>
      </c>
      <c r="AJ30" s="36">
        <f t="shared" si="29"/>
        <v>9.7576018877640731</v>
      </c>
      <c r="AK30" s="36">
        <f t="shared" si="30"/>
        <v>1.3850655853460505</v>
      </c>
      <c r="AL30" s="36">
        <f t="shared" si="31"/>
        <v>8.7575812645454523</v>
      </c>
      <c r="AM30" s="36">
        <f t="shared" si="32"/>
        <v>1.2775226535746291</v>
      </c>
      <c r="AN30" s="36">
        <f t="shared" si="33"/>
        <v>109.70893288434731</v>
      </c>
      <c r="AO30" s="36">
        <f t="shared" si="34"/>
        <v>57.682374783176691</v>
      </c>
      <c r="AP30" s="53">
        <f t="shared" si="35"/>
        <v>476.39373287068122</v>
      </c>
      <c r="AQ30" s="53">
        <f t="shared" si="36"/>
        <v>586.10266575502851</v>
      </c>
      <c r="AR30" s="52">
        <f t="shared" si="37"/>
        <v>643.78504053820518</v>
      </c>
      <c r="AT30" s="57" t="s">
        <v>173</v>
      </c>
      <c r="AU30" s="42" t="s">
        <v>174</v>
      </c>
      <c r="AW30" s="34" t="s">
        <v>14</v>
      </c>
      <c r="AX30" s="34" t="s">
        <v>242</v>
      </c>
      <c r="AY30" s="33">
        <f t="array" ref="AY30">COUNT(IF($F:$F=AW30,$W:$W))</f>
        <v>41</v>
      </c>
      <c r="AZ30" s="39">
        <f t="array" ref="AZ30">MEDIAN(IF($F$6:$F$242=$AW30,Z$7:Z$243))</f>
        <v>65.353051068399566</v>
      </c>
      <c r="BA30" s="39">
        <f t="array" ref="BA30">MEDIAN(IF($F$6:$F$242=$AW30,AA$7:AA$243))</f>
        <v>135.30884008494525</v>
      </c>
      <c r="BB30" s="39">
        <f t="array" ref="BB30">MEDIAN(IF($F$6:$F$242=$AW30,AB$7:AB$243))</f>
        <v>15.210355998753025</v>
      </c>
      <c r="BC30" s="39">
        <f t="array" ref="BC30">MEDIAN(IF($F$6:$F$242=$AW30,AC$7:AC$243))</f>
        <v>58.170660842416915</v>
      </c>
      <c r="BD30" s="39">
        <f t="array" ref="BD30">MEDIAN(IF($F$6:$F$242=$AW30,AD$7:AD$243))</f>
        <v>12.172992560695846</v>
      </c>
      <c r="BE30" s="39">
        <f t="array" ref="BE30">MEDIAN(IF($F$6:$F$242=$AW30,AE$7:AE$243))</f>
        <v>2.6957998413848094</v>
      </c>
      <c r="BF30" s="39">
        <f t="array" ref="BF30">MEDIAN(IF($F$6:$F$242=$AW30,AF$7:AF$243))</f>
        <v>12.017649982488233</v>
      </c>
      <c r="BG30" s="39">
        <f t="array" ref="BG30">MEDIAN(IF($F$6:$F$242=$AW30,AG$7:AG$243))</f>
        <v>1.8335411703917734</v>
      </c>
      <c r="BH30" s="39">
        <f t="array" ref="BH30">MEDIAN(IF($F$6:$F$242=$AW30,AH$7:AH$243))</f>
        <v>10.560009477888498</v>
      </c>
      <c r="BI30" s="39">
        <f t="array" ref="BI30">MEDIAN(IF($F$6:$F$242=$AW30,AI$7:AI$243))</f>
        <v>2.1646059978200989</v>
      </c>
      <c r="BJ30" s="39">
        <f t="array" ref="BJ30">MEDIAN(IF($F$6:$F$242=$AW30,AJ$7:AJ$243))</f>
        <v>6.1178815714925214</v>
      </c>
      <c r="BK30" s="39">
        <f t="array" ref="BK30">MEDIAN(IF($F$6:$F$242=$AW30,AK$7:AK$243))</f>
        <v>0.85686069255839747</v>
      </c>
      <c r="BL30" s="39">
        <f t="array" ref="BL30">MEDIAN(IF($F$6:$F$242=$AW30,AL$7:AL$243))</f>
        <v>5.4510053633176385</v>
      </c>
      <c r="BM30" s="39">
        <f t="array" ref="BM30">MEDIAN(IF($F$6:$F$242=$AW30,AM$7:AM$243))</f>
        <v>0.82554264987095338</v>
      </c>
      <c r="BN30" s="39">
        <f t="array" ref="BN30">MEDIAN(IF($F$6:$F$242=$AW30,AN$7:AN$243))</f>
        <v>69.977570489770187</v>
      </c>
      <c r="BO30" s="39">
        <f t="array" ref="BO30">MEDIAN(IF($F$6:$F$242=$AW30,AO$7:AO$243))</f>
        <v>43.290263117402439</v>
      </c>
      <c r="BP30" s="39">
        <f t="array" ref="BP30">MEDIAN(IF($F$6:$F$242=$AW30,AP$7:AP$243))</f>
        <v>329.25726068406004</v>
      </c>
      <c r="BQ30" s="39">
        <f t="array" ref="BQ30">MEDIAN(IF($F$6:$F$242=$AW30,AQ$7:AQ$243))</f>
        <v>403.02327373798425</v>
      </c>
      <c r="BR30" s="39">
        <f t="array" ref="BR30">MEDIAN(IF($F$6:$F$242=$AW30,AR$7:AR$243))</f>
        <v>448.06792373919632</v>
      </c>
      <c r="BT30" s="34">
        <v>25</v>
      </c>
      <c r="BU30" s="59">
        <f t="shared" si="0"/>
        <v>2.5669303368428857</v>
      </c>
      <c r="BV30" s="59">
        <f t="shared" si="1"/>
        <v>2.6072371791569644</v>
      </c>
      <c r="BW30" s="59">
        <f t="shared" si="2"/>
        <v>2.6306242361018115</v>
      </c>
      <c r="BX30" s="59">
        <f t="shared" si="3"/>
        <v>2.7503730447935726</v>
      </c>
      <c r="BY30" s="59">
        <f t="shared" si="4"/>
        <v>3.4503279279964278</v>
      </c>
      <c r="BZ30" s="59">
        <f t="shared" si="5"/>
        <v>3.8728419648417471</v>
      </c>
      <c r="CA30" s="59">
        <f t="shared" si="6"/>
        <v>4.2095786440096266</v>
      </c>
      <c r="CB30" s="59">
        <f t="shared" si="7"/>
        <v>4.0003505891126698</v>
      </c>
      <c r="CC30" s="59">
        <f t="shared" si="8"/>
        <v>4.3637548834299196</v>
      </c>
      <c r="CD30" s="59">
        <f t="shared" si="9"/>
        <v>3.8038088625084434</v>
      </c>
      <c r="CE30" s="59">
        <f t="shared" si="10"/>
        <v>3.7214347398032324</v>
      </c>
      <c r="CF30" s="59">
        <f t="shared" si="11"/>
        <v>3.6817267021426119</v>
      </c>
      <c r="CG30" s="59">
        <f t="shared" si="12"/>
        <v>3.491858558431201</v>
      </c>
      <c r="CH30" s="59">
        <f t="shared" si="13"/>
        <v>2.6061253642893294</v>
      </c>
      <c r="CI30" s="59">
        <f t="shared" si="14"/>
        <v>3.926590296504914</v>
      </c>
      <c r="CJ30" s="59">
        <f t="shared" si="15"/>
        <v>2.7721248934629319</v>
      </c>
    </row>
    <row r="31" spans="1:88" x14ac:dyDescent="0.25">
      <c r="A31" s="41">
        <v>26</v>
      </c>
      <c r="B31" s="42" t="s">
        <v>235</v>
      </c>
      <c r="C31" s="48">
        <v>93291</v>
      </c>
      <c r="D31" s="47" t="s">
        <v>187</v>
      </c>
      <c r="E31" s="44" t="s">
        <v>161</v>
      </c>
      <c r="F31" s="44" t="s">
        <v>185</v>
      </c>
      <c r="G31" s="36">
        <v>68.601030197551594</v>
      </c>
      <c r="H31" s="36">
        <v>150.02788420855796</v>
      </c>
      <c r="I31" s="36">
        <v>16.891560211098405</v>
      </c>
      <c r="J31" s="36">
        <v>64.849353527492028</v>
      </c>
      <c r="K31" s="36">
        <v>14.295004478662333</v>
      </c>
      <c r="L31" s="36">
        <v>3.1726132308582464</v>
      </c>
      <c r="M31" s="36">
        <v>14.156888441962984</v>
      </c>
      <c r="N31" s="36">
        <v>2.2947126953130432</v>
      </c>
      <c r="O31" s="36">
        <v>13.365851755878143</v>
      </c>
      <c r="P31" s="36">
        <v>2.7605427174587827</v>
      </c>
      <c r="Q31" s="36">
        <v>7.8037204629615928</v>
      </c>
      <c r="R31" s="36">
        <v>1.1052098144464186</v>
      </c>
      <c r="S31" s="36">
        <v>6.9068087429024052</v>
      </c>
      <c r="T31" s="36">
        <v>1.0236695160656621</v>
      </c>
      <c r="U31" s="36">
        <v>79.016245951307383</v>
      </c>
      <c r="V31" s="36">
        <v>35.825396554806225</v>
      </c>
      <c r="W31" s="53">
        <f t="shared" si="16"/>
        <v>367.25485000120966</v>
      </c>
      <c r="X31" s="53">
        <f t="shared" si="17"/>
        <v>446.27109595251704</v>
      </c>
      <c r="Y31" s="52">
        <f t="shared" si="18"/>
        <v>482.09649250732326</v>
      </c>
      <c r="Z31" s="36">
        <f t="shared" si="19"/>
        <v>80.263205331135367</v>
      </c>
      <c r="AA31" s="36">
        <f t="shared" si="20"/>
        <v>175.53262452401282</v>
      </c>
      <c r="AB31" s="36">
        <f t="shared" si="21"/>
        <v>19.763125446985132</v>
      </c>
      <c r="AC31" s="36">
        <f t="shared" si="22"/>
        <v>75.873743627165666</v>
      </c>
      <c r="AD31" s="36">
        <f t="shared" si="23"/>
        <v>16.582205195248306</v>
      </c>
      <c r="AE31" s="36">
        <f t="shared" si="24"/>
        <v>3.6802313477955657</v>
      </c>
      <c r="AF31" s="36">
        <f t="shared" si="25"/>
        <v>16.280421708257432</v>
      </c>
      <c r="AG31" s="36">
        <f t="shared" si="26"/>
        <v>2.6389195996099994</v>
      </c>
      <c r="AH31" s="36">
        <f t="shared" si="27"/>
        <v>15.370729519259864</v>
      </c>
      <c r="AI31" s="36">
        <f t="shared" si="28"/>
        <v>3.1746241250775999</v>
      </c>
      <c r="AJ31" s="36">
        <f t="shared" si="29"/>
        <v>8.8962413277762149</v>
      </c>
      <c r="AK31" s="36">
        <f t="shared" si="30"/>
        <v>1.2599391884689171</v>
      </c>
      <c r="AL31" s="36">
        <f t="shared" si="31"/>
        <v>7.8737619669087415</v>
      </c>
      <c r="AM31" s="36">
        <f t="shared" si="32"/>
        <v>1.1669832483148548</v>
      </c>
      <c r="AN31" s="36">
        <f t="shared" si="33"/>
        <v>100.35063235816038</v>
      </c>
      <c r="AO31" s="36">
        <f t="shared" si="34"/>
        <v>54.812856728853525</v>
      </c>
      <c r="AP31" s="53">
        <f t="shared" si="35"/>
        <v>428.3567561560165</v>
      </c>
      <c r="AQ31" s="53">
        <f t="shared" si="36"/>
        <v>528.70738851417684</v>
      </c>
      <c r="AR31" s="52">
        <f t="shared" si="37"/>
        <v>583.52024524303033</v>
      </c>
      <c r="AT31" s="46" t="s">
        <v>164</v>
      </c>
      <c r="AU31" s="42" t="s">
        <v>165</v>
      </c>
      <c r="AW31" s="34" t="s">
        <v>202</v>
      </c>
      <c r="AX31" s="34" t="s">
        <v>247</v>
      </c>
      <c r="AY31" s="33">
        <f t="array" ref="AY31">COUNT(IF($F:$F=AW31,$W:$W))</f>
        <v>12</v>
      </c>
      <c r="AZ31" s="39">
        <f t="array" ref="AZ31">MEDIAN(IF($F$6:$F$242=$AW31,Z$7:Z$243))</f>
        <v>58.788136389365661</v>
      </c>
      <c r="BA31" s="39">
        <f t="array" ref="BA31">MEDIAN(IF($F$6:$F$242=$AW31,AA$7:AA$243))</f>
        <v>118.64173978716795</v>
      </c>
      <c r="BB31" s="39">
        <f t="array" ref="BB31">MEDIAN(IF($F$6:$F$242=$AW31,AB$7:AB$243))</f>
        <v>13.007334591001786</v>
      </c>
      <c r="BC31" s="39">
        <f t="array" ref="BC31">MEDIAN(IF($F$6:$F$242=$AW31,AC$7:AC$243))</f>
        <v>48.401487094958895</v>
      </c>
      <c r="BD31" s="39">
        <f t="array" ref="BD31">MEDIAN(IF($F$6:$F$242=$AW31,AD$7:AD$243))</f>
        <v>9.6749903600505469</v>
      </c>
      <c r="BE31" s="39">
        <f t="array" ref="BE31">MEDIAN(IF($F$6:$F$242=$AW31,AE$7:AE$243))</f>
        <v>2.4066019400052809</v>
      </c>
      <c r="BF31" s="39">
        <f t="array" ref="BF31">MEDIAN(IF($F$6:$F$242=$AW31,AF$7:AF$243))</f>
        <v>9.566303225574206</v>
      </c>
      <c r="BG31" s="39">
        <f t="array" ref="BG31">MEDIAN(IF($F$6:$F$242=$AW31,AG$7:AG$243))</f>
        <v>1.5014031233355785</v>
      </c>
      <c r="BH31" s="39">
        <f t="array" ref="BH31">MEDIAN(IF($F$6:$F$242=$AW31,AH$7:AH$243))</f>
        <v>9.2696519800980113</v>
      </c>
      <c r="BI31" s="39">
        <f t="array" ref="BI31">MEDIAN(IF($F$6:$F$242=$AW31,AI$7:AI$243))</f>
        <v>1.918910489647593</v>
      </c>
      <c r="BJ31" s="39">
        <f t="array" ref="BJ31">MEDIAN(IF($F$6:$F$242=$AW31,AJ$7:AJ$243))</f>
        <v>5.6121024745841215</v>
      </c>
      <c r="BK31" s="39">
        <f t="array" ref="BK31">MEDIAN(IF($F$6:$F$242=$AW31,AK$7:AK$243))</f>
        <v>0.81656038221165739</v>
      </c>
      <c r="BL31" s="39">
        <f t="array" ref="BL31">MEDIAN(IF($F$6:$F$242=$AW31,AL$7:AL$243))</f>
        <v>5.2287069173243017</v>
      </c>
      <c r="BM31" s="39">
        <f t="array" ref="BM31">MEDIAN(IF($F$6:$F$242=$AW31,AM$7:AM$243))</f>
        <v>0.79254549687896036</v>
      </c>
      <c r="BN31" s="39">
        <f t="array" ref="BN31">MEDIAN(IF($F$6:$F$242=$AW31,AN$7:AN$243))</f>
        <v>59.204429772791684</v>
      </c>
      <c r="BO31" s="39">
        <f t="array" ref="BO31">MEDIAN(IF($F$6:$F$242=$AW31,AO$7:AO$243))</f>
        <v>41.456196510152409</v>
      </c>
      <c r="BP31" s="39">
        <f t="array" ref="BP31">MEDIAN(IF($F$6:$F$242=$AW31,AP$7:AP$243))</f>
        <v>285.34289716842511</v>
      </c>
      <c r="BQ31" s="39">
        <f t="array" ref="BQ31">MEDIAN(IF($F$6:$F$242=$AW31,AQ$7:AQ$243))</f>
        <v>344.59406926876272</v>
      </c>
      <c r="BR31" s="39">
        <f t="array" ref="BR31">MEDIAN(IF($F$6:$F$242=$AW31,AR$7:AR$243))</f>
        <v>385.66777679436586</v>
      </c>
      <c r="BT31" s="34">
        <v>26</v>
      </c>
      <c r="BU31" s="59">
        <f t="shared" si="0"/>
        <v>2.2867010065850533</v>
      </c>
      <c r="BV31" s="59">
        <f t="shared" si="1"/>
        <v>2.3441856907587182</v>
      </c>
      <c r="BW31" s="59">
        <f t="shared" si="2"/>
        <v>2.3790929874786486</v>
      </c>
      <c r="BX31" s="59">
        <f t="shared" si="3"/>
        <v>2.4942059049035397</v>
      </c>
      <c r="BY31" s="59">
        <f t="shared" si="4"/>
        <v>3.176667661924963</v>
      </c>
      <c r="BZ31" s="59">
        <f t="shared" si="5"/>
        <v>3.6052423077934619</v>
      </c>
      <c r="CA31" s="59">
        <f t="shared" si="6"/>
        <v>3.7254969584113118</v>
      </c>
      <c r="CB31" s="59">
        <f t="shared" si="7"/>
        <v>3.5854885864266302</v>
      </c>
      <c r="CC31" s="59">
        <f t="shared" si="8"/>
        <v>3.8188147873937552</v>
      </c>
      <c r="CD31" s="59">
        <f t="shared" si="9"/>
        <v>3.450678396823478</v>
      </c>
      <c r="CE31" s="59">
        <f t="shared" si="10"/>
        <v>3.3929219404180841</v>
      </c>
      <c r="CF31" s="59">
        <f t="shared" si="11"/>
        <v>3.3491206498376322</v>
      </c>
      <c r="CG31" s="59">
        <f t="shared" si="12"/>
        <v>3.1394585195010931</v>
      </c>
      <c r="CH31" s="59">
        <f t="shared" si="13"/>
        <v>2.3806267815480515</v>
      </c>
      <c r="CI31" s="59">
        <f t="shared" si="14"/>
        <v>3.5916475432412445</v>
      </c>
      <c r="CJ31" s="59">
        <f t="shared" si="15"/>
        <v>2.6342203349122224</v>
      </c>
    </row>
    <row r="32" spans="1:88" x14ac:dyDescent="0.25">
      <c r="A32" s="41">
        <v>27</v>
      </c>
      <c r="B32" s="42" t="s">
        <v>235</v>
      </c>
      <c r="C32" s="48">
        <v>93292</v>
      </c>
      <c r="D32" s="47" t="s">
        <v>187</v>
      </c>
      <c r="E32" s="44" t="s">
        <v>161</v>
      </c>
      <c r="F32" s="44" t="s">
        <v>185</v>
      </c>
      <c r="G32" s="36">
        <v>72.834416129370965</v>
      </c>
      <c r="H32" s="36">
        <v>160.33634119420529</v>
      </c>
      <c r="I32" s="36">
        <v>17.964962745965103</v>
      </c>
      <c r="J32" s="36">
        <v>68.712934736204403</v>
      </c>
      <c r="K32" s="36">
        <v>15.125896345562611</v>
      </c>
      <c r="L32" s="36">
        <v>3.437927415049824</v>
      </c>
      <c r="M32" s="36">
        <v>15.368786923460851</v>
      </c>
      <c r="N32" s="36">
        <v>2.491672776382126</v>
      </c>
      <c r="O32" s="36">
        <v>14.616198296619151</v>
      </c>
      <c r="P32" s="36">
        <v>2.9996038057442522</v>
      </c>
      <c r="Q32" s="36">
        <v>8.4998608474093995</v>
      </c>
      <c r="R32" s="36">
        <v>1.1861872045664545</v>
      </c>
      <c r="S32" s="36">
        <v>7.4246083799770695</v>
      </c>
      <c r="T32" s="36">
        <v>1.1221320746790471</v>
      </c>
      <c r="U32" s="36">
        <v>85.025235935344583</v>
      </c>
      <c r="V32" s="36">
        <v>36.411791879147216</v>
      </c>
      <c r="W32" s="53">
        <f t="shared" si="16"/>
        <v>392.12152887519659</v>
      </c>
      <c r="X32" s="53">
        <f t="shared" si="17"/>
        <v>477.14676481054119</v>
      </c>
      <c r="Y32" s="52">
        <f t="shared" si="18"/>
        <v>513.55855668968843</v>
      </c>
      <c r="Z32" s="36">
        <f t="shared" si="19"/>
        <v>85.216266871364027</v>
      </c>
      <c r="AA32" s="36">
        <f t="shared" si="20"/>
        <v>187.59351919722019</v>
      </c>
      <c r="AB32" s="36">
        <f t="shared" si="21"/>
        <v>21.01900641277917</v>
      </c>
      <c r="AC32" s="36">
        <f t="shared" si="22"/>
        <v>80.394133641359147</v>
      </c>
      <c r="AD32" s="36">
        <f t="shared" si="23"/>
        <v>17.546039760852626</v>
      </c>
      <c r="AE32" s="36">
        <f t="shared" si="24"/>
        <v>3.9879958014577954</v>
      </c>
      <c r="AF32" s="36">
        <f t="shared" si="25"/>
        <v>17.674104961979978</v>
      </c>
      <c r="AG32" s="36">
        <f t="shared" si="26"/>
        <v>2.8654236928394448</v>
      </c>
      <c r="AH32" s="36">
        <f t="shared" si="27"/>
        <v>16.808628041112023</v>
      </c>
      <c r="AI32" s="36">
        <f t="shared" si="28"/>
        <v>3.44954437660589</v>
      </c>
      <c r="AJ32" s="36">
        <f t="shared" si="29"/>
        <v>9.6898413660467142</v>
      </c>
      <c r="AK32" s="36">
        <f t="shared" si="30"/>
        <v>1.352253413205758</v>
      </c>
      <c r="AL32" s="36">
        <f t="shared" si="31"/>
        <v>8.4640535531738585</v>
      </c>
      <c r="AM32" s="36">
        <f t="shared" si="32"/>
        <v>1.2792305651341136</v>
      </c>
      <c r="AN32" s="36">
        <f t="shared" si="33"/>
        <v>107.98204963788763</v>
      </c>
      <c r="AO32" s="36">
        <f t="shared" si="34"/>
        <v>55.710041575095239</v>
      </c>
      <c r="AP32" s="53">
        <f t="shared" si="35"/>
        <v>457.34004165513073</v>
      </c>
      <c r="AQ32" s="53">
        <f t="shared" si="36"/>
        <v>565.32209129301839</v>
      </c>
      <c r="AR32" s="52">
        <f t="shared" si="37"/>
        <v>621.03213286811365</v>
      </c>
      <c r="AT32" s="46" t="s">
        <v>176</v>
      </c>
      <c r="AU32" s="42" t="s">
        <v>177</v>
      </c>
      <c r="AW32" s="34" t="s">
        <v>207</v>
      </c>
      <c r="AX32" s="34" t="s">
        <v>238</v>
      </c>
      <c r="AY32" s="33">
        <f t="array" ref="AY32">COUNT(IF($F:$F=AW32,$W:$W))</f>
        <v>105</v>
      </c>
      <c r="AZ32" s="39">
        <f t="array" ref="AZ32">MEDIAN(IF($F$6:$F$242=$AW32,Z$7:Z$243))</f>
        <v>61.541999999999994</v>
      </c>
      <c r="BA32" s="39">
        <f t="array" ref="BA32">MEDIAN(IF($F$6:$F$242=$AW32,AA$7:AA$243))</f>
        <v>119.33999999999999</v>
      </c>
      <c r="BB32" s="39">
        <f t="array" ref="BB32">MEDIAN(IF($F$6:$F$242=$AW32,AB$7:AB$243))</f>
        <v>14.566499999999998</v>
      </c>
      <c r="BC32" s="39">
        <f t="array" ref="BC32">MEDIAN(IF($F$6:$F$242=$AW32,AC$7:AC$243))</f>
        <v>57.212999999999994</v>
      </c>
      <c r="BD32" s="39">
        <f t="array" ref="BD32">MEDIAN(IF($F$6:$F$242=$AW32,AD$7:AD$243))</f>
        <v>11.507199999999999</v>
      </c>
      <c r="BE32" s="39">
        <f t="array" ref="BE32">MEDIAN(IF($F$6:$F$242=$AW32,AE$7:AE$243))</f>
        <v>2.5287999999999999</v>
      </c>
      <c r="BF32" s="39">
        <f t="array" ref="BF32">MEDIAN(IF($F$6:$F$242=$AW32,AF$7:AF$243))</f>
        <v>10.695</v>
      </c>
      <c r="BG32" s="39">
        <f t="array" ref="BG32">MEDIAN(IF($F$6:$F$242=$AW32,AG$7:AG$243))</f>
        <v>1.5640000000000001</v>
      </c>
      <c r="BH32" s="39">
        <f t="array" ref="BH32">MEDIAN(IF($F$6:$F$242=$AW32,AH$7:AH$243))</f>
        <v>9.2575000000000003</v>
      </c>
      <c r="BI32" s="39">
        <f t="array" ref="BI32">MEDIAN(IF($F$6:$F$242=$AW32,AI$7:AI$243))</f>
        <v>1.9089999999999998</v>
      </c>
      <c r="BJ32" s="39">
        <f t="array" ref="BJ32">MEDIAN(IF($F$6:$F$242=$AW32,AJ$7:AJ$243))</f>
        <v>5.2097999999999995</v>
      </c>
      <c r="BK32" s="39">
        <f t="array" ref="BK32">MEDIAN(IF($F$6:$F$242=$AW32,AK$7:AK$243))</f>
        <v>0.7752</v>
      </c>
      <c r="BL32" s="39">
        <f t="array" ref="BL32">MEDIAN(IF($F$6:$F$242=$AW32,AL$7:AL$243))</f>
        <v>4.9475999999999996</v>
      </c>
      <c r="BM32" s="39">
        <f t="array" ref="BM32">MEDIAN(IF($F$6:$F$242=$AW32,AM$7:AM$243))</f>
        <v>0.74099999999999999</v>
      </c>
      <c r="BN32" s="39">
        <f t="array" ref="BN32">MEDIAN(IF($F$6:$F$242=$AW32,AN$7:AN$243))</f>
        <v>57.404000000000003</v>
      </c>
      <c r="BO32" s="39">
        <f t="array" ref="BO32">MEDIAN(IF($F$6:$F$242=$AW32,AO$7:AO$243))</f>
        <v>26.93644105338873</v>
      </c>
      <c r="BP32" s="39">
        <f t="array" ref="BP32">MEDIAN(IF($F$6:$F$242=$AW32,AP$7:AP$243))</f>
        <v>303.87559999999996</v>
      </c>
      <c r="BQ32" s="39">
        <f t="array" ref="BQ32">MEDIAN(IF($F$6:$F$242=$AW32,AQ$7:AQ$243))</f>
        <v>362.14899999999994</v>
      </c>
      <c r="BR32" s="39">
        <f t="array" ref="BR32">MEDIAN(IF($F$6:$F$242=$AW32,AR$7:AR$243))</f>
        <v>387.61559999999997</v>
      </c>
      <c r="BT32" s="34">
        <v>27</v>
      </c>
      <c r="BU32" s="59">
        <f t="shared" si="0"/>
        <v>2.427813870979032</v>
      </c>
      <c r="BV32" s="59">
        <f t="shared" si="1"/>
        <v>2.5052553311594576</v>
      </c>
      <c r="BW32" s="59">
        <f t="shared" si="2"/>
        <v>2.5302764430936766</v>
      </c>
      <c r="BX32" s="59">
        <f t="shared" si="3"/>
        <v>2.642805182161708</v>
      </c>
      <c r="BY32" s="59">
        <f t="shared" si="4"/>
        <v>3.3613102990139136</v>
      </c>
      <c r="BZ32" s="59">
        <f t="shared" si="5"/>
        <v>3.9067356989202544</v>
      </c>
      <c r="CA32" s="59">
        <f t="shared" si="6"/>
        <v>4.0444176114370665</v>
      </c>
      <c r="CB32" s="59">
        <f t="shared" si="7"/>
        <v>3.8932387130970718</v>
      </c>
      <c r="CC32" s="59">
        <f t="shared" si="8"/>
        <v>4.1760566561769004</v>
      </c>
      <c r="CD32" s="59">
        <f t="shared" si="9"/>
        <v>3.7495047571803153</v>
      </c>
      <c r="CE32" s="59">
        <f t="shared" si="10"/>
        <v>3.6955916727866955</v>
      </c>
      <c r="CF32" s="59">
        <f t="shared" si="11"/>
        <v>3.5945066805044075</v>
      </c>
      <c r="CG32" s="59">
        <f t="shared" si="12"/>
        <v>3.3748219908986679</v>
      </c>
      <c r="CH32" s="59">
        <f t="shared" si="13"/>
        <v>2.6096094759977841</v>
      </c>
      <c r="CI32" s="59">
        <f t="shared" si="14"/>
        <v>3.8647834516065718</v>
      </c>
      <c r="CJ32" s="59">
        <f t="shared" si="15"/>
        <v>2.6773376381725895</v>
      </c>
    </row>
    <row r="33" spans="1:88" x14ac:dyDescent="0.25">
      <c r="A33" s="41">
        <v>28</v>
      </c>
      <c r="B33" s="42" t="s">
        <v>235</v>
      </c>
      <c r="C33" s="46">
        <v>93342</v>
      </c>
      <c r="D33" s="47" t="s">
        <v>189</v>
      </c>
      <c r="E33" s="47" t="s">
        <v>161</v>
      </c>
      <c r="F33" s="44" t="s">
        <v>185</v>
      </c>
      <c r="G33" s="37">
        <v>88.945291556398402</v>
      </c>
      <c r="H33" s="37">
        <v>186.24001776774637</v>
      </c>
      <c r="I33" s="37">
        <v>21.1651325827157</v>
      </c>
      <c r="J33" s="37">
        <v>80.02888143851051</v>
      </c>
      <c r="K33" s="37">
        <v>16.888160929941066</v>
      </c>
      <c r="L33" s="37">
        <v>3.4446121984493079</v>
      </c>
      <c r="M33" s="37">
        <v>16.753904995867867</v>
      </c>
      <c r="N33" s="37">
        <v>2.6335768051277664</v>
      </c>
      <c r="O33" s="37">
        <v>15.238776888084004</v>
      </c>
      <c r="P33" s="37">
        <v>3.0654624442271325</v>
      </c>
      <c r="Q33" s="37">
        <v>8.5545583706756041</v>
      </c>
      <c r="R33" s="37">
        <v>1.2087771049411931</v>
      </c>
      <c r="S33" s="37">
        <v>7.5624415501943663</v>
      </c>
      <c r="T33" s="37">
        <v>1.130165430355043</v>
      </c>
      <c r="U33" s="37">
        <v>86.119916908962836</v>
      </c>
      <c r="V33" s="37">
        <v>34.254422618593225</v>
      </c>
      <c r="W33" s="53">
        <f t="shared" si="16"/>
        <v>452.85976006323432</v>
      </c>
      <c r="X33" s="53">
        <f t="shared" si="17"/>
        <v>538.97967697219713</v>
      </c>
      <c r="Y33" s="52">
        <f t="shared" si="18"/>
        <v>573.23409959079038</v>
      </c>
      <c r="Z33" s="36">
        <f t="shared" si="19"/>
        <v>104.06599112098613</v>
      </c>
      <c r="AA33" s="36">
        <f t="shared" si="20"/>
        <v>217.90082078826325</v>
      </c>
      <c r="AB33" s="36">
        <f t="shared" si="21"/>
        <v>24.763205121777368</v>
      </c>
      <c r="AC33" s="36">
        <f t="shared" si="22"/>
        <v>93.633791283057292</v>
      </c>
      <c r="AD33" s="36">
        <f t="shared" si="23"/>
        <v>19.590266678731634</v>
      </c>
      <c r="AE33" s="36">
        <f t="shared" si="24"/>
        <v>3.9957501502011969</v>
      </c>
      <c r="AF33" s="36">
        <f t="shared" si="25"/>
        <v>19.266990745248044</v>
      </c>
      <c r="AG33" s="36">
        <f t="shared" si="26"/>
        <v>3.0286133258969312</v>
      </c>
      <c r="AH33" s="36">
        <f t="shared" si="27"/>
        <v>17.524593421296604</v>
      </c>
      <c r="AI33" s="36">
        <f t="shared" si="28"/>
        <v>3.5252818108612023</v>
      </c>
      <c r="AJ33" s="36">
        <f t="shared" si="29"/>
        <v>9.7521965425701875</v>
      </c>
      <c r="AK33" s="36">
        <f t="shared" si="30"/>
        <v>1.3780058996329601</v>
      </c>
      <c r="AL33" s="36">
        <f t="shared" si="31"/>
        <v>8.6211833672215761</v>
      </c>
      <c r="AM33" s="36">
        <f t="shared" si="32"/>
        <v>1.288388590604749</v>
      </c>
      <c r="AN33" s="36">
        <f t="shared" si="33"/>
        <v>109.3722944743828</v>
      </c>
      <c r="AO33" s="36">
        <f t="shared" si="34"/>
        <v>52.409266606447638</v>
      </c>
      <c r="AP33" s="53">
        <f t="shared" si="35"/>
        <v>528.33507884634912</v>
      </c>
      <c r="AQ33" s="53">
        <f t="shared" si="36"/>
        <v>637.7073733207319</v>
      </c>
      <c r="AR33" s="52">
        <f t="shared" si="37"/>
        <v>690.11663992717956</v>
      </c>
      <c r="AT33" s="46" t="s">
        <v>167</v>
      </c>
      <c r="AU33" s="42" t="s">
        <v>168</v>
      </c>
      <c r="AW33" s="34" t="s">
        <v>212</v>
      </c>
      <c r="AX33" s="34" t="s">
        <v>239</v>
      </c>
      <c r="AY33" s="33">
        <f t="array" ref="AY33">COUNT(IF($F:$F=AW33,$W:$W))</f>
        <v>2</v>
      </c>
      <c r="AZ33" s="39">
        <f t="array" ref="AZ33">MEDIAN(IF($F$6:$F$242=$AW33,Z$7:Z$243))</f>
        <v>49.034172066338044</v>
      </c>
      <c r="BA33" s="39">
        <f t="array" ref="BA33">MEDIAN(IF($F$6:$F$242=$AW33,AA$7:AA$243))</f>
        <v>97.720223387756377</v>
      </c>
      <c r="BB33" s="39">
        <f t="array" ref="BB33">MEDIAN(IF($F$6:$F$242=$AW33,AB$7:AB$243))</f>
        <v>10.494643857821202</v>
      </c>
      <c r="BC33" s="39">
        <f t="array" ref="BC33">MEDIAN(IF($F$6:$F$242=$AW33,AC$7:AC$243))</f>
        <v>38.886138117150225</v>
      </c>
      <c r="BD33" s="39">
        <f t="array" ref="BD33">MEDIAN(IF($F$6:$F$242=$AW33,AD$7:AD$243))</f>
        <v>7.7427408054815583</v>
      </c>
      <c r="BE33" s="39">
        <f t="array" ref="BE33">MEDIAN(IF($F$6:$F$242=$AW33,AE$7:AE$243))</f>
        <v>1.575909932859064</v>
      </c>
      <c r="BF33" s="39">
        <f t="array" ref="BF33">MEDIAN(IF($F$6:$F$242=$AW33,AF$7:AF$243))</f>
        <v>7.7569582413105964</v>
      </c>
      <c r="BG33" s="39">
        <f t="array" ref="BG33">MEDIAN(IF($F$6:$F$242=$AW33,AG$7:AG$243))</f>
        <v>1.1994017859883406</v>
      </c>
      <c r="BH33" s="39">
        <f t="array" ref="BH33">MEDIAN(IF($F$6:$F$242=$AW33,AH$7:AH$243))</f>
        <v>7.0955461676604408</v>
      </c>
      <c r="BI33" s="39">
        <f t="array" ref="BI33">MEDIAN(IF($F$6:$F$242=$AW33,AI$7:AI$243))</f>
        <v>1.4775906297124148</v>
      </c>
      <c r="BJ33" s="39">
        <f t="array" ref="BJ33">MEDIAN(IF($F$6:$F$242=$AW33,AJ$7:AJ$243))</f>
        <v>4.1510123183661891</v>
      </c>
      <c r="BK33" s="39">
        <f t="array" ref="BK33">MEDIAN(IF($F$6:$F$242=$AW33,AK$7:AK$243))</f>
        <v>0.60251404880602777</v>
      </c>
      <c r="BL33" s="39">
        <f t="array" ref="BL33">MEDIAN(IF($F$6:$F$242=$AW33,AL$7:AL$243))</f>
        <v>3.8591652858978334</v>
      </c>
      <c r="BM33" s="39">
        <f t="array" ref="BM33">MEDIAN(IF($F$6:$F$242=$AW33,AM$7:AM$243))</f>
        <v>0.5796065978436391</v>
      </c>
      <c r="BN33" s="39">
        <f t="array" ref="BN33">MEDIAN(IF($F$6:$F$242=$AW33,AN$7:AN$243))</f>
        <v>52.060546755007991</v>
      </c>
      <c r="BO33" s="39">
        <f t="array" ref="BO33">MEDIAN(IF($F$6:$F$242=$AW33,AO$7:AO$243))</f>
        <v>23.940199041177578</v>
      </c>
      <c r="BP33" s="39">
        <f t="array" ref="BP33">MEDIAN(IF($F$6:$F$242=$AW33,AP$7:AP$243))</f>
        <v>232.17562324299195</v>
      </c>
      <c r="BQ33" s="39">
        <f t="array" ref="BQ33">MEDIAN(IF($F$6:$F$242=$AW33,AQ$7:AQ$243))</f>
        <v>284.23616999799992</v>
      </c>
      <c r="BR33" s="39">
        <f t="array" ref="BR33">MEDIAN(IF($F$6:$F$242=$AW33,AR$7:AR$243))</f>
        <v>308.17636903917753</v>
      </c>
      <c r="BT33" s="34">
        <v>28</v>
      </c>
      <c r="BU33" s="59">
        <f t="shared" si="0"/>
        <v>2.9648430518799467</v>
      </c>
      <c r="BV33" s="59">
        <f t="shared" si="1"/>
        <v>2.910000277621037</v>
      </c>
      <c r="BW33" s="59">
        <f t="shared" si="2"/>
        <v>2.9810045891148875</v>
      </c>
      <c r="BX33" s="59">
        <f t="shared" si="3"/>
        <v>3.0780339014811733</v>
      </c>
      <c r="BY33" s="59">
        <f t="shared" si="4"/>
        <v>3.7529246510980148</v>
      </c>
      <c r="BZ33" s="59">
        <f t="shared" si="5"/>
        <v>3.9143320436923954</v>
      </c>
      <c r="CA33" s="59">
        <f t="shared" si="6"/>
        <v>4.4089223673336493</v>
      </c>
      <c r="CB33" s="59">
        <f t="shared" si="7"/>
        <v>4.1149637580121352</v>
      </c>
      <c r="CC33" s="59">
        <f t="shared" si="8"/>
        <v>4.3539362537382873</v>
      </c>
      <c r="CD33" s="59">
        <f t="shared" si="9"/>
        <v>3.8318280552839155</v>
      </c>
      <c r="CE33" s="59">
        <f t="shared" si="10"/>
        <v>3.7193732046415673</v>
      </c>
      <c r="CF33" s="59">
        <f t="shared" si="11"/>
        <v>3.6629609240642211</v>
      </c>
      <c r="CG33" s="59">
        <f t="shared" si="12"/>
        <v>3.4374734319065299</v>
      </c>
      <c r="CH33" s="59">
        <f t="shared" si="13"/>
        <v>2.6282916985000999</v>
      </c>
      <c r="CI33" s="59">
        <f t="shared" si="14"/>
        <v>3.9145416776801287</v>
      </c>
      <c r="CJ33" s="59">
        <f t="shared" si="15"/>
        <v>2.518707545484796</v>
      </c>
    </row>
    <row r="34" spans="1:88" x14ac:dyDescent="0.25">
      <c r="A34" s="41">
        <v>29</v>
      </c>
      <c r="B34" s="42" t="s">
        <v>235</v>
      </c>
      <c r="C34" s="46">
        <v>93375</v>
      </c>
      <c r="D34" s="47" t="s">
        <v>190</v>
      </c>
      <c r="E34" s="47" t="s">
        <v>161</v>
      </c>
      <c r="F34" s="44" t="s">
        <v>185</v>
      </c>
      <c r="G34" s="37">
        <v>86.979005690837653</v>
      </c>
      <c r="H34" s="37">
        <v>189.10401059548823</v>
      </c>
      <c r="I34" s="37">
        <v>21.581563887344412</v>
      </c>
      <c r="J34" s="37">
        <v>83.358198085757195</v>
      </c>
      <c r="K34" s="37">
        <v>18.600639210926911</v>
      </c>
      <c r="L34" s="37">
        <v>4.0652264804967642</v>
      </c>
      <c r="M34" s="37">
        <v>19.293180947908382</v>
      </c>
      <c r="N34" s="37">
        <v>3.0555907354659122</v>
      </c>
      <c r="O34" s="37">
        <v>18.222272774065736</v>
      </c>
      <c r="P34" s="37">
        <v>3.6844092240149995</v>
      </c>
      <c r="Q34" s="37">
        <v>10.510513666420367</v>
      </c>
      <c r="R34" s="37">
        <v>1.485288704549794</v>
      </c>
      <c r="S34" s="37">
        <v>9.2416289986787614</v>
      </c>
      <c r="T34" s="37">
        <v>1.3770654354101983</v>
      </c>
      <c r="U34" s="37">
        <v>103.82272018239411</v>
      </c>
      <c r="V34" s="37">
        <v>45.995334426065149</v>
      </c>
      <c r="W34" s="53">
        <f t="shared" si="16"/>
        <v>470.55859443736534</v>
      </c>
      <c r="X34" s="53">
        <f t="shared" si="17"/>
        <v>574.38131461975945</v>
      </c>
      <c r="Y34" s="52">
        <f t="shared" si="18"/>
        <v>620.37664904582459</v>
      </c>
      <c r="Z34" s="36">
        <f t="shared" si="19"/>
        <v>101.76543665828005</v>
      </c>
      <c r="AA34" s="36">
        <f t="shared" si="20"/>
        <v>221.25169239672121</v>
      </c>
      <c r="AB34" s="36">
        <f t="shared" si="21"/>
        <v>25.25042974819296</v>
      </c>
      <c r="AC34" s="36">
        <f t="shared" si="22"/>
        <v>97.529091760335916</v>
      </c>
      <c r="AD34" s="36">
        <f t="shared" si="23"/>
        <v>21.576741484675214</v>
      </c>
      <c r="AE34" s="36">
        <f t="shared" si="24"/>
        <v>4.7156627173762464</v>
      </c>
      <c r="AF34" s="36">
        <f t="shared" si="25"/>
        <v>22.187158090094638</v>
      </c>
      <c r="AG34" s="36">
        <f t="shared" si="26"/>
        <v>3.5139293457857987</v>
      </c>
      <c r="AH34" s="36">
        <f t="shared" si="27"/>
        <v>20.955613690175596</v>
      </c>
      <c r="AI34" s="36">
        <f t="shared" si="28"/>
        <v>4.2370706076172491</v>
      </c>
      <c r="AJ34" s="36">
        <f t="shared" si="29"/>
        <v>11.981985579719218</v>
      </c>
      <c r="AK34" s="36">
        <f t="shared" si="30"/>
        <v>1.6932291231867651</v>
      </c>
      <c r="AL34" s="36">
        <f t="shared" si="31"/>
        <v>10.535457058493787</v>
      </c>
      <c r="AM34" s="36">
        <f t="shared" si="32"/>
        <v>1.569854596367626</v>
      </c>
      <c r="AN34" s="36">
        <f t="shared" si="33"/>
        <v>131.85485463164051</v>
      </c>
      <c r="AO34" s="36">
        <f t="shared" si="34"/>
        <v>70.372861671879676</v>
      </c>
      <c r="AP34" s="53">
        <f t="shared" si="35"/>
        <v>548.76335285702214</v>
      </c>
      <c r="AQ34" s="53">
        <f t="shared" si="36"/>
        <v>680.61820748866262</v>
      </c>
      <c r="AR34" s="52">
        <f t="shared" si="37"/>
        <v>750.99106916054234</v>
      </c>
      <c r="AT34" s="46" t="s">
        <v>179</v>
      </c>
      <c r="AU34" s="42" t="s">
        <v>180</v>
      </c>
      <c r="AW34" s="34" t="s">
        <v>214</v>
      </c>
      <c r="AX34" s="34" t="s">
        <v>240</v>
      </c>
      <c r="AY34" s="33">
        <f t="array" ref="AY34">COUNT(IF($F:$F=AW34,$W:$W))</f>
        <v>2</v>
      </c>
      <c r="AZ34" s="39">
        <f t="array" ref="AZ34">MEDIAN(IF($F$6:$F$242=$AW34,Z$7:Z$243))</f>
        <v>50.546892585689307</v>
      </c>
      <c r="BA34" s="39">
        <f t="array" ref="BA34">MEDIAN(IF($F$6:$F$242=$AW34,AA$7:AA$243))</f>
        <v>103.82250946189008</v>
      </c>
      <c r="BB34" s="39">
        <f t="array" ref="BB34">MEDIAN(IF($F$6:$F$242=$AW34,AB$7:AB$243))</f>
        <v>10.800090299804143</v>
      </c>
      <c r="BC34" s="39">
        <f t="array" ref="BC34">MEDIAN(IF($F$6:$F$242=$AW34,AC$7:AC$243))</f>
        <v>38.732929393783323</v>
      </c>
      <c r="BD34" s="39">
        <f t="array" ref="BD34">MEDIAN(IF($F$6:$F$242=$AW34,AD$7:AD$243))</f>
        <v>7.6339160542992266</v>
      </c>
      <c r="BE34" s="39">
        <f t="array" ref="BE34">MEDIAN(IF($F$6:$F$242=$AW34,AE$7:AE$243))</f>
        <v>2.323004791870098</v>
      </c>
      <c r="BF34" s="39">
        <f t="array" ref="BF34">MEDIAN(IF($F$6:$F$242=$AW34,AF$7:AF$243))</f>
        <v>7.468585413066914</v>
      </c>
      <c r="BG34" s="39">
        <f t="array" ref="BG34">MEDIAN(IF($F$6:$F$242=$AW34,AG$7:AG$243))</f>
        <v>1.0990730842125942</v>
      </c>
      <c r="BH34" s="39">
        <f t="array" ref="BH34">MEDIAN(IF($F$6:$F$242=$AW34,AH$7:AH$243))</f>
        <v>6.3961057097882268</v>
      </c>
      <c r="BI34" s="39">
        <f t="array" ref="BI34">MEDIAN(IF($F$6:$F$242=$AW34,AI$7:AI$243))</f>
        <v>1.3065019801837359</v>
      </c>
      <c r="BJ34" s="39">
        <f t="array" ref="BJ34">MEDIAN(IF($F$6:$F$242=$AW34,AJ$7:AJ$243))</f>
        <v>3.6569739233216501</v>
      </c>
      <c r="BK34" s="39">
        <f t="array" ref="BK34">MEDIAN(IF($F$6:$F$242=$AW34,AK$7:AK$243))</f>
        <v>0.51565459701953031</v>
      </c>
      <c r="BL34" s="39">
        <f t="array" ref="BL34">MEDIAN(IF($F$6:$F$242=$AW34,AL$7:AL$243))</f>
        <v>3.3355633757823568</v>
      </c>
      <c r="BM34" s="39">
        <f t="array" ref="BM34">MEDIAN(IF($F$6:$F$242=$AW34,AM$7:AM$243))</f>
        <v>0.50783906478996399</v>
      </c>
      <c r="BN34" s="39">
        <f t="array" ref="BN34">MEDIAN(IF($F$6:$F$242=$AW34,AN$7:AN$243))</f>
        <v>41.964981723881948</v>
      </c>
      <c r="BO34" s="39">
        <f t="array" ref="BO34">MEDIAN(IF($F$6:$F$242=$AW34,AO$7:AO$243))</f>
        <v>25.448500933236993</v>
      </c>
      <c r="BP34" s="39">
        <f t="array" ref="BP34">MEDIAN(IF($F$6:$F$242=$AW34,AP$7:AP$243))</f>
        <v>238.14563973550111</v>
      </c>
      <c r="BQ34" s="39">
        <f t="array" ref="BQ34">MEDIAN(IF($F$6:$F$242=$AW34,AQ$7:AQ$243))</f>
        <v>280.11062145938308</v>
      </c>
      <c r="BR34" s="39">
        <f t="array" ref="BR34">MEDIAN(IF($F$6:$F$242=$AW34,AR$7:AR$243))</f>
        <v>305.55912239262011</v>
      </c>
      <c r="BT34" s="34">
        <v>29</v>
      </c>
      <c r="BU34" s="59">
        <f t="shared" si="0"/>
        <v>2.8993001896945882</v>
      </c>
      <c r="BV34" s="59">
        <f t="shared" si="1"/>
        <v>2.9547501655545036</v>
      </c>
      <c r="BW34" s="59">
        <f t="shared" si="2"/>
        <v>3.0396568855414667</v>
      </c>
      <c r="BX34" s="59">
        <f t="shared" si="3"/>
        <v>3.2060845417598922</v>
      </c>
      <c r="BY34" s="59">
        <f t="shared" si="4"/>
        <v>4.1334753802059803</v>
      </c>
      <c r="BZ34" s="59">
        <f t="shared" si="5"/>
        <v>4.6195755460190497</v>
      </c>
      <c r="CA34" s="59">
        <f t="shared" si="6"/>
        <v>5.077152881028522</v>
      </c>
      <c r="CB34" s="59">
        <f t="shared" si="7"/>
        <v>4.7743605241654876</v>
      </c>
      <c r="CC34" s="59">
        <f t="shared" si="8"/>
        <v>5.2063636497330679</v>
      </c>
      <c r="CD34" s="59">
        <f t="shared" si="9"/>
        <v>4.6055115300187488</v>
      </c>
      <c r="CE34" s="59">
        <f t="shared" si="10"/>
        <v>4.5697885506175515</v>
      </c>
      <c r="CF34" s="59">
        <f t="shared" si="11"/>
        <v>4.5008748622721031</v>
      </c>
      <c r="CG34" s="59">
        <f t="shared" si="12"/>
        <v>4.2007404539448912</v>
      </c>
      <c r="CH34" s="59">
        <f t="shared" si="13"/>
        <v>3.202477756767903</v>
      </c>
      <c r="CI34" s="59">
        <f t="shared" si="14"/>
        <v>4.7192145537451866</v>
      </c>
      <c r="CJ34" s="59">
        <f t="shared" si="15"/>
        <v>3.3820098842694963</v>
      </c>
    </row>
    <row r="35" spans="1:88" x14ac:dyDescent="0.25">
      <c r="A35" s="41">
        <v>30</v>
      </c>
      <c r="B35" s="42" t="s">
        <v>235</v>
      </c>
      <c r="C35" s="48">
        <v>93376</v>
      </c>
      <c r="D35" s="44" t="s">
        <v>190</v>
      </c>
      <c r="E35" s="44" t="s">
        <v>161</v>
      </c>
      <c r="F35" s="44" t="s">
        <v>185</v>
      </c>
      <c r="G35" s="36">
        <v>79.893167267808963</v>
      </c>
      <c r="H35" s="36">
        <v>173.2518356522985</v>
      </c>
      <c r="I35" s="36">
        <v>20.108801544795881</v>
      </c>
      <c r="J35" s="36">
        <v>78.839240629790453</v>
      </c>
      <c r="K35" s="36">
        <v>17.94061767959294</v>
      </c>
      <c r="L35" s="36">
        <v>3.8566156873852804</v>
      </c>
      <c r="M35" s="36">
        <v>18.175923990414116</v>
      </c>
      <c r="N35" s="36">
        <v>2.8653782616783969</v>
      </c>
      <c r="O35" s="36">
        <v>17.122233121929998</v>
      </c>
      <c r="P35" s="36">
        <v>3.5134092222449849</v>
      </c>
      <c r="Q35" s="36">
        <v>10.067465016016971</v>
      </c>
      <c r="R35" s="36">
        <v>1.4074153787938248</v>
      </c>
      <c r="S35" s="36">
        <v>8.8884867753852479</v>
      </c>
      <c r="T35" s="36">
        <v>1.3367788227755573</v>
      </c>
      <c r="U35" s="36">
        <v>100.27641762893441</v>
      </c>
      <c r="V35" s="36">
        <v>46.563763071403088</v>
      </c>
      <c r="W35" s="53">
        <f t="shared" si="16"/>
        <v>437.26736905091116</v>
      </c>
      <c r="X35" s="53">
        <f t="shared" si="17"/>
        <v>537.54378667984554</v>
      </c>
      <c r="Y35" s="52">
        <f t="shared" si="18"/>
        <v>584.1075497512486</v>
      </c>
      <c r="Z35" s="36">
        <f t="shared" si="19"/>
        <v>93.475005703336478</v>
      </c>
      <c r="AA35" s="36">
        <f t="shared" si="20"/>
        <v>202.70464771318922</v>
      </c>
      <c r="AB35" s="36">
        <f t="shared" si="21"/>
        <v>23.52729780741118</v>
      </c>
      <c r="AC35" s="36">
        <f t="shared" si="22"/>
        <v>92.241911536854829</v>
      </c>
      <c r="AD35" s="36">
        <f t="shared" si="23"/>
        <v>20.81111650832781</v>
      </c>
      <c r="AE35" s="36">
        <f t="shared" si="24"/>
        <v>4.4736741973669245</v>
      </c>
      <c r="AF35" s="36">
        <f t="shared" si="25"/>
        <v>20.902312588976233</v>
      </c>
      <c r="AG35" s="36">
        <f t="shared" si="26"/>
        <v>3.2951850009301564</v>
      </c>
      <c r="AH35" s="36">
        <f t="shared" si="27"/>
        <v>19.690568090219497</v>
      </c>
      <c r="AI35" s="36">
        <f t="shared" si="28"/>
        <v>4.0404206055817324</v>
      </c>
      <c r="AJ35" s="36">
        <f t="shared" si="29"/>
        <v>11.476910118259346</v>
      </c>
      <c r="AK35" s="36">
        <f t="shared" si="30"/>
        <v>1.6044535318249602</v>
      </c>
      <c r="AL35" s="36">
        <f t="shared" si="31"/>
        <v>10.132874923939182</v>
      </c>
      <c r="AM35" s="36">
        <f t="shared" si="32"/>
        <v>1.5239278579641351</v>
      </c>
      <c r="AN35" s="36">
        <f t="shared" si="33"/>
        <v>127.3510503887467</v>
      </c>
      <c r="AO35" s="36">
        <f t="shared" si="34"/>
        <v>71.242557499246729</v>
      </c>
      <c r="AP35" s="53">
        <f t="shared" si="35"/>
        <v>509.90030618418166</v>
      </c>
      <c r="AQ35" s="53">
        <f t="shared" si="36"/>
        <v>637.25135657292833</v>
      </c>
      <c r="AR35" s="52">
        <f t="shared" si="37"/>
        <v>708.49391407217502</v>
      </c>
      <c r="AW35" s="62"/>
      <c r="AX35" s="62"/>
      <c r="AY35" s="62"/>
      <c r="AZ35" s="575" t="s">
        <v>268</v>
      </c>
      <c r="BA35" s="576"/>
      <c r="BB35" s="576"/>
      <c r="BC35" s="576"/>
      <c r="BD35" s="576"/>
      <c r="BE35" s="576"/>
      <c r="BF35" s="576"/>
      <c r="BG35" s="576"/>
      <c r="BH35" s="576"/>
      <c r="BI35" s="576"/>
      <c r="BJ35" s="576"/>
      <c r="BK35" s="576"/>
      <c r="BL35" s="576"/>
      <c r="BM35" s="576"/>
      <c r="BN35" s="576"/>
      <c r="BO35" s="577"/>
      <c r="BP35" s="64"/>
      <c r="BQ35" s="64"/>
      <c r="BR35" s="64"/>
      <c r="BT35" s="34">
        <v>30</v>
      </c>
      <c r="BU35" s="59">
        <f t="shared" si="0"/>
        <v>2.6631055755936321</v>
      </c>
      <c r="BV35" s="59">
        <f t="shared" si="1"/>
        <v>2.707059932067164</v>
      </c>
      <c r="BW35" s="59">
        <f t="shared" si="2"/>
        <v>2.8322255696895606</v>
      </c>
      <c r="BX35" s="59">
        <f t="shared" si="3"/>
        <v>3.0322784857611711</v>
      </c>
      <c r="BY35" s="59">
        <f t="shared" si="4"/>
        <v>3.9868039287984312</v>
      </c>
      <c r="BZ35" s="59">
        <f t="shared" si="5"/>
        <v>4.3825178265741824</v>
      </c>
      <c r="CA35" s="59">
        <f t="shared" si="6"/>
        <v>4.7831378922142411</v>
      </c>
      <c r="CB35" s="59">
        <f t="shared" si="7"/>
        <v>4.477153533872495</v>
      </c>
      <c r="CC35" s="59">
        <f t="shared" si="8"/>
        <v>4.8920666062657139</v>
      </c>
      <c r="CD35" s="59">
        <f t="shared" si="9"/>
        <v>4.3917615278062305</v>
      </c>
      <c r="CE35" s="59">
        <f t="shared" si="10"/>
        <v>4.3771587026160752</v>
      </c>
      <c r="CF35" s="59">
        <f t="shared" si="11"/>
        <v>4.2648950872540148</v>
      </c>
      <c r="CG35" s="59">
        <f t="shared" si="12"/>
        <v>4.0402212615387487</v>
      </c>
      <c r="CH35" s="59">
        <f t="shared" si="13"/>
        <v>3.1087879599431565</v>
      </c>
      <c r="CI35" s="59">
        <f t="shared" si="14"/>
        <v>4.5580189831333824</v>
      </c>
      <c r="CJ35" s="59">
        <f t="shared" si="15"/>
        <v>3.4238061081914037</v>
      </c>
    </row>
    <row r="36" spans="1:88" x14ac:dyDescent="0.25">
      <c r="A36" s="41">
        <v>31</v>
      </c>
      <c r="B36" s="42" t="s">
        <v>235</v>
      </c>
      <c r="C36" s="48">
        <v>93377</v>
      </c>
      <c r="D36" s="47" t="s">
        <v>190</v>
      </c>
      <c r="E36" s="44" t="s">
        <v>161</v>
      </c>
      <c r="F36" s="44" t="s">
        <v>185</v>
      </c>
      <c r="G36" s="36">
        <v>79.227801125714095</v>
      </c>
      <c r="H36" s="36">
        <v>172.46054563643025</v>
      </c>
      <c r="I36" s="36">
        <v>19.970124772604656</v>
      </c>
      <c r="J36" s="36">
        <v>77.515664900046659</v>
      </c>
      <c r="K36" s="36">
        <v>16.992963759103052</v>
      </c>
      <c r="L36" s="36">
        <v>3.7987700077129505</v>
      </c>
      <c r="M36" s="36">
        <v>17.16271952102122</v>
      </c>
      <c r="N36" s="36">
        <v>2.7959664007874125</v>
      </c>
      <c r="O36" s="36">
        <v>16.484986680114972</v>
      </c>
      <c r="P36" s="36">
        <v>3.4137530866627039</v>
      </c>
      <c r="Q36" s="36">
        <v>9.5938848721822101</v>
      </c>
      <c r="R36" s="36">
        <v>1.3881442578902949</v>
      </c>
      <c r="S36" s="36">
        <v>8.4473401068370499</v>
      </c>
      <c r="T36" s="36">
        <v>1.2601643549931629</v>
      </c>
      <c r="U36" s="36">
        <v>95.615665466350862</v>
      </c>
      <c r="V36" s="36">
        <v>49.766752389515844</v>
      </c>
      <c r="W36" s="53">
        <f t="shared" si="16"/>
        <v>430.51282948210076</v>
      </c>
      <c r="X36" s="53">
        <f t="shared" si="17"/>
        <v>526.12849494845159</v>
      </c>
      <c r="Y36" s="52">
        <f t="shared" si="18"/>
        <v>575.89524733796748</v>
      </c>
      <c r="Z36" s="36">
        <f t="shared" si="19"/>
        <v>92.696527317085483</v>
      </c>
      <c r="AA36" s="36">
        <f t="shared" si="20"/>
        <v>201.77883839462339</v>
      </c>
      <c r="AB36" s="36">
        <f t="shared" si="21"/>
        <v>23.365045983947446</v>
      </c>
      <c r="AC36" s="36">
        <f t="shared" si="22"/>
        <v>90.69332793305459</v>
      </c>
      <c r="AD36" s="36">
        <f t="shared" si="23"/>
        <v>19.711837960559539</v>
      </c>
      <c r="AE36" s="36">
        <f t="shared" si="24"/>
        <v>4.4065732089470222</v>
      </c>
      <c r="AF36" s="36">
        <f t="shared" si="25"/>
        <v>19.737127449174402</v>
      </c>
      <c r="AG36" s="36">
        <f t="shared" si="26"/>
        <v>3.2153613609055243</v>
      </c>
      <c r="AH36" s="36">
        <f t="shared" si="27"/>
        <v>18.957734682132216</v>
      </c>
      <c r="AI36" s="36">
        <f t="shared" si="28"/>
        <v>3.9258160496621093</v>
      </c>
      <c r="AJ36" s="36">
        <f t="shared" si="29"/>
        <v>10.937028754287718</v>
      </c>
      <c r="AK36" s="36">
        <f t="shared" si="30"/>
        <v>1.5824844539949361</v>
      </c>
      <c r="AL36" s="36">
        <f t="shared" si="31"/>
        <v>9.6299677217942357</v>
      </c>
      <c r="AM36" s="36">
        <f t="shared" si="32"/>
        <v>1.4365873646922056</v>
      </c>
      <c r="AN36" s="36">
        <f t="shared" si="33"/>
        <v>121.4318951422656</v>
      </c>
      <c r="AO36" s="36">
        <f t="shared" si="34"/>
        <v>76.143131155959239</v>
      </c>
      <c r="AP36" s="53">
        <f t="shared" si="35"/>
        <v>502.07425863486088</v>
      </c>
      <c r="AQ36" s="53">
        <f t="shared" si="36"/>
        <v>623.50615377712643</v>
      </c>
      <c r="AR36" s="52">
        <f t="shared" si="37"/>
        <v>699.64928493308571</v>
      </c>
      <c r="AW36" s="34" t="s">
        <v>185</v>
      </c>
      <c r="AX36" s="34" t="s">
        <v>241</v>
      </c>
      <c r="AY36" s="33">
        <f t="array" ref="AY36">COUNT(IF($F:$F=AW36,$W:$W))</f>
        <v>65</v>
      </c>
      <c r="AZ36" s="39">
        <f t="array" ref="AZ36">AVERAGE(IF($F$6:$F$242=$AW36,Z$8:Z$244))</f>
        <v>95.473720210073125</v>
      </c>
      <c r="BA36" s="39">
        <f t="array" ref="BA36">AVERAGE(IF($F$6:$F$242=$AW36,AA$8:AA$244))</f>
        <v>206.19572601761536</v>
      </c>
      <c r="BB36" s="39">
        <f t="array" ref="BB36">AVERAGE(IF($F$6:$F$242=$AW36,AB$8:AB$244))</f>
        <v>23.253293832186074</v>
      </c>
      <c r="BC36" s="39">
        <f t="array" ref="BC36">AVERAGE(IF($F$6:$F$242=$AW36,AC$8:AC$244))</f>
        <v>89.256522711014867</v>
      </c>
      <c r="BD36" s="39">
        <f t="array" ref="BD36">AVERAGE(IF($F$6:$F$242=$AW36,AD$8:AD$244))</f>
        <v>18.898018249063981</v>
      </c>
      <c r="BE36" s="39">
        <f t="array" ref="BE36">AVERAGE(IF($F$6:$F$242=$AW36,AE$8:AE$244))</f>
        <v>3.8195349845383841</v>
      </c>
      <c r="BF36" s="39">
        <f t="array" ref="BF36">AVERAGE(IF($F$6:$F$242=$AW36,AF$8:AF$244))</f>
        <v>19.539337192980479</v>
      </c>
      <c r="BG36" s="39">
        <f t="array" ref="BG36">AVERAGE(IF($F$6:$F$242=$AW36,AG$8:AG$244))</f>
        <v>2.9892577439943375</v>
      </c>
      <c r="BH36" s="39">
        <f t="array" ref="BH36">AVERAGE(IF($F$6:$F$242=$AW36,AH$8:AH$244))</f>
        <v>17.481058586415529</v>
      </c>
      <c r="BI36" s="39">
        <f t="array" ref="BI36">AVERAGE(IF($F$6:$F$242=$AW36,AI$8:AI$244))</f>
        <v>3.5712936018943866</v>
      </c>
      <c r="BJ36" s="39">
        <f t="array" ref="BJ36">AVERAGE(IF($F$6:$F$242=$AW36,AJ$8:AJ$244))</f>
        <v>10.049656099431697</v>
      </c>
      <c r="BK36" s="39">
        <f t="array" ref="BK36">AVERAGE(IF($F$6:$F$242=$AW36,AK$8:AK$244))</f>
        <v>1.431972707320464</v>
      </c>
      <c r="BL36" s="39">
        <f t="array" ref="BL36">AVERAGE(IF($F$6:$F$242=$AW36,AL$8:AL$244))</f>
        <v>8.8921028807569744</v>
      </c>
      <c r="BM36" s="39">
        <f t="array" ref="BM36">AVERAGE(IF($F$6:$F$242=$AW36,AM$8:AM$244))</f>
        <v>1.3318331199955291</v>
      </c>
      <c r="BN36" s="39">
        <f t="array" ref="BN36">AVERAGE(IF($F$6:$F$242=$AW36,AN$8:AN$244))</f>
        <v>112.55913996621936</v>
      </c>
      <c r="BO36" s="39">
        <f t="array" ref="BO36">AVERAGE(IF($F$6:$F$242=$AW36,AO$8:AO$244))</f>
        <v>55.506444472366738</v>
      </c>
      <c r="BP36" s="39">
        <f t="array" ref="BP36">AVERAGE(IF($F$6:$F$242=$AW36,AP$8:AP$244))</f>
        <v>502.18332793728126</v>
      </c>
      <c r="BQ36" s="39">
        <f t="array" ref="BQ36">AVERAGE(IF($F$6:$F$242=$AW36,AQ$8:AQ$244))</f>
        <v>614.74246790350037</v>
      </c>
      <c r="BR36" s="39">
        <f t="array" ref="BR36">AVERAGE(IF($F$6:$F$242=$AW36,AR$8:AR$244))</f>
        <v>670.24891237586712</v>
      </c>
      <c r="BT36" s="34">
        <v>31</v>
      </c>
      <c r="BU36" s="59">
        <f t="shared" si="0"/>
        <v>2.6409267041904698</v>
      </c>
      <c r="BV36" s="59">
        <f t="shared" si="1"/>
        <v>2.6946960255692227</v>
      </c>
      <c r="BW36" s="59">
        <f t="shared" si="2"/>
        <v>2.8126936299443179</v>
      </c>
      <c r="BX36" s="59">
        <f t="shared" si="3"/>
        <v>2.9813717269248716</v>
      </c>
      <c r="BY36" s="59">
        <f t="shared" si="4"/>
        <v>3.7762141686895672</v>
      </c>
      <c r="BZ36" s="59">
        <f t="shared" si="5"/>
        <v>4.3167840996738072</v>
      </c>
      <c r="CA36" s="59">
        <f t="shared" si="6"/>
        <v>4.5165051371108476</v>
      </c>
      <c r="CB36" s="59">
        <f t="shared" si="7"/>
        <v>4.368697501230332</v>
      </c>
      <c r="CC36" s="59">
        <f t="shared" si="8"/>
        <v>4.7099961943185633</v>
      </c>
      <c r="CD36" s="59">
        <f t="shared" si="9"/>
        <v>4.2671913583283798</v>
      </c>
      <c r="CE36" s="59">
        <f t="shared" si="10"/>
        <v>4.1712542922531348</v>
      </c>
      <c r="CF36" s="59">
        <f t="shared" si="11"/>
        <v>4.2064977511827122</v>
      </c>
      <c r="CG36" s="59">
        <f t="shared" si="12"/>
        <v>3.8397000485622952</v>
      </c>
      <c r="CH36" s="59">
        <f t="shared" si="13"/>
        <v>2.9306147790538675</v>
      </c>
      <c r="CI36" s="59">
        <f t="shared" si="14"/>
        <v>4.346166612106857</v>
      </c>
      <c r="CJ36" s="59">
        <f t="shared" si="15"/>
        <v>3.6593200286408711</v>
      </c>
    </row>
    <row r="37" spans="1:88" x14ac:dyDescent="0.25">
      <c r="A37" s="41">
        <v>32</v>
      </c>
      <c r="B37" s="42" t="s">
        <v>235</v>
      </c>
      <c r="C37" s="46">
        <v>93382</v>
      </c>
      <c r="D37" s="44" t="s">
        <v>190</v>
      </c>
      <c r="E37" s="47" t="s">
        <v>161</v>
      </c>
      <c r="F37" s="44" t="s">
        <v>185</v>
      </c>
      <c r="G37" s="37">
        <v>82.213961719711733</v>
      </c>
      <c r="H37" s="37">
        <v>174.91055962358837</v>
      </c>
      <c r="I37" s="37">
        <v>20.099596065181881</v>
      </c>
      <c r="J37" s="37">
        <v>76.97440592363607</v>
      </c>
      <c r="K37" s="37">
        <v>16.280116329887246</v>
      </c>
      <c r="L37" s="37">
        <v>3.5025518016551294</v>
      </c>
      <c r="M37" s="37">
        <v>16.22381624101536</v>
      </c>
      <c r="N37" s="37">
        <v>2.4828544006209854</v>
      </c>
      <c r="O37" s="37">
        <v>14.53057054870971</v>
      </c>
      <c r="P37" s="37">
        <v>2.9068951108279708</v>
      </c>
      <c r="Q37" s="37">
        <v>8.2523712075398983</v>
      </c>
      <c r="R37" s="37">
        <v>1.1657788318829376</v>
      </c>
      <c r="S37" s="37">
        <v>7.2720776643766669</v>
      </c>
      <c r="T37" s="37">
        <v>1.1127521107239362</v>
      </c>
      <c r="U37" s="37">
        <v>82.307882677712897</v>
      </c>
      <c r="V37" s="37">
        <v>38.478849896382748</v>
      </c>
      <c r="W37" s="53">
        <f t="shared" si="16"/>
        <v>427.92830757935781</v>
      </c>
      <c r="X37" s="53">
        <f t="shared" si="17"/>
        <v>510.23619025707069</v>
      </c>
      <c r="Y37" s="52">
        <f t="shared" si="18"/>
        <v>548.7150401534534</v>
      </c>
      <c r="Z37" s="36">
        <f t="shared" si="19"/>
        <v>96.19033521206272</v>
      </c>
      <c r="AA37" s="36">
        <f t="shared" si="20"/>
        <v>204.64535475959838</v>
      </c>
      <c r="AB37" s="36">
        <f t="shared" si="21"/>
        <v>23.516527396262799</v>
      </c>
      <c r="AC37" s="36">
        <f t="shared" si="22"/>
        <v>90.060054930654189</v>
      </c>
      <c r="AD37" s="36">
        <f t="shared" si="23"/>
        <v>18.884934942669204</v>
      </c>
      <c r="AE37" s="36">
        <f t="shared" si="24"/>
        <v>4.0629600899199501</v>
      </c>
      <c r="AF37" s="36">
        <f t="shared" si="25"/>
        <v>18.657388677167663</v>
      </c>
      <c r="AG37" s="36">
        <f t="shared" si="26"/>
        <v>2.8552825607141328</v>
      </c>
      <c r="AH37" s="36">
        <f t="shared" si="27"/>
        <v>16.710156131016166</v>
      </c>
      <c r="AI37" s="36">
        <f t="shared" si="28"/>
        <v>3.3429293774521662</v>
      </c>
      <c r="AJ37" s="36">
        <f t="shared" si="29"/>
        <v>9.4077031765954828</v>
      </c>
      <c r="AK37" s="36">
        <f t="shared" si="30"/>
        <v>1.3289878683465488</v>
      </c>
      <c r="AL37" s="36">
        <f t="shared" si="31"/>
        <v>8.2901685373894001</v>
      </c>
      <c r="AM37" s="36">
        <f t="shared" si="32"/>
        <v>1.2685374062252872</v>
      </c>
      <c r="AN37" s="36">
        <f t="shared" si="33"/>
        <v>104.53101100069539</v>
      </c>
      <c r="AO37" s="36">
        <f t="shared" si="34"/>
        <v>58.872640341465605</v>
      </c>
      <c r="AP37" s="53">
        <f t="shared" si="35"/>
        <v>499.22132106607404</v>
      </c>
      <c r="AQ37" s="53">
        <f t="shared" si="36"/>
        <v>603.75233206676944</v>
      </c>
      <c r="AR37" s="52">
        <f t="shared" si="37"/>
        <v>662.62497240823507</v>
      </c>
      <c r="AW37" s="34" t="s">
        <v>14</v>
      </c>
      <c r="AX37" s="34" t="s">
        <v>242</v>
      </c>
      <c r="AY37" s="33">
        <f t="array" ref="AY37">COUNT(IF($F:$F=AW37,$W:$W))</f>
        <v>41</v>
      </c>
      <c r="AZ37" s="39">
        <f t="array" ref="AZ37">AVERAGE(IF($F$6:$F$242=$AW37,Z$8:Z$244))</f>
        <v>65.854337908987162</v>
      </c>
      <c r="BA37" s="39">
        <f t="array" ref="BA37">AVERAGE(IF($F$6:$F$242=$AW37,AA$8:AA$244))</f>
        <v>137.32151222806019</v>
      </c>
      <c r="BB37" s="39">
        <f t="array" ref="BB37">AVERAGE(IF($F$6:$F$242=$AW37,AB$8:AB$244))</f>
        <v>15.606189864577058</v>
      </c>
      <c r="BC37" s="39">
        <f t="array" ref="BC37">AVERAGE(IF($F$6:$F$242=$AW37,AC$8:AC$244))</f>
        <v>61.112663084626192</v>
      </c>
      <c r="BD37" s="39">
        <f t="array" ref="BD37">AVERAGE(IF($F$6:$F$242=$AW37,AD$8:AD$244))</f>
        <v>12.727382693791331</v>
      </c>
      <c r="BE37" s="39">
        <f t="array" ref="BE37">AVERAGE(IF($F$6:$F$242=$AW37,AE$8:AE$244))</f>
        <v>2.868300238383811</v>
      </c>
      <c r="BF37" s="39">
        <f t="array" ref="BF37">AVERAGE(IF($F$6:$F$242=$AW37,AF$8:AF$244))</f>
        <v>12.457465971560797</v>
      </c>
      <c r="BG37" s="39">
        <f t="array" ref="BG37">AVERAGE(IF($F$6:$F$242=$AW37,AG$8:AG$244))</f>
        <v>1.8562367590919868</v>
      </c>
      <c r="BH37" s="39">
        <f t="array" ref="BH37">AVERAGE(IF($F$6:$F$242=$AW37,AH$8:AH$244))</f>
        <v>10.787990871786942</v>
      </c>
      <c r="BI37" s="39">
        <f t="array" ref="BI37">AVERAGE(IF($F$6:$F$242=$AW37,AI$8:AI$244))</f>
        <v>2.2015657366417924</v>
      </c>
      <c r="BJ37" s="39">
        <f t="array" ref="BJ37">AVERAGE(IF($F$6:$F$242=$AW37,AJ$8:AJ$244))</f>
        <v>6.2298681954159072</v>
      </c>
      <c r="BK37" s="39">
        <f t="array" ref="BK37">AVERAGE(IF($F$6:$F$242=$AW37,AK$8:AK$244))</f>
        <v>0.89291136906308999</v>
      </c>
      <c r="BL37" s="39">
        <f t="array" ref="BL37">AVERAGE(IF($F$6:$F$242=$AW37,AL$8:AL$244))</f>
        <v>5.6269799143833232</v>
      </c>
      <c r="BM37" s="39">
        <f t="array" ref="BM37">AVERAGE(IF($F$6:$F$242=$AW37,AM$8:AM$244))</f>
        <v>0.85034744280015584</v>
      </c>
      <c r="BN37" s="39">
        <f t="array" ref="BN37">AVERAGE(IF($F$6:$F$242=$AW37,AN$8:AN$244))</f>
        <v>70.569847221182783</v>
      </c>
      <c r="BO37" s="39">
        <f t="array" ref="BO37">AVERAGE(IF($F$6:$F$242=$AW37,AO$8:AO$244))</f>
        <v>43.919316905016757</v>
      </c>
      <c r="BP37" s="39">
        <f t="array" ref="BP37">AVERAGE(IF($F$6:$F$242=$AW37,AP$8:AP$244))</f>
        <v>336.39375227916986</v>
      </c>
      <c r="BQ37" s="39">
        <f t="array" ref="BQ37">AVERAGE(IF($F$6:$F$242=$AW37,AQ$8:AQ$244))</f>
        <v>406.96359950035247</v>
      </c>
      <c r="BR37" s="39">
        <f t="array" ref="BR37">AVERAGE(IF($F$6:$F$242=$AW37,AR$8:AR$244))</f>
        <v>450.88291640536931</v>
      </c>
      <c r="BT37" s="34">
        <v>32</v>
      </c>
      <c r="BU37" s="59">
        <f t="shared" si="0"/>
        <v>2.7404653906570577</v>
      </c>
      <c r="BV37" s="59">
        <f t="shared" si="1"/>
        <v>2.7329774941185683</v>
      </c>
      <c r="BW37" s="59">
        <f t="shared" si="2"/>
        <v>2.8309290232650537</v>
      </c>
      <c r="BX37" s="59">
        <f t="shared" si="3"/>
        <v>2.9605540739860028</v>
      </c>
      <c r="BY37" s="59">
        <f t="shared" si="4"/>
        <v>3.6178036288638324</v>
      </c>
      <c r="BZ37" s="59">
        <f t="shared" si="5"/>
        <v>3.9801725018808289</v>
      </c>
      <c r="CA37" s="59">
        <f t="shared" si="6"/>
        <v>4.26942532658299</v>
      </c>
      <c r="CB37" s="59">
        <f t="shared" si="7"/>
        <v>3.8794600009702895</v>
      </c>
      <c r="CC37" s="59">
        <f t="shared" si="8"/>
        <v>4.1515915853456313</v>
      </c>
      <c r="CD37" s="59">
        <f t="shared" si="9"/>
        <v>3.6336188885349632</v>
      </c>
      <c r="CE37" s="59">
        <f t="shared" si="10"/>
        <v>3.5879874815390864</v>
      </c>
      <c r="CF37" s="59">
        <f t="shared" si="11"/>
        <v>3.5326631269179924</v>
      </c>
      <c r="CG37" s="59">
        <f t="shared" si="12"/>
        <v>3.3054898474439391</v>
      </c>
      <c r="CH37" s="59">
        <f t="shared" si="13"/>
        <v>2.5877956063347356</v>
      </c>
      <c r="CI37" s="59">
        <f t="shared" si="14"/>
        <v>3.7412673944414951</v>
      </c>
      <c r="CJ37" s="59">
        <f t="shared" si="15"/>
        <v>2.8293271982634374</v>
      </c>
    </row>
    <row r="38" spans="1:88" x14ac:dyDescent="0.25">
      <c r="A38" s="41">
        <v>33</v>
      </c>
      <c r="B38" s="42" t="s">
        <v>235</v>
      </c>
      <c r="C38" s="46">
        <v>93383</v>
      </c>
      <c r="D38" s="47" t="s">
        <v>190</v>
      </c>
      <c r="E38" s="47" t="s">
        <v>161</v>
      </c>
      <c r="F38" s="44" t="s">
        <v>185</v>
      </c>
      <c r="G38" s="37">
        <v>81.987427876917195</v>
      </c>
      <c r="H38" s="37">
        <v>176.00236553123267</v>
      </c>
      <c r="I38" s="37">
        <v>20.028169030056503</v>
      </c>
      <c r="J38" s="37">
        <v>76.646667361955195</v>
      </c>
      <c r="K38" s="37">
        <v>16.276600526858672</v>
      </c>
      <c r="L38" s="37">
        <v>3.4421029095336997</v>
      </c>
      <c r="M38" s="37">
        <v>16.361998561894509</v>
      </c>
      <c r="N38" s="37">
        <v>2.5458734564795229</v>
      </c>
      <c r="O38" s="37">
        <v>14.725173178055348</v>
      </c>
      <c r="P38" s="37">
        <v>2.9740408823527602</v>
      </c>
      <c r="Q38" s="37">
        <v>8.4287256401364594</v>
      </c>
      <c r="R38" s="37">
        <v>1.1935926679550968</v>
      </c>
      <c r="S38" s="37">
        <v>7.5286625785342913</v>
      </c>
      <c r="T38" s="37">
        <v>1.1464533769363974</v>
      </c>
      <c r="U38" s="37">
        <v>83.655840691262426</v>
      </c>
      <c r="V38" s="37">
        <v>37.142619942874717</v>
      </c>
      <c r="W38" s="53">
        <f t="shared" si="16"/>
        <v>429.28785357889831</v>
      </c>
      <c r="X38" s="53">
        <f t="shared" si="17"/>
        <v>512.94369427016068</v>
      </c>
      <c r="Y38" s="52">
        <f t="shared" si="18"/>
        <v>550.08631421303539</v>
      </c>
      <c r="Z38" s="36">
        <f t="shared" si="19"/>
        <v>95.925290615993106</v>
      </c>
      <c r="AA38" s="36">
        <f t="shared" si="20"/>
        <v>205.9227676715422</v>
      </c>
      <c r="AB38" s="36">
        <f t="shared" si="21"/>
        <v>23.432957765166108</v>
      </c>
      <c r="AC38" s="36">
        <f t="shared" si="22"/>
        <v>89.676600813487568</v>
      </c>
      <c r="AD38" s="36">
        <f t="shared" si="23"/>
        <v>18.880856611156059</v>
      </c>
      <c r="AE38" s="36">
        <f t="shared" si="24"/>
        <v>3.9928393750590914</v>
      </c>
      <c r="AF38" s="36">
        <f t="shared" si="25"/>
        <v>18.816298346178684</v>
      </c>
      <c r="AG38" s="36">
        <f t="shared" si="26"/>
        <v>2.9277544749514512</v>
      </c>
      <c r="AH38" s="36">
        <f t="shared" si="27"/>
        <v>16.933949154763649</v>
      </c>
      <c r="AI38" s="36">
        <f t="shared" si="28"/>
        <v>3.4201470147056741</v>
      </c>
      <c r="AJ38" s="36">
        <f t="shared" si="29"/>
        <v>9.6087472297555632</v>
      </c>
      <c r="AK38" s="36">
        <f t="shared" si="30"/>
        <v>1.3606956414688103</v>
      </c>
      <c r="AL38" s="36">
        <f t="shared" si="31"/>
        <v>8.5826753395290911</v>
      </c>
      <c r="AM38" s="36">
        <f t="shared" si="32"/>
        <v>1.3069568497074928</v>
      </c>
      <c r="AN38" s="36">
        <f t="shared" si="33"/>
        <v>106.24291767790328</v>
      </c>
      <c r="AO38" s="36">
        <f t="shared" si="34"/>
        <v>56.828208512598316</v>
      </c>
      <c r="AP38" s="53">
        <f t="shared" si="35"/>
        <v>500.78853690346449</v>
      </c>
      <c r="AQ38" s="53">
        <f t="shared" si="36"/>
        <v>607.03145458136783</v>
      </c>
      <c r="AR38" s="52">
        <f t="shared" si="37"/>
        <v>663.85966309396611</v>
      </c>
      <c r="AW38" s="34" t="s">
        <v>202</v>
      </c>
      <c r="AX38" s="34" t="s">
        <v>247</v>
      </c>
      <c r="AY38" s="33">
        <f t="array" ref="AY38">COUNT(IF($F:$F=AW38,$W:$W))</f>
        <v>12</v>
      </c>
      <c r="AZ38" s="39">
        <f t="array" ref="AZ38">AVERAGE(IF($F$6:$F$242=$AW38,Z$8:Z$244))</f>
        <v>60.677686230200017</v>
      </c>
      <c r="BA38" s="39">
        <f t="array" ref="BA38">AVERAGE(IF($F$6:$F$242=$AW38,AA$8:AA$244))</f>
        <v>123.05077845998879</v>
      </c>
      <c r="BB38" s="39">
        <f t="array" ref="BB38">AVERAGE(IF($F$6:$F$242=$AW38,AB$8:AB$244))</f>
        <v>13.625034921941824</v>
      </c>
      <c r="BC38" s="39">
        <f t="array" ref="BC38">AVERAGE(IF($F$6:$F$242=$AW38,AC$8:AC$244))</f>
        <v>51.759987821814057</v>
      </c>
      <c r="BD38" s="39">
        <f t="array" ref="BD38">AVERAGE(IF($F$6:$F$242=$AW38,AD$8:AD$244))</f>
        <v>10.460490350116158</v>
      </c>
      <c r="BE38" s="39">
        <f t="array" ref="BE38">AVERAGE(IF($F$6:$F$242=$AW38,AE$8:AE$244))</f>
        <v>2.5479311389498251</v>
      </c>
      <c r="BF38" s="39">
        <f t="array" ref="BF38">AVERAGE(IF($F$6:$F$242=$AW38,AF$8:AF$244))</f>
        <v>10.462463560270168</v>
      </c>
      <c r="BG38" s="39">
        <f t="array" ref="BG38">AVERAGE(IF($F$6:$F$242=$AW38,AG$8:AG$244))</f>
        <v>1.610775584869365</v>
      </c>
      <c r="BH38" s="39">
        <f t="array" ref="BH38">AVERAGE(IF($F$6:$F$242=$AW38,AH$8:AH$244))</f>
        <v>9.73620789528578</v>
      </c>
      <c r="BI38" s="39">
        <f t="array" ref="BI38">AVERAGE(IF($F$6:$F$242=$AW38,AI$8:AI$244))</f>
        <v>2.011919220527969</v>
      </c>
      <c r="BJ38" s="39">
        <f t="array" ref="BJ38">AVERAGE(IF($F$6:$F$242=$AW38,AJ$8:AJ$244))</f>
        <v>5.8026749245372509</v>
      </c>
      <c r="BK38" s="39">
        <f t="array" ref="BK38">AVERAGE(IF($F$6:$F$242=$AW38,AK$8:AK$244))</f>
        <v>0.85064721138913502</v>
      </c>
      <c r="BL38" s="39">
        <f t="array" ref="BL38">AVERAGE(IF($F$6:$F$242=$AW38,AL$8:AL$244))</f>
        <v>5.3831675068101568</v>
      </c>
      <c r="BM38" s="39">
        <f t="array" ref="BM38">AVERAGE(IF($F$6:$F$242=$AW38,AM$8:AM$244))</f>
        <v>0.81883764964326389</v>
      </c>
      <c r="BN38" s="39">
        <f t="array" ref="BN38">AVERAGE(IF($F$6:$F$242=$AW38,AN$8:AN$244))</f>
        <v>63.142413794876099</v>
      </c>
      <c r="BO38" s="39">
        <f t="array" ref="BO38">AVERAGE(IF($F$6:$F$242=$AW38,AO$8:AO$244))</f>
        <v>42.77540001609713</v>
      </c>
      <c r="BP38" s="39">
        <f t="array" ref="BP38">AVERAGE(IF($F$6:$F$242=$AW38,AP$8:AP$244))</f>
        <v>298.79860247634377</v>
      </c>
      <c r="BQ38" s="39">
        <f t="array" ref="BQ38">AVERAGE(IF($F$6:$F$242=$AW38,AQ$8:AQ$244))</f>
        <v>361.94101627121978</v>
      </c>
      <c r="BR38" s="39">
        <f t="array" ref="BR38">AVERAGE(IF($F$6:$F$242=$AW38,AR$8:AR$244))</f>
        <v>404.71641628731703</v>
      </c>
      <c r="BT38" s="34">
        <v>33</v>
      </c>
      <c r="BU38" s="59">
        <f t="shared" si="0"/>
        <v>2.7329142625639067</v>
      </c>
      <c r="BV38" s="59">
        <f t="shared" si="1"/>
        <v>2.7500369614255105</v>
      </c>
      <c r="BW38" s="59">
        <f t="shared" si="2"/>
        <v>2.8208688774727473</v>
      </c>
      <c r="BX38" s="59">
        <f t="shared" si="3"/>
        <v>2.9479487446905845</v>
      </c>
      <c r="BY38" s="59">
        <f t="shared" si="4"/>
        <v>3.6170223393019274</v>
      </c>
      <c r="BZ38" s="59">
        <f t="shared" si="5"/>
        <v>3.911480579015568</v>
      </c>
      <c r="CA38" s="59">
        <f t="shared" si="6"/>
        <v>4.3057890952353972</v>
      </c>
      <c r="CB38" s="59">
        <f t="shared" si="7"/>
        <v>3.9779272757492543</v>
      </c>
      <c r="CC38" s="59">
        <f t="shared" si="8"/>
        <v>4.2071923365872426</v>
      </c>
      <c r="CD38" s="59">
        <f t="shared" si="9"/>
        <v>3.7175511029409503</v>
      </c>
      <c r="CE38" s="59">
        <f t="shared" si="10"/>
        <v>3.6646633217984608</v>
      </c>
      <c r="CF38" s="59">
        <f t="shared" si="11"/>
        <v>3.6169474786518081</v>
      </c>
      <c r="CG38" s="59">
        <f t="shared" si="12"/>
        <v>3.4221193538792232</v>
      </c>
      <c r="CH38" s="59">
        <f t="shared" si="13"/>
        <v>2.6661706440381336</v>
      </c>
      <c r="CI38" s="59">
        <f t="shared" si="14"/>
        <v>3.8025382132392012</v>
      </c>
      <c r="CJ38" s="59">
        <f t="shared" si="15"/>
        <v>2.7310749957996117</v>
      </c>
    </row>
    <row r="39" spans="1:88" x14ac:dyDescent="0.25">
      <c r="A39" s="41">
        <v>34</v>
      </c>
      <c r="B39" s="42" t="s">
        <v>235</v>
      </c>
      <c r="C39" s="48">
        <v>93384</v>
      </c>
      <c r="D39" s="44" t="s">
        <v>190</v>
      </c>
      <c r="E39" s="44" t="s">
        <v>161</v>
      </c>
      <c r="F39" s="44" t="s">
        <v>185</v>
      </c>
      <c r="G39" s="36">
        <v>77.518143535093515</v>
      </c>
      <c r="H39" s="36">
        <v>166.50307595091297</v>
      </c>
      <c r="I39" s="36">
        <v>19.200228540361799</v>
      </c>
      <c r="J39" s="36">
        <v>74.153147896064155</v>
      </c>
      <c r="K39" s="36">
        <v>15.996792590220354</v>
      </c>
      <c r="L39" s="36">
        <v>3.46265915519795</v>
      </c>
      <c r="M39" s="36">
        <v>15.863046133919761</v>
      </c>
      <c r="N39" s="36">
        <v>2.5106489161973897</v>
      </c>
      <c r="O39" s="36">
        <v>14.301846591174735</v>
      </c>
      <c r="P39" s="36">
        <v>2.960798476422021</v>
      </c>
      <c r="Q39" s="36">
        <v>8.4054327306726559</v>
      </c>
      <c r="R39" s="36">
        <v>1.2006518984715884</v>
      </c>
      <c r="S39" s="36">
        <v>7.5773414237831442</v>
      </c>
      <c r="T39" s="36">
        <v>1.1078964145056933</v>
      </c>
      <c r="U39" s="36">
        <v>82.800971359204269</v>
      </c>
      <c r="V39" s="36">
        <v>39.102856578798963</v>
      </c>
      <c r="W39" s="53">
        <f t="shared" si="16"/>
        <v>410.76171025299783</v>
      </c>
      <c r="X39" s="53">
        <f t="shared" si="17"/>
        <v>493.56268161220208</v>
      </c>
      <c r="Y39" s="52">
        <f t="shared" si="18"/>
        <v>532.66553819100102</v>
      </c>
      <c r="Z39" s="36">
        <f t="shared" si="19"/>
        <v>90.696227936059401</v>
      </c>
      <c r="AA39" s="36">
        <f t="shared" si="20"/>
        <v>194.80859886256818</v>
      </c>
      <c r="AB39" s="36">
        <f t="shared" si="21"/>
        <v>22.464267392223302</v>
      </c>
      <c r="AC39" s="36">
        <f t="shared" si="22"/>
        <v>86.759183038395051</v>
      </c>
      <c r="AD39" s="36">
        <f t="shared" si="23"/>
        <v>18.556279404655609</v>
      </c>
      <c r="AE39" s="36">
        <f t="shared" si="24"/>
        <v>4.016684620029622</v>
      </c>
      <c r="AF39" s="36">
        <f t="shared" si="25"/>
        <v>18.242503054007724</v>
      </c>
      <c r="AG39" s="36">
        <f t="shared" si="26"/>
        <v>2.8872462536269978</v>
      </c>
      <c r="AH39" s="36">
        <f t="shared" si="27"/>
        <v>16.447123579850945</v>
      </c>
      <c r="AI39" s="36">
        <f t="shared" si="28"/>
        <v>3.4049182478853237</v>
      </c>
      <c r="AJ39" s="36">
        <f t="shared" si="29"/>
        <v>9.5821933129668277</v>
      </c>
      <c r="AK39" s="36">
        <f t="shared" si="30"/>
        <v>1.3687431642576107</v>
      </c>
      <c r="AL39" s="36">
        <f t="shared" si="31"/>
        <v>8.6381692231127829</v>
      </c>
      <c r="AM39" s="36">
        <f t="shared" si="32"/>
        <v>1.2630019125364902</v>
      </c>
      <c r="AN39" s="36">
        <f t="shared" si="33"/>
        <v>105.15723362618942</v>
      </c>
      <c r="AO39" s="36">
        <f t="shared" si="34"/>
        <v>59.827370565562418</v>
      </c>
      <c r="AP39" s="53">
        <f t="shared" si="35"/>
        <v>479.13514000217589</v>
      </c>
      <c r="AQ39" s="53">
        <f t="shared" si="36"/>
        <v>584.29237362836534</v>
      </c>
      <c r="AR39" s="52">
        <f t="shared" si="37"/>
        <v>644.11974419392777</v>
      </c>
      <c r="AW39" s="34" t="s">
        <v>207</v>
      </c>
      <c r="AX39" s="34" t="s">
        <v>238</v>
      </c>
      <c r="AY39" s="33">
        <f t="array" ref="AY39">COUNT(IF($F:$F=AW39,$W:$W))</f>
        <v>105</v>
      </c>
      <c r="AZ39" s="39">
        <f t="array" ref="AZ39">AVERAGE(IF($F$6:$F$242=$AW39,Z$8:Z$244))</f>
        <v>62.887638850577694</v>
      </c>
      <c r="BA39" s="39">
        <f t="array" ref="BA39">AVERAGE(IF($F$6:$F$242=$AW39,AA$8:AA$244))</f>
        <v>123.20682722490339</v>
      </c>
      <c r="BB39" s="39">
        <f t="array" ref="BB39">AVERAGE(IF($F$6:$F$242=$AW39,AB$8:AB$244))</f>
        <v>14.729845151945424</v>
      </c>
      <c r="BC39" s="39">
        <f t="array" ref="BC39">AVERAGE(IF($F$6:$F$242=$AW39,AC$8:AC$244))</f>
        <v>57.633309641739579</v>
      </c>
      <c r="BD39" s="39">
        <f t="array" ref="BD39">AVERAGE(IF($F$6:$F$242=$AW39,AD$8:AD$244))</f>
        <v>11.950077049311876</v>
      </c>
      <c r="BE39" s="39">
        <f t="array" ref="BE39">AVERAGE(IF($F$6:$F$242=$AW39,AE$8:AE$244))</f>
        <v>2.5908726494009335</v>
      </c>
      <c r="BF39" s="39">
        <f t="array" ref="BF39">AVERAGE(IF($F$6:$F$242=$AW39,AF$8:AF$244))</f>
        <v>11.020995927924016</v>
      </c>
      <c r="BG39" s="39">
        <f t="array" ref="BG39">AVERAGE(IF($F$6:$F$242=$AW39,AG$8:AG$244))</f>
        <v>1.6438198148757164</v>
      </c>
      <c r="BH39" s="39">
        <f t="array" ref="BH39">AVERAGE(IF($F$6:$F$242=$AW39,AH$8:AH$244))</f>
        <v>9.7298666114773376</v>
      </c>
      <c r="BI39" s="39">
        <f t="array" ref="BI39">AVERAGE(IF($F$6:$F$242=$AW39,AI$8:AI$244))</f>
        <v>1.9583051454462996</v>
      </c>
      <c r="BJ39" s="39">
        <f t="array" ref="BJ39">AVERAGE(IF($F$6:$F$242=$AW39,AJ$8:AJ$244))</f>
        <v>5.2520505661218291</v>
      </c>
      <c r="BK39" s="39">
        <f t="array" ref="BK39">AVERAGE(IF($F$6:$F$242=$AW39,AK$8:AK$244))</f>
        <v>0.79506374905179311</v>
      </c>
      <c r="BL39" s="39">
        <f t="array" ref="BL39">AVERAGE(IF($F$6:$F$242=$AW39,AL$8:AL$244))</f>
        <v>5.0775862311678033</v>
      </c>
      <c r="BM39" s="39">
        <f t="array" ref="BM39">AVERAGE(IF($F$6:$F$242=$AW39,AM$8:AM$244))</f>
        <v>0.77071116804120576</v>
      </c>
      <c r="BN39" s="39">
        <f t="array" ref="BN39">AVERAGE(IF($F$6:$F$242=$AW39,AN$8:AN$244))</f>
        <v>59.277886664099555</v>
      </c>
      <c r="BO39" s="39">
        <f t="array" ref="BO39">AVERAGE(IF($F$6:$F$242=$AW39,AO$8:AO$244))</f>
        <v>27.307128096593498</v>
      </c>
      <c r="BP39" s="39">
        <f t="array" ref="BP39">AVERAGE(IF($F$6:$F$242=$AW39,AP$8:AP$244))</f>
        <v>309.24696978198506</v>
      </c>
      <c r="BQ39" s="39">
        <f t="array" ref="BQ39">AVERAGE(IF($F$6:$F$242=$AW39,AQ$8:AQ$244))</f>
        <v>368.52485644608436</v>
      </c>
      <c r="BR39" s="39">
        <f t="array" ref="BR39">AVERAGE(IF($F$6:$F$242=$AW39,AR$8:AR$244))</f>
        <v>395.8319845426779</v>
      </c>
      <c r="BT39" s="34">
        <v>34</v>
      </c>
      <c r="BU39" s="59">
        <f t="shared" si="0"/>
        <v>2.5839381178364507</v>
      </c>
      <c r="BV39" s="59">
        <f t="shared" si="1"/>
        <v>2.6016105617330152</v>
      </c>
      <c r="BW39" s="59">
        <f t="shared" si="2"/>
        <v>2.7042575408960281</v>
      </c>
      <c r="BX39" s="59">
        <f t="shared" si="3"/>
        <v>2.8520441498486213</v>
      </c>
      <c r="BY39" s="59">
        <f t="shared" si="4"/>
        <v>3.5548427978267454</v>
      </c>
      <c r="BZ39" s="59">
        <f t="shared" si="5"/>
        <v>3.9348399490885795</v>
      </c>
      <c r="CA39" s="59">
        <f t="shared" si="6"/>
        <v>4.1744858247157266</v>
      </c>
      <c r="CB39" s="59">
        <f t="shared" si="7"/>
        <v>3.9228889315584214</v>
      </c>
      <c r="CC39" s="59">
        <f t="shared" si="8"/>
        <v>4.0862418831927814</v>
      </c>
      <c r="CD39" s="59">
        <f t="shared" si="9"/>
        <v>3.7009980955275261</v>
      </c>
      <c r="CE39" s="59">
        <f t="shared" si="10"/>
        <v>3.6545359698576769</v>
      </c>
      <c r="CF39" s="59">
        <f t="shared" si="11"/>
        <v>3.6383390862775404</v>
      </c>
      <c r="CG39" s="59">
        <f t="shared" si="12"/>
        <v>3.4442461017196107</v>
      </c>
      <c r="CH39" s="59">
        <f t="shared" si="13"/>
        <v>2.5765032895481239</v>
      </c>
      <c r="CI39" s="59">
        <f t="shared" si="14"/>
        <v>3.7636805163274669</v>
      </c>
      <c r="CJ39" s="59">
        <f t="shared" si="15"/>
        <v>2.8752100425587472</v>
      </c>
    </row>
    <row r="40" spans="1:88" x14ac:dyDescent="0.25">
      <c r="A40" s="41">
        <v>35</v>
      </c>
      <c r="B40" s="42" t="s">
        <v>235</v>
      </c>
      <c r="C40" s="48">
        <v>93385</v>
      </c>
      <c r="D40" s="47" t="s">
        <v>190</v>
      </c>
      <c r="E40" s="44" t="s">
        <v>161</v>
      </c>
      <c r="F40" s="44" t="s">
        <v>185</v>
      </c>
      <c r="G40" s="36">
        <v>76.14279717207728</v>
      </c>
      <c r="H40" s="36">
        <v>164.33727560967449</v>
      </c>
      <c r="I40" s="36">
        <v>18.900590848608651</v>
      </c>
      <c r="J40" s="36">
        <v>73.067479073875518</v>
      </c>
      <c r="K40" s="36">
        <v>16.029052692467008</v>
      </c>
      <c r="L40" s="36">
        <v>3.4437082749110268</v>
      </c>
      <c r="M40" s="36">
        <v>15.867715375363346</v>
      </c>
      <c r="N40" s="36">
        <v>2.5145266613082846</v>
      </c>
      <c r="O40" s="36">
        <v>14.517642374896157</v>
      </c>
      <c r="P40" s="36">
        <v>3.0036739597971849</v>
      </c>
      <c r="Q40" s="36">
        <v>8.589647828948447</v>
      </c>
      <c r="R40" s="36">
        <v>1.194354165946899</v>
      </c>
      <c r="S40" s="36">
        <v>7.6161489807010287</v>
      </c>
      <c r="T40" s="36">
        <v>1.1379763431055543</v>
      </c>
      <c r="U40" s="36">
        <v>85.055404017497807</v>
      </c>
      <c r="V40" s="36">
        <v>39.406736966347069</v>
      </c>
      <c r="W40" s="53">
        <f t="shared" si="16"/>
        <v>406.36258936168093</v>
      </c>
      <c r="X40" s="53">
        <f t="shared" si="17"/>
        <v>491.41799337917871</v>
      </c>
      <c r="Y40" s="52">
        <f t="shared" si="18"/>
        <v>530.82473034552572</v>
      </c>
      <c r="Z40" s="36">
        <f t="shared" si="19"/>
        <v>89.087072691330405</v>
      </c>
      <c r="AA40" s="36">
        <f t="shared" si="20"/>
        <v>192.27461246331913</v>
      </c>
      <c r="AB40" s="36">
        <f t="shared" si="21"/>
        <v>22.113691292872119</v>
      </c>
      <c r="AC40" s="36">
        <f t="shared" si="22"/>
        <v>85.488950516434357</v>
      </c>
      <c r="AD40" s="36">
        <f t="shared" si="23"/>
        <v>18.593701123261727</v>
      </c>
      <c r="AE40" s="36">
        <f t="shared" si="24"/>
        <v>3.9947015988967909</v>
      </c>
      <c r="AF40" s="36">
        <f t="shared" si="25"/>
        <v>18.247872681667847</v>
      </c>
      <c r="AG40" s="36">
        <f t="shared" si="26"/>
        <v>2.891705660504527</v>
      </c>
      <c r="AH40" s="36">
        <f t="shared" si="27"/>
        <v>16.695288731130578</v>
      </c>
      <c r="AI40" s="36">
        <f t="shared" si="28"/>
        <v>3.4542250537667623</v>
      </c>
      <c r="AJ40" s="36">
        <f t="shared" si="29"/>
        <v>9.7921985250012291</v>
      </c>
      <c r="AK40" s="36">
        <f t="shared" si="30"/>
        <v>1.3615637491794648</v>
      </c>
      <c r="AL40" s="36">
        <f t="shared" si="31"/>
        <v>8.6824098379991721</v>
      </c>
      <c r="AM40" s="36">
        <f t="shared" si="32"/>
        <v>1.2972930311403317</v>
      </c>
      <c r="AN40" s="36">
        <f t="shared" si="33"/>
        <v>108.02036310222222</v>
      </c>
      <c r="AO40" s="36">
        <f t="shared" si="34"/>
        <v>60.292307558511013</v>
      </c>
      <c r="AP40" s="53">
        <f t="shared" si="35"/>
        <v>473.97528695650436</v>
      </c>
      <c r="AQ40" s="53">
        <f t="shared" si="36"/>
        <v>581.9956500587266</v>
      </c>
      <c r="AR40" s="52">
        <f t="shared" si="37"/>
        <v>642.28795761723757</v>
      </c>
      <c r="AW40" s="34" t="s">
        <v>212</v>
      </c>
      <c r="AX40" s="34" t="s">
        <v>239</v>
      </c>
      <c r="AY40" s="33">
        <f t="array" ref="AY40">COUNT(IF($F:$F=AW40,$W:$W))</f>
        <v>2</v>
      </c>
      <c r="AZ40" s="39">
        <f t="array" ref="AZ40">AVERAGE(IF($F$6:$F$242=$AW40,Z$8:Z$244))</f>
        <v>47.853484754871701</v>
      </c>
      <c r="BA40" s="39">
        <f t="array" ref="BA40">AVERAGE(IF($F$6:$F$242=$AW40,AA$8:AA$244))</f>
        <v>92.087427711254847</v>
      </c>
      <c r="BB40" s="39">
        <f t="array" ref="BB40">AVERAGE(IF($F$6:$F$242=$AW40,AB$8:AB$244))</f>
        <v>9.5323954388933547</v>
      </c>
      <c r="BC40" s="39">
        <f t="array" ref="BC40">AVERAGE(IF($F$6:$F$242=$AW40,AC$8:AC$244))</f>
        <v>34.395324351106964</v>
      </c>
      <c r="BD40" s="39">
        <f t="array" ref="BD40">AVERAGE(IF($F$6:$F$242=$AW40,AD$8:AD$244))</f>
        <v>6.5002555801947173</v>
      </c>
      <c r="BE40" s="39">
        <f t="array" ref="BE40">AVERAGE(IF($F$6:$F$242=$AW40,AE$8:AE$244))</f>
        <v>1.5988448157254473</v>
      </c>
      <c r="BF40" s="39">
        <f t="array" ref="BF40">AVERAGE(IF($F$6:$F$242=$AW40,AF$8:AF$244))</f>
        <v>6.5274481684769725</v>
      </c>
      <c r="BG40" s="39">
        <f t="array" ref="BG40">AVERAGE(IF($F$6:$F$242=$AW40,AG$8:AG$244))</f>
        <v>0.95487262469545819</v>
      </c>
      <c r="BH40" s="39">
        <f t="array" ref="BH40">AVERAGE(IF($F$6:$F$242=$AW40,AH$8:AH$244))</f>
        <v>5.6316525310157761</v>
      </c>
      <c r="BI40" s="39">
        <f t="array" ref="BI40">AVERAGE(IF($F$6:$F$242=$AW40,AI$8:AI$244))</f>
        <v>1.1907590651097542</v>
      </c>
      <c r="BJ40" s="39">
        <f t="array" ref="BJ40">AVERAGE(IF($F$6:$F$242=$AW40,AJ$8:AJ$244))</f>
        <v>3.3127773150337072</v>
      </c>
      <c r="BK40" s="39">
        <f t="array" ref="BK40">AVERAGE(IF($F$6:$F$242=$AW40,AK$8:AK$244))</f>
        <v>0.47191333442772365</v>
      </c>
      <c r="BL40" s="39">
        <f t="array" ref="BL40">AVERAGE(IF($F$6:$F$242=$AW40,AL$8:AL$244))</f>
        <v>3.0468287850700406</v>
      </c>
      <c r="BM40" s="39">
        <f t="array" ref="BM40">AVERAGE(IF($F$6:$F$242=$AW40,AM$8:AM$244))</f>
        <v>0.45946131233326448</v>
      </c>
      <c r="BN40" s="39">
        <f t="array" ref="BN40">AVERAGE(IF($F$6:$F$242=$AW40,AN$8:AN$244))</f>
        <v>43.255549249004922</v>
      </c>
      <c r="BO40" s="39">
        <f t="array" ref="BO40">AVERAGE(IF($F$6:$F$242=$AW40,AO$8:AO$244))</f>
        <v>22.417533315880075</v>
      </c>
      <c r="BP40" s="39">
        <f t="array" ref="BP40">AVERAGE(IF($F$6:$F$242=$AW40,AP$8:AP$244))</f>
        <v>213.56344578820972</v>
      </c>
      <c r="BQ40" s="39">
        <f t="array" ref="BQ40">AVERAGE(IF($F$6:$F$242=$AW40,AQ$8:AQ$244))</f>
        <v>256.81899503721468</v>
      </c>
      <c r="BR40" s="39">
        <f t="array" ref="BR40">AVERAGE(IF($F$6:$F$242=$AW40,AR$8:AR$244))</f>
        <v>279.23652835309474</v>
      </c>
      <c r="BT40" s="34">
        <v>35</v>
      </c>
      <c r="BU40" s="59">
        <f t="shared" si="0"/>
        <v>2.5380932390692426</v>
      </c>
      <c r="BV40" s="59">
        <f t="shared" si="1"/>
        <v>2.5677699314011639</v>
      </c>
      <c r="BW40" s="59">
        <f t="shared" si="2"/>
        <v>2.6620550490998101</v>
      </c>
      <c r="BX40" s="59">
        <f t="shared" si="3"/>
        <v>2.8102876566875201</v>
      </c>
      <c r="BY40" s="59">
        <f t="shared" si="4"/>
        <v>3.5620117094371131</v>
      </c>
      <c r="BZ40" s="59">
        <f t="shared" si="5"/>
        <v>3.9133048578534395</v>
      </c>
      <c r="CA40" s="59">
        <f t="shared" si="6"/>
        <v>4.175714572464039</v>
      </c>
      <c r="CB40" s="59">
        <f t="shared" si="7"/>
        <v>3.9289479082941945</v>
      </c>
      <c r="CC40" s="59">
        <f t="shared" si="8"/>
        <v>4.1478978213989022</v>
      </c>
      <c r="CD40" s="59">
        <f t="shared" si="9"/>
        <v>3.7545924497464811</v>
      </c>
      <c r="CE40" s="59">
        <f t="shared" si="10"/>
        <v>3.7346294908471513</v>
      </c>
      <c r="CF40" s="59">
        <f t="shared" si="11"/>
        <v>3.6192550483239363</v>
      </c>
      <c r="CG40" s="59">
        <f t="shared" si="12"/>
        <v>3.4618859003186491</v>
      </c>
      <c r="CH40" s="59">
        <f t="shared" si="13"/>
        <v>2.6464566118733823</v>
      </c>
      <c r="CI40" s="59">
        <f t="shared" si="14"/>
        <v>3.8661547280680821</v>
      </c>
      <c r="CJ40" s="59">
        <f t="shared" si="15"/>
        <v>2.8975541887019904</v>
      </c>
    </row>
    <row r="41" spans="1:88" x14ac:dyDescent="0.25">
      <c r="A41" s="41">
        <v>36</v>
      </c>
      <c r="B41" s="42" t="s">
        <v>235</v>
      </c>
      <c r="C41" s="46">
        <v>93386</v>
      </c>
      <c r="D41" s="44" t="s">
        <v>190</v>
      </c>
      <c r="E41" s="47" t="s">
        <v>161</v>
      </c>
      <c r="F41" s="44" t="s">
        <v>185</v>
      </c>
      <c r="G41" s="36">
        <v>77.232306582642124</v>
      </c>
      <c r="H41" s="36">
        <v>168.50380711197766</v>
      </c>
      <c r="I41" s="36">
        <v>19.407934142004613</v>
      </c>
      <c r="J41" s="36">
        <v>74.925846922174117</v>
      </c>
      <c r="K41" s="36">
        <v>16.246274994143604</v>
      </c>
      <c r="L41" s="36">
        <v>3.5880398845134676</v>
      </c>
      <c r="M41" s="36">
        <v>16.58088174609658</v>
      </c>
      <c r="N41" s="36">
        <v>2.6066247671827534</v>
      </c>
      <c r="O41" s="36">
        <v>15.280414623464434</v>
      </c>
      <c r="P41" s="36">
        <v>3.1839203694255658</v>
      </c>
      <c r="Q41" s="36">
        <v>9.0242174187433637</v>
      </c>
      <c r="R41" s="36">
        <v>1.2731769390280387</v>
      </c>
      <c r="S41" s="36">
        <v>7.8688098680206258</v>
      </c>
      <c r="T41" s="36">
        <v>1.1927563785045923</v>
      </c>
      <c r="U41" s="36">
        <v>90.949015858663387</v>
      </c>
      <c r="V41" s="36">
        <v>43.923138186283047</v>
      </c>
      <c r="W41" s="53">
        <f t="shared" si="16"/>
        <v>416.91501174792154</v>
      </c>
      <c r="X41" s="53">
        <f t="shared" si="17"/>
        <v>507.86402760658495</v>
      </c>
      <c r="Y41" s="52">
        <f t="shared" si="18"/>
        <v>551.787165792868</v>
      </c>
      <c r="Z41" s="36">
        <f t="shared" si="19"/>
        <v>90.361798701691285</v>
      </c>
      <c r="AA41" s="36">
        <f t="shared" si="20"/>
        <v>197.14945432101385</v>
      </c>
      <c r="AB41" s="36">
        <f t="shared" si="21"/>
        <v>22.707282946145398</v>
      </c>
      <c r="AC41" s="36">
        <f t="shared" si="22"/>
        <v>87.663240898943712</v>
      </c>
      <c r="AD41" s="36">
        <f t="shared" si="23"/>
        <v>18.84567899320658</v>
      </c>
      <c r="AE41" s="36">
        <f t="shared" si="24"/>
        <v>4.1621262660356217</v>
      </c>
      <c r="AF41" s="36">
        <f t="shared" si="25"/>
        <v>19.068014008011065</v>
      </c>
      <c r="AG41" s="36">
        <f t="shared" si="26"/>
        <v>2.9976184822601661</v>
      </c>
      <c r="AH41" s="36">
        <f t="shared" si="27"/>
        <v>17.572476816984096</v>
      </c>
      <c r="AI41" s="36">
        <f t="shared" si="28"/>
        <v>3.6615084248394005</v>
      </c>
      <c r="AJ41" s="36">
        <f t="shared" si="29"/>
        <v>10.287607857367433</v>
      </c>
      <c r="AK41" s="36">
        <f t="shared" si="30"/>
        <v>1.451421710491964</v>
      </c>
      <c r="AL41" s="36">
        <f t="shared" si="31"/>
        <v>8.9704432495435125</v>
      </c>
      <c r="AM41" s="36">
        <f t="shared" si="32"/>
        <v>1.359742271495235</v>
      </c>
      <c r="AN41" s="36">
        <f t="shared" si="33"/>
        <v>115.5052501405025</v>
      </c>
      <c r="AO41" s="36">
        <f t="shared" si="34"/>
        <v>67.202401425013065</v>
      </c>
      <c r="AP41" s="53">
        <f t="shared" si="35"/>
        <v>486.25841494802938</v>
      </c>
      <c r="AQ41" s="53">
        <f t="shared" si="36"/>
        <v>601.76366508853187</v>
      </c>
      <c r="AR41" s="52">
        <f t="shared" si="37"/>
        <v>668.96606651354489</v>
      </c>
      <c r="AW41" s="34" t="s">
        <v>214</v>
      </c>
      <c r="AX41" s="34" t="s">
        <v>240</v>
      </c>
      <c r="AY41" s="33">
        <f t="array" ref="AY41">COUNT(IF($F:$F=AW41,$W:$W))</f>
        <v>2</v>
      </c>
      <c r="AZ41" s="39">
        <f t="array" ref="AZ41">AVERAGE(IF($F$6:$F$242=$AW41,Z$8:Z$244))</f>
        <v>55.751829463903846</v>
      </c>
      <c r="BA41" s="39">
        <f t="array" ref="BA41">AVERAGE(IF($F$6:$F$242=$AW41,AA$8:AA$244))</f>
        <v>115.06399594544061</v>
      </c>
      <c r="BB41" s="39">
        <f t="array" ref="BB41">AVERAGE(IF($F$6:$F$242=$AW41,AB$8:AB$244))</f>
        <v>12.101064165475178</v>
      </c>
      <c r="BC41" s="39">
        <f t="array" ref="BC41">AVERAGE(IF($F$6:$F$242=$AW41,AC$8:AC$244))</f>
        <v>44.43121974179796</v>
      </c>
      <c r="BD41" s="39">
        <f t="array" ref="BD41">AVERAGE(IF($F$6:$F$242=$AW41,AD$8:AD$244))</f>
        <v>8.9863587083476641</v>
      </c>
      <c r="BE41" s="39">
        <f t="array" ref="BE41">AVERAGE(IF($F$6:$F$242=$AW41,AE$8:AE$244))</f>
        <v>2.9138656145059318</v>
      </c>
      <c r="BF41" s="39">
        <f t="array" ref="BF41">AVERAGE(IF($F$6:$F$242=$AW41,AF$8:AF$244))</f>
        <v>8.6760948156622426</v>
      </c>
      <c r="BG41" s="39">
        <f t="array" ref="BG41">AVERAGE(IF($F$6:$F$242=$AW41,AG$8:AG$244))</f>
        <v>1.2889583586192805</v>
      </c>
      <c r="BH41" s="39">
        <f t="array" ref="BH41">AVERAGE(IF($F$6:$F$242=$AW41,AH$8:AH$244))</f>
        <v>7.4182614813226877</v>
      </c>
      <c r="BI41" s="39">
        <f t="array" ref="BI41">AVERAGE(IF($F$6:$F$242=$AW41,AI$8:AI$244))</f>
        <v>1.5065894894713632</v>
      </c>
      <c r="BJ41" s="39">
        <f t="array" ref="BJ41">AVERAGE(IF($F$6:$F$242=$AW41,AJ$8:AJ$244))</f>
        <v>4.1809711457212986</v>
      </c>
      <c r="BK41" s="39">
        <f t="array" ref="BK41">AVERAGE(IF($F$6:$F$242=$AW41,AK$8:AK$244))</f>
        <v>0.59597410515580074</v>
      </c>
      <c r="BL41" s="39">
        <f t="array" ref="BL41">AVERAGE(IF($F$6:$F$242=$AW41,AL$8:AL$244))</f>
        <v>3.807822200964571</v>
      </c>
      <c r="BM41" s="39">
        <f t="array" ref="BM41">AVERAGE(IF($F$6:$F$242=$AW41,AM$8:AM$244))</f>
        <v>0.58818479101234344</v>
      </c>
      <c r="BN41" s="39">
        <f t="array" ref="BN41">AVERAGE(IF($F$6:$F$242=$AW41,AN$8:AN$244))</f>
        <v>45.985004748479845</v>
      </c>
      <c r="BO41" s="39">
        <f t="array" ref="BO41">AVERAGE(IF($F$6:$F$242=$AW41,AO$8:AO$244))</f>
        <v>31.335025127342973</v>
      </c>
      <c r="BP41" s="39">
        <f t="array" ref="BP41">AVERAGE(IF($F$6:$F$242=$AW41,AP$8:AP$244))</f>
        <v>267.31119002740076</v>
      </c>
      <c r="BQ41" s="39">
        <f t="array" ref="BQ41">AVERAGE(IF($F$6:$F$242=$AW41,AQ$8:AQ$244))</f>
        <v>313.29619477588062</v>
      </c>
      <c r="BR41" s="39">
        <f t="array" ref="BR41">AVERAGE(IF($F$6:$F$242=$AW41,AR$8:AR$244))</f>
        <v>344.63121990322361</v>
      </c>
      <c r="BT41" s="34">
        <v>36</v>
      </c>
      <c r="BU41" s="59">
        <f t="shared" si="0"/>
        <v>2.574410219421404</v>
      </c>
      <c r="BV41" s="59">
        <f t="shared" si="1"/>
        <v>2.632871986124651</v>
      </c>
      <c r="BW41" s="59">
        <f t="shared" si="2"/>
        <v>2.7335118509865652</v>
      </c>
      <c r="BX41" s="59">
        <f t="shared" si="3"/>
        <v>2.8817633431605429</v>
      </c>
      <c r="BY41" s="59">
        <f t="shared" si="4"/>
        <v>3.6102833320319121</v>
      </c>
      <c r="BZ41" s="59">
        <f t="shared" si="5"/>
        <v>4.0773180505834858</v>
      </c>
      <c r="CA41" s="59">
        <f t="shared" si="6"/>
        <v>4.3633899331833108</v>
      </c>
      <c r="CB41" s="59">
        <f t="shared" si="7"/>
        <v>4.0728511987230522</v>
      </c>
      <c r="CC41" s="59">
        <f t="shared" si="8"/>
        <v>4.3658327495612665</v>
      </c>
      <c r="CD41" s="59">
        <f t="shared" si="9"/>
        <v>3.9799004617819569</v>
      </c>
      <c r="CE41" s="59">
        <f t="shared" si="10"/>
        <v>3.9235727907579845</v>
      </c>
      <c r="CF41" s="59">
        <f t="shared" si="11"/>
        <v>3.8581119364486023</v>
      </c>
      <c r="CG41" s="59">
        <f t="shared" si="12"/>
        <v>3.576731758191193</v>
      </c>
      <c r="CH41" s="59">
        <f t="shared" si="13"/>
        <v>2.7738520430339357</v>
      </c>
      <c r="CI41" s="59">
        <f t="shared" si="14"/>
        <v>4.1340461753937907</v>
      </c>
      <c r="CJ41" s="59">
        <f t="shared" si="15"/>
        <v>3.2296425136972831</v>
      </c>
    </row>
    <row r="42" spans="1:88" x14ac:dyDescent="0.25">
      <c r="A42" s="41">
        <v>37</v>
      </c>
      <c r="B42" s="42" t="s">
        <v>235</v>
      </c>
      <c r="C42" s="46" t="s">
        <v>191</v>
      </c>
      <c r="D42" s="44" t="s">
        <v>190</v>
      </c>
      <c r="E42" s="47" t="s">
        <v>161</v>
      </c>
      <c r="F42" s="44" t="s">
        <v>185</v>
      </c>
      <c r="G42" s="38">
        <v>81.238732677335349</v>
      </c>
      <c r="H42" s="38">
        <v>179.13551186015761</v>
      </c>
      <c r="I42" s="38">
        <v>20.515233094624548</v>
      </c>
      <c r="J42" s="38">
        <v>79.631649984008334</v>
      </c>
      <c r="K42" s="38">
        <v>17.50530708251414</v>
      </c>
      <c r="L42" s="38">
        <v>3.8273954584562389</v>
      </c>
      <c r="M42" s="38">
        <v>17.728424648974464</v>
      </c>
      <c r="N42" s="38">
        <v>2.7910593394223278</v>
      </c>
      <c r="O42" s="38">
        <v>16.428771394227891</v>
      </c>
      <c r="P42" s="38">
        <v>3.4010348205168035</v>
      </c>
      <c r="Q42" s="38">
        <v>9.6646192712309631</v>
      </c>
      <c r="R42" s="38">
        <v>1.3604639360816666</v>
      </c>
      <c r="S42" s="38">
        <v>8.4740528467069733</v>
      </c>
      <c r="T42" s="38">
        <v>1.2871190661919736</v>
      </c>
      <c r="U42" s="38">
        <v>96.896435276964709</v>
      </c>
      <c r="V42" s="38">
        <v>42.378074387797625</v>
      </c>
      <c r="W42" s="53">
        <f t="shared" si="16"/>
        <v>442.98937548044921</v>
      </c>
      <c r="X42" s="53">
        <f t="shared" si="17"/>
        <v>539.88581075741388</v>
      </c>
      <c r="Y42" s="52">
        <f t="shared" si="18"/>
        <v>582.26388514521147</v>
      </c>
      <c r="Z42" s="36">
        <f t="shared" si="19"/>
        <v>95.049317232482352</v>
      </c>
      <c r="AA42" s="36">
        <f t="shared" si="20"/>
        <v>209.58854887638438</v>
      </c>
      <c r="AB42" s="36">
        <f t="shared" si="21"/>
        <v>24.002822720710721</v>
      </c>
      <c r="AC42" s="36">
        <f t="shared" si="22"/>
        <v>93.169030481289738</v>
      </c>
      <c r="AD42" s="36">
        <f t="shared" si="23"/>
        <v>20.306156215716399</v>
      </c>
      <c r="AE42" s="36">
        <f t="shared" si="24"/>
        <v>4.4397787318092368</v>
      </c>
      <c r="AF42" s="36">
        <f t="shared" si="25"/>
        <v>20.387688346320633</v>
      </c>
      <c r="AG42" s="36">
        <f t="shared" si="26"/>
        <v>3.2097182403356768</v>
      </c>
      <c r="AH42" s="36">
        <f t="shared" si="27"/>
        <v>18.893087103362074</v>
      </c>
      <c r="AI42" s="36">
        <f t="shared" si="28"/>
        <v>3.9111900435943237</v>
      </c>
      <c r="AJ42" s="36">
        <f t="shared" si="29"/>
        <v>11.017665969203296</v>
      </c>
      <c r="AK42" s="36">
        <f t="shared" si="30"/>
        <v>1.5509288871330997</v>
      </c>
      <c r="AL42" s="36">
        <f t="shared" si="31"/>
        <v>9.6604202452459482</v>
      </c>
      <c r="AM42" s="36">
        <f t="shared" si="32"/>
        <v>1.4673157354588497</v>
      </c>
      <c r="AN42" s="36">
        <f t="shared" si="33"/>
        <v>123.05847280174518</v>
      </c>
      <c r="AO42" s="36">
        <f t="shared" si="34"/>
        <v>64.838453813330361</v>
      </c>
      <c r="AP42" s="53">
        <f t="shared" si="35"/>
        <v>516.65366882904675</v>
      </c>
      <c r="AQ42" s="53">
        <f t="shared" si="36"/>
        <v>639.71214163079196</v>
      </c>
      <c r="AR42" s="52">
        <f t="shared" si="37"/>
        <v>704.55059544412234</v>
      </c>
      <c r="AW42" s="62"/>
      <c r="AX42" s="62"/>
      <c r="AY42" s="62"/>
      <c r="AZ42" s="575" t="s">
        <v>269</v>
      </c>
      <c r="BA42" s="576"/>
      <c r="BB42" s="576"/>
      <c r="BC42" s="576"/>
      <c r="BD42" s="576"/>
      <c r="BE42" s="576"/>
      <c r="BF42" s="576"/>
      <c r="BG42" s="576"/>
      <c r="BH42" s="576"/>
      <c r="BI42" s="576"/>
      <c r="BJ42" s="576"/>
      <c r="BK42" s="576"/>
      <c r="BL42" s="576"/>
      <c r="BM42" s="576"/>
      <c r="BN42" s="576"/>
      <c r="BO42" s="577"/>
      <c r="BP42" s="64"/>
      <c r="BQ42" s="64"/>
      <c r="BR42" s="64"/>
      <c r="BT42" s="34">
        <v>37</v>
      </c>
      <c r="BU42" s="59">
        <f t="shared" si="0"/>
        <v>2.7079577559111785</v>
      </c>
      <c r="BV42" s="59">
        <f t="shared" si="1"/>
        <v>2.7989923728149626</v>
      </c>
      <c r="BW42" s="59">
        <f t="shared" si="2"/>
        <v>2.8894694499471196</v>
      </c>
      <c r="BX42" s="59">
        <f t="shared" si="3"/>
        <v>3.062755768615705</v>
      </c>
      <c r="BY42" s="59">
        <f t="shared" si="4"/>
        <v>3.8900682405586977</v>
      </c>
      <c r="BZ42" s="59">
        <f t="shared" si="5"/>
        <v>4.3493130209729989</v>
      </c>
      <c r="CA42" s="59">
        <f t="shared" si="6"/>
        <v>4.6653749076248587</v>
      </c>
      <c r="CB42" s="59">
        <f t="shared" si="7"/>
        <v>4.3610302178473868</v>
      </c>
      <c r="CC42" s="59">
        <f t="shared" si="8"/>
        <v>4.6939346840651117</v>
      </c>
      <c r="CD42" s="59">
        <f t="shared" si="9"/>
        <v>4.2512935256460045</v>
      </c>
      <c r="CE42" s="59">
        <f t="shared" si="10"/>
        <v>4.2020083787960711</v>
      </c>
      <c r="CF42" s="59">
        <f t="shared" si="11"/>
        <v>4.1226179881262626</v>
      </c>
      <c r="CG42" s="59">
        <f t="shared" si="12"/>
        <v>3.8518422030486241</v>
      </c>
      <c r="CH42" s="59">
        <f t="shared" si="13"/>
        <v>2.9933001539348223</v>
      </c>
      <c r="CI42" s="59">
        <f t="shared" si="14"/>
        <v>4.4043834216802145</v>
      </c>
      <c r="CJ42" s="59">
        <f t="shared" si="15"/>
        <v>3.1160348814557079</v>
      </c>
    </row>
    <row r="43" spans="1:88" x14ac:dyDescent="0.25">
      <c r="A43" s="41">
        <v>38</v>
      </c>
      <c r="B43" s="42" t="s">
        <v>235</v>
      </c>
      <c r="C43" s="46" t="s">
        <v>192</v>
      </c>
      <c r="D43" s="47" t="s">
        <v>193</v>
      </c>
      <c r="E43" s="47" t="s">
        <v>161</v>
      </c>
      <c r="F43" s="44" t="s">
        <v>185</v>
      </c>
      <c r="G43" s="37">
        <v>91.126035187896875</v>
      </c>
      <c r="H43" s="37">
        <v>192.50035586088029</v>
      </c>
      <c r="I43" s="37">
        <v>21.708815244300322</v>
      </c>
      <c r="J43" s="37">
        <v>82.228090314858221</v>
      </c>
      <c r="K43" s="37">
        <v>17.632597729742802</v>
      </c>
      <c r="L43" s="37">
        <v>3.6773743128958305</v>
      </c>
      <c r="M43" s="37">
        <v>17.51673505708591</v>
      </c>
      <c r="N43" s="37">
        <v>2.7694679945718357</v>
      </c>
      <c r="O43" s="37">
        <v>16.098886983491663</v>
      </c>
      <c r="P43" s="37">
        <v>3.2646059608549383</v>
      </c>
      <c r="Q43" s="37">
        <v>9.1752460726451925</v>
      </c>
      <c r="R43" s="37">
        <v>1.3094532018346785</v>
      </c>
      <c r="S43" s="37">
        <v>8.4906758633583266</v>
      </c>
      <c r="T43" s="37">
        <v>1.2096844847181603</v>
      </c>
      <c r="U43" s="37">
        <v>92.980264677444097</v>
      </c>
      <c r="V43" s="37">
        <v>37.286832673106879</v>
      </c>
      <c r="W43" s="53">
        <f t="shared" si="16"/>
        <v>468.70802426913497</v>
      </c>
      <c r="X43" s="53">
        <f t="shared" si="17"/>
        <v>561.68828894657906</v>
      </c>
      <c r="Y43" s="52">
        <f t="shared" si="18"/>
        <v>598.97512161968598</v>
      </c>
      <c r="Z43" s="36">
        <f t="shared" si="19"/>
        <v>106.61746116983933</v>
      </c>
      <c r="AA43" s="36">
        <f t="shared" si="20"/>
        <v>225.22541635722993</v>
      </c>
      <c r="AB43" s="36">
        <f t="shared" si="21"/>
        <v>25.399313835831375</v>
      </c>
      <c r="AC43" s="36">
        <f t="shared" si="22"/>
        <v>96.206865668384111</v>
      </c>
      <c r="AD43" s="36">
        <f t="shared" si="23"/>
        <v>20.453813366501649</v>
      </c>
      <c r="AE43" s="36">
        <f t="shared" si="24"/>
        <v>4.2657542029591635</v>
      </c>
      <c r="AF43" s="36">
        <f t="shared" si="25"/>
        <v>20.144245315648796</v>
      </c>
      <c r="AG43" s="36">
        <f t="shared" si="26"/>
        <v>3.1848881937576108</v>
      </c>
      <c r="AH43" s="36">
        <f t="shared" si="27"/>
        <v>18.51372003101541</v>
      </c>
      <c r="AI43" s="36">
        <f t="shared" si="28"/>
        <v>3.7542968549831786</v>
      </c>
      <c r="AJ43" s="36">
        <f t="shared" si="29"/>
        <v>10.459780522815519</v>
      </c>
      <c r="AK43" s="36">
        <f t="shared" si="30"/>
        <v>1.4927766500915334</v>
      </c>
      <c r="AL43" s="36">
        <f t="shared" si="31"/>
        <v>9.6793704842284907</v>
      </c>
      <c r="AM43" s="36">
        <f t="shared" si="32"/>
        <v>1.3790403125787025</v>
      </c>
      <c r="AN43" s="36">
        <f t="shared" si="33"/>
        <v>118.084936140354</v>
      </c>
      <c r="AO43" s="36">
        <f t="shared" si="34"/>
        <v>57.048853989853527</v>
      </c>
      <c r="AP43" s="53">
        <f t="shared" si="35"/>
        <v>546.77674296586486</v>
      </c>
      <c r="AQ43" s="53">
        <f t="shared" si="36"/>
        <v>664.86167910621884</v>
      </c>
      <c r="AR43" s="52">
        <f t="shared" si="37"/>
        <v>721.91053309607241</v>
      </c>
      <c r="AW43" s="34" t="s">
        <v>185</v>
      </c>
      <c r="AX43" s="34" t="s">
        <v>241</v>
      </c>
      <c r="AY43" s="33">
        <f t="array" ref="AY43">COUNT(IF($F:$F=AW43,$W:$W))</f>
        <v>65</v>
      </c>
      <c r="AZ43" s="39">
        <f t="array" ref="AZ43">STDEV(IF($F$6:$F$242=$AW43,Z$7:Z$243))</f>
        <v>24.698360928066613</v>
      </c>
      <c r="BA43" s="39">
        <f t="array" ref="BA43">STDEV(IF($F$6:$F$242=$AW43,AA$7:AA$243))</f>
        <v>58.050080317718901</v>
      </c>
      <c r="BB43" s="39">
        <f t="array" ref="BB43">STDEV(IF($F$6:$F$242=$AW43,AB$7:AB$243))</f>
        <v>6.146908432552193</v>
      </c>
      <c r="BC43" s="39">
        <f t="array" ref="BC43">STDEV(IF($F$6:$F$242=$AW43,AC$7:AC$243))</f>
        <v>24.66330855590331</v>
      </c>
      <c r="BD43" s="39">
        <f t="array" ref="BD43">STDEV(IF($F$6:$F$242=$AW43,AD$7:AD$243))</f>
        <v>4.9501864300073963</v>
      </c>
      <c r="BE43" s="39">
        <f t="array" ref="BE43">STDEV(IF($F$6:$F$242=$AW43,AE$7:AE$243))</f>
        <v>0.77732156968012756</v>
      </c>
      <c r="BF43" s="39">
        <f t="array" ref="BF43">STDEV(IF($F$6:$F$242=$AW43,AF$7:AF$243))</f>
        <v>6.2412337110234599</v>
      </c>
      <c r="BG43" s="39">
        <f t="array" ref="BG43">STDEV(IF($F$6:$F$242=$AW43,AG$7:AG$243))</f>
        <v>0.84092053894182994</v>
      </c>
      <c r="BH43" s="39">
        <f t="array" ref="BH43">STDEV(IF($F$6:$F$242=$AW43,AH$7:AH$243))</f>
        <v>4.9186548883785441</v>
      </c>
      <c r="BI43" s="39">
        <f t="array" ref="BI43">STDEV(IF($F$6:$F$242=$AW43,AI$7:AI$243))</f>
        <v>1.0383616929261941</v>
      </c>
      <c r="BJ43" s="39">
        <f t="array" ref="BJ43">STDEV(IF($F$6:$F$242=$AW43,AJ$7:AJ$243))</f>
        <v>2.9868320976970932</v>
      </c>
      <c r="BK43" s="39">
        <f t="array" ref="BK43">STDEV(IF($F$6:$F$242=$AW43,AK$7:AK$243))</f>
        <v>0.43942233889614712</v>
      </c>
      <c r="BL43" s="39">
        <f t="array" ref="BL43">STDEV(IF($F$6:$F$242=$AW43,AL$7:AL$243))</f>
        <v>2.6423602249920517</v>
      </c>
      <c r="BM43" s="39">
        <f t="array" ref="BM43">STDEV(IF($F$6:$F$242=$AW43,AM$7:AM$243))</f>
        <v>0.40816995656446481</v>
      </c>
      <c r="BN43" s="39">
        <f t="array" ref="BN43">STDEV(IF($F$6:$F$242=$AW43,AN$7:AN$243))</f>
        <v>32.035462021545463</v>
      </c>
      <c r="BO43" s="39">
        <f t="array" ref="BO43">STDEV(IF($F$6:$F$242=$AW43,AO$7:AO$243))</f>
        <v>13.354514503620472</v>
      </c>
      <c r="BP43" s="39">
        <f t="array" ref="BP43">STDEV(IF($F$6:$F$242=$AW43,AP$7:AP$243))</f>
        <v>137.61038518320527</v>
      </c>
      <c r="BQ43" s="39">
        <f t="array" ref="BQ43">STDEV(IF($F$6:$F$242=$AW43,AQ$7:AQ$243))</f>
        <v>167.98857594443476</v>
      </c>
      <c r="BR43" s="39">
        <f t="array" ref="BR43">STDEV(IF($F$6:$F$242=$AW43,AR$7:AR$243))</f>
        <v>178.18562288960734</v>
      </c>
      <c r="BT43" s="34">
        <v>38</v>
      </c>
      <c r="BU43" s="59">
        <f t="shared" si="0"/>
        <v>3.0375345062632291</v>
      </c>
      <c r="BV43" s="59">
        <f t="shared" si="1"/>
        <v>3.0078180603262545</v>
      </c>
      <c r="BW43" s="59">
        <f t="shared" si="2"/>
        <v>3.057579611873285</v>
      </c>
      <c r="BX43" s="59">
        <f t="shared" si="3"/>
        <v>3.1626188582637775</v>
      </c>
      <c r="BY43" s="59">
        <f t="shared" si="4"/>
        <v>3.9183550510539558</v>
      </c>
      <c r="BZ43" s="59">
        <f t="shared" si="5"/>
        <v>4.1788344464725347</v>
      </c>
      <c r="CA43" s="59">
        <f t="shared" si="6"/>
        <v>4.6096671202857662</v>
      </c>
      <c r="CB43" s="59">
        <f t="shared" si="7"/>
        <v>4.3272937415184929</v>
      </c>
      <c r="CC43" s="59">
        <f t="shared" si="8"/>
        <v>4.5996819952833325</v>
      </c>
      <c r="CD43" s="59">
        <f t="shared" si="9"/>
        <v>4.0807574510686724</v>
      </c>
      <c r="CE43" s="59">
        <f t="shared" si="10"/>
        <v>3.9892374228892145</v>
      </c>
      <c r="CF43" s="59">
        <f t="shared" si="11"/>
        <v>3.9680400055596317</v>
      </c>
      <c r="CG43" s="59">
        <f t="shared" si="12"/>
        <v>3.85939811970833</v>
      </c>
      <c r="CH43" s="59">
        <f t="shared" si="13"/>
        <v>2.8132197319026981</v>
      </c>
      <c r="CI43" s="59">
        <f t="shared" si="14"/>
        <v>4.2263756671565496</v>
      </c>
      <c r="CJ43" s="59">
        <f t="shared" si="15"/>
        <v>2.7416788730225647</v>
      </c>
    </row>
    <row r="44" spans="1:88" x14ac:dyDescent="0.25">
      <c r="A44" s="41">
        <v>39</v>
      </c>
      <c r="B44" s="42" t="s">
        <v>235</v>
      </c>
      <c r="C44" s="49" t="s">
        <v>194</v>
      </c>
      <c r="D44" s="47" t="s">
        <v>193</v>
      </c>
      <c r="E44" s="41" t="s">
        <v>161</v>
      </c>
      <c r="F44" s="44" t="s">
        <v>185</v>
      </c>
      <c r="G44" s="37">
        <v>88.699651364892986</v>
      </c>
      <c r="H44" s="37">
        <v>191.55616618609577</v>
      </c>
      <c r="I44" s="37">
        <v>21.652602086682037</v>
      </c>
      <c r="J44" s="37">
        <v>81.9794412858854</v>
      </c>
      <c r="K44" s="37">
        <v>17.56521438616959</v>
      </c>
      <c r="L44" s="37">
        <v>3.4074023031110445</v>
      </c>
      <c r="M44" s="37">
        <v>17.111425727694801</v>
      </c>
      <c r="N44" s="37">
        <v>2.7524720691320415</v>
      </c>
      <c r="O44" s="37">
        <v>16.006411510397943</v>
      </c>
      <c r="P44" s="37">
        <v>3.2822601375348213</v>
      </c>
      <c r="Q44" s="37">
        <v>9.3730427185913783</v>
      </c>
      <c r="R44" s="37">
        <v>1.3144047841742883</v>
      </c>
      <c r="S44" s="37">
        <v>8.2683665667598802</v>
      </c>
      <c r="T44" s="37">
        <v>1.2299310121775697</v>
      </c>
      <c r="U44" s="37">
        <v>94.921361084537295</v>
      </c>
      <c r="V44" s="37">
        <v>35.109557749635563</v>
      </c>
      <c r="W44" s="53">
        <f t="shared" si="16"/>
        <v>464.1987921392996</v>
      </c>
      <c r="X44" s="53">
        <f t="shared" si="17"/>
        <v>559.12015322383695</v>
      </c>
      <c r="Y44" s="52">
        <f t="shared" si="18"/>
        <v>594.22971097347249</v>
      </c>
      <c r="Z44" s="36">
        <f t="shared" si="19"/>
        <v>103.77859209692478</v>
      </c>
      <c r="AA44" s="36">
        <f t="shared" si="20"/>
        <v>224.12071443773203</v>
      </c>
      <c r="AB44" s="36">
        <f t="shared" si="21"/>
        <v>25.333544441417981</v>
      </c>
      <c r="AC44" s="36">
        <f t="shared" si="22"/>
        <v>95.915946304485914</v>
      </c>
      <c r="AD44" s="36">
        <f t="shared" si="23"/>
        <v>20.375648687956723</v>
      </c>
      <c r="AE44" s="36">
        <f t="shared" si="24"/>
        <v>3.9525866716088114</v>
      </c>
      <c r="AF44" s="36">
        <f t="shared" si="25"/>
        <v>19.678139586849021</v>
      </c>
      <c r="AG44" s="36">
        <f t="shared" si="26"/>
        <v>3.1653428795018472</v>
      </c>
      <c r="AH44" s="36">
        <f t="shared" si="27"/>
        <v>18.407373236957632</v>
      </c>
      <c r="AI44" s="36">
        <f t="shared" si="28"/>
        <v>3.774599158165044</v>
      </c>
      <c r="AJ44" s="36">
        <f t="shared" si="29"/>
        <v>10.68526869919417</v>
      </c>
      <c r="AK44" s="36">
        <f t="shared" si="30"/>
        <v>1.4984214539586886</v>
      </c>
      <c r="AL44" s="36">
        <f t="shared" si="31"/>
        <v>9.4259378861062633</v>
      </c>
      <c r="AM44" s="36">
        <f t="shared" si="32"/>
        <v>1.4021213538824293</v>
      </c>
      <c r="AN44" s="36">
        <f t="shared" si="33"/>
        <v>120.55012857736237</v>
      </c>
      <c r="AO44" s="36">
        <f t="shared" si="34"/>
        <v>53.717623356942411</v>
      </c>
      <c r="AP44" s="53">
        <f t="shared" si="35"/>
        <v>541.51423689474132</v>
      </c>
      <c r="AQ44" s="53">
        <f t="shared" si="36"/>
        <v>662.06436547210365</v>
      </c>
      <c r="AR44" s="52">
        <f t="shared" si="37"/>
        <v>715.7819888290461</v>
      </c>
      <c r="AW44" s="34" t="s">
        <v>14</v>
      </c>
      <c r="AX44" s="34" t="s">
        <v>242</v>
      </c>
      <c r="AY44" s="33">
        <f t="array" ref="AY44">COUNT(IF($F:$F=AW44,$W:$W))</f>
        <v>41</v>
      </c>
      <c r="AZ44" s="39">
        <f t="array" ref="AZ44">STDEV(IF($F$6:$F$242=$AW44,Z$7:Z$243))</f>
        <v>13.854668819205425</v>
      </c>
      <c r="BA44" s="39">
        <f t="array" ref="BA44">STDEV(IF($F$6:$F$242=$AW44,AA$7:AA$243))</f>
        <v>28.562074691695003</v>
      </c>
      <c r="BB44" s="39">
        <f t="array" ref="BB44">STDEV(IF($F$6:$F$242=$AW44,AB$7:AB$243))</f>
        <v>3.4502990285454715</v>
      </c>
      <c r="BC44" s="39">
        <f t="array" ref="BC44">STDEV(IF($F$6:$F$242=$AW44,AC$7:AC$243))</f>
        <v>15.810444206429171</v>
      </c>
      <c r="BD44" s="39">
        <f t="array" ref="BD44">STDEV(IF($F$6:$F$242=$AW44,AD$7:AD$243))</f>
        <v>3.7470858747803768</v>
      </c>
      <c r="BE44" s="39">
        <f t="array" ref="BE44">STDEV(IF($F$6:$F$242=$AW44,AE$7:AE$243))</f>
        <v>0.77619641379051718</v>
      </c>
      <c r="BF44" s="39">
        <f t="array" ref="BF44">STDEV(IF($F$6:$F$242=$AW44,AF$7:AF$243))</f>
        <v>3.8399240986163394</v>
      </c>
      <c r="BG44" s="39">
        <f t="array" ref="BG44">STDEV(IF($F$6:$F$242=$AW44,AG$7:AG$243))</f>
        <v>0.50377091644676852</v>
      </c>
      <c r="BH44" s="39">
        <f t="array" ref="BH44">STDEV(IF($F$6:$F$242=$AW44,AH$7:AH$243))</f>
        <v>2.7266580486422232</v>
      </c>
      <c r="BI44" s="39">
        <f t="array" ref="BI44">STDEV(IF($F$6:$F$242=$AW44,AI$7:AI$243))</f>
        <v>0.52882638178762831</v>
      </c>
      <c r="BJ44" s="39">
        <f t="array" ref="BJ44">STDEV(IF($F$6:$F$242=$AW44,AJ$7:AJ$243))</f>
        <v>1.3987078750520443</v>
      </c>
      <c r="BK44" s="39">
        <f t="array" ref="BK44">STDEV(IF($F$6:$F$242=$AW44,AK$7:AK$243))</f>
        <v>0.19589965435555315</v>
      </c>
      <c r="BL44" s="39">
        <f t="array" ref="BL44">STDEV(IF($F$6:$F$242=$AW44,AL$7:AL$243))</f>
        <v>1.1580351951690866</v>
      </c>
      <c r="BM44" s="39">
        <f t="array" ref="BM44">STDEV(IF($F$6:$F$242=$AW44,AM$7:AM$243))</f>
        <v>0.17483057379003855</v>
      </c>
      <c r="BN44" s="39">
        <f t="array" ref="BN44">STDEV(IF($F$6:$F$242=$AW44,AN$7:AN$243))</f>
        <v>18.473018957529888</v>
      </c>
      <c r="BO44" s="39">
        <f t="array" ref="BO44">STDEV(IF($F$6:$F$242=$AW44,AO$7:AO$243))</f>
        <v>10.025273550061815</v>
      </c>
      <c r="BP44" s="39">
        <f t="array" ref="BP44">STDEV(IF($F$6:$F$242=$AW44,AP$7:AP$243))</f>
        <v>75.445840791935296</v>
      </c>
      <c r="BQ44" s="39">
        <f t="array" ref="BQ44">STDEV(IF($F$6:$F$242=$AW44,AQ$7:AQ$243))</f>
        <v>92.929562775947772</v>
      </c>
      <c r="BR44" s="39">
        <f t="array" ref="BR44">STDEV(IF($F$6:$F$242=$AW44,AR$7:AR$243))</f>
        <v>102.09736887459461</v>
      </c>
      <c r="BT44" s="34">
        <v>39</v>
      </c>
      <c r="BU44" s="59">
        <f t="shared" si="0"/>
        <v>2.9566550454964329</v>
      </c>
      <c r="BV44" s="59">
        <f t="shared" si="1"/>
        <v>2.9930650966577463</v>
      </c>
      <c r="BW44" s="59">
        <f t="shared" si="2"/>
        <v>3.0496622657298644</v>
      </c>
      <c r="BX44" s="59">
        <f t="shared" si="3"/>
        <v>3.1530554340725154</v>
      </c>
      <c r="BY44" s="59">
        <f t="shared" si="4"/>
        <v>3.9033809747043531</v>
      </c>
      <c r="BZ44" s="59">
        <f t="shared" si="5"/>
        <v>3.8720480717170962</v>
      </c>
      <c r="CA44" s="59">
        <f t="shared" si="6"/>
        <v>4.5030067704460004</v>
      </c>
      <c r="CB44" s="59">
        <f t="shared" si="7"/>
        <v>4.3007376080188147</v>
      </c>
      <c r="CC44" s="59">
        <f t="shared" si="8"/>
        <v>4.5732604315422689</v>
      </c>
      <c r="CD44" s="59">
        <f t="shared" si="9"/>
        <v>4.1028251719185267</v>
      </c>
      <c r="CE44" s="59">
        <f t="shared" si="10"/>
        <v>4.0752359646049472</v>
      </c>
      <c r="CF44" s="59">
        <f t="shared" si="11"/>
        <v>3.983044800528146</v>
      </c>
      <c r="CG44" s="59">
        <f t="shared" si="12"/>
        <v>3.7583484394363089</v>
      </c>
      <c r="CH44" s="59">
        <f t="shared" si="13"/>
        <v>2.8603046794827205</v>
      </c>
      <c r="CI44" s="59">
        <f t="shared" si="14"/>
        <v>4.3146073220244228</v>
      </c>
      <c r="CJ44" s="59">
        <f t="shared" si="15"/>
        <v>2.581585128649674</v>
      </c>
    </row>
    <row r="45" spans="1:88" x14ac:dyDescent="0.25">
      <c r="A45" s="41">
        <v>40</v>
      </c>
      <c r="B45" s="42" t="s">
        <v>235</v>
      </c>
      <c r="C45" s="46">
        <v>93396</v>
      </c>
      <c r="D45" s="47" t="s">
        <v>193</v>
      </c>
      <c r="E45" s="47" t="s">
        <v>164</v>
      </c>
      <c r="F45" s="44" t="s">
        <v>185</v>
      </c>
      <c r="G45" s="36">
        <v>58.062113543373577</v>
      </c>
      <c r="H45" s="36">
        <v>119.54118231940356</v>
      </c>
      <c r="I45" s="36">
        <v>13.941543290498492</v>
      </c>
      <c r="J45" s="36">
        <v>51.566959435067758</v>
      </c>
      <c r="K45" s="36">
        <v>10.598403543493967</v>
      </c>
      <c r="L45" s="36">
        <v>1.9905753179033878</v>
      </c>
      <c r="M45" s="36">
        <v>9.9739735210791789</v>
      </c>
      <c r="N45" s="36">
        <v>1.5216535462544478</v>
      </c>
      <c r="O45" s="36">
        <v>8.5066705875642832</v>
      </c>
      <c r="P45" s="36">
        <v>1.7077541084481791</v>
      </c>
      <c r="Q45" s="36">
        <v>4.870673523994566</v>
      </c>
      <c r="R45" s="36">
        <v>0.66746859961091787</v>
      </c>
      <c r="S45" s="36">
        <v>4.3078718672630893</v>
      </c>
      <c r="T45" s="36">
        <v>0.65846322138020585</v>
      </c>
      <c r="U45" s="36">
        <v>48.823935189145374</v>
      </c>
      <c r="V45" s="36">
        <v>18.566942109101941</v>
      </c>
      <c r="W45" s="53">
        <f t="shared" si="16"/>
        <v>287.91530642533559</v>
      </c>
      <c r="X45" s="53">
        <f t="shared" si="17"/>
        <v>336.73924161448099</v>
      </c>
      <c r="Y45" s="52">
        <f t="shared" si="18"/>
        <v>355.30618372358293</v>
      </c>
      <c r="Z45" s="36">
        <f t="shared" si="19"/>
        <v>67.932672845747078</v>
      </c>
      <c r="AA45" s="36">
        <f t="shared" si="20"/>
        <v>139.86318331370217</v>
      </c>
      <c r="AB45" s="36">
        <f t="shared" si="21"/>
        <v>16.311605649883234</v>
      </c>
      <c r="AC45" s="36">
        <f t="shared" si="22"/>
        <v>60.333342539029275</v>
      </c>
      <c r="AD45" s="36">
        <f t="shared" si="23"/>
        <v>12.294148110453001</v>
      </c>
      <c r="AE45" s="36">
        <f t="shared" si="24"/>
        <v>2.3090673687679297</v>
      </c>
      <c r="AF45" s="36">
        <f t="shared" si="25"/>
        <v>11.470069549241055</v>
      </c>
      <c r="AG45" s="36">
        <f t="shared" si="26"/>
        <v>1.7499015781926148</v>
      </c>
      <c r="AH45" s="36">
        <f t="shared" si="27"/>
        <v>9.7826711756989244</v>
      </c>
      <c r="AI45" s="36">
        <f t="shared" si="28"/>
        <v>1.9639172247154058</v>
      </c>
      <c r="AJ45" s="36">
        <f t="shared" si="29"/>
        <v>5.5525678173538049</v>
      </c>
      <c r="AK45" s="36">
        <f t="shared" si="30"/>
        <v>0.76091420355644634</v>
      </c>
      <c r="AL45" s="36">
        <f t="shared" si="31"/>
        <v>4.9109739286799217</v>
      </c>
      <c r="AM45" s="36">
        <f t="shared" si="32"/>
        <v>0.75064807237343456</v>
      </c>
      <c r="AN45" s="36">
        <f t="shared" si="33"/>
        <v>62.006397690214627</v>
      </c>
      <c r="AO45" s="36">
        <f t="shared" si="34"/>
        <v>28.407421426925971</v>
      </c>
      <c r="AP45" s="53">
        <f t="shared" si="35"/>
        <v>335.98568337739442</v>
      </c>
      <c r="AQ45" s="53">
        <f t="shared" si="36"/>
        <v>397.99208106760904</v>
      </c>
      <c r="AR45" s="52">
        <f t="shared" si="37"/>
        <v>426.399502494535</v>
      </c>
      <c r="AW45" s="34" t="s">
        <v>202</v>
      </c>
      <c r="AX45" s="34" t="s">
        <v>247</v>
      </c>
      <c r="AY45" s="33">
        <f t="array" ref="AY45">COUNT(IF($F:$F=AW45,$W:$W))</f>
        <v>12</v>
      </c>
      <c r="AZ45" s="39">
        <f t="array" ref="AZ45">STDEV(IF($F$6:$F$242=$AW45,Z$7:Z$243))</f>
        <v>3.4147018720793292</v>
      </c>
      <c r="BA45" s="39">
        <f t="array" ref="BA45">STDEV(IF($F$6:$F$242=$AW45,AA$7:AA$243))</f>
        <v>5.999687313832335</v>
      </c>
      <c r="BB45" s="39">
        <f t="array" ref="BB45">STDEV(IF($F$6:$F$242=$AW45,AB$7:AB$243))</f>
        <v>0.80391426814317202</v>
      </c>
      <c r="BC45" s="39">
        <f t="array" ref="BC45">STDEV(IF($F$6:$F$242=$AW45,AC$7:AC$243))</f>
        <v>4.3129101487227635</v>
      </c>
      <c r="BD45" s="39">
        <f t="array" ref="BD45">STDEV(IF($F$6:$F$242=$AW45,AD$7:AD$243))</f>
        <v>1.1728998940765647</v>
      </c>
      <c r="BE45" s="39">
        <f t="array" ref="BE45">STDEV(IF($F$6:$F$242=$AW45,AE$7:AE$243))</f>
        <v>0.19804588770383583</v>
      </c>
      <c r="BF45" s="39">
        <f t="array" ref="BF45">STDEV(IF($F$6:$F$242=$AW45,AF$7:AF$243))</f>
        <v>1.3982895478883599</v>
      </c>
      <c r="BG45" s="39">
        <f t="array" ref="BG45">STDEV(IF($F$6:$F$242=$AW45,AG$7:AG$243))</f>
        <v>0.16428522081718819</v>
      </c>
      <c r="BH45" s="39">
        <f t="array" ref="BH45">STDEV(IF($F$6:$F$242=$AW45,AH$7:AH$243))</f>
        <v>0.68900563520480385</v>
      </c>
      <c r="BI45" s="39">
        <f t="array" ref="BI45">STDEV(IF($F$6:$F$242=$AW45,AI$7:AI$243))</f>
        <v>0.13510266746781233</v>
      </c>
      <c r="BJ45" s="39">
        <f t="array" ref="BJ45">STDEV(IF($F$6:$F$242=$AW45,AJ$7:AJ$243))</f>
        <v>0.27656875685144533</v>
      </c>
      <c r="BK45" s="39">
        <f t="array" ref="BK45">STDEV(IF($F$6:$F$242=$AW45,AK$7:AK$243))</f>
        <v>4.1071889020122383E-2</v>
      </c>
      <c r="BL45" s="39">
        <f t="array" ref="BL45">STDEV(IF($F$6:$F$242=$AW45,AL$7:AL$243))</f>
        <v>0.26321726137854268</v>
      </c>
      <c r="BM45" s="39">
        <f t="array" ref="BM45">STDEV(IF($F$6:$F$242=$AW45,AM$7:AM$243))</f>
        <v>4.1600919820194746E-2</v>
      </c>
      <c r="BN45" s="39">
        <f t="array" ref="BN45">STDEV(IF($F$6:$F$242=$AW45,AN$7:AN$243))</f>
        <v>5.0698921812608448</v>
      </c>
      <c r="BO45" s="39">
        <f t="array" ref="BO45">STDEV(IF($F$6:$F$242=$AW45,AO$7:AO$243))</f>
        <v>2.5028507328534948</v>
      </c>
      <c r="BP45" s="39">
        <f t="array" ref="BP45">STDEV(IF($F$6:$F$242=$AW45,AP$7:AP$243))</f>
        <v>18.23900783311753</v>
      </c>
      <c r="BQ45" s="39">
        <f t="array" ref="BQ45">STDEV(IF($F$6:$F$242=$AW45,AQ$7:AQ$243))</f>
        <v>23.174459149429246</v>
      </c>
      <c r="BR45" s="39">
        <f t="array" ref="BR45">STDEV(IF($F$6:$F$242=$AW45,AR$7:AR$243))</f>
        <v>25.415684308879534</v>
      </c>
      <c r="BT45" s="34">
        <v>40</v>
      </c>
      <c r="BU45" s="59">
        <f t="shared" si="0"/>
        <v>1.9354037847791192</v>
      </c>
      <c r="BV45" s="59">
        <f t="shared" si="1"/>
        <v>1.8678309737406806</v>
      </c>
      <c r="BW45" s="59">
        <f t="shared" si="2"/>
        <v>1.9635976465490834</v>
      </c>
      <c r="BX45" s="59">
        <f t="shared" si="3"/>
        <v>1.9833445936564522</v>
      </c>
      <c r="BY45" s="59">
        <f t="shared" si="4"/>
        <v>2.355200787443104</v>
      </c>
      <c r="BZ45" s="59">
        <f t="shared" si="5"/>
        <v>2.2620174067083951</v>
      </c>
      <c r="CA45" s="59">
        <f t="shared" si="6"/>
        <v>2.6247298739682052</v>
      </c>
      <c r="CB45" s="59">
        <f t="shared" si="7"/>
        <v>2.3775836660225749</v>
      </c>
      <c r="CC45" s="59">
        <f t="shared" si="8"/>
        <v>2.4304773107326523</v>
      </c>
      <c r="CD45" s="59">
        <f t="shared" si="9"/>
        <v>2.1346926355602238</v>
      </c>
      <c r="CE45" s="59">
        <f t="shared" si="10"/>
        <v>2.1176841408672029</v>
      </c>
      <c r="CF45" s="59">
        <f t="shared" si="11"/>
        <v>2.0226321200330846</v>
      </c>
      <c r="CG45" s="59">
        <f t="shared" si="12"/>
        <v>1.9581235760286768</v>
      </c>
      <c r="CH45" s="59">
        <f t="shared" si="13"/>
        <v>1.5313098171632695</v>
      </c>
      <c r="CI45" s="59">
        <f t="shared" si="14"/>
        <v>2.2192697813247899</v>
      </c>
      <c r="CJ45" s="59">
        <f t="shared" si="15"/>
        <v>1.3652163315516133</v>
      </c>
    </row>
    <row r="46" spans="1:88" x14ac:dyDescent="0.25">
      <c r="A46" s="41">
        <v>41</v>
      </c>
      <c r="B46" s="42" t="s">
        <v>235</v>
      </c>
      <c r="C46" s="46">
        <v>93397</v>
      </c>
      <c r="D46" s="47" t="s">
        <v>193</v>
      </c>
      <c r="E46" s="47" t="s">
        <v>164</v>
      </c>
      <c r="F46" s="44" t="s">
        <v>185</v>
      </c>
      <c r="G46" s="36">
        <v>52.713287089893313</v>
      </c>
      <c r="H46" s="36">
        <v>108.70417652472187</v>
      </c>
      <c r="I46" s="36">
        <v>12.654117196553155</v>
      </c>
      <c r="J46" s="36">
        <v>47.472050471685122</v>
      </c>
      <c r="K46" s="36">
        <v>10.021118547046742</v>
      </c>
      <c r="L46" s="36">
        <v>1.9507785436907292</v>
      </c>
      <c r="M46" s="36">
        <v>9.4556373135997625</v>
      </c>
      <c r="N46" s="36">
        <v>1.4459614426172218</v>
      </c>
      <c r="O46" s="36">
        <v>8.4788925935893751</v>
      </c>
      <c r="P46" s="36">
        <v>1.7199651692081399</v>
      </c>
      <c r="Q46" s="36">
        <v>4.7568603602659838</v>
      </c>
      <c r="R46" s="36">
        <v>0.67450978533476791</v>
      </c>
      <c r="S46" s="36">
        <v>4.2654177661478725</v>
      </c>
      <c r="T46" s="36">
        <v>0.62316266769997619</v>
      </c>
      <c r="U46" s="36">
        <v>48.872254212723071</v>
      </c>
      <c r="V46" s="36">
        <v>20.290442252941371</v>
      </c>
      <c r="W46" s="53">
        <f t="shared" si="16"/>
        <v>264.93593547205404</v>
      </c>
      <c r="X46" s="53">
        <f t="shared" si="17"/>
        <v>313.80818968477712</v>
      </c>
      <c r="Y46" s="52">
        <f t="shared" si="18"/>
        <v>334.09863193771849</v>
      </c>
      <c r="Z46" s="36">
        <f t="shared" si="19"/>
        <v>61.674545895175171</v>
      </c>
      <c r="AA46" s="36">
        <f t="shared" si="20"/>
        <v>127.18388653392458</v>
      </c>
      <c r="AB46" s="36">
        <f t="shared" si="21"/>
        <v>14.80531711996719</v>
      </c>
      <c r="AC46" s="36">
        <f t="shared" si="22"/>
        <v>55.542299051871588</v>
      </c>
      <c r="AD46" s="36">
        <f t="shared" si="23"/>
        <v>11.62449751457422</v>
      </c>
      <c r="AE46" s="36">
        <f t="shared" si="24"/>
        <v>2.2629031106812456</v>
      </c>
      <c r="AF46" s="36">
        <f t="shared" si="25"/>
        <v>10.873982910639725</v>
      </c>
      <c r="AG46" s="36">
        <f t="shared" si="26"/>
        <v>1.6628556590098049</v>
      </c>
      <c r="AH46" s="36">
        <f t="shared" si="27"/>
        <v>9.7507264826277797</v>
      </c>
      <c r="AI46" s="36">
        <f t="shared" si="28"/>
        <v>1.9779599445893608</v>
      </c>
      <c r="AJ46" s="36">
        <f t="shared" si="29"/>
        <v>5.4228208107032208</v>
      </c>
      <c r="AK46" s="36">
        <f t="shared" si="30"/>
        <v>0.76894115528163531</v>
      </c>
      <c r="AL46" s="36">
        <f t="shared" si="31"/>
        <v>4.8625762534085739</v>
      </c>
      <c r="AM46" s="36">
        <f t="shared" si="32"/>
        <v>0.71040544117797277</v>
      </c>
      <c r="AN46" s="36">
        <f t="shared" si="33"/>
        <v>62.067762850158303</v>
      </c>
      <c r="AO46" s="36">
        <f t="shared" si="34"/>
        <v>31.044376647000298</v>
      </c>
      <c r="AP46" s="53">
        <f t="shared" si="35"/>
        <v>309.12371788363203</v>
      </c>
      <c r="AQ46" s="53">
        <f t="shared" si="36"/>
        <v>371.19148073379034</v>
      </c>
      <c r="AR46" s="52">
        <f t="shared" si="37"/>
        <v>402.23585738079066</v>
      </c>
      <c r="AW46" s="34" t="s">
        <v>207</v>
      </c>
      <c r="AX46" s="34" t="s">
        <v>238</v>
      </c>
      <c r="AY46" s="33">
        <f t="array" ref="AY46">COUNT(IF($F:$F=AW46,$W:$W))</f>
        <v>105</v>
      </c>
      <c r="AZ46" s="39">
        <f t="array" ref="AZ46">STDEV(IF($F$6:$F$242=$AW46,Z$7:Z$243))</f>
        <v>15.358636482684402</v>
      </c>
      <c r="BA46" s="39">
        <f t="array" ref="BA46">STDEV(IF($F$6:$F$242=$AW46,AA$7:AA$243))</f>
        <v>30.958236525285827</v>
      </c>
      <c r="BB46" s="39">
        <f t="array" ref="BB46">STDEV(IF($F$6:$F$242=$AW46,AB$7:AB$243))</f>
        <v>3.6541900814292601</v>
      </c>
      <c r="BC46" s="39">
        <f t="array" ref="BC46">STDEV(IF($F$6:$F$242=$AW46,AC$7:AC$243))</f>
        <v>14.546398007518832</v>
      </c>
      <c r="BD46" s="39">
        <f t="array" ref="BD46">STDEV(IF($F$6:$F$242=$AW46,AD$7:AD$243))</f>
        <v>3.1367824054481872</v>
      </c>
      <c r="BE46" s="39">
        <f t="array" ref="BE46">STDEV(IF($F$6:$F$242=$AW46,AE$7:AE$243))</f>
        <v>0.71892586633577149</v>
      </c>
      <c r="BF46" s="39">
        <f t="array" ref="BF46">STDEV(IF($F$6:$F$242=$AW46,AF$7:AF$243))</f>
        <v>2.9937784327572721</v>
      </c>
      <c r="BG46" s="39">
        <f t="array" ref="BG46">STDEV(IF($F$6:$F$242=$AW46,AG$7:AG$243))</f>
        <v>0.45181793078401489</v>
      </c>
      <c r="BH46" s="39">
        <f t="array" ref="BH46">STDEV(IF($F$6:$F$242=$AW46,AH$7:AH$243))</f>
        <v>2.6923461137368032</v>
      </c>
      <c r="BI46" s="39">
        <f t="array" ref="BI46">STDEV(IF($F$6:$F$242=$AW46,AI$7:AI$243))</f>
        <v>0.54897011713538102</v>
      </c>
      <c r="BJ46" s="39">
        <f t="array" ref="BJ46">STDEV(IF($F$6:$F$242=$AW46,AJ$7:AJ$243))</f>
        <v>1.6824700197733564</v>
      </c>
      <c r="BK46" s="39">
        <f t="array" ref="BK46">STDEV(IF($F$6:$F$242=$AW46,AK$7:AK$243))</f>
        <v>0.21503507130021193</v>
      </c>
      <c r="BL46" s="39">
        <f t="array" ref="BL46">STDEV(IF($F$6:$F$242=$AW46,AL$7:AL$243))</f>
        <v>1.3702388162894861</v>
      </c>
      <c r="BM46" s="39">
        <f t="array" ref="BM46">STDEV(IF($F$6:$F$242=$AW46,AM$7:AM$243))</f>
        <v>0.20648278975473153</v>
      </c>
      <c r="BN46" s="39">
        <f t="array" ref="BN46">STDEV(IF($F$6:$F$242=$AW46,AN$7:AN$243))</f>
        <v>16.499613668482059</v>
      </c>
      <c r="BO46" s="39">
        <f t="array" ref="BO46">STDEV(IF($F$6:$F$242=$AW46,AO$7:AO$243))</f>
        <v>6.2391741435766424</v>
      </c>
      <c r="BP46" s="39">
        <f t="array" ref="BP46">STDEV(IF($F$6:$F$242=$AW46,AP$7:AP$243))</f>
        <v>77.089834969421489</v>
      </c>
      <c r="BQ46" s="39">
        <f t="array" ref="BQ46">STDEV(IF($F$6:$F$242=$AW46,AQ$7:AQ$243))</f>
        <v>93.106742304750171</v>
      </c>
      <c r="BR46" s="39">
        <f t="array" ref="BR46">STDEV(IF($F$6:$F$242=$AW46,AR$7:AR$243))</f>
        <v>96.794849970704448</v>
      </c>
      <c r="BT46" s="34">
        <v>41</v>
      </c>
      <c r="BU46" s="59">
        <f t="shared" si="0"/>
        <v>1.7571095696631105</v>
      </c>
      <c r="BV46" s="59">
        <f t="shared" si="1"/>
        <v>1.6985027581987793</v>
      </c>
      <c r="BW46" s="59">
        <f t="shared" si="2"/>
        <v>1.782270027683543</v>
      </c>
      <c r="BX46" s="59">
        <f t="shared" si="3"/>
        <v>1.8258480950648124</v>
      </c>
      <c r="BY46" s="59">
        <f t="shared" si="4"/>
        <v>2.2269152326770536</v>
      </c>
      <c r="BZ46" s="59">
        <f t="shared" si="5"/>
        <v>2.2167937996485558</v>
      </c>
      <c r="CA46" s="59">
        <f t="shared" si="6"/>
        <v>2.4883256088420427</v>
      </c>
      <c r="CB46" s="59">
        <f t="shared" si="7"/>
        <v>2.259314754089409</v>
      </c>
      <c r="CC46" s="59">
        <f t="shared" si="8"/>
        <v>2.4225407410255357</v>
      </c>
      <c r="CD46" s="59">
        <f t="shared" si="9"/>
        <v>2.1499564615101749</v>
      </c>
      <c r="CE46" s="59">
        <f t="shared" si="10"/>
        <v>2.0682001566373844</v>
      </c>
      <c r="CF46" s="59">
        <f t="shared" si="11"/>
        <v>2.0439690464689937</v>
      </c>
      <c r="CG46" s="59">
        <f t="shared" si="12"/>
        <v>1.938826257339942</v>
      </c>
      <c r="CH46" s="59">
        <f t="shared" si="13"/>
        <v>1.4492155062790144</v>
      </c>
      <c r="CI46" s="59">
        <f t="shared" si="14"/>
        <v>2.2214661005783216</v>
      </c>
      <c r="CJ46" s="59">
        <f t="shared" si="15"/>
        <v>1.4919442833045127</v>
      </c>
    </row>
    <row r="47" spans="1:88" x14ac:dyDescent="0.25">
      <c r="A47" s="41">
        <v>42</v>
      </c>
      <c r="B47" s="42" t="s">
        <v>235</v>
      </c>
      <c r="C47" s="46">
        <v>93398</v>
      </c>
      <c r="D47" s="47" t="s">
        <v>193</v>
      </c>
      <c r="E47" s="47" t="s">
        <v>161</v>
      </c>
      <c r="F47" s="44" t="s">
        <v>185</v>
      </c>
      <c r="G47" s="37">
        <v>93.70737332742047</v>
      </c>
      <c r="H47" s="37">
        <v>198.590230230712</v>
      </c>
      <c r="I47" s="37">
        <v>22.329968163942542</v>
      </c>
      <c r="J47" s="37">
        <v>84.533607085855408</v>
      </c>
      <c r="K47" s="37">
        <v>18.206035144259214</v>
      </c>
      <c r="L47" s="37">
        <v>3.7498035779663894</v>
      </c>
      <c r="M47" s="37">
        <v>17.80242455200073</v>
      </c>
      <c r="N47" s="37">
        <v>2.8365327360525439</v>
      </c>
      <c r="O47" s="37">
        <v>16.244583789349853</v>
      </c>
      <c r="P47" s="37">
        <v>3.2826369536728648</v>
      </c>
      <c r="Q47" s="37">
        <v>9.250601818337735</v>
      </c>
      <c r="R47" s="37">
        <v>1.2791097604018786</v>
      </c>
      <c r="S47" s="37">
        <v>8.2186397984491961</v>
      </c>
      <c r="T47" s="37">
        <v>1.2092956908290073</v>
      </c>
      <c r="U47" s="37">
        <v>93.542217093830686</v>
      </c>
      <c r="V47" s="37">
        <v>37.99813738548962</v>
      </c>
      <c r="W47" s="53">
        <f t="shared" si="16"/>
        <v>481.24084262924976</v>
      </c>
      <c r="X47" s="53">
        <f t="shared" si="17"/>
        <v>574.78305972308044</v>
      </c>
      <c r="Y47" s="52">
        <f t="shared" si="18"/>
        <v>612.78119710857004</v>
      </c>
      <c r="Z47" s="36">
        <f t="shared" si="19"/>
        <v>109.63762679308195</v>
      </c>
      <c r="AA47" s="36">
        <f t="shared" si="20"/>
        <v>232.35056936993303</v>
      </c>
      <c r="AB47" s="36">
        <f t="shared" si="21"/>
        <v>26.126062751812771</v>
      </c>
      <c r="AC47" s="36">
        <f t="shared" si="22"/>
        <v>98.904320290450826</v>
      </c>
      <c r="AD47" s="36">
        <f t="shared" si="23"/>
        <v>21.119000767340687</v>
      </c>
      <c r="AE47" s="36">
        <f t="shared" si="24"/>
        <v>4.3497721504410114</v>
      </c>
      <c r="AF47" s="36">
        <f t="shared" si="25"/>
        <v>20.472788234800838</v>
      </c>
      <c r="AG47" s="36">
        <f t="shared" si="26"/>
        <v>3.2620126464604251</v>
      </c>
      <c r="AH47" s="36">
        <f t="shared" si="27"/>
        <v>18.68127135775233</v>
      </c>
      <c r="AI47" s="36">
        <f t="shared" si="28"/>
        <v>3.775032496723794</v>
      </c>
      <c r="AJ47" s="36">
        <f t="shared" si="29"/>
        <v>10.545686072905017</v>
      </c>
      <c r="AK47" s="36">
        <f t="shared" si="30"/>
        <v>1.4581851268581416</v>
      </c>
      <c r="AL47" s="36">
        <f t="shared" si="31"/>
        <v>9.3692493702320832</v>
      </c>
      <c r="AM47" s="36">
        <f t="shared" si="32"/>
        <v>1.3785970875450682</v>
      </c>
      <c r="AN47" s="36">
        <f t="shared" si="33"/>
        <v>118.79861570916498</v>
      </c>
      <c r="AO47" s="36">
        <f t="shared" si="34"/>
        <v>58.137150199799123</v>
      </c>
      <c r="AP47" s="53">
        <f t="shared" si="35"/>
        <v>561.43017451633796</v>
      </c>
      <c r="AQ47" s="53">
        <f t="shared" si="36"/>
        <v>680.22879022550296</v>
      </c>
      <c r="AR47" s="52">
        <f t="shared" si="37"/>
        <v>738.36594042530214</v>
      </c>
      <c r="AW47" s="34" t="s">
        <v>212</v>
      </c>
      <c r="AX47" s="34" t="s">
        <v>239</v>
      </c>
      <c r="AY47" s="33">
        <f t="array" ref="AY47">COUNT(IF($F:$F=AW47,$W:$W))</f>
        <v>2</v>
      </c>
      <c r="AZ47" s="39">
        <f t="array" ref="AZ47">STDEV(IF($F$6:$F$242=$AW47,Z$7:Z$243))</f>
        <v>6.8019652275959217</v>
      </c>
      <c r="BA47" s="39">
        <f t="array" ref="BA47">STDEV(IF($F$6:$F$242=$AW47,AA$7:AA$243))</f>
        <v>4.3492773925242094</v>
      </c>
      <c r="BB47" s="39">
        <f t="array" ref="BB47">STDEV(IF($F$6:$F$242=$AW47,AB$7:AB$243))</f>
        <v>9.6962893153209065E-2</v>
      </c>
      <c r="BC47" s="39">
        <f t="array" ref="BC47">STDEV(IF($F$6:$F$242=$AW47,AC$7:AC$243))</f>
        <v>8.9263087955238671E-2</v>
      </c>
      <c r="BD47" s="39">
        <f t="array" ref="BD47">STDEV(IF($F$6:$F$242=$AW47,AD$7:AD$243))</f>
        <v>0.66036740672147665</v>
      </c>
      <c r="BE47" s="39">
        <f t="array" ref="BE47">STDEV(IF($F$6:$F$242=$AW47,AE$7:AE$243))</f>
        <v>0.23372634956983315</v>
      </c>
      <c r="BF47" s="39">
        <f t="array" ref="BF47">STDEV(IF($F$6:$F$242=$AW47,AF$7:AF$243))</f>
        <v>0.60056682991685273</v>
      </c>
      <c r="BG47" s="39">
        <f t="array" ref="BG47">STDEV(IF($F$6:$F$242=$AW47,AG$7:AG$243))</f>
        <v>0.18752480099261742</v>
      </c>
      <c r="BH47" s="39">
        <f t="array" ref="BH47">STDEV(IF($F$6:$F$242=$AW47,AH$7:AH$243))</f>
        <v>1.2271121988341647</v>
      </c>
      <c r="BI47" s="39">
        <f t="array" ref="BI47">STDEV(IF($F$6:$F$242=$AW47,AI$7:AI$243))</f>
        <v>0.21651191968234615</v>
      </c>
      <c r="BJ47" s="39">
        <f t="array" ref="BJ47">STDEV(IF($F$6:$F$242=$AW47,AJ$7:AJ$243))</f>
        <v>0.66632616214778762</v>
      </c>
      <c r="BK47" s="39">
        <f t="array" ref="BK47">STDEV(IF($F$6:$F$242=$AW47,AK$7:AK$243))</f>
        <v>0.10077087272354809</v>
      </c>
      <c r="BL47" s="39">
        <f t="array" ref="BL47">STDEV(IF($F$6:$F$242=$AW47,AL$7:AL$243))</f>
        <v>0.66577362788246475</v>
      </c>
      <c r="BM47" s="39">
        <f t="array" ref="BM47">STDEV(IF($F$6:$F$242=$AW47,AM$7:AM$243))</f>
        <v>9.226871602486339E-2</v>
      </c>
      <c r="BN47" s="39">
        <f t="array" ref="BN47">STDEV(IF($F$6:$F$242=$AW47,AN$7:AN$243))</f>
        <v>1.9174489583117933</v>
      </c>
      <c r="BO47" s="39">
        <f t="array" ref="BO47">STDEV(IF($F$6:$F$242=$AW47,AO$7:AO$243))</f>
        <v>5.319282706741352</v>
      </c>
      <c r="BP47" s="39">
        <f t="array" ref="BP47">STDEV(IF($F$6:$F$242=$AW47,AP$7:AP$243))</f>
        <v>6.9600466295658832</v>
      </c>
      <c r="BQ47" s="39">
        <f t="array" ref="BQ47">STDEV(IF($F$6:$F$242=$AW47,AQ$7:AQ$243))</f>
        <v>5.0425976712541294</v>
      </c>
      <c r="BR47" s="39">
        <f t="array" ref="BR47">STDEV(IF($F$6:$F$242=$AW47,AR$7:AR$243))</f>
        <v>10.361880377995526</v>
      </c>
      <c r="BT47" s="34">
        <v>42</v>
      </c>
      <c r="BU47" s="59">
        <f t="shared" si="0"/>
        <v>3.1235791109140156</v>
      </c>
      <c r="BV47" s="59">
        <f t="shared" si="1"/>
        <v>3.1029723473548749</v>
      </c>
      <c r="BW47" s="59">
        <f t="shared" si="2"/>
        <v>3.145065938583457</v>
      </c>
      <c r="BX47" s="59">
        <f t="shared" si="3"/>
        <v>3.2512925802252082</v>
      </c>
      <c r="BY47" s="59">
        <f t="shared" si="4"/>
        <v>4.0457855876131585</v>
      </c>
      <c r="BZ47" s="59">
        <f t="shared" si="5"/>
        <v>4.261140429507261</v>
      </c>
      <c r="CA47" s="59">
        <f t="shared" si="6"/>
        <v>4.6848485663159813</v>
      </c>
      <c r="CB47" s="59">
        <f t="shared" si="7"/>
        <v>4.4320824000820993</v>
      </c>
      <c r="CC47" s="59">
        <f t="shared" si="8"/>
        <v>4.6413096540999579</v>
      </c>
      <c r="CD47" s="59">
        <f t="shared" si="9"/>
        <v>4.1032961920910811</v>
      </c>
      <c r="CE47" s="59">
        <f t="shared" si="10"/>
        <v>4.0220007905816244</v>
      </c>
      <c r="CF47" s="59">
        <f t="shared" si="11"/>
        <v>3.8760901830359957</v>
      </c>
      <c r="CG47" s="59">
        <f t="shared" si="12"/>
        <v>3.7357453629314525</v>
      </c>
      <c r="CH47" s="59">
        <f t="shared" si="13"/>
        <v>2.812315560067459</v>
      </c>
      <c r="CI47" s="59">
        <f t="shared" si="14"/>
        <v>4.251918958810486</v>
      </c>
      <c r="CJ47" s="59">
        <f t="shared" si="15"/>
        <v>2.7939806901095312</v>
      </c>
    </row>
    <row r="48" spans="1:88" x14ac:dyDescent="0.25">
      <c r="A48" s="41">
        <v>43</v>
      </c>
      <c r="B48" s="42" t="s">
        <v>235</v>
      </c>
      <c r="C48" s="46">
        <v>93399</v>
      </c>
      <c r="D48" s="47" t="s">
        <v>193</v>
      </c>
      <c r="E48" s="47" t="s">
        <v>161</v>
      </c>
      <c r="F48" s="44" t="s">
        <v>185</v>
      </c>
      <c r="G48" s="36">
        <v>81.137812631334455</v>
      </c>
      <c r="H48" s="36">
        <v>174.23661297609468</v>
      </c>
      <c r="I48" s="36">
        <v>19.300296532394679</v>
      </c>
      <c r="J48" s="36">
        <v>73.167090373182404</v>
      </c>
      <c r="K48" s="36">
        <v>15.831791380648671</v>
      </c>
      <c r="L48" s="36">
        <v>3.2544012636820714</v>
      </c>
      <c r="M48" s="36">
        <v>15.397443009592754</v>
      </c>
      <c r="N48" s="36">
        <v>2.3893098375875446</v>
      </c>
      <c r="O48" s="36">
        <v>14.06571236818654</v>
      </c>
      <c r="P48" s="36">
        <v>2.8782851671079883</v>
      </c>
      <c r="Q48" s="36">
        <v>8.0130756490061703</v>
      </c>
      <c r="R48" s="36">
        <v>1.134689166084154</v>
      </c>
      <c r="S48" s="36">
        <v>7.1614242823314944</v>
      </c>
      <c r="T48" s="36">
        <v>1.0593857949627723</v>
      </c>
      <c r="U48" s="36">
        <v>82.567012703796749</v>
      </c>
      <c r="V48" s="36">
        <v>35.203483323460361</v>
      </c>
      <c r="W48" s="53">
        <f t="shared" si="16"/>
        <v>419.02733043219644</v>
      </c>
      <c r="X48" s="53">
        <f t="shared" si="17"/>
        <v>501.5943431359932</v>
      </c>
      <c r="Y48" s="52">
        <f t="shared" si="18"/>
        <v>536.79782645945352</v>
      </c>
      <c r="Z48" s="36">
        <f t="shared" si="19"/>
        <v>94.931240778661305</v>
      </c>
      <c r="AA48" s="36">
        <f t="shared" si="20"/>
        <v>203.85683718203074</v>
      </c>
      <c r="AB48" s="36">
        <f t="shared" si="21"/>
        <v>22.581346942901774</v>
      </c>
      <c r="AC48" s="36">
        <f t="shared" si="22"/>
        <v>85.605495736623411</v>
      </c>
      <c r="AD48" s="36">
        <f t="shared" si="23"/>
        <v>18.364878001552455</v>
      </c>
      <c r="AE48" s="36">
        <f t="shared" si="24"/>
        <v>3.7751054658712024</v>
      </c>
      <c r="AF48" s="36">
        <f t="shared" si="25"/>
        <v>17.707059461031665</v>
      </c>
      <c r="AG48" s="36">
        <f t="shared" si="26"/>
        <v>2.747706313225676</v>
      </c>
      <c r="AH48" s="36">
        <f t="shared" si="27"/>
        <v>16.17556922341452</v>
      </c>
      <c r="AI48" s="36">
        <f t="shared" si="28"/>
        <v>3.3100279421741865</v>
      </c>
      <c r="AJ48" s="36">
        <f t="shared" si="29"/>
        <v>9.1349062398670338</v>
      </c>
      <c r="AK48" s="36">
        <f t="shared" si="30"/>
        <v>1.2935456493359354</v>
      </c>
      <c r="AL48" s="36">
        <f t="shared" si="31"/>
        <v>8.1640236818579037</v>
      </c>
      <c r="AM48" s="36">
        <f t="shared" si="32"/>
        <v>1.2076998062575603</v>
      </c>
      <c r="AN48" s="36">
        <f t="shared" si="33"/>
        <v>104.86010613382187</v>
      </c>
      <c r="AO48" s="36">
        <f t="shared" si="34"/>
        <v>53.861329484894355</v>
      </c>
      <c r="AP48" s="53">
        <f t="shared" si="35"/>
        <v>488.85544242480535</v>
      </c>
      <c r="AQ48" s="53">
        <f t="shared" si="36"/>
        <v>593.71554855862723</v>
      </c>
      <c r="AR48" s="52">
        <f t="shared" si="37"/>
        <v>647.57687804352156</v>
      </c>
      <c r="AW48" s="34" t="s">
        <v>214</v>
      </c>
      <c r="AX48" s="34" t="s">
        <v>240</v>
      </c>
      <c r="AY48" s="33">
        <f t="array" ref="AY48">COUNT(IF($F:$F=AW48,$W:$W))</f>
        <v>2</v>
      </c>
      <c r="AZ48" s="39">
        <f t="array" ref="AZ48">STDEV(IF($F$6:$F$242=$AW48,Z$7:Z$243))</f>
        <v>12.280763119737644</v>
      </c>
      <c r="BA48" s="39">
        <f t="array" ref="BA48">STDEV(IF($F$6:$F$242=$AW48,AA$7:AA$243))</f>
        <v>28.911165199614505</v>
      </c>
      <c r="BB48" s="39">
        <f t="array" ref="BB48">STDEV(IF($F$6:$F$242=$AW48,AB$7:AB$243))</f>
        <v>3.0566531365173342</v>
      </c>
      <c r="BC48" s="39">
        <f t="array" ref="BC48">STDEV(IF($F$6:$F$242=$AW48,AC$7:AC$243))</f>
        <v>12.574532701556224</v>
      </c>
      <c r="BD48" s="39">
        <f t="array" ref="BD48">STDEV(IF($F$6:$F$242=$AW48,AD$7:AD$243))</f>
        <v>2.7000100675322729</v>
      </c>
      <c r="BE48" s="39">
        <f t="array" ref="BE48">STDEV(IF($F$6:$F$242=$AW48,AE$7:AE$243))</f>
        <v>1.2254083867602972</v>
      </c>
      <c r="BF48" s="39">
        <f t="array" ref="BF48">STDEV(IF($F$6:$F$242=$AW48,AF$7:AF$243))</f>
        <v>2.4691920455123313</v>
      </c>
      <c r="BG48" s="39">
        <f t="array" ref="BG48">STDEV(IF($F$6:$F$242=$AW48,AG$7:AG$243))</f>
        <v>0.36222190085305961</v>
      </c>
      <c r="BH48" s="39">
        <f t="array" ref="BH48">STDEV(IF($F$6:$F$242=$AW48,AH$7:AH$243))</f>
        <v>1.9242460891996052</v>
      </c>
      <c r="BI48" s="39">
        <f t="array" ref="BI48">STDEV(IF($F$6:$F$242=$AW48,AI$7:AI$243))</f>
        <v>0.35281436934165422</v>
      </c>
      <c r="BJ48" s="39">
        <f t="array" ref="BJ48">STDEV(IF($F$6:$F$242=$AW48,AJ$7:AJ$243))</f>
        <v>1.0058846595844924</v>
      </c>
      <c r="BK48" s="39">
        <f t="array" ref="BK48">STDEV(IF($F$6:$F$242=$AW48,AK$7:AK$243))</f>
        <v>0.14578591559851969</v>
      </c>
      <c r="BL48" s="39">
        <f t="array" ref="BL48">STDEV(IF($F$6:$F$242=$AW48,AL$7:AL$243))</f>
        <v>0.89137604291050254</v>
      </c>
      <c r="BM48" s="39">
        <f t="array" ref="BM48">STDEV(IF($F$6:$F$242=$AW48,AM$7:AM$243))</f>
        <v>0.14605884984048983</v>
      </c>
      <c r="BN48" s="39">
        <f t="array" ref="BN48">STDEV(IF($F$6:$F$242=$AW48,AN$7:AN$243))</f>
        <v>8.7095598341518077</v>
      </c>
      <c r="BO48" s="39">
        <f t="array" ref="BO48">STDEV(IF($F$6:$F$242=$AW48,AO$7:AO$243))</f>
        <v>11.759092737997584</v>
      </c>
      <c r="BP48" s="39">
        <f t="array" ref="BP48">STDEV(IF($F$6:$F$242=$AW48,AP$7:AP$243))</f>
        <v>68.04611248455906</v>
      </c>
      <c r="BQ48" s="39">
        <f t="array" ref="BQ48">STDEV(IF($F$6:$F$242=$AW48,AQ$7:AQ$243))</f>
        <v>76.755672318710836</v>
      </c>
      <c r="BR48" s="39">
        <f t="array" ref="BR48">STDEV(IF($F$6:$F$242=$AW48,AR$7:AR$243))</f>
        <v>88.514765056708129</v>
      </c>
      <c r="BT48" s="34">
        <v>43</v>
      </c>
      <c r="BU48" s="59">
        <f t="shared" si="0"/>
        <v>2.7045937543778154</v>
      </c>
      <c r="BV48" s="59">
        <f t="shared" si="1"/>
        <v>2.7224470777514793</v>
      </c>
      <c r="BW48" s="59">
        <f t="shared" si="2"/>
        <v>2.7183516242809409</v>
      </c>
      <c r="BX48" s="59">
        <f t="shared" si="3"/>
        <v>2.8141188605070155</v>
      </c>
      <c r="BY48" s="59">
        <f t="shared" si="4"/>
        <v>3.5181758623663715</v>
      </c>
      <c r="BZ48" s="59">
        <f t="shared" si="5"/>
        <v>3.6981832541841722</v>
      </c>
      <c r="CA48" s="59">
        <f t="shared" si="6"/>
        <v>4.0519586867349355</v>
      </c>
      <c r="CB48" s="59">
        <f t="shared" si="7"/>
        <v>3.7332966212305383</v>
      </c>
      <c r="CC48" s="59">
        <f t="shared" si="8"/>
        <v>4.0187749623390117</v>
      </c>
      <c r="CD48" s="59">
        <f t="shared" si="9"/>
        <v>3.5978564588849853</v>
      </c>
      <c r="CE48" s="59">
        <f t="shared" si="10"/>
        <v>3.4839459343505093</v>
      </c>
      <c r="CF48" s="59">
        <f t="shared" si="11"/>
        <v>3.4384520184368301</v>
      </c>
      <c r="CG48" s="59">
        <f t="shared" si="12"/>
        <v>3.2551928556052245</v>
      </c>
      <c r="CH48" s="59">
        <f t="shared" si="13"/>
        <v>2.4636878952622614</v>
      </c>
      <c r="CI48" s="59">
        <f t="shared" si="14"/>
        <v>3.7530460319907615</v>
      </c>
      <c r="CJ48" s="59">
        <f t="shared" si="15"/>
        <v>2.5884914208426735</v>
      </c>
    </row>
    <row r="49" spans="1:88" x14ac:dyDescent="0.25">
      <c r="A49" s="41">
        <v>44</v>
      </c>
      <c r="B49" s="42" t="s">
        <v>235</v>
      </c>
      <c r="C49" s="46">
        <v>93400</v>
      </c>
      <c r="D49" s="47" t="s">
        <v>193</v>
      </c>
      <c r="E49" s="47" t="s">
        <v>164</v>
      </c>
      <c r="F49" s="44" t="s">
        <v>185</v>
      </c>
      <c r="G49" s="36">
        <v>76.173926271900996</v>
      </c>
      <c r="H49" s="36">
        <v>163.47135016774416</v>
      </c>
      <c r="I49" s="36">
        <v>18.05886548439651</v>
      </c>
      <c r="J49" s="36">
        <v>67.3946516124455</v>
      </c>
      <c r="K49" s="36">
        <v>14.009723428649581</v>
      </c>
      <c r="L49" s="36">
        <v>2.8219303086193026</v>
      </c>
      <c r="M49" s="36">
        <v>13.381069877334099</v>
      </c>
      <c r="N49" s="36">
        <v>2.0528293787210901</v>
      </c>
      <c r="O49" s="36">
        <v>11.579032428769274</v>
      </c>
      <c r="P49" s="36">
        <v>2.3156271552054362</v>
      </c>
      <c r="Q49" s="36">
        <v>6.4793909388878204</v>
      </c>
      <c r="R49" s="36">
        <v>0.91723056385786028</v>
      </c>
      <c r="S49" s="36">
        <v>5.8218176307525731</v>
      </c>
      <c r="T49" s="36">
        <v>0.84670681241052759</v>
      </c>
      <c r="U49" s="36">
        <v>65.445954743544334</v>
      </c>
      <c r="V49" s="36">
        <v>26.150679280207996</v>
      </c>
      <c r="W49" s="53">
        <f t="shared" si="16"/>
        <v>385.32415205969465</v>
      </c>
      <c r="X49" s="53">
        <f t="shared" si="17"/>
        <v>450.770106803239</v>
      </c>
      <c r="Y49" s="52">
        <f t="shared" si="18"/>
        <v>476.92078608344701</v>
      </c>
      <c r="Z49" s="36">
        <f t="shared" si="19"/>
        <v>89.123493738124154</v>
      </c>
      <c r="AA49" s="36">
        <f t="shared" si="20"/>
        <v>191.26147969626066</v>
      </c>
      <c r="AB49" s="36">
        <f t="shared" si="21"/>
        <v>21.128872616743916</v>
      </c>
      <c r="AC49" s="36">
        <f t="shared" si="22"/>
        <v>78.851742386561227</v>
      </c>
      <c r="AD49" s="36">
        <f t="shared" si="23"/>
        <v>16.251279177233513</v>
      </c>
      <c r="AE49" s="36">
        <f t="shared" si="24"/>
        <v>3.2734391579983906</v>
      </c>
      <c r="AF49" s="36">
        <f t="shared" si="25"/>
        <v>15.388230358934212</v>
      </c>
      <c r="AG49" s="36">
        <f t="shared" si="26"/>
        <v>2.3607537855292535</v>
      </c>
      <c r="AH49" s="36">
        <f t="shared" si="27"/>
        <v>13.315887293084664</v>
      </c>
      <c r="AI49" s="36">
        <f t="shared" si="28"/>
        <v>2.6629712284862515</v>
      </c>
      <c r="AJ49" s="36">
        <f t="shared" si="29"/>
        <v>7.3865056703321148</v>
      </c>
      <c r="AK49" s="36">
        <f t="shared" si="30"/>
        <v>1.0456428427979607</v>
      </c>
      <c r="AL49" s="36">
        <f t="shared" si="31"/>
        <v>6.6368720990579329</v>
      </c>
      <c r="AM49" s="36">
        <f t="shared" si="32"/>
        <v>0.96524576614800139</v>
      </c>
      <c r="AN49" s="36">
        <f t="shared" si="33"/>
        <v>83.116362524301309</v>
      </c>
      <c r="AO49" s="36">
        <f t="shared" si="34"/>
        <v>40.010539298718236</v>
      </c>
      <c r="AP49" s="53">
        <f t="shared" si="35"/>
        <v>449.65241581729231</v>
      </c>
      <c r="AQ49" s="53">
        <f t="shared" si="36"/>
        <v>532.76877834159359</v>
      </c>
      <c r="AR49" s="52">
        <f t="shared" si="37"/>
        <v>572.77931764031177</v>
      </c>
      <c r="BT49" s="34">
        <v>44</v>
      </c>
      <c r="BU49" s="59">
        <f t="shared" si="0"/>
        <v>2.539130875730033</v>
      </c>
      <c r="BV49" s="59">
        <f t="shared" si="1"/>
        <v>2.5542398463710025</v>
      </c>
      <c r="BW49" s="59">
        <f t="shared" si="2"/>
        <v>2.5435021809009171</v>
      </c>
      <c r="BX49" s="59">
        <f t="shared" si="3"/>
        <v>2.5921019850940579</v>
      </c>
      <c r="BY49" s="59">
        <f t="shared" si="4"/>
        <v>3.11327187303324</v>
      </c>
      <c r="BZ49" s="59">
        <f t="shared" si="5"/>
        <v>3.2067389870673892</v>
      </c>
      <c r="CA49" s="59">
        <f t="shared" si="6"/>
        <v>3.5213341782458158</v>
      </c>
      <c r="CB49" s="59">
        <f t="shared" si="7"/>
        <v>3.2075459042517029</v>
      </c>
      <c r="CC49" s="59">
        <f t="shared" si="8"/>
        <v>3.3082949796483638</v>
      </c>
      <c r="CD49" s="59">
        <f t="shared" si="9"/>
        <v>2.894533944006795</v>
      </c>
      <c r="CE49" s="59">
        <f t="shared" si="10"/>
        <v>2.8171264951686177</v>
      </c>
      <c r="CF49" s="59">
        <f t="shared" si="11"/>
        <v>2.7794865571450309</v>
      </c>
      <c r="CG49" s="59">
        <f t="shared" si="12"/>
        <v>2.6462807412511693</v>
      </c>
      <c r="CH49" s="59">
        <f t="shared" si="13"/>
        <v>1.9690856102570409</v>
      </c>
      <c r="CI49" s="59">
        <f t="shared" si="14"/>
        <v>2.9748161247065608</v>
      </c>
      <c r="CJ49" s="59">
        <f t="shared" si="15"/>
        <v>1.9228440647211762</v>
      </c>
    </row>
    <row r="50" spans="1:88" x14ac:dyDescent="0.25">
      <c r="A50" s="41">
        <v>45</v>
      </c>
      <c r="B50" s="42" t="s">
        <v>235</v>
      </c>
      <c r="C50" s="46">
        <v>93401</v>
      </c>
      <c r="D50" s="47" t="s">
        <v>193</v>
      </c>
      <c r="E50" s="47" t="s">
        <v>164</v>
      </c>
      <c r="F50" s="44" t="s">
        <v>185</v>
      </c>
      <c r="G50" s="36">
        <v>83.838236829702609</v>
      </c>
      <c r="H50" s="36">
        <v>179.2265842096148</v>
      </c>
      <c r="I50" s="36">
        <v>19.936121486098838</v>
      </c>
      <c r="J50" s="36">
        <v>75.455705064040259</v>
      </c>
      <c r="K50" s="36">
        <v>16.169101993360176</v>
      </c>
      <c r="L50" s="36">
        <v>3.2215415558065845</v>
      </c>
      <c r="M50" s="36">
        <v>15.663682318638955</v>
      </c>
      <c r="N50" s="36">
        <v>2.3651698230961191</v>
      </c>
      <c r="O50" s="36">
        <v>13.643779827183661</v>
      </c>
      <c r="P50" s="36">
        <v>2.7673807167745785</v>
      </c>
      <c r="Q50" s="36">
        <v>7.8187748454253638</v>
      </c>
      <c r="R50" s="36">
        <v>1.0914016872257384</v>
      </c>
      <c r="S50" s="36">
        <v>6.7402371940426891</v>
      </c>
      <c r="T50" s="36">
        <v>0.98673738646855813</v>
      </c>
      <c r="U50" s="36">
        <v>77.441748413400148</v>
      </c>
      <c r="V50" s="36">
        <v>31.106191815567733</v>
      </c>
      <c r="W50" s="53">
        <f t="shared" si="16"/>
        <v>428.92445493747897</v>
      </c>
      <c r="X50" s="53">
        <f t="shared" si="17"/>
        <v>506.36620335087912</v>
      </c>
      <c r="Y50" s="52">
        <f t="shared" si="18"/>
        <v>537.47239516644686</v>
      </c>
      <c r="Z50" s="36">
        <f t="shared" si="19"/>
        <v>98.090737090752043</v>
      </c>
      <c r="AA50" s="36">
        <f t="shared" si="20"/>
        <v>209.69510352524929</v>
      </c>
      <c r="AB50" s="36">
        <f t="shared" si="21"/>
        <v>23.325262138735638</v>
      </c>
      <c r="AC50" s="36">
        <f t="shared" si="22"/>
        <v>88.283174924927096</v>
      </c>
      <c r="AD50" s="36">
        <f t="shared" si="23"/>
        <v>18.756158312297803</v>
      </c>
      <c r="AE50" s="36">
        <f t="shared" si="24"/>
        <v>3.736988204735638</v>
      </c>
      <c r="AF50" s="36">
        <f t="shared" si="25"/>
        <v>18.013234666434798</v>
      </c>
      <c r="AG50" s="36">
        <f t="shared" si="26"/>
        <v>2.7199452965605366</v>
      </c>
      <c r="AH50" s="36">
        <f t="shared" si="27"/>
        <v>15.690346801261208</v>
      </c>
      <c r="AI50" s="36">
        <f t="shared" si="28"/>
        <v>3.182487824290765</v>
      </c>
      <c r="AJ50" s="36">
        <f t="shared" si="29"/>
        <v>8.9134033237849142</v>
      </c>
      <c r="AK50" s="36">
        <f t="shared" si="30"/>
        <v>1.2441979234373417</v>
      </c>
      <c r="AL50" s="36">
        <f t="shared" si="31"/>
        <v>7.6838704012086652</v>
      </c>
      <c r="AM50" s="36">
        <f t="shared" si="32"/>
        <v>1.1248806205741562</v>
      </c>
      <c r="AN50" s="36">
        <f t="shared" si="33"/>
        <v>98.351020485018196</v>
      </c>
      <c r="AO50" s="36">
        <f t="shared" si="34"/>
        <v>47.592473477818636</v>
      </c>
      <c r="AP50" s="53">
        <f t="shared" si="35"/>
        <v>500.45979105424993</v>
      </c>
      <c r="AQ50" s="53">
        <f t="shared" si="36"/>
        <v>598.81081153926812</v>
      </c>
      <c r="AR50" s="52">
        <f t="shared" si="37"/>
        <v>646.40328501708677</v>
      </c>
      <c r="BT50" s="34">
        <v>45</v>
      </c>
      <c r="BU50" s="59">
        <f t="shared" si="0"/>
        <v>2.7946078943234203</v>
      </c>
      <c r="BV50" s="59">
        <f t="shared" si="1"/>
        <v>2.8004153782752312</v>
      </c>
      <c r="BW50" s="59">
        <f t="shared" si="2"/>
        <v>2.8079044346618081</v>
      </c>
      <c r="BX50" s="59">
        <f t="shared" si="3"/>
        <v>2.9021425024630867</v>
      </c>
      <c r="BY50" s="59">
        <f t="shared" si="4"/>
        <v>3.5931337763022615</v>
      </c>
      <c r="BZ50" s="59">
        <f t="shared" si="5"/>
        <v>3.660842677052937</v>
      </c>
      <c r="CA50" s="59">
        <f t="shared" si="6"/>
        <v>4.1220216627997255</v>
      </c>
      <c r="CB50" s="59">
        <f t="shared" si="7"/>
        <v>3.695577848587686</v>
      </c>
      <c r="CC50" s="59">
        <f t="shared" si="8"/>
        <v>3.8982228077667602</v>
      </c>
      <c r="CD50" s="59">
        <f t="shared" si="9"/>
        <v>3.4592258959682232</v>
      </c>
      <c r="CE50" s="59">
        <f t="shared" si="10"/>
        <v>3.3994673240979845</v>
      </c>
      <c r="CF50" s="59">
        <f t="shared" si="11"/>
        <v>3.3072778400779947</v>
      </c>
      <c r="CG50" s="59">
        <f t="shared" si="12"/>
        <v>3.063744179110313</v>
      </c>
      <c r="CH50" s="59">
        <f t="shared" si="13"/>
        <v>2.2947381080664142</v>
      </c>
      <c r="CI50" s="59">
        <f t="shared" si="14"/>
        <v>3.5200794733363705</v>
      </c>
      <c r="CJ50" s="59">
        <f t="shared" si="15"/>
        <v>2.2872199864388039</v>
      </c>
    </row>
    <row r="51" spans="1:88" x14ac:dyDescent="0.25">
      <c r="A51" s="41">
        <v>46</v>
      </c>
      <c r="B51" s="42" t="s">
        <v>235</v>
      </c>
      <c r="C51" s="46">
        <v>93402</v>
      </c>
      <c r="D51" s="47" t="s">
        <v>193</v>
      </c>
      <c r="E51" s="47" t="s">
        <v>161</v>
      </c>
      <c r="F51" s="44" t="s">
        <v>185</v>
      </c>
      <c r="G51" s="37">
        <v>96.819245635265787</v>
      </c>
      <c r="H51" s="37">
        <v>204.16933779813624</v>
      </c>
      <c r="I51" s="37">
        <v>22.896987209712609</v>
      </c>
      <c r="J51" s="37">
        <v>86.940375877665218</v>
      </c>
      <c r="K51" s="37">
        <v>18.537134966358838</v>
      </c>
      <c r="L51" s="37">
        <v>3.812045746549666</v>
      </c>
      <c r="M51" s="37">
        <v>18.261997872278108</v>
      </c>
      <c r="N51" s="37">
        <v>2.8453988709899853</v>
      </c>
      <c r="O51" s="37">
        <v>16.736299415583041</v>
      </c>
      <c r="P51" s="37">
        <v>3.4280305294657243</v>
      </c>
      <c r="Q51" s="37">
        <v>9.4731710454187237</v>
      </c>
      <c r="R51" s="37">
        <v>1.3048136393394754</v>
      </c>
      <c r="S51" s="37">
        <v>8.1917099195751302</v>
      </c>
      <c r="T51" s="37">
        <v>1.2226723139370927</v>
      </c>
      <c r="U51" s="37">
        <v>94.563480233915797</v>
      </c>
      <c r="V51" s="37">
        <v>36.871866722038263</v>
      </c>
      <c r="W51" s="53">
        <f t="shared" si="16"/>
        <v>494.63922084027575</v>
      </c>
      <c r="X51" s="53">
        <f t="shared" si="17"/>
        <v>589.20270107419151</v>
      </c>
      <c r="Y51" s="52">
        <f t="shared" si="18"/>
        <v>626.07456779622976</v>
      </c>
      <c r="Z51" s="36">
        <f t="shared" si="19"/>
        <v>113.27851739326097</v>
      </c>
      <c r="AA51" s="36">
        <f t="shared" si="20"/>
        <v>238.87812522381938</v>
      </c>
      <c r="AB51" s="36">
        <f t="shared" si="21"/>
        <v>26.789475035363751</v>
      </c>
      <c r="AC51" s="36">
        <f t="shared" si="22"/>
        <v>101.7202397768683</v>
      </c>
      <c r="AD51" s="36">
        <f t="shared" si="23"/>
        <v>21.50307656097625</v>
      </c>
      <c r="AE51" s="36">
        <f t="shared" si="24"/>
        <v>4.4219730659976122</v>
      </c>
      <c r="AF51" s="36">
        <f t="shared" si="25"/>
        <v>21.001297553119823</v>
      </c>
      <c r="AG51" s="36">
        <f t="shared" si="26"/>
        <v>3.2722087016384829</v>
      </c>
      <c r="AH51" s="36">
        <f t="shared" si="27"/>
        <v>19.246744327920496</v>
      </c>
      <c r="AI51" s="36">
        <f t="shared" si="28"/>
        <v>3.9422351088855825</v>
      </c>
      <c r="AJ51" s="36">
        <f t="shared" si="29"/>
        <v>10.799414991777343</v>
      </c>
      <c r="AK51" s="36">
        <f t="shared" si="30"/>
        <v>1.4874875488470019</v>
      </c>
      <c r="AL51" s="36">
        <f t="shared" si="31"/>
        <v>9.3385493083156472</v>
      </c>
      <c r="AM51" s="36">
        <f t="shared" si="32"/>
        <v>1.3938464378882855</v>
      </c>
      <c r="AN51" s="36">
        <f t="shared" si="33"/>
        <v>120.09561989707306</v>
      </c>
      <c r="AO51" s="36">
        <f t="shared" si="34"/>
        <v>56.413956084718542</v>
      </c>
      <c r="AP51" s="53">
        <f t="shared" si="35"/>
        <v>577.0731910346791</v>
      </c>
      <c r="AQ51" s="53">
        <f t="shared" si="36"/>
        <v>697.1688109317522</v>
      </c>
      <c r="AR51" s="52">
        <f t="shared" si="37"/>
        <v>753.58276701647071</v>
      </c>
      <c r="BT51" s="34">
        <v>46</v>
      </c>
      <c r="BU51" s="59">
        <f t="shared" si="0"/>
        <v>3.2273081878421928</v>
      </c>
      <c r="BV51" s="59">
        <f t="shared" si="1"/>
        <v>3.1901459030958788</v>
      </c>
      <c r="BW51" s="59">
        <f t="shared" si="2"/>
        <v>3.2249277760158606</v>
      </c>
      <c r="BX51" s="59">
        <f t="shared" si="3"/>
        <v>3.3438606106794313</v>
      </c>
      <c r="BY51" s="59">
        <f t="shared" si="4"/>
        <v>4.1193633258575195</v>
      </c>
      <c r="BZ51" s="59">
        <f t="shared" si="5"/>
        <v>4.3318701665337116</v>
      </c>
      <c r="CA51" s="59">
        <f t="shared" si="6"/>
        <v>4.8057889137573975</v>
      </c>
      <c r="CB51" s="59">
        <f t="shared" si="7"/>
        <v>4.4459357359218519</v>
      </c>
      <c r="CC51" s="59">
        <f t="shared" si="8"/>
        <v>4.7817998330237259</v>
      </c>
      <c r="CD51" s="59">
        <f t="shared" si="9"/>
        <v>4.2850381618321549</v>
      </c>
      <c r="CE51" s="59">
        <f t="shared" si="10"/>
        <v>4.1187700197472719</v>
      </c>
      <c r="CF51" s="59">
        <f t="shared" si="11"/>
        <v>3.9539807252711374</v>
      </c>
      <c r="CG51" s="59">
        <f t="shared" si="12"/>
        <v>3.7235045088977863</v>
      </c>
      <c r="CH51" s="59">
        <f t="shared" si="13"/>
        <v>2.8434239859002157</v>
      </c>
      <c r="CI51" s="59">
        <f t="shared" si="14"/>
        <v>4.2983400106325362</v>
      </c>
      <c r="CJ51" s="59">
        <f t="shared" si="15"/>
        <v>2.7111666707381077</v>
      </c>
    </row>
    <row r="52" spans="1:88" x14ac:dyDescent="0.25">
      <c r="A52" s="41">
        <v>47</v>
      </c>
      <c r="B52" s="42" t="s">
        <v>235</v>
      </c>
      <c r="C52" s="48">
        <v>93403</v>
      </c>
      <c r="D52" s="47" t="s">
        <v>193</v>
      </c>
      <c r="E52" s="44" t="s">
        <v>161</v>
      </c>
      <c r="F52" s="44" t="s">
        <v>185</v>
      </c>
      <c r="G52" s="36">
        <v>84.57387306522989</v>
      </c>
      <c r="H52" s="36">
        <v>180.13287443026096</v>
      </c>
      <c r="I52" s="36">
        <v>20.463575615916326</v>
      </c>
      <c r="J52" s="36">
        <v>77.318205133800006</v>
      </c>
      <c r="K52" s="36">
        <v>16.640697569193296</v>
      </c>
      <c r="L52" s="36">
        <v>3.4909494246095187</v>
      </c>
      <c r="M52" s="36">
        <v>16.703446382880031</v>
      </c>
      <c r="N52" s="36">
        <v>2.6364870745744318</v>
      </c>
      <c r="O52" s="36">
        <v>15.418849125367199</v>
      </c>
      <c r="P52" s="36">
        <v>3.155467701698222</v>
      </c>
      <c r="Q52" s="36">
        <v>8.9487265894155836</v>
      </c>
      <c r="R52" s="36">
        <v>1.2504110653420555</v>
      </c>
      <c r="S52" s="36">
        <v>7.7994693249169105</v>
      </c>
      <c r="T52" s="36">
        <v>1.1719300726954622</v>
      </c>
      <c r="U52" s="36">
        <v>91.039335805572165</v>
      </c>
      <c r="V52" s="36">
        <v>40.441731538427845</v>
      </c>
      <c r="W52" s="53">
        <f t="shared" si="16"/>
        <v>439.70496257589997</v>
      </c>
      <c r="X52" s="53">
        <f t="shared" si="17"/>
        <v>530.74429838147216</v>
      </c>
      <c r="Y52" s="52">
        <f t="shared" si="18"/>
        <v>571.18602991989997</v>
      </c>
      <c r="Z52" s="36">
        <f t="shared" si="19"/>
        <v>98.951431486318967</v>
      </c>
      <c r="AA52" s="36">
        <f t="shared" si="20"/>
        <v>210.75546308340532</v>
      </c>
      <c r="AB52" s="36">
        <f t="shared" si="21"/>
        <v>23.942383470622101</v>
      </c>
      <c r="AC52" s="36">
        <f t="shared" si="22"/>
        <v>90.462300006546002</v>
      </c>
      <c r="AD52" s="36">
        <f t="shared" si="23"/>
        <v>19.303209180264222</v>
      </c>
      <c r="AE52" s="36">
        <f t="shared" si="24"/>
        <v>4.0495013325470417</v>
      </c>
      <c r="AF52" s="36">
        <f t="shared" si="25"/>
        <v>19.208963340312035</v>
      </c>
      <c r="AG52" s="36">
        <f t="shared" si="26"/>
        <v>3.0319601357605963</v>
      </c>
      <c r="AH52" s="36">
        <f t="shared" si="27"/>
        <v>17.731676494172277</v>
      </c>
      <c r="AI52" s="36">
        <f t="shared" si="28"/>
        <v>3.6287878569529548</v>
      </c>
      <c r="AJ52" s="36">
        <f t="shared" si="29"/>
        <v>10.201548311933765</v>
      </c>
      <c r="AK52" s="36">
        <f t="shared" si="30"/>
        <v>1.4254686144899431</v>
      </c>
      <c r="AL52" s="36">
        <f t="shared" si="31"/>
        <v>8.8913950304052776</v>
      </c>
      <c r="AM52" s="36">
        <f t="shared" si="32"/>
        <v>1.3360002828728268</v>
      </c>
      <c r="AN52" s="36">
        <f t="shared" si="33"/>
        <v>115.61995647307666</v>
      </c>
      <c r="AO52" s="36">
        <f t="shared" si="34"/>
        <v>61.875849253794605</v>
      </c>
      <c r="AP52" s="53">
        <f t="shared" si="35"/>
        <v>512.92008862660339</v>
      </c>
      <c r="AQ52" s="53">
        <f t="shared" si="36"/>
        <v>628.54004509968001</v>
      </c>
      <c r="AR52" s="52">
        <f t="shared" si="37"/>
        <v>690.41589435347464</v>
      </c>
      <c r="BT52" s="34">
        <v>47</v>
      </c>
      <c r="BU52" s="59">
        <f t="shared" si="0"/>
        <v>2.8191291021743297</v>
      </c>
      <c r="BV52" s="59">
        <f t="shared" si="1"/>
        <v>2.8145761629728274</v>
      </c>
      <c r="BW52" s="59">
        <f t="shared" si="2"/>
        <v>2.8821937487206095</v>
      </c>
      <c r="BX52" s="59">
        <f t="shared" si="3"/>
        <v>2.9737771205307695</v>
      </c>
      <c r="BY52" s="59">
        <f t="shared" si="4"/>
        <v>3.6979327931540658</v>
      </c>
      <c r="BZ52" s="59">
        <f t="shared" si="5"/>
        <v>3.9669879825108167</v>
      </c>
      <c r="CA52" s="59">
        <f t="shared" si="6"/>
        <v>4.3956437849684296</v>
      </c>
      <c r="CB52" s="59">
        <f t="shared" si="7"/>
        <v>4.1195110540225492</v>
      </c>
      <c r="CC52" s="59">
        <f t="shared" si="8"/>
        <v>4.4053854643906281</v>
      </c>
      <c r="CD52" s="59">
        <f t="shared" si="9"/>
        <v>3.9443346271227773</v>
      </c>
      <c r="CE52" s="59">
        <f t="shared" si="10"/>
        <v>3.8907506910502541</v>
      </c>
      <c r="CF52" s="59">
        <f t="shared" si="11"/>
        <v>3.7891244404304709</v>
      </c>
      <c r="CG52" s="59">
        <f t="shared" si="12"/>
        <v>3.5452133295076864</v>
      </c>
      <c r="CH52" s="59">
        <f t="shared" si="13"/>
        <v>2.7254187737103774</v>
      </c>
      <c r="CI52" s="59">
        <f t="shared" si="14"/>
        <v>4.1381516275260077</v>
      </c>
      <c r="CJ52" s="59">
        <f t="shared" si="15"/>
        <v>2.9736567307667534</v>
      </c>
    </row>
    <row r="53" spans="1:88" x14ac:dyDescent="0.25">
      <c r="A53" s="41">
        <v>48</v>
      </c>
      <c r="B53" s="42" t="s">
        <v>235</v>
      </c>
      <c r="C53" s="46">
        <v>93435</v>
      </c>
      <c r="D53" s="47" t="s">
        <v>195</v>
      </c>
      <c r="E53" s="47" t="s">
        <v>161</v>
      </c>
      <c r="F53" s="44" t="s">
        <v>185</v>
      </c>
      <c r="G53" s="37">
        <v>84.824663029930406</v>
      </c>
      <c r="H53" s="37">
        <v>183.4722412540178</v>
      </c>
      <c r="I53" s="37">
        <v>20.442536454453705</v>
      </c>
      <c r="J53" s="37">
        <v>77.510460747721979</v>
      </c>
      <c r="K53" s="37">
        <v>16.850949517728044</v>
      </c>
      <c r="L53" s="37">
        <v>3.4654821191661127</v>
      </c>
      <c r="M53" s="37">
        <v>16.459544984043472</v>
      </c>
      <c r="N53" s="37">
        <v>2.6346589246320917</v>
      </c>
      <c r="O53" s="37">
        <v>15.663974424110682</v>
      </c>
      <c r="P53" s="37">
        <v>3.138001265844792</v>
      </c>
      <c r="Q53" s="37">
        <v>8.9384332905991553</v>
      </c>
      <c r="R53" s="37">
        <v>1.2652999332408634</v>
      </c>
      <c r="S53" s="37">
        <v>7.8465936045303266</v>
      </c>
      <c r="T53" s="37">
        <v>1.1731611268073263</v>
      </c>
      <c r="U53" s="37">
        <v>89.680693357516319</v>
      </c>
      <c r="V53" s="37">
        <v>36.632043822702222</v>
      </c>
      <c r="W53" s="53">
        <f t="shared" si="16"/>
        <v>443.68600067682672</v>
      </c>
      <c r="X53" s="53">
        <f t="shared" si="17"/>
        <v>533.36669403434303</v>
      </c>
      <c r="Y53" s="52">
        <f t="shared" si="18"/>
        <v>569.99873785704528</v>
      </c>
      <c r="Z53" s="36">
        <f t="shared" si="19"/>
        <v>99.244855745018569</v>
      </c>
      <c r="AA53" s="36">
        <f t="shared" si="20"/>
        <v>214.66252226720081</v>
      </c>
      <c r="AB53" s="36">
        <f t="shared" si="21"/>
        <v>23.917767651710832</v>
      </c>
      <c r="AC53" s="36">
        <f t="shared" si="22"/>
        <v>90.687239074834707</v>
      </c>
      <c r="AD53" s="36">
        <f t="shared" si="23"/>
        <v>19.547101440564528</v>
      </c>
      <c r="AE53" s="36">
        <f t="shared" si="24"/>
        <v>4.0199592582326904</v>
      </c>
      <c r="AF53" s="36">
        <f t="shared" si="25"/>
        <v>18.92847673164999</v>
      </c>
      <c r="AG53" s="36">
        <f t="shared" si="26"/>
        <v>3.029857763326905</v>
      </c>
      <c r="AH53" s="36">
        <f t="shared" si="27"/>
        <v>18.013570587727283</v>
      </c>
      <c r="AI53" s="36">
        <f t="shared" si="28"/>
        <v>3.6087014557215107</v>
      </c>
      <c r="AJ53" s="36">
        <f t="shared" si="29"/>
        <v>10.189813951283035</v>
      </c>
      <c r="AK53" s="36">
        <f t="shared" si="30"/>
        <v>1.4424419238945843</v>
      </c>
      <c r="AL53" s="36">
        <f t="shared" si="31"/>
        <v>8.9451167091645711</v>
      </c>
      <c r="AM53" s="36">
        <f t="shared" si="32"/>
        <v>1.3374036845603519</v>
      </c>
      <c r="AN53" s="36">
        <f t="shared" si="33"/>
        <v>113.89448056404572</v>
      </c>
      <c r="AO53" s="36">
        <f t="shared" si="34"/>
        <v>56.0470270487344</v>
      </c>
      <c r="AP53" s="53">
        <f t="shared" si="35"/>
        <v>517.57482824489045</v>
      </c>
      <c r="AQ53" s="53">
        <f t="shared" si="36"/>
        <v>631.46930880893615</v>
      </c>
      <c r="AR53" s="52">
        <f t="shared" si="37"/>
        <v>687.51633585767058</v>
      </c>
      <c r="BT53" s="34">
        <v>48</v>
      </c>
      <c r="BU53" s="59">
        <f t="shared" si="0"/>
        <v>2.827488767664347</v>
      </c>
      <c r="BV53" s="59">
        <f t="shared" si="1"/>
        <v>2.8667537695940282</v>
      </c>
      <c r="BW53" s="59">
        <f t="shared" si="2"/>
        <v>2.8792304865427756</v>
      </c>
      <c r="BX53" s="59">
        <f t="shared" si="3"/>
        <v>2.981171567220076</v>
      </c>
      <c r="BY53" s="59">
        <f t="shared" si="4"/>
        <v>3.7446554483840098</v>
      </c>
      <c r="BZ53" s="59">
        <f t="shared" si="5"/>
        <v>3.9380478626887645</v>
      </c>
      <c r="CA53" s="59">
        <f t="shared" si="6"/>
        <v>4.3314592063272297</v>
      </c>
      <c r="CB53" s="59">
        <f t="shared" si="7"/>
        <v>4.1166545697376433</v>
      </c>
      <c r="CC53" s="59">
        <f t="shared" si="8"/>
        <v>4.4754212640316231</v>
      </c>
      <c r="CD53" s="59">
        <f t="shared" si="9"/>
        <v>3.9225015823059897</v>
      </c>
      <c r="CE53" s="59">
        <f t="shared" si="10"/>
        <v>3.8862753437387636</v>
      </c>
      <c r="CF53" s="59">
        <f t="shared" si="11"/>
        <v>3.8342422219420103</v>
      </c>
      <c r="CG53" s="59">
        <f t="shared" si="12"/>
        <v>3.5666334566046936</v>
      </c>
      <c r="CH53" s="59">
        <f t="shared" si="13"/>
        <v>2.7282816902495961</v>
      </c>
      <c r="CI53" s="59">
        <f t="shared" si="14"/>
        <v>4.0763951526143778</v>
      </c>
      <c r="CJ53" s="59">
        <f t="shared" si="15"/>
        <v>2.6935326340222221</v>
      </c>
    </row>
    <row r="54" spans="1:88" x14ac:dyDescent="0.25">
      <c r="A54" s="41">
        <v>49</v>
      </c>
      <c r="B54" s="42" t="s">
        <v>235</v>
      </c>
      <c r="C54" s="46">
        <v>93436</v>
      </c>
      <c r="D54" s="47" t="s">
        <v>195</v>
      </c>
      <c r="E54" s="47" t="s">
        <v>161</v>
      </c>
      <c r="F54" s="44" t="s">
        <v>185</v>
      </c>
      <c r="G54" s="37">
        <v>86.669554055585365</v>
      </c>
      <c r="H54" s="37">
        <v>189.36464276846894</v>
      </c>
      <c r="I54" s="37">
        <v>20.993371220070269</v>
      </c>
      <c r="J54" s="37">
        <v>79.569242974018209</v>
      </c>
      <c r="K54" s="37">
        <v>16.977541612726775</v>
      </c>
      <c r="L54" s="37">
        <v>3.4974167609411539</v>
      </c>
      <c r="M54" s="37">
        <v>16.940820437726774</v>
      </c>
      <c r="N54" s="37">
        <v>2.7049439716432402</v>
      </c>
      <c r="O54" s="37">
        <v>15.907360220569231</v>
      </c>
      <c r="P54" s="37">
        <v>3.2173213421612137</v>
      </c>
      <c r="Q54" s="37">
        <v>9.2083932309282837</v>
      </c>
      <c r="R54" s="37">
        <v>1.3214105194538939</v>
      </c>
      <c r="S54" s="37">
        <v>8.0825890242336254</v>
      </c>
      <c r="T54" s="37">
        <v>1.2022358889670031</v>
      </c>
      <c r="U54" s="37">
        <v>92.414345608692315</v>
      </c>
      <c r="V54" s="37">
        <v>37.419077459301192</v>
      </c>
      <c r="W54" s="53">
        <f t="shared" si="16"/>
        <v>455.65684402749395</v>
      </c>
      <c r="X54" s="53">
        <f t="shared" si="17"/>
        <v>548.07118963618632</v>
      </c>
      <c r="Y54" s="52">
        <f t="shared" si="18"/>
        <v>585.49026709548752</v>
      </c>
      <c r="Z54" s="36">
        <f t="shared" si="19"/>
        <v>101.40337824503487</v>
      </c>
      <c r="AA54" s="36">
        <f t="shared" si="20"/>
        <v>221.55663203910865</v>
      </c>
      <c r="AB54" s="36">
        <f t="shared" si="21"/>
        <v>24.562244327482215</v>
      </c>
      <c r="AC54" s="36">
        <f t="shared" si="22"/>
        <v>93.096014279601306</v>
      </c>
      <c r="AD54" s="36">
        <f t="shared" si="23"/>
        <v>19.693948270763059</v>
      </c>
      <c r="AE54" s="36">
        <f t="shared" si="24"/>
        <v>4.0570034426917383</v>
      </c>
      <c r="AF54" s="36">
        <f t="shared" si="25"/>
        <v>19.481943503385789</v>
      </c>
      <c r="AG54" s="36">
        <f t="shared" si="26"/>
        <v>3.110685567389726</v>
      </c>
      <c r="AH54" s="36">
        <f t="shared" si="27"/>
        <v>18.293464253654616</v>
      </c>
      <c r="AI54" s="36">
        <f t="shared" si="28"/>
        <v>3.6999195434853953</v>
      </c>
      <c r="AJ54" s="36">
        <f t="shared" si="29"/>
        <v>10.497568283258243</v>
      </c>
      <c r="AK54" s="36">
        <f t="shared" si="30"/>
        <v>1.5064079921774389</v>
      </c>
      <c r="AL54" s="36">
        <f t="shared" si="31"/>
        <v>9.2141514876263315</v>
      </c>
      <c r="AM54" s="36">
        <f t="shared" si="32"/>
        <v>1.3705489134223834</v>
      </c>
      <c r="AN54" s="36">
        <f t="shared" si="33"/>
        <v>117.36621892303924</v>
      </c>
      <c r="AO54" s="36">
        <f t="shared" si="34"/>
        <v>57.251188512730828</v>
      </c>
      <c r="AP54" s="53">
        <f t="shared" si="35"/>
        <v>531.54391014908163</v>
      </c>
      <c r="AQ54" s="53">
        <f t="shared" si="36"/>
        <v>648.91012907212087</v>
      </c>
      <c r="AR54" s="52">
        <f t="shared" si="37"/>
        <v>706.16131758485164</v>
      </c>
      <c r="BT54" s="34">
        <v>49</v>
      </c>
      <c r="BU54" s="59">
        <f t="shared" si="0"/>
        <v>2.8889851351861791</v>
      </c>
      <c r="BV54" s="59">
        <f t="shared" si="1"/>
        <v>2.9588225432573272</v>
      </c>
      <c r="BW54" s="59">
        <f t="shared" si="2"/>
        <v>2.9568128478972211</v>
      </c>
      <c r="BX54" s="59">
        <f t="shared" si="3"/>
        <v>3.0603554990007003</v>
      </c>
      <c r="BY54" s="59">
        <f t="shared" si="4"/>
        <v>3.7727870250503943</v>
      </c>
      <c r="BZ54" s="59">
        <f t="shared" si="5"/>
        <v>3.9743372283422205</v>
      </c>
      <c r="CA54" s="59">
        <f t="shared" si="6"/>
        <v>4.4581106415070462</v>
      </c>
      <c r="CB54" s="59">
        <f t="shared" si="7"/>
        <v>4.2264749556925629</v>
      </c>
      <c r="CC54" s="59">
        <f t="shared" si="8"/>
        <v>4.5449600630197802</v>
      </c>
      <c r="CD54" s="59">
        <f t="shared" si="9"/>
        <v>4.0216516777015165</v>
      </c>
      <c r="CE54" s="59">
        <f t="shared" si="10"/>
        <v>4.0036492308383842</v>
      </c>
      <c r="CF54" s="59">
        <f t="shared" si="11"/>
        <v>4.0042743013754354</v>
      </c>
      <c r="CG54" s="59">
        <f t="shared" si="12"/>
        <v>3.673904101924375</v>
      </c>
      <c r="CH54" s="59">
        <f t="shared" si="13"/>
        <v>2.7958974162023327</v>
      </c>
      <c r="CI54" s="59">
        <f t="shared" si="14"/>
        <v>4.2006520731223782</v>
      </c>
      <c r="CJ54" s="59">
        <f t="shared" si="15"/>
        <v>2.7514027543603818</v>
      </c>
    </row>
    <row r="55" spans="1:88" x14ac:dyDescent="0.25">
      <c r="A55" s="41">
        <v>50</v>
      </c>
      <c r="B55" s="42" t="s">
        <v>235</v>
      </c>
      <c r="C55" s="48">
        <v>93437</v>
      </c>
      <c r="D55" s="47" t="s">
        <v>195</v>
      </c>
      <c r="E55" s="44" t="s">
        <v>161</v>
      </c>
      <c r="F55" s="44" t="s">
        <v>185</v>
      </c>
      <c r="G55" s="36">
        <v>77.520693764311531</v>
      </c>
      <c r="H55" s="36">
        <v>169.31190540840487</v>
      </c>
      <c r="I55" s="36">
        <v>18.970101583830836</v>
      </c>
      <c r="J55" s="36">
        <v>71.308670786870749</v>
      </c>
      <c r="K55" s="36">
        <v>15.111704821923196</v>
      </c>
      <c r="L55" s="36">
        <v>3.0591386365593656</v>
      </c>
      <c r="M55" s="36">
        <v>15.044655852900284</v>
      </c>
      <c r="N55" s="36">
        <v>2.3824789437594087</v>
      </c>
      <c r="O55" s="36">
        <v>14.357532111264669</v>
      </c>
      <c r="P55" s="36">
        <v>2.9032992532291213</v>
      </c>
      <c r="Q55" s="36">
        <v>8.3078950539730538</v>
      </c>
      <c r="R55" s="36">
        <v>1.1575910499016036</v>
      </c>
      <c r="S55" s="36">
        <v>7.4389607692365418</v>
      </c>
      <c r="T55" s="36">
        <v>1.0994192608820259</v>
      </c>
      <c r="U55" s="36">
        <v>83.017907895915997</v>
      </c>
      <c r="V55" s="36">
        <v>34.717138929110227</v>
      </c>
      <c r="W55" s="53">
        <f t="shared" si="16"/>
        <v>407.97404729704726</v>
      </c>
      <c r="X55" s="53">
        <f t="shared" si="17"/>
        <v>490.99195519296325</v>
      </c>
      <c r="Y55" s="52">
        <f t="shared" si="18"/>
        <v>525.70909412207345</v>
      </c>
      <c r="Z55" s="36">
        <f t="shared" si="19"/>
        <v>90.69921170424449</v>
      </c>
      <c r="AA55" s="36">
        <f t="shared" si="20"/>
        <v>198.09492932783368</v>
      </c>
      <c r="AB55" s="36">
        <f t="shared" si="21"/>
        <v>22.195018853082075</v>
      </c>
      <c r="AC55" s="36">
        <f t="shared" si="22"/>
        <v>83.431144820638778</v>
      </c>
      <c r="AD55" s="36">
        <f t="shared" si="23"/>
        <v>17.529577593430904</v>
      </c>
      <c r="AE55" s="36">
        <f t="shared" si="24"/>
        <v>3.5486008184088638</v>
      </c>
      <c r="AF55" s="36">
        <f t="shared" si="25"/>
        <v>17.301354230835326</v>
      </c>
      <c r="AG55" s="36">
        <f t="shared" si="26"/>
        <v>2.7398507853233198</v>
      </c>
      <c r="AH55" s="36">
        <f t="shared" si="27"/>
        <v>16.511161927954369</v>
      </c>
      <c r="AI55" s="36">
        <f t="shared" si="28"/>
        <v>3.3387941412134894</v>
      </c>
      <c r="AJ55" s="36">
        <f t="shared" si="29"/>
        <v>9.4710003615292813</v>
      </c>
      <c r="AK55" s="36">
        <f t="shared" si="30"/>
        <v>1.3196537968878279</v>
      </c>
      <c r="AL55" s="36">
        <f t="shared" si="31"/>
        <v>8.4804152769296568</v>
      </c>
      <c r="AM55" s="36">
        <f t="shared" si="32"/>
        <v>1.2533379574055095</v>
      </c>
      <c r="AN55" s="36">
        <f t="shared" si="33"/>
        <v>105.43274302781332</v>
      </c>
      <c r="AO55" s="36">
        <f t="shared" si="34"/>
        <v>53.117222561538647</v>
      </c>
      <c r="AP55" s="53">
        <f t="shared" si="35"/>
        <v>475.91405159571764</v>
      </c>
      <c r="AQ55" s="53">
        <f t="shared" si="36"/>
        <v>581.34679462353097</v>
      </c>
      <c r="AR55" s="52">
        <f t="shared" si="37"/>
        <v>634.46401718506957</v>
      </c>
      <c r="BT55" s="34">
        <v>50</v>
      </c>
      <c r="BU55" s="59">
        <f t="shared" si="0"/>
        <v>2.5840231254770512</v>
      </c>
      <c r="BV55" s="59">
        <f t="shared" si="1"/>
        <v>2.6454985220063261</v>
      </c>
      <c r="BW55" s="59">
        <f t="shared" si="2"/>
        <v>2.6718452934973009</v>
      </c>
      <c r="BX55" s="59">
        <f t="shared" si="3"/>
        <v>2.7426411841104135</v>
      </c>
      <c r="BY55" s="59">
        <f t="shared" si="4"/>
        <v>3.3581566270940435</v>
      </c>
      <c r="BZ55" s="59">
        <f t="shared" si="5"/>
        <v>3.4762939051810973</v>
      </c>
      <c r="CA55" s="59">
        <f t="shared" si="6"/>
        <v>3.9591199612895487</v>
      </c>
      <c r="CB55" s="59">
        <f t="shared" si="7"/>
        <v>3.7226233496240759</v>
      </c>
      <c r="CC55" s="59">
        <f t="shared" si="8"/>
        <v>4.1021520317899052</v>
      </c>
      <c r="CD55" s="59">
        <f t="shared" si="9"/>
        <v>3.6291240665364013</v>
      </c>
      <c r="CE55" s="59">
        <f t="shared" si="10"/>
        <v>3.6121282843361104</v>
      </c>
      <c r="CF55" s="59">
        <f t="shared" si="11"/>
        <v>3.5078516663684955</v>
      </c>
      <c r="CG55" s="59">
        <f t="shared" si="12"/>
        <v>3.3813458041984279</v>
      </c>
      <c r="CH55" s="59">
        <f t="shared" si="13"/>
        <v>2.5567889787954092</v>
      </c>
      <c r="CI55" s="59">
        <f t="shared" si="14"/>
        <v>3.7735412679961815</v>
      </c>
      <c r="CJ55" s="59">
        <f t="shared" si="15"/>
        <v>2.5527308036110461</v>
      </c>
    </row>
    <row r="56" spans="1:88" x14ac:dyDescent="0.25">
      <c r="A56" s="41">
        <v>51</v>
      </c>
      <c r="B56" s="42" t="s">
        <v>235</v>
      </c>
      <c r="C56" s="46">
        <v>93438</v>
      </c>
      <c r="D56" s="47" t="s">
        <v>195</v>
      </c>
      <c r="E56" s="47" t="s">
        <v>161</v>
      </c>
      <c r="F56" s="44" t="s">
        <v>185</v>
      </c>
      <c r="G56" s="37">
        <v>83.920548098652219</v>
      </c>
      <c r="H56" s="37">
        <v>182.97568739105589</v>
      </c>
      <c r="I56" s="37">
        <v>20.446343319544557</v>
      </c>
      <c r="J56" s="37">
        <v>77.96913849476735</v>
      </c>
      <c r="K56" s="37">
        <v>17.349800128752499</v>
      </c>
      <c r="L56" s="37">
        <v>3.8161590717701617</v>
      </c>
      <c r="M56" s="37">
        <v>17.305035474556764</v>
      </c>
      <c r="N56" s="37">
        <v>2.7559641352473383</v>
      </c>
      <c r="O56" s="37">
        <v>16.268720338463968</v>
      </c>
      <c r="P56" s="37">
        <v>3.3280748606051911</v>
      </c>
      <c r="Q56" s="37">
        <v>9.4481340041923367</v>
      </c>
      <c r="R56" s="37">
        <v>1.3472677586427602</v>
      </c>
      <c r="S56" s="37">
        <v>8.1858399999378086</v>
      </c>
      <c r="T56" s="37">
        <v>1.2360091625743177</v>
      </c>
      <c r="U56" s="37">
        <v>93.888146104849554</v>
      </c>
      <c r="V56" s="37">
        <v>40.282604080897194</v>
      </c>
      <c r="W56" s="53">
        <f t="shared" si="16"/>
        <v>446.35272223876319</v>
      </c>
      <c r="X56" s="53">
        <f t="shared" si="17"/>
        <v>540.24086834361276</v>
      </c>
      <c r="Y56" s="52">
        <f t="shared" si="18"/>
        <v>580.52347242450992</v>
      </c>
      <c r="Z56" s="36">
        <f t="shared" si="19"/>
        <v>98.187041275423084</v>
      </c>
      <c r="AA56" s="36">
        <f t="shared" si="20"/>
        <v>214.08155424753537</v>
      </c>
      <c r="AB56" s="36">
        <f t="shared" si="21"/>
        <v>23.922221683867129</v>
      </c>
      <c r="AC56" s="36">
        <f t="shared" si="22"/>
        <v>91.223892038877793</v>
      </c>
      <c r="AD56" s="36">
        <f t="shared" si="23"/>
        <v>20.125768149352897</v>
      </c>
      <c r="AE56" s="36">
        <f t="shared" si="24"/>
        <v>4.4267445232533875</v>
      </c>
      <c r="AF56" s="36">
        <f t="shared" si="25"/>
        <v>19.900790795740278</v>
      </c>
      <c r="AG56" s="36">
        <f t="shared" si="26"/>
        <v>3.1693587555344389</v>
      </c>
      <c r="AH56" s="36">
        <f t="shared" si="27"/>
        <v>18.709028389233563</v>
      </c>
      <c r="AI56" s="36">
        <f t="shared" si="28"/>
        <v>3.8272860896959693</v>
      </c>
      <c r="AJ56" s="36">
        <f t="shared" si="29"/>
        <v>10.770872764779263</v>
      </c>
      <c r="AK56" s="36">
        <f t="shared" si="30"/>
        <v>1.5358852448527465</v>
      </c>
      <c r="AL56" s="36">
        <f t="shared" si="31"/>
        <v>9.3318575999291014</v>
      </c>
      <c r="AM56" s="36">
        <f t="shared" si="32"/>
        <v>1.4090504453347221</v>
      </c>
      <c r="AN56" s="36">
        <f t="shared" si="33"/>
        <v>119.23794555315894</v>
      </c>
      <c r="AO56" s="36">
        <f t="shared" si="34"/>
        <v>61.632384243772705</v>
      </c>
      <c r="AP56" s="53">
        <f t="shared" si="35"/>
        <v>520.6213520034097</v>
      </c>
      <c r="AQ56" s="53">
        <f t="shared" si="36"/>
        <v>639.85929755656866</v>
      </c>
      <c r="AR56" s="52">
        <f t="shared" si="37"/>
        <v>701.49168180034133</v>
      </c>
      <c r="BT56" s="34">
        <v>51</v>
      </c>
      <c r="BU56" s="59">
        <f t="shared" si="0"/>
        <v>2.7973516032884072</v>
      </c>
      <c r="BV56" s="59">
        <f t="shared" si="1"/>
        <v>2.8589951154852482</v>
      </c>
      <c r="BW56" s="59">
        <f t="shared" si="2"/>
        <v>2.8797666647245856</v>
      </c>
      <c r="BX56" s="59">
        <f t="shared" si="3"/>
        <v>2.9988130190295132</v>
      </c>
      <c r="BY56" s="59">
        <f t="shared" si="4"/>
        <v>3.8555111397227773</v>
      </c>
      <c r="BZ56" s="59">
        <f t="shared" si="5"/>
        <v>4.3365443997388198</v>
      </c>
      <c r="CA56" s="59">
        <f t="shared" si="6"/>
        <v>4.5539567038307274</v>
      </c>
      <c r="CB56" s="59">
        <f t="shared" si="7"/>
        <v>4.3061939613239657</v>
      </c>
      <c r="CC56" s="59">
        <f t="shared" si="8"/>
        <v>4.6482058109897055</v>
      </c>
      <c r="CD56" s="59">
        <f t="shared" si="9"/>
        <v>4.1600935757564885</v>
      </c>
      <c r="CE56" s="59">
        <f t="shared" si="10"/>
        <v>4.1078843496488426</v>
      </c>
      <c r="CF56" s="59">
        <f t="shared" si="11"/>
        <v>4.0826295716447278</v>
      </c>
      <c r="CG56" s="59">
        <f t="shared" si="12"/>
        <v>3.7208363636080946</v>
      </c>
      <c r="CH56" s="59">
        <f t="shared" si="13"/>
        <v>2.8744399129635294</v>
      </c>
      <c r="CI56" s="59">
        <f t="shared" si="14"/>
        <v>4.2676430047658886</v>
      </c>
      <c r="CJ56" s="59">
        <f t="shared" si="15"/>
        <v>2.9619561824189113</v>
      </c>
    </row>
    <row r="57" spans="1:88" x14ac:dyDescent="0.25">
      <c r="A57" s="41">
        <v>52</v>
      </c>
      <c r="B57" s="42" t="s">
        <v>235</v>
      </c>
      <c r="C57" s="46">
        <v>93439</v>
      </c>
      <c r="D57" s="47" t="s">
        <v>195</v>
      </c>
      <c r="E57" s="47" t="s">
        <v>161</v>
      </c>
      <c r="F57" s="44" t="s">
        <v>185</v>
      </c>
      <c r="G57" s="37">
        <v>81.708571576975444</v>
      </c>
      <c r="H57" s="37">
        <v>178.05564658832017</v>
      </c>
      <c r="I57" s="37">
        <v>19.923299426133621</v>
      </c>
      <c r="J57" s="37">
        <v>76.003835345903951</v>
      </c>
      <c r="K57" s="37">
        <v>16.005911967558774</v>
      </c>
      <c r="L57" s="37">
        <v>3.6810772415022961</v>
      </c>
      <c r="M57" s="37">
        <v>16.516383421152337</v>
      </c>
      <c r="N57" s="37">
        <v>2.6447389435537572</v>
      </c>
      <c r="O57" s="37">
        <v>15.612730268793715</v>
      </c>
      <c r="P57" s="37">
        <v>3.1370472693985527</v>
      </c>
      <c r="Q57" s="37">
        <v>8.9234160888046627</v>
      </c>
      <c r="R57" s="37">
        <v>1.2544296869719311</v>
      </c>
      <c r="S57" s="37">
        <v>7.7439426065344588</v>
      </c>
      <c r="T57" s="37">
        <v>1.1552457736519153</v>
      </c>
      <c r="U57" s="37">
        <v>88.284836297741805</v>
      </c>
      <c r="V57" s="37">
        <v>37.592755391431574</v>
      </c>
      <c r="W57" s="53">
        <f t="shared" si="16"/>
        <v>432.3662762052557</v>
      </c>
      <c r="X57" s="53">
        <f t="shared" si="17"/>
        <v>520.65111250299753</v>
      </c>
      <c r="Y57" s="52">
        <f t="shared" si="18"/>
        <v>558.24386789442906</v>
      </c>
      <c r="Z57" s="36">
        <f t="shared" si="19"/>
        <v>95.599028745061261</v>
      </c>
      <c r="AA57" s="36">
        <f t="shared" si="20"/>
        <v>208.32510650833458</v>
      </c>
      <c r="AB57" s="36">
        <f t="shared" si="21"/>
        <v>23.310260328576334</v>
      </c>
      <c r="AC57" s="36">
        <f t="shared" si="22"/>
        <v>88.924487354707622</v>
      </c>
      <c r="AD57" s="36">
        <f t="shared" si="23"/>
        <v>18.566857882368176</v>
      </c>
      <c r="AE57" s="36">
        <f t="shared" si="24"/>
        <v>4.2700496001426629</v>
      </c>
      <c r="AF57" s="36">
        <f t="shared" si="25"/>
        <v>18.993840934325185</v>
      </c>
      <c r="AG57" s="36">
        <f t="shared" si="26"/>
        <v>3.0414497850868205</v>
      </c>
      <c r="AH57" s="36">
        <f t="shared" si="27"/>
        <v>17.95463980911277</v>
      </c>
      <c r="AI57" s="36">
        <f t="shared" si="28"/>
        <v>3.6076043598083354</v>
      </c>
      <c r="AJ57" s="36">
        <f t="shared" si="29"/>
        <v>10.172694341237314</v>
      </c>
      <c r="AK57" s="36">
        <f t="shared" si="30"/>
        <v>1.4300498431480013</v>
      </c>
      <c r="AL57" s="36">
        <f t="shared" si="31"/>
        <v>8.8280945714492827</v>
      </c>
      <c r="AM57" s="36">
        <f t="shared" si="32"/>
        <v>1.3169801819631832</v>
      </c>
      <c r="AN57" s="36">
        <f t="shared" si="33"/>
        <v>112.12174209813209</v>
      </c>
      <c r="AO57" s="36">
        <f t="shared" si="34"/>
        <v>57.516915748890305</v>
      </c>
      <c r="AP57" s="53">
        <f t="shared" si="35"/>
        <v>504.34114424532163</v>
      </c>
      <c r="AQ57" s="53">
        <f t="shared" si="36"/>
        <v>616.46288634345376</v>
      </c>
      <c r="AR57" s="52">
        <f t="shared" si="37"/>
        <v>673.97980209234402</v>
      </c>
      <c r="BT57" s="34">
        <v>52</v>
      </c>
      <c r="BU57" s="59">
        <f t="shared" si="0"/>
        <v>2.7236190525658484</v>
      </c>
      <c r="BV57" s="59">
        <f t="shared" si="1"/>
        <v>2.7821194779425027</v>
      </c>
      <c r="BW57" s="59">
        <f t="shared" si="2"/>
        <v>2.8060985107230452</v>
      </c>
      <c r="BX57" s="59">
        <f t="shared" si="3"/>
        <v>2.923224436380921</v>
      </c>
      <c r="BY57" s="59">
        <f t="shared" si="4"/>
        <v>3.5568693261241719</v>
      </c>
      <c r="BZ57" s="59">
        <f t="shared" si="5"/>
        <v>4.1830423198889726</v>
      </c>
      <c r="CA57" s="59">
        <f t="shared" si="6"/>
        <v>4.3464166897769312</v>
      </c>
      <c r="CB57" s="59">
        <f t="shared" si="7"/>
        <v>4.1324045993027454</v>
      </c>
      <c r="CC57" s="59">
        <f t="shared" si="8"/>
        <v>4.460780076798204</v>
      </c>
      <c r="CD57" s="59">
        <f t="shared" si="9"/>
        <v>3.9213090867481908</v>
      </c>
      <c r="CE57" s="59">
        <f t="shared" si="10"/>
        <v>3.879746125567245</v>
      </c>
      <c r="CF57" s="59">
        <f t="shared" si="11"/>
        <v>3.8013020817331244</v>
      </c>
      <c r="CG57" s="59">
        <f t="shared" si="12"/>
        <v>3.5199739120611175</v>
      </c>
      <c r="CH57" s="59">
        <f t="shared" si="13"/>
        <v>2.6866180782602682</v>
      </c>
      <c r="CI57" s="59">
        <f t="shared" si="14"/>
        <v>4.0129471044428096</v>
      </c>
      <c r="CJ57" s="59">
        <f t="shared" si="15"/>
        <v>2.7641731905464395</v>
      </c>
    </row>
    <row r="58" spans="1:88" x14ac:dyDescent="0.25">
      <c r="A58" s="41">
        <v>53</v>
      </c>
      <c r="B58" s="42" t="s">
        <v>235</v>
      </c>
      <c r="C58" s="48">
        <v>93440</v>
      </c>
      <c r="D58" s="47" t="s">
        <v>195</v>
      </c>
      <c r="E58" s="44" t="s">
        <v>161</v>
      </c>
      <c r="F58" s="44" t="s">
        <v>185</v>
      </c>
      <c r="G58" s="36">
        <v>75.347236565193526</v>
      </c>
      <c r="H58" s="36">
        <v>166.28460799264263</v>
      </c>
      <c r="I58" s="36">
        <v>19.047267114287791</v>
      </c>
      <c r="J58" s="36">
        <v>73.470483765432206</v>
      </c>
      <c r="K58" s="36">
        <v>16.241946021163233</v>
      </c>
      <c r="L58" s="36">
        <v>3.6610534059432349</v>
      </c>
      <c r="M58" s="36">
        <v>16.613110442912792</v>
      </c>
      <c r="N58" s="36">
        <v>2.6679262808393234</v>
      </c>
      <c r="O58" s="36">
        <v>15.896588633152495</v>
      </c>
      <c r="P58" s="36">
        <v>3.2927242397474554</v>
      </c>
      <c r="Q58" s="36">
        <v>9.3839608347676169</v>
      </c>
      <c r="R58" s="36">
        <v>1.3253621605769543</v>
      </c>
      <c r="S58" s="36">
        <v>8.2358182620076175</v>
      </c>
      <c r="T58" s="36">
        <v>1.2520148054581455</v>
      </c>
      <c r="U58" s="36">
        <v>94.891730218267782</v>
      </c>
      <c r="V58" s="36">
        <v>41.307945008067641</v>
      </c>
      <c r="W58" s="53">
        <f t="shared" si="16"/>
        <v>412.72010052412497</v>
      </c>
      <c r="X58" s="53">
        <f t="shared" si="17"/>
        <v>507.61183074239273</v>
      </c>
      <c r="Y58" s="52">
        <f t="shared" si="18"/>
        <v>548.91977575046042</v>
      </c>
      <c r="Z58" s="36">
        <f t="shared" si="19"/>
        <v>88.156266781276415</v>
      </c>
      <c r="AA58" s="36">
        <f t="shared" si="20"/>
        <v>194.55299135139188</v>
      </c>
      <c r="AB58" s="36">
        <f t="shared" si="21"/>
        <v>22.285302523716716</v>
      </c>
      <c r="AC58" s="36">
        <f t="shared" si="22"/>
        <v>85.960466005555674</v>
      </c>
      <c r="AD58" s="36">
        <f t="shared" si="23"/>
        <v>18.840657384549349</v>
      </c>
      <c r="AE58" s="36">
        <f t="shared" si="24"/>
        <v>4.2468219508941525</v>
      </c>
      <c r="AF58" s="36">
        <f t="shared" si="25"/>
        <v>19.10507700934971</v>
      </c>
      <c r="AG58" s="36">
        <f t="shared" si="26"/>
        <v>3.0681152229652215</v>
      </c>
      <c r="AH58" s="36">
        <f t="shared" si="27"/>
        <v>18.281076928125369</v>
      </c>
      <c r="AI58" s="36">
        <f t="shared" si="28"/>
        <v>3.7866328757095733</v>
      </c>
      <c r="AJ58" s="36">
        <f t="shared" si="29"/>
        <v>10.697715351635082</v>
      </c>
      <c r="AK58" s="36">
        <f t="shared" si="30"/>
        <v>1.5109128630577278</v>
      </c>
      <c r="AL58" s="36">
        <f t="shared" si="31"/>
        <v>9.3888328186886838</v>
      </c>
      <c r="AM58" s="36">
        <f t="shared" si="32"/>
        <v>1.4272968782222857</v>
      </c>
      <c r="AN58" s="36">
        <f t="shared" si="33"/>
        <v>120.51249737720008</v>
      </c>
      <c r="AO58" s="36">
        <f t="shared" si="34"/>
        <v>63.201155862343491</v>
      </c>
      <c r="AP58" s="53">
        <f t="shared" si="35"/>
        <v>481.30816594513783</v>
      </c>
      <c r="AQ58" s="53">
        <f t="shared" si="36"/>
        <v>601.82066332233785</v>
      </c>
      <c r="AR58" s="52">
        <f t="shared" si="37"/>
        <v>665.02181918468136</v>
      </c>
      <c r="BT58" s="34">
        <v>53</v>
      </c>
      <c r="BU58" s="59">
        <f t="shared" si="0"/>
        <v>2.5115745521731174</v>
      </c>
      <c r="BV58" s="59">
        <f t="shared" si="1"/>
        <v>2.5981969998850412</v>
      </c>
      <c r="BW58" s="59">
        <f t="shared" si="2"/>
        <v>2.6827136780687031</v>
      </c>
      <c r="BX58" s="59">
        <f t="shared" si="3"/>
        <v>2.8257878371320078</v>
      </c>
      <c r="BY58" s="59">
        <f t="shared" si="4"/>
        <v>3.6093213380362741</v>
      </c>
      <c r="BZ58" s="59">
        <f t="shared" si="5"/>
        <v>4.1602879612991304</v>
      </c>
      <c r="CA58" s="59">
        <f t="shared" si="6"/>
        <v>4.3718711691875773</v>
      </c>
      <c r="CB58" s="59">
        <f t="shared" si="7"/>
        <v>4.1686348138114431</v>
      </c>
      <c r="CC58" s="59">
        <f t="shared" si="8"/>
        <v>4.5418824666149984</v>
      </c>
      <c r="CD58" s="59">
        <f t="shared" si="9"/>
        <v>4.1159052996843188</v>
      </c>
      <c r="CE58" s="59">
        <f t="shared" si="10"/>
        <v>4.0799829716380946</v>
      </c>
      <c r="CF58" s="59">
        <f t="shared" si="11"/>
        <v>4.0162489714453162</v>
      </c>
      <c r="CG58" s="59">
        <f t="shared" si="12"/>
        <v>3.7435537554580076</v>
      </c>
      <c r="CH58" s="59">
        <f t="shared" si="13"/>
        <v>2.9116623382747568</v>
      </c>
      <c r="CI58" s="59">
        <f t="shared" si="14"/>
        <v>4.3132604644667172</v>
      </c>
      <c r="CJ58" s="59">
        <f t="shared" si="15"/>
        <v>3.0373488976520324</v>
      </c>
    </row>
    <row r="59" spans="1:88" x14ac:dyDescent="0.25">
      <c r="A59" s="41">
        <v>54</v>
      </c>
      <c r="B59" s="42" t="s">
        <v>235</v>
      </c>
      <c r="C59" s="48">
        <v>93441</v>
      </c>
      <c r="D59" s="47" t="s">
        <v>195</v>
      </c>
      <c r="E59" s="44" t="s">
        <v>161</v>
      </c>
      <c r="F59" s="44" t="s">
        <v>185</v>
      </c>
      <c r="G59" s="36">
        <v>76.981651712242211</v>
      </c>
      <c r="H59" s="36">
        <v>168.5689745085144</v>
      </c>
      <c r="I59" s="36">
        <v>19.139263555629537</v>
      </c>
      <c r="J59" s="36">
        <v>73.052881447957915</v>
      </c>
      <c r="K59" s="36">
        <v>16.056286366936884</v>
      </c>
      <c r="L59" s="36">
        <v>3.5851459501357783</v>
      </c>
      <c r="M59" s="36">
        <v>16.016094539936887</v>
      </c>
      <c r="N59" s="36">
        <v>2.5745816480469887</v>
      </c>
      <c r="O59" s="36">
        <v>14.994842465573631</v>
      </c>
      <c r="P59" s="36">
        <v>3.087054397237853</v>
      </c>
      <c r="Q59" s="36">
        <v>8.7644106017870165</v>
      </c>
      <c r="R59" s="36">
        <v>1.2385078115304653</v>
      </c>
      <c r="S59" s="36">
        <v>7.7971171622898412</v>
      </c>
      <c r="T59" s="36">
        <v>1.1480943523088272</v>
      </c>
      <c r="U59" s="36">
        <v>88.899796803690776</v>
      </c>
      <c r="V59" s="36">
        <v>39.016463000518584</v>
      </c>
      <c r="W59" s="53">
        <f t="shared" si="16"/>
        <v>413.00490652012826</v>
      </c>
      <c r="X59" s="53">
        <f t="shared" si="17"/>
        <v>501.90470332381904</v>
      </c>
      <c r="Y59" s="52">
        <f t="shared" si="18"/>
        <v>540.92116632433761</v>
      </c>
      <c r="Z59" s="36">
        <f t="shared" si="19"/>
        <v>90.068532503323382</v>
      </c>
      <c r="AA59" s="36">
        <f t="shared" si="20"/>
        <v>197.22570017496184</v>
      </c>
      <c r="AB59" s="36">
        <f t="shared" si="21"/>
        <v>22.392938360086557</v>
      </c>
      <c r="AC59" s="36">
        <f t="shared" si="22"/>
        <v>85.471871294110755</v>
      </c>
      <c r="AD59" s="36">
        <f t="shared" si="23"/>
        <v>18.625292185646785</v>
      </c>
      <c r="AE59" s="36">
        <f t="shared" si="24"/>
        <v>4.158769302157503</v>
      </c>
      <c r="AF59" s="36">
        <f t="shared" si="25"/>
        <v>18.41850872092742</v>
      </c>
      <c r="AG59" s="36">
        <f t="shared" si="26"/>
        <v>2.960768895254037</v>
      </c>
      <c r="AH59" s="36">
        <f t="shared" si="27"/>
        <v>17.244068835409674</v>
      </c>
      <c r="AI59" s="36">
        <f t="shared" si="28"/>
        <v>3.5501125568235308</v>
      </c>
      <c r="AJ59" s="36">
        <f t="shared" si="29"/>
        <v>9.9914280860371978</v>
      </c>
      <c r="AK59" s="36">
        <f t="shared" si="30"/>
        <v>1.4118989051447304</v>
      </c>
      <c r="AL59" s="36">
        <f t="shared" si="31"/>
        <v>8.8887135650104181</v>
      </c>
      <c r="AM59" s="36">
        <f t="shared" si="32"/>
        <v>1.3088275616320628</v>
      </c>
      <c r="AN59" s="36">
        <f t="shared" si="33"/>
        <v>112.90274194068729</v>
      </c>
      <c r="AO59" s="36">
        <f t="shared" si="34"/>
        <v>59.695188390793433</v>
      </c>
      <c r="AP59" s="53">
        <f t="shared" si="35"/>
        <v>481.71743094652589</v>
      </c>
      <c r="AQ59" s="53">
        <f t="shared" si="36"/>
        <v>594.62017288721313</v>
      </c>
      <c r="AR59" s="52">
        <f t="shared" si="37"/>
        <v>654.31536127800655</v>
      </c>
      <c r="BT59" s="34">
        <v>54</v>
      </c>
      <c r="BU59" s="59">
        <f t="shared" si="0"/>
        <v>2.5660550570747405</v>
      </c>
      <c r="BV59" s="59">
        <f t="shared" si="1"/>
        <v>2.6338902266955375</v>
      </c>
      <c r="BW59" s="59">
        <f t="shared" si="2"/>
        <v>2.695670923328104</v>
      </c>
      <c r="BX59" s="59">
        <f t="shared" si="3"/>
        <v>2.8097262095368429</v>
      </c>
      <c r="BY59" s="59">
        <f t="shared" si="4"/>
        <v>3.5680636370970853</v>
      </c>
      <c r="BZ59" s="59">
        <f t="shared" si="5"/>
        <v>4.0740294887906572</v>
      </c>
      <c r="CA59" s="59">
        <f t="shared" si="6"/>
        <v>4.2147617210360231</v>
      </c>
      <c r="CB59" s="59">
        <f t="shared" si="7"/>
        <v>4.0227838250734198</v>
      </c>
      <c r="CC59" s="59">
        <f t="shared" si="8"/>
        <v>4.2842407044496094</v>
      </c>
      <c r="CD59" s="59">
        <f t="shared" si="9"/>
        <v>3.8588179965473159</v>
      </c>
      <c r="CE59" s="59">
        <f t="shared" si="10"/>
        <v>3.8106133051247899</v>
      </c>
      <c r="CF59" s="59">
        <f t="shared" si="11"/>
        <v>3.7530539743347431</v>
      </c>
      <c r="CG59" s="59">
        <f t="shared" si="12"/>
        <v>3.5441441646772001</v>
      </c>
      <c r="CH59" s="59">
        <f t="shared" si="13"/>
        <v>2.6699868658344816</v>
      </c>
      <c r="CI59" s="59">
        <f t="shared" si="14"/>
        <v>4.0408998547132171</v>
      </c>
      <c r="CJ59" s="59">
        <f t="shared" si="15"/>
        <v>2.868857573567543</v>
      </c>
    </row>
    <row r="60" spans="1:88" x14ac:dyDescent="0.25">
      <c r="A60" s="41">
        <v>55</v>
      </c>
      <c r="B60" s="42" t="s">
        <v>235</v>
      </c>
      <c r="C60" s="46">
        <v>93442</v>
      </c>
      <c r="D60" s="47" t="s">
        <v>195</v>
      </c>
      <c r="E60" s="47" t="s">
        <v>159</v>
      </c>
      <c r="F60" s="44" t="s">
        <v>185</v>
      </c>
      <c r="G60" s="36">
        <v>68.059921910309711</v>
      </c>
      <c r="H60" s="36">
        <v>149.22530321989274</v>
      </c>
      <c r="I60" s="36">
        <v>16.6129211042471</v>
      </c>
      <c r="J60" s="36">
        <v>62.578621033284193</v>
      </c>
      <c r="K60" s="36">
        <v>13.364203662207403</v>
      </c>
      <c r="L60" s="36">
        <v>2.8100099303524635</v>
      </c>
      <c r="M60" s="36">
        <v>13.195357099414522</v>
      </c>
      <c r="N60" s="36">
        <v>2.0961828995271303</v>
      </c>
      <c r="O60" s="36">
        <v>12.565060033820417</v>
      </c>
      <c r="P60" s="36">
        <v>2.5775282134833621</v>
      </c>
      <c r="Q60" s="36">
        <v>7.3720580801187818</v>
      </c>
      <c r="R60" s="36">
        <v>1.0449732745335418</v>
      </c>
      <c r="S60" s="36">
        <v>6.5973938738313045</v>
      </c>
      <c r="T60" s="36">
        <v>0.99223530581884489</v>
      </c>
      <c r="U60" s="36">
        <v>72.973275060798272</v>
      </c>
      <c r="V60" s="36">
        <v>32.534780678610716</v>
      </c>
      <c r="W60" s="53">
        <f t="shared" si="16"/>
        <v>359.09176964084162</v>
      </c>
      <c r="X60" s="53">
        <f t="shared" si="17"/>
        <v>432.06504470163986</v>
      </c>
      <c r="Y60" s="52">
        <f t="shared" si="18"/>
        <v>464.59982538025059</v>
      </c>
      <c r="Z60" s="36">
        <f t="shared" si="19"/>
        <v>79.630108635062356</v>
      </c>
      <c r="AA60" s="36">
        <f t="shared" si="20"/>
        <v>174.59360476727448</v>
      </c>
      <c r="AB60" s="36">
        <f t="shared" si="21"/>
        <v>19.437117691969107</v>
      </c>
      <c r="AC60" s="36">
        <f t="shared" si="22"/>
        <v>73.216986608942506</v>
      </c>
      <c r="AD60" s="36">
        <f t="shared" si="23"/>
        <v>15.502476248160587</v>
      </c>
      <c r="AE60" s="36">
        <f t="shared" si="24"/>
        <v>3.2596115192088573</v>
      </c>
      <c r="AF60" s="36">
        <f t="shared" si="25"/>
        <v>15.1746606643267</v>
      </c>
      <c r="AG60" s="36">
        <f t="shared" si="26"/>
        <v>2.4106103344561998</v>
      </c>
      <c r="AH60" s="36">
        <f t="shared" si="27"/>
        <v>14.449819038893478</v>
      </c>
      <c r="AI60" s="36">
        <f t="shared" si="28"/>
        <v>2.9641574455058661</v>
      </c>
      <c r="AJ60" s="36">
        <f t="shared" si="29"/>
        <v>8.4041462113354104</v>
      </c>
      <c r="AK60" s="36">
        <f t="shared" si="30"/>
        <v>1.1912695329682377</v>
      </c>
      <c r="AL60" s="36">
        <f t="shared" si="31"/>
        <v>7.5210290161676863</v>
      </c>
      <c r="AM60" s="36">
        <f t="shared" si="32"/>
        <v>1.1311482486334832</v>
      </c>
      <c r="AN60" s="36">
        <f t="shared" si="33"/>
        <v>92.676059327213807</v>
      </c>
      <c r="AO60" s="36">
        <f t="shared" si="34"/>
        <v>49.778214438274397</v>
      </c>
      <c r="AP60" s="53">
        <f t="shared" si="35"/>
        <v>418.88674596290491</v>
      </c>
      <c r="AQ60" s="53">
        <f t="shared" si="36"/>
        <v>511.56280529011872</v>
      </c>
      <c r="AR60" s="52">
        <f t="shared" si="37"/>
        <v>561.34101972839312</v>
      </c>
      <c r="BT60" s="34">
        <v>55</v>
      </c>
      <c r="BU60" s="59">
        <f t="shared" si="0"/>
        <v>2.2686640636769906</v>
      </c>
      <c r="BV60" s="59">
        <f t="shared" si="1"/>
        <v>2.331645362810824</v>
      </c>
      <c r="BW60" s="59">
        <f t="shared" si="2"/>
        <v>2.3398480428517043</v>
      </c>
      <c r="BX60" s="59">
        <f t="shared" si="3"/>
        <v>2.4068700397416998</v>
      </c>
      <c r="BY60" s="59">
        <f t="shared" si="4"/>
        <v>2.9698230360460895</v>
      </c>
      <c r="BZ60" s="59">
        <f t="shared" si="5"/>
        <v>3.1931931026732538</v>
      </c>
      <c r="CA60" s="59">
        <f t="shared" si="6"/>
        <v>3.4724623945827693</v>
      </c>
      <c r="CB60" s="59">
        <f t="shared" si="7"/>
        <v>3.2752857805111413</v>
      </c>
      <c r="CC60" s="59">
        <f t="shared" si="8"/>
        <v>3.5900171525201192</v>
      </c>
      <c r="CD60" s="59">
        <f t="shared" si="9"/>
        <v>3.2219102668542026</v>
      </c>
      <c r="CE60" s="59">
        <f t="shared" si="10"/>
        <v>3.2052426435299055</v>
      </c>
      <c r="CF60" s="59">
        <f t="shared" si="11"/>
        <v>3.1665856804046721</v>
      </c>
      <c r="CG60" s="59">
        <f t="shared" si="12"/>
        <v>2.9988153971960472</v>
      </c>
      <c r="CH60" s="59">
        <f t="shared" si="13"/>
        <v>2.3075239670205696</v>
      </c>
      <c r="CI60" s="59">
        <f t="shared" si="14"/>
        <v>3.3169670482181033</v>
      </c>
      <c r="CJ60" s="59">
        <f t="shared" si="15"/>
        <v>2.3922632851919645</v>
      </c>
    </row>
    <row r="61" spans="1:88" x14ac:dyDescent="0.25">
      <c r="A61" s="41">
        <v>56</v>
      </c>
      <c r="B61" s="42" t="s">
        <v>235</v>
      </c>
      <c r="C61" s="46">
        <v>93446</v>
      </c>
      <c r="D61" s="47" t="s">
        <v>196</v>
      </c>
      <c r="E61" s="47" t="s">
        <v>161</v>
      </c>
      <c r="F61" s="47" t="s">
        <v>14</v>
      </c>
      <c r="G61" s="37">
        <v>38.479811576182044</v>
      </c>
      <c r="H61" s="37">
        <v>80.665229254713793</v>
      </c>
      <c r="I61" s="37">
        <v>9.2646843910337537</v>
      </c>
      <c r="J61" s="37">
        <v>35.318480366044206</v>
      </c>
      <c r="K61" s="37">
        <v>7.1848494997058907</v>
      </c>
      <c r="L61" s="37">
        <v>1.5821894851872553</v>
      </c>
      <c r="M61" s="37">
        <v>7.1704011706567652</v>
      </c>
      <c r="N61" s="37">
        <v>1.1292140972002582</v>
      </c>
      <c r="O61" s="37">
        <v>6.7484917276142875</v>
      </c>
      <c r="P61" s="37">
        <v>1.4132493930644496</v>
      </c>
      <c r="Q61" s="37">
        <v>4.05964349033</v>
      </c>
      <c r="R61" s="37">
        <v>0.61912749386107113</v>
      </c>
      <c r="S61" s="37">
        <v>3.7770968488314685</v>
      </c>
      <c r="T61" s="37">
        <v>0.57226599165745695</v>
      </c>
      <c r="U61" s="37">
        <v>39.057971390244063</v>
      </c>
      <c r="V61" s="37">
        <v>19.641443895977151</v>
      </c>
      <c r="W61" s="53">
        <f t="shared" si="16"/>
        <v>197.9847347860827</v>
      </c>
      <c r="X61" s="53">
        <f t="shared" si="17"/>
        <v>237.04270617632676</v>
      </c>
      <c r="Y61" s="52">
        <f t="shared" si="18"/>
        <v>256.68415007230391</v>
      </c>
      <c r="Z61" s="36">
        <f t="shared" si="19"/>
        <v>45.021379544132991</v>
      </c>
      <c r="AA61" s="36">
        <f t="shared" si="20"/>
        <v>94.378318228015132</v>
      </c>
      <c r="AB61" s="36">
        <f t="shared" si="21"/>
        <v>10.839680737509491</v>
      </c>
      <c r="AC61" s="36">
        <f t="shared" si="22"/>
        <v>41.322622028271716</v>
      </c>
      <c r="AD61" s="36">
        <f t="shared" si="23"/>
        <v>8.3344254196588334</v>
      </c>
      <c r="AE61" s="36">
        <f t="shared" si="24"/>
        <v>1.8353398028172161</v>
      </c>
      <c r="AF61" s="36">
        <f t="shared" si="25"/>
        <v>8.2459613462552799</v>
      </c>
      <c r="AG61" s="36">
        <f t="shared" si="26"/>
        <v>1.2985962117802969</v>
      </c>
      <c r="AH61" s="36">
        <f t="shared" si="27"/>
        <v>7.76076548675643</v>
      </c>
      <c r="AI61" s="36">
        <f t="shared" si="28"/>
        <v>1.625236802024117</v>
      </c>
      <c r="AJ61" s="36">
        <f t="shared" si="29"/>
        <v>4.6279935789761995</v>
      </c>
      <c r="AK61" s="36">
        <f t="shared" si="30"/>
        <v>0.70580534300162101</v>
      </c>
      <c r="AL61" s="36">
        <f t="shared" si="31"/>
        <v>4.3058904076678735</v>
      </c>
      <c r="AM61" s="36">
        <f t="shared" si="32"/>
        <v>0.65238323048950086</v>
      </c>
      <c r="AN61" s="36">
        <f t="shared" si="33"/>
        <v>49.603623665609959</v>
      </c>
      <c r="AO61" s="36">
        <f t="shared" si="34"/>
        <v>30.05140916084504</v>
      </c>
      <c r="AP61" s="53">
        <f t="shared" si="35"/>
        <v>230.95439816735674</v>
      </c>
      <c r="AQ61" s="53">
        <f t="shared" si="36"/>
        <v>280.55802183296669</v>
      </c>
      <c r="AR61" s="52">
        <f t="shared" si="37"/>
        <v>310.60943099381171</v>
      </c>
      <c r="BT61" s="34">
        <v>56</v>
      </c>
      <c r="BU61" s="59">
        <f t="shared" si="0"/>
        <v>1.2826603858727348</v>
      </c>
      <c r="BV61" s="59">
        <f t="shared" si="1"/>
        <v>1.260394207104903</v>
      </c>
      <c r="BW61" s="59">
        <f t="shared" si="2"/>
        <v>1.3048851254977119</v>
      </c>
      <c r="BX61" s="59">
        <f t="shared" si="3"/>
        <v>1.3584030910017002</v>
      </c>
      <c r="BY61" s="59">
        <f t="shared" si="4"/>
        <v>1.5966332221568647</v>
      </c>
      <c r="BZ61" s="59">
        <f t="shared" si="5"/>
        <v>1.7979425968036993</v>
      </c>
      <c r="CA61" s="59">
        <f t="shared" si="6"/>
        <v>1.8869476764886226</v>
      </c>
      <c r="CB61" s="59">
        <f t="shared" si="7"/>
        <v>1.7643970268754035</v>
      </c>
      <c r="CC61" s="59">
        <f t="shared" si="8"/>
        <v>1.9281404936040822</v>
      </c>
      <c r="CD61" s="59">
        <f t="shared" si="9"/>
        <v>1.7665617413305619</v>
      </c>
      <c r="CE61" s="59">
        <f t="shared" si="10"/>
        <v>1.7650623871000002</v>
      </c>
      <c r="CF61" s="59">
        <f t="shared" si="11"/>
        <v>1.8761439207911246</v>
      </c>
      <c r="CG61" s="59">
        <f t="shared" si="12"/>
        <v>1.7168622040143038</v>
      </c>
      <c r="CH61" s="59">
        <f t="shared" si="13"/>
        <v>1.3308511433894348</v>
      </c>
      <c r="CI61" s="59">
        <f t="shared" si="14"/>
        <v>1.7753623359201847</v>
      </c>
      <c r="CJ61" s="59">
        <f t="shared" si="15"/>
        <v>1.4442238158806728</v>
      </c>
    </row>
    <row r="62" spans="1:88" x14ac:dyDescent="0.25">
      <c r="A62" s="41">
        <v>57</v>
      </c>
      <c r="B62" s="42" t="s">
        <v>235</v>
      </c>
      <c r="C62" s="48">
        <v>93447</v>
      </c>
      <c r="D62" s="47" t="s">
        <v>196</v>
      </c>
      <c r="E62" s="44" t="s">
        <v>161</v>
      </c>
      <c r="F62" s="44" t="s">
        <v>14</v>
      </c>
      <c r="G62" s="36">
        <v>35.4386513379728</v>
      </c>
      <c r="H62" s="36">
        <v>75.82198735134051</v>
      </c>
      <c r="I62" s="36">
        <v>8.8632121490555988</v>
      </c>
      <c r="J62" s="36">
        <v>33.542965770221791</v>
      </c>
      <c r="K62" s="36">
        <v>7.1252776992634645</v>
      </c>
      <c r="L62" s="36">
        <v>1.5646956941374122</v>
      </c>
      <c r="M62" s="36">
        <v>7.0209665329290356</v>
      </c>
      <c r="N62" s="36">
        <v>1.1536618777989487</v>
      </c>
      <c r="O62" s="36">
        <v>6.8036572047913442</v>
      </c>
      <c r="P62" s="36">
        <v>1.4492633140820232</v>
      </c>
      <c r="Q62" s="36">
        <v>4.2243478267958476</v>
      </c>
      <c r="R62" s="36">
        <v>0.61912358899775</v>
      </c>
      <c r="S62" s="36">
        <v>3.9322565305727633</v>
      </c>
      <c r="T62" s="36">
        <v>0.60059576504698675</v>
      </c>
      <c r="U62" s="36">
        <v>40.117079571979531</v>
      </c>
      <c r="V62" s="36">
        <v>20.70617956319737</v>
      </c>
      <c r="W62" s="53">
        <f t="shared" si="16"/>
        <v>188.1606626430063</v>
      </c>
      <c r="X62" s="53">
        <f t="shared" si="17"/>
        <v>228.27774221498584</v>
      </c>
      <c r="Y62" s="52">
        <f t="shared" si="18"/>
        <v>248.9839217781832</v>
      </c>
      <c r="Z62" s="36">
        <f t="shared" si="19"/>
        <v>41.463222065428177</v>
      </c>
      <c r="AA62" s="36">
        <f t="shared" si="20"/>
        <v>88.71172520106839</v>
      </c>
      <c r="AB62" s="36">
        <f t="shared" si="21"/>
        <v>10.36995821439505</v>
      </c>
      <c r="AC62" s="36">
        <f t="shared" si="22"/>
        <v>39.245269951159493</v>
      </c>
      <c r="AD62" s="36">
        <f t="shared" si="23"/>
        <v>8.2653221311456182</v>
      </c>
      <c r="AE62" s="36">
        <f t="shared" si="24"/>
        <v>1.8150470051993979</v>
      </c>
      <c r="AF62" s="36">
        <f t="shared" si="25"/>
        <v>8.0741115128683898</v>
      </c>
      <c r="AG62" s="36">
        <f t="shared" si="26"/>
        <v>1.3267111594687908</v>
      </c>
      <c r="AH62" s="36">
        <f t="shared" si="27"/>
        <v>7.8242057855100455</v>
      </c>
      <c r="AI62" s="36">
        <f t="shared" si="28"/>
        <v>1.6666528111943266</v>
      </c>
      <c r="AJ62" s="36">
        <f t="shared" si="29"/>
        <v>4.8157565225472663</v>
      </c>
      <c r="AK62" s="36">
        <f t="shared" si="30"/>
        <v>0.70580089145743496</v>
      </c>
      <c r="AL62" s="36">
        <f t="shared" si="31"/>
        <v>4.4827724448529498</v>
      </c>
      <c r="AM62" s="36">
        <f t="shared" si="32"/>
        <v>0.68467917215356489</v>
      </c>
      <c r="AN62" s="36">
        <f t="shared" si="33"/>
        <v>50.948691056414006</v>
      </c>
      <c r="AO62" s="36">
        <f t="shared" si="34"/>
        <v>31.680454731691977</v>
      </c>
      <c r="AP62" s="53">
        <f t="shared" si="35"/>
        <v>219.45123486844889</v>
      </c>
      <c r="AQ62" s="53">
        <f t="shared" si="36"/>
        <v>270.39992592486288</v>
      </c>
      <c r="AR62" s="52">
        <f t="shared" si="37"/>
        <v>302.08038065655484</v>
      </c>
      <c r="BT62" s="34">
        <v>57</v>
      </c>
      <c r="BU62" s="59">
        <f t="shared" si="0"/>
        <v>1.1812883779324266</v>
      </c>
      <c r="BV62" s="59">
        <f t="shared" si="1"/>
        <v>1.1847185523646955</v>
      </c>
      <c r="BW62" s="59">
        <f t="shared" si="2"/>
        <v>1.2483397393036055</v>
      </c>
      <c r="BX62" s="59">
        <f t="shared" si="3"/>
        <v>1.2901140680854535</v>
      </c>
      <c r="BY62" s="59">
        <f t="shared" si="4"/>
        <v>1.5833950442807698</v>
      </c>
      <c r="BZ62" s="59">
        <f t="shared" si="5"/>
        <v>1.7780632887925139</v>
      </c>
      <c r="CA62" s="59">
        <f t="shared" si="6"/>
        <v>1.8476227718234306</v>
      </c>
      <c r="CB62" s="59">
        <f t="shared" si="7"/>
        <v>1.8025966840608574</v>
      </c>
      <c r="CC62" s="59">
        <f t="shared" si="8"/>
        <v>1.9439020585118125</v>
      </c>
      <c r="CD62" s="59">
        <f t="shared" si="9"/>
        <v>1.8115791426025289</v>
      </c>
      <c r="CE62" s="59">
        <f t="shared" si="10"/>
        <v>1.8366729681721079</v>
      </c>
      <c r="CF62" s="59">
        <f t="shared" si="11"/>
        <v>1.8761320878719696</v>
      </c>
      <c r="CG62" s="59">
        <f t="shared" si="12"/>
        <v>1.7873893320785286</v>
      </c>
      <c r="CH62" s="59">
        <f t="shared" si="13"/>
        <v>1.3967343373185739</v>
      </c>
      <c r="CI62" s="59">
        <f t="shared" si="14"/>
        <v>1.8235036169081604</v>
      </c>
      <c r="CJ62" s="59">
        <f t="shared" si="15"/>
        <v>1.5225132031762774</v>
      </c>
    </row>
    <row r="63" spans="1:88" x14ac:dyDescent="0.25">
      <c r="A63" s="41">
        <v>58</v>
      </c>
      <c r="B63" s="42" t="s">
        <v>235</v>
      </c>
      <c r="C63" s="46">
        <v>93448</v>
      </c>
      <c r="D63" s="47" t="s">
        <v>196</v>
      </c>
      <c r="E63" s="47" t="s">
        <v>161</v>
      </c>
      <c r="F63" s="47" t="s">
        <v>14</v>
      </c>
      <c r="G63" s="36">
        <v>37.146532489882986</v>
      </c>
      <c r="H63" s="36">
        <v>79.799379940387212</v>
      </c>
      <c r="I63" s="36">
        <v>9.3037426029420782</v>
      </c>
      <c r="J63" s="36">
        <v>35.208969534552331</v>
      </c>
      <c r="K63" s="36">
        <v>7.5808696521125718</v>
      </c>
      <c r="L63" s="36">
        <v>1.7370003034465986</v>
      </c>
      <c r="M63" s="36">
        <v>7.5814637722095348</v>
      </c>
      <c r="N63" s="36">
        <v>1.2199722824765422</v>
      </c>
      <c r="O63" s="36">
        <v>7.1578765128071078</v>
      </c>
      <c r="P63" s="36">
        <v>1.556245269540218</v>
      </c>
      <c r="Q63" s="36">
        <v>4.5791613857835172</v>
      </c>
      <c r="R63" s="36">
        <v>0.65002835418248262</v>
      </c>
      <c r="S63" s="36">
        <v>4.2966965677719333</v>
      </c>
      <c r="T63" s="36">
        <v>0.63766465933020644</v>
      </c>
      <c r="U63" s="36">
        <v>43.335552809892881</v>
      </c>
      <c r="V63" s="36">
        <v>25.30238943882166</v>
      </c>
      <c r="W63" s="53">
        <f t="shared" si="16"/>
        <v>198.45560332742534</v>
      </c>
      <c r="X63" s="53">
        <f t="shared" si="17"/>
        <v>241.79115613731821</v>
      </c>
      <c r="Y63" s="52">
        <f t="shared" si="18"/>
        <v>267.09354557613989</v>
      </c>
      <c r="Z63" s="36">
        <f t="shared" si="19"/>
        <v>43.461443013163091</v>
      </c>
      <c r="AA63" s="36">
        <f t="shared" si="20"/>
        <v>93.365274530253032</v>
      </c>
      <c r="AB63" s="36">
        <f t="shared" si="21"/>
        <v>10.885378845442231</v>
      </c>
      <c r="AC63" s="36">
        <f t="shared" si="22"/>
        <v>41.194494355426222</v>
      </c>
      <c r="AD63" s="36">
        <f t="shared" si="23"/>
        <v>8.7938087964505822</v>
      </c>
      <c r="AE63" s="36">
        <f t="shared" si="24"/>
        <v>2.0149203519980543</v>
      </c>
      <c r="AF63" s="36">
        <f t="shared" si="25"/>
        <v>8.7186833380409645</v>
      </c>
      <c r="AG63" s="36">
        <f t="shared" si="26"/>
        <v>1.4029681248480235</v>
      </c>
      <c r="AH63" s="36">
        <f t="shared" si="27"/>
        <v>8.2315579897281737</v>
      </c>
      <c r="AI63" s="36">
        <f t="shared" si="28"/>
        <v>1.7896820599712506</v>
      </c>
      <c r="AJ63" s="36">
        <f t="shared" si="29"/>
        <v>5.2202439797932092</v>
      </c>
      <c r="AK63" s="36">
        <f t="shared" si="30"/>
        <v>0.74103232376803008</v>
      </c>
      <c r="AL63" s="36">
        <f t="shared" si="31"/>
        <v>4.8982340872600032</v>
      </c>
      <c r="AM63" s="36">
        <f t="shared" si="32"/>
        <v>0.72693771163643528</v>
      </c>
      <c r="AN63" s="36">
        <f t="shared" si="33"/>
        <v>55.036152068563958</v>
      </c>
      <c r="AO63" s="36">
        <f t="shared" si="34"/>
        <v>38.712655841397137</v>
      </c>
      <c r="AP63" s="53">
        <f t="shared" si="35"/>
        <v>231.44465950777928</v>
      </c>
      <c r="AQ63" s="53">
        <f t="shared" si="36"/>
        <v>286.48081157634323</v>
      </c>
      <c r="AR63" s="52">
        <f t="shared" si="37"/>
        <v>325.19346741774035</v>
      </c>
      <c r="BT63" s="34">
        <v>58</v>
      </c>
      <c r="BU63" s="59">
        <f t="shared" si="0"/>
        <v>1.2382177496627662</v>
      </c>
      <c r="BV63" s="59">
        <f t="shared" si="1"/>
        <v>1.2468653115685502</v>
      </c>
      <c r="BW63" s="59">
        <f t="shared" si="2"/>
        <v>1.310386282104518</v>
      </c>
      <c r="BX63" s="59">
        <f t="shared" si="3"/>
        <v>1.3541911359443204</v>
      </c>
      <c r="BY63" s="59">
        <f t="shared" si="4"/>
        <v>1.6846377004694604</v>
      </c>
      <c r="BZ63" s="59">
        <f t="shared" si="5"/>
        <v>1.9738639811893166</v>
      </c>
      <c r="CA63" s="59">
        <f t="shared" si="6"/>
        <v>1.9951220453182987</v>
      </c>
      <c r="CB63" s="59">
        <f t="shared" si="7"/>
        <v>1.9062066913695972</v>
      </c>
      <c r="CC63" s="59">
        <f t="shared" si="8"/>
        <v>2.0451075750877452</v>
      </c>
      <c r="CD63" s="59">
        <f t="shared" si="9"/>
        <v>1.9453065869252724</v>
      </c>
      <c r="CE63" s="59">
        <f t="shared" si="10"/>
        <v>1.9909397329493554</v>
      </c>
      <c r="CF63" s="59">
        <f t="shared" si="11"/>
        <v>1.9697828914620685</v>
      </c>
      <c r="CG63" s="59">
        <f t="shared" si="12"/>
        <v>1.9530438944417876</v>
      </c>
      <c r="CH63" s="59">
        <f t="shared" si="13"/>
        <v>1.4829410682097823</v>
      </c>
      <c r="CI63" s="59">
        <f t="shared" si="14"/>
        <v>1.9697978549951309</v>
      </c>
      <c r="CJ63" s="59">
        <f t="shared" si="15"/>
        <v>1.8604698116780634</v>
      </c>
    </row>
    <row r="64" spans="1:88" x14ac:dyDescent="0.25">
      <c r="A64" s="41">
        <v>59</v>
      </c>
      <c r="B64" s="42" t="s">
        <v>235</v>
      </c>
      <c r="C64" s="46">
        <v>93453</v>
      </c>
      <c r="D64" s="47" t="s">
        <v>196</v>
      </c>
      <c r="E64" s="47" t="s">
        <v>161</v>
      </c>
      <c r="F64" s="47" t="s">
        <v>14</v>
      </c>
      <c r="G64" s="37">
        <v>46.165732407570793</v>
      </c>
      <c r="H64" s="37">
        <v>97.656514413162483</v>
      </c>
      <c r="I64" s="37">
        <v>11.254588470489084</v>
      </c>
      <c r="J64" s="37">
        <v>42.55020171487282</v>
      </c>
      <c r="K64" s="37">
        <v>8.5037386130532546</v>
      </c>
      <c r="L64" s="37">
        <v>1.8163717461582416</v>
      </c>
      <c r="M64" s="37">
        <v>8.0024935647939834</v>
      </c>
      <c r="N64" s="37">
        <v>1.258377524766962</v>
      </c>
      <c r="O64" s="37">
        <v>7.3462939477084879</v>
      </c>
      <c r="P64" s="37">
        <v>1.5192424135019622</v>
      </c>
      <c r="Q64" s="37">
        <v>4.4543178989519614</v>
      </c>
      <c r="R64" s="37">
        <v>0.64920235577476448</v>
      </c>
      <c r="S64" s="37">
        <v>4.1943211244582717</v>
      </c>
      <c r="T64" s="37">
        <v>0.6232212325667893</v>
      </c>
      <c r="U64" s="37">
        <v>42.055448059771507</v>
      </c>
      <c r="V64" s="37">
        <v>22.030619358110609</v>
      </c>
      <c r="W64" s="53">
        <f t="shared" si="16"/>
        <v>235.99461742782987</v>
      </c>
      <c r="X64" s="53">
        <f t="shared" si="17"/>
        <v>278.05006548760139</v>
      </c>
      <c r="Y64" s="52">
        <f t="shared" si="18"/>
        <v>300.08068484571197</v>
      </c>
      <c r="Z64" s="36">
        <f t="shared" si="19"/>
        <v>54.013906916857827</v>
      </c>
      <c r="AA64" s="36">
        <f t="shared" si="20"/>
        <v>114.25812186340009</v>
      </c>
      <c r="AB64" s="36">
        <f t="shared" si="21"/>
        <v>13.167868510472228</v>
      </c>
      <c r="AC64" s="36">
        <f t="shared" si="22"/>
        <v>49.783736006401199</v>
      </c>
      <c r="AD64" s="36">
        <f t="shared" si="23"/>
        <v>9.8643367911417741</v>
      </c>
      <c r="AE64" s="36">
        <f t="shared" si="24"/>
        <v>2.1069912255435601</v>
      </c>
      <c r="AF64" s="36">
        <f t="shared" si="25"/>
        <v>9.2028675995130804</v>
      </c>
      <c r="AG64" s="36">
        <f t="shared" si="26"/>
        <v>1.4471341534820061</v>
      </c>
      <c r="AH64" s="36">
        <f t="shared" si="27"/>
        <v>8.4482380398647603</v>
      </c>
      <c r="AI64" s="36">
        <f t="shared" si="28"/>
        <v>1.7471287755272564</v>
      </c>
      <c r="AJ64" s="36">
        <f t="shared" si="29"/>
        <v>5.0779224048052356</v>
      </c>
      <c r="AK64" s="36">
        <f t="shared" si="30"/>
        <v>0.74009068558323143</v>
      </c>
      <c r="AL64" s="36">
        <f t="shared" si="31"/>
        <v>4.7815260818824292</v>
      </c>
      <c r="AM64" s="36">
        <f t="shared" si="32"/>
        <v>0.71047220512613973</v>
      </c>
      <c r="AN64" s="36">
        <f t="shared" si="33"/>
        <v>53.410419035909811</v>
      </c>
      <c r="AO64" s="36">
        <f t="shared" si="34"/>
        <v>33.706847617909233</v>
      </c>
      <c r="AP64" s="53">
        <f t="shared" si="35"/>
        <v>275.35034125960084</v>
      </c>
      <c r="AQ64" s="53">
        <f t="shared" si="36"/>
        <v>328.76076029551064</v>
      </c>
      <c r="AR64" s="52">
        <f t="shared" si="37"/>
        <v>362.4676079134199</v>
      </c>
      <c r="BT64" s="34">
        <v>59</v>
      </c>
      <c r="BU64" s="59">
        <f t="shared" si="0"/>
        <v>1.5388577469190265</v>
      </c>
      <c r="BV64" s="59">
        <f t="shared" si="1"/>
        <v>1.5258830377056638</v>
      </c>
      <c r="BW64" s="59">
        <f t="shared" si="2"/>
        <v>1.5851533057026881</v>
      </c>
      <c r="BX64" s="59">
        <f t="shared" si="3"/>
        <v>1.6365462198028007</v>
      </c>
      <c r="BY64" s="59">
        <f t="shared" si="4"/>
        <v>1.8897196917896122</v>
      </c>
      <c r="BZ64" s="59">
        <f t="shared" si="5"/>
        <v>2.0640588024525472</v>
      </c>
      <c r="CA64" s="59">
        <f t="shared" si="6"/>
        <v>2.1059193591563115</v>
      </c>
      <c r="CB64" s="59">
        <f t="shared" si="7"/>
        <v>1.9662148824483781</v>
      </c>
      <c r="CC64" s="59">
        <f t="shared" si="8"/>
        <v>2.0989411279167109</v>
      </c>
      <c r="CD64" s="59">
        <f t="shared" si="9"/>
        <v>1.8990530168774526</v>
      </c>
      <c r="CE64" s="59">
        <f t="shared" si="10"/>
        <v>1.9366599560660702</v>
      </c>
      <c r="CF64" s="59">
        <f t="shared" si="11"/>
        <v>1.9672798659841346</v>
      </c>
      <c r="CG64" s="59">
        <f t="shared" si="12"/>
        <v>1.9065096020264869</v>
      </c>
      <c r="CH64" s="59">
        <f t="shared" si="13"/>
        <v>1.449351703643696</v>
      </c>
      <c r="CI64" s="59">
        <f t="shared" si="14"/>
        <v>1.9116112754441594</v>
      </c>
      <c r="CJ64" s="59">
        <f t="shared" si="15"/>
        <v>1.6198984822140154</v>
      </c>
    </row>
    <row r="65" spans="1:88" x14ac:dyDescent="0.25">
      <c r="A65" s="41">
        <v>60</v>
      </c>
      <c r="B65" s="42" t="s">
        <v>235</v>
      </c>
      <c r="C65" s="48">
        <v>93454</v>
      </c>
      <c r="D65" s="47" t="s">
        <v>196</v>
      </c>
      <c r="E65" s="44" t="s">
        <v>161</v>
      </c>
      <c r="F65" s="47" t="s">
        <v>14</v>
      </c>
      <c r="G65" s="36">
        <v>45.920700040992671</v>
      </c>
      <c r="H65" s="36">
        <v>97.75021818632888</v>
      </c>
      <c r="I65" s="36">
        <v>11.317480165909796</v>
      </c>
      <c r="J65" s="36">
        <v>42.227701803083434</v>
      </c>
      <c r="K65" s="36">
        <v>8.6017409578852657</v>
      </c>
      <c r="L65" s="36">
        <v>1.8108556418590471</v>
      </c>
      <c r="M65" s="36">
        <v>7.8006217400582258</v>
      </c>
      <c r="N65" s="36">
        <v>1.2211408077139545</v>
      </c>
      <c r="O65" s="36">
        <v>7.4100554456351633</v>
      </c>
      <c r="P65" s="36">
        <v>1.5406600774227859</v>
      </c>
      <c r="Q65" s="36">
        <v>4.5215802997192087</v>
      </c>
      <c r="R65" s="36">
        <v>0.643547100661783</v>
      </c>
      <c r="S65" s="36">
        <v>4.1161891927505581</v>
      </c>
      <c r="T65" s="36">
        <v>0.65415792493622293</v>
      </c>
      <c r="U65" s="36">
        <v>42.586939433679774</v>
      </c>
      <c r="V65" s="36">
        <v>23.378742522939739</v>
      </c>
      <c r="W65" s="53">
        <f t="shared" si="16"/>
        <v>235.53664938495695</v>
      </c>
      <c r="X65" s="53">
        <f t="shared" si="17"/>
        <v>278.12358881863673</v>
      </c>
      <c r="Y65" s="52">
        <f t="shared" si="18"/>
        <v>301.50233134157645</v>
      </c>
      <c r="Z65" s="36">
        <f t="shared" si="19"/>
        <v>53.72721904796142</v>
      </c>
      <c r="AA65" s="36">
        <f t="shared" si="20"/>
        <v>114.36775527800478</v>
      </c>
      <c r="AB65" s="36">
        <f t="shared" si="21"/>
        <v>13.241451794114461</v>
      </c>
      <c r="AC65" s="36">
        <f t="shared" si="22"/>
        <v>49.406411109607618</v>
      </c>
      <c r="AD65" s="36">
        <f t="shared" si="23"/>
        <v>9.9780195111469077</v>
      </c>
      <c r="AE65" s="36">
        <f t="shared" si="24"/>
        <v>2.1005925445564944</v>
      </c>
      <c r="AF65" s="36">
        <f t="shared" si="25"/>
        <v>8.9707150010669583</v>
      </c>
      <c r="AG65" s="36">
        <f t="shared" si="26"/>
        <v>1.4043119288710475</v>
      </c>
      <c r="AH65" s="36">
        <f t="shared" si="27"/>
        <v>8.5215637624804366</v>
      </c>
      <c r="AI65" s="36">
        <f t="shared" si="28"/>
        <v>1.7717590890362036</v>
      </c>
      <c r="AJ65" s="36">
        <f t="shared" si="29"/>
        <v>5.1546015416798978</v>
      </c>
      <c r="AK65" s="36">
        <f t="shared" si="30"/>
        <v>0.73364369475443258</v>
      </c>
      <c r="AL65" s="36">
        <f t="shared" si="31"/>
        <v>4.6924556797356356</v>
      </c>
      <c r="AM65" s="36">
        <f t="shared" si="32"/>
        <v>0.74574003442729409</v>
      </c>
      <c r="AN65" s="36">
        <f t="shared" si="33"/>
        <v>54.085413080773314</v>
      </c>
      <c r="AO65" s="36">
        <f t="shared" si="34"/>
        <v>35.769476060097801</v>
      </c>
      <c r="AP65" s="53">
        <f t="shared" si="35"/>
        <v>274.81624001744359</v>
      </c>
      <c r="AQ65" s="53">
        <f t="shared" si="36"/>
        <v>328.90165309821691</v>
      </c>
      <c r="AR65" s="52">
        <f t="shared" si="37"/>
        <v>364.67112915831473</v>
      </c>
      <c r="BT65" s="34">
        <v>60</v>
      </c>
      <c r="BU65" s="59">
        <f t="shared" si="0"/>
        <v>1.5306900013664224</v>
      </c>
      <c r="BV65" s="59">
        <f t="shared" si="1"/>
        <v>1.5273471591613887</v>
      </c>
      <c r="BW65" s="59">
        <f t="shared" si="2"/>
        <v>1.5940112909732107</v>
      </c>
      <c r="BX65" s="59">
        <f t="shared" si="3"/>
        <v>1.6241423770416705</v>
      </c>
      <c r="BY65" s="59">
        <f t="shared" si="4"/>
        <v>1.9114979906411702</v>
      </c>
      <c r="BZ65" s="59">
        <f t="shared" si="5"/>
        <v>2.0577905021125535</v>
      </c>
      <c r="CA65" s="59">
        <f t="shared" si="6"/>
        <v>2.0527951947521648</v>
      </c>
      <c r="CB65" s="59">
        <f t="shared" si="7"/>
        <v>1.9080325120530539</v>
      </c>
      <c r="CC65" s="59">
        <f t="shared" si="8"/>
        <v>2.1171586987529039</v>
      </c>
      <c r="CD65" s="59">
        <f t="shared" si="9"/>
        <v>1.9258250967784822</v>
      </c>
      <c r="CE65" s="59">
        <f t="shared" si="10"/>
        <v>1.9659044781387867</v>
      </c>
      <c r="CF65" s="59">
        <f t="shared" si="11"/>
        <v>1.9501427292781301</v>
      </c>
      <c r="CG65" s="59">
        <f t="shared" si="12"/>
        <v>1.8709950876138899</v>
      </c>
      <c r="CH65" s="59">
        <f t="shared" si="13"/>
        <v>1.5212974998516813</v>
      </c>
      <c r="CI65" s="59">
        <f t="shared" si="14"/>
        <v>1.9357699742581715</v>
      </c>
      <c r="CJ65" s="59">
        <f t="shared" si="15"/>
        <v>1.7190251855102749</v>
      </c>
    </row>
    <row r="66" spans="1:88" x14ac:dyDescent="0.25">
      <c r="A66" s="41">
        <v>61</v>
      </c>
      <c r="B66" s="42" t="s">
        <v>235</v>
      </c>
      <c r="C66" s="46">
        <v>93455</v>
      </c>
      <c r="D66" s="47" t="s">
        <v>196</v>
      </c>
      <c r="E66" s="47" t="s">
        <v>161</v>
      </c>
      <c r="F66" s="47" t="s">
        <v>14</v>
      </c>
      <c r="G66" s="36">
        <v>44.743250325952779</v>
      </c>
      <c r="H66" s="36">
        <v>95.10663008849194</v>
      </c>
      <c r="I66" s="36">
        <v>11.00044870275269</v>
      </c>
      <c r="J66" s="36">
        <v>40.837738249276462</v>
      </c>
      <c r="K66" s="36">
        <v>8.302492165184356</v>
      </c>
      <c r="L66" s="36">
        <v>1.7832580168416958</v>
      </c>
      <c r="M66" s="36">
        <v>7.5370192869720896</v>
      </c>
      <c r="N66" s="36">
        <v>1.1877586012182222</v>
      </c>
      <c r="O66" s="36">
        <v>7.0166487463793716</v>
      </c>
      <c r="P66" s="36">
        <v>1.439104483232196</v>
      </c>
      <c r="Q66" s="36">
        <v>4.2700380330316809</v>
      </c>
      <c r="R66" s="36">
        <v>0.60643240039207735</v>
      </c>
      <c r="S66" s="36">
        <v>3.9210874035527628</v>
      </c>
      <c r="T66" s="36">
        <v>0.61594431539825434</v>
      </c>
      <c r="U66" s="36">
        <v>41.634201891805702</v>
      </c>
      <c r="V66" s="36">
        <v>23.72936359653055</v>
      </c>
      <c r="W66" s="53">
        <f t="shared" si="16"/>
        <v>228.3678508186766</v>
      </c>
      <c r="X66" s="53">
        <f t="shared" si="17"/>
        <v>270.0020527104823</v>
      </c>
      <c r="Y66" s="52">
        <f t="shared" si="18"/>
        <v>293.73141630701286</v>
      </c>
      <c r="Z66" s="36">
        <f t="shared" si="19"/>
        <v>52.349602881364746</v>
      </c>
      <c r="AA66" s="36">
        <f t="shared" si="20"/>
        <v>111.27475720353556</v>
      </c>
      <c r="AB66" s="36">
        <f t="shared" si="21"/>
        <v>12.870524982220648</v>
      </c>
      <c r="AC66" s="36">
        <f t="shared" si="22"/>
        <v>47.780153751653458</v>
      </c>
      <c r="AD66" s="36">
        <f t="shared" si="23"/>
        <v>9.6308909116138519</v>
      </c>
      <c r="AE66" s="36">
        <f t="shared" si="24"/>
        <v>2.068579299536367</v>
      </c>
      <c r="AF66" s="36">
        <f t="shared" si="25"/>
        <v>8.6675721800179026</v>
      </c>
      <c r="AG66" s="36">
        <f t="shared" si="26"/>
        <v>1.3659223914009555</v>
      </c>
      <c r="AH66" s="36">
        <f t="shared" si="27"/>
        <v>8.0691460583362762</v>
      </c>
      <c r="AI66" s="36">
        <f t="shared" si="28"/>
        <v>1.6549701557170253</v>
      </c>
      <c r="AJ66" s="36">
        <f t="shared" si="29"/>
        <v>4.867843357656116</v>
      </c>
      <c r="AK66" s="36">
        <f t="shared" si="30"/>
        <v>0.69133293644696814</v>
      </c>
      <c r="AL66" s="36">
        <f t="shared" si="31"/>
        <v>4.4700396400501488</v>
      </c>
      <c r="AM66" s="36">
        <f t="shared" si="32"/>
        <v>0.70217651955400984</v>
      </c>
      <c r="AN66" s="36">
        <f t="shared" si="33"/>
        <v>52.875436402593245</v>
      </c>
      <c r="AO66" s="36">
        <f t="shared" si="34"/>
        <v>36.305926302691745</v>
      </c>
      <c r="AP66" s="53">
        <f t="shared" si="35"/>
        <v>266.46351226910406</v>
      </c>
      <c r="AQ66" s="53">
        <f t="shared" si="36"/>
        <v>319.33894867169732</v>
      </c>
      <c r="AR66" s="52">
        <f t="shared" si="37"/>
        <v>355.64487497438904</v>
      </c>
      <c r="BT66" s="34">
        <v>61</v>
      </c>
      <c r="BU66" s="59">
        <f t="shared" si="0"/>
        <v>1.4914416775317594</v>
      </c>
      <c r="BV66" s="59">
        <f t="shared" si="1"/>
        <v>1.4860410951326866</v>
      </c>
      <c r="BW66" s="59">
        <f t="shared" si="2"/>
        <v>1.5493589722186889</v>
      </c>
      <c r="BX66" s="59">
        <f t="shared" si="3"/>
        <v>1.5706822403567871</v>
      </c>
      <c r="BY66" s="59">
        <f t="shared" si="4"/>
        <v>1.8449982589298568</v>
      </c>
      <c r="BZ66" s="59">
        <f t="shared" si="5"/>
        <v>2.0264295645928363</v>
      </c>
      <c r="CA66" s="59">
        <f t="shared" si="6"/>
        <v>1.9834261281505501</v>
      </c>
      <c r="CB66" s="59">
        <f t="shared" si="7"/>
        <v>1.8558728144034722</v>
      </c>
      <c r="CC66" s="59">
        <f t="shared" si="8"/>
        <v>2.0047567846798207</v>
      </c>
      <c r="CD66" s="59">
        <f t="shared" si="9"/>
        <v>1.798880604040245</v>
      </c>
      <c r="CE66" s="59">
        <f t="shared" si="10"/>
        <v>1.8565382752311659</v>
      </c>
      <c r="CF66" s="59">
        <f t="shared" si="11"/>
        <v>1.8376739405820526</v>
      </c>
      <c r="CG66" s="59">
        <f t="shared" si="12"/>
        <v>1.7823124561603465</v>
      </c>
      <c r="CH66" s="59">
        <f t="shared" si="13"/>
        <v>1.4324286404610567</v>
      </c>
      <c r="CI66" s="59">
        <f t="shared" si="14"/>
        <v>1.8924637223548046</v>
      </c>
      <c r="CJ66" s="59">
        <f t="shared" si="15"/>
        <v>1.744806146803717</v>
      </c>
    </row>
    <row r="67" spans="1:88" x14ac:dyDescent="0.25">
      <c r="A67" s="41">
        <v>62</v>
      </c>
      <c r="B67" s="42" t="s">
        <v>235</v>
      </c>
      <c r="C67" s="46">
        <v>93485</v>
      </c>
      <c r="D67" s="47" t="s">
        <v>197</v>
      </c>
      <c r="E67" s="47" t="s">
        <v>161</v>
      </c>
      <c r="F67" s="47" t="s">
        <v>14</v>
      </c>
      <c r="G67" s="37">
        <v>48.702577252912974</v>
      </c>
      <c r="H67" s="37">
        <v>102.43128750029869</v>
      </c>
      <c r="I67" s="37">
        <v>11.67363716325681</v>
      </c>
      <c r="J67" s="37">
        <v>43.823972876257145</v>
      </c>
      <c r="K67" s="37">
        <v>8.8525904508321869</v>
      </c>
      <c r="L67" s="37">
        <v>1.943120143956006</v>
      </c>
      <c r="M67" s="37">
        <v>8.1706239285137343</v>
      </c>
      <c r="N67" s="37">
        <v>1.2657745456633658</v>
      </c>
      <c r="O67" s="37">
        <v>7.5448971057058305</v>
      </c>
      <c r="P67" s="37">
        <v>1.5355489608395629</v>
      </c>
      <c r="Q67" s="37">
        <v>4.5210612594066184</v>
      </c>
      <c r="R67" s="37">
        <v>0.67547165581461222</v>
      </c>
      <c r="S67" s="37">
        <v>4.2354562580366775</v>
      </c>
      <c r="T67" s="37">
        <v>0.65798159863910499</v>
      </c>
      <c r="U67" s="37">
        <v>42.619245881289359</v>
      </c>
      <c r="V67" s="37">
        <v>23.975709447169244</v>
      </c>
      <c r="W67" s="53">
        <f t="shared" si="16"/>
        <v>246.03400070013336</v>
      </c>
      <c r="X67" s="53">
        <f t="shared" si="17"/>
        <v>288.65324658142271</v>
      </c>
      <c r="Y67" s="52">
        <f t="shared" si="18"/>
        <v>312.62895602859197</v>
      </c>
      <c r="Z67" s="36">
        <f t="shared" si="19"/>
        <v>56.982015385908177</v>
      </c>
      <c r="AA67" s="36">
        <f t="shared" si="20"/>
        <v>119.84460637534947</v>
      </c>
      <c r="AB67" s="36">
        <f t="shared" si="21"/>
        <v>13.658155481010468</v>
      </c>
      <c r="AC67" s="36">
        <f t="shared" si="22"/>
        <v>51.274048265220856</v>
      </c>
      <c r="AD67" s="36">
        <f t="shared" si="23"/>
        <v>10.269004922965337</v>
      </c>
      <c r="AE67" s="36">
        <f t="shared" si="24"/>
        <v>2.2540193669889668</v>
      </c>
      <c r="AF67" s="36">
        <f t="shared" si="25"/>
        <v>9.3962175177907934</v>
      </c>
      <c r="AG67" s="36">
        <f t="shared" si="26"/>
        <v>1.4556407275128704</v>
      </c>
      <c r="AH67" s="36">
        <f t="shared" si="27"/>
        <v>8.6766316715617045</v>
      </c>
      <c r="AI67" s="36">
        <f t="shared" si="28"/>
        <v>1.7658813049654973</v>
      </c>
      <c r="AJ67" s="36">
        <f t="shared" si="29"/>
        <v>5.1540098357235449</v>
      </c>
      <c r="AK67" s="36">
        <f t="shared" si="30"/>
        <v>0.77003768762865787</v>
      </c>
      <c r="AL67" s="36">
        <f t="shared" si="31"/>
        <v>4.8284201341618118</v>
      </c>
      <c r="AM67" s="36">
        <f t="shared" si="32"/>
        <v>0.75009902244857962</v>
      </c>
      <c r="AN67" s="36">
        <f t="shared" si="33"/>
        <v>54.126442269237486</v>
      </c>
      <c r="AO67" s="36">
        <f t="shared" si="34"/>
        <v>36.682835454168945</v>
      </c>
      <c r="AP67" s="53">
        <f t="shared" si="35"/>
        <v>287.07878769923678</v>
      </c>
      <c r="AQ67" s="53">
        <f t="shared" si="36"/>
        <v>341.20522996847427</v>
      </c>
      <c r="AR67" s="52">
        <f t="shared" si="37"/>
        <v>377.88806542264319</v>
      </c>
      <c r="BT67" s="34">
        <v>62</v>
      </c>
      <c r="BU67" s="59">
        <f t="shared" si="0"/>
        <v>1.6234192417637658</v>
      </c>
      <c r="BV67" s="59">
        <f t="shared" si="1"/>
        <v>1.6004888671921671</v>
      </c>
      <c r="BW67" s="59">
        <f t="shared" si="2"/>
        <v>1.6441742483460298</v>
      </c>
      <c r="BX67" s="59">
        <f t="shared" si="3"/>
        <v>1.6855374183175824</v>
      </c>
      <c r="BY67" s="59">
        <f t="shared" si="4"/>
        <v>1.9672423224071527</v>
      </c>
      <c r="BZ67" s="59">
        <f t="shared" si="5"/>
        <v>2.2080910726772793</v>
      </c>
      <c r="CA67" s="59">
        <f t="shared" si="6"/>
        <v>2.1501641917141407</v>
      </c>
      <c r="CB67" s="59">
        <f t="shared" si="7"/>
        <v>1.9777727275990089</v>
      </c>
      <c r="CC67" s="59">
        <f t="shared" si="8"/>
        <v>2.1556848873445231</v>
      </c>
      <c r="CD67" s="59">
        <f t="shared" si="9"/>
        <v>1.9194362010494537</v>
      </c>
      <c r="CE67" s="59">
        <f t="shared" si="10"/>
        <v>1.9656788084376604</v>
      </c>
      <c r="CF67" s="59">
        <f t="shared" si="11"/>
        <v>2.0468838054988248</v>
      </c>
      <c r="CG67" s="59">
        <f t="shared" si="12"/>
        <v>1.9252073900166715</v>
      </c>
      <c r="CH67" s="59">
        <f t="shared" si="13"/>
        <v>1.5301897642769884</v>
      </c>
      <c r="CI67" s="59">
        <f t="shared" si="14"/>
        <v>1.9372384491495163</v>
      </c>
      <c r="CJ67" s="59">
        <f t="shared" si="15"/>
        <v>1.7629198122918561</v>
      </c>
    </row>
    <row r="68" spans="1:88" x14ac:dyDescent="0.25">
      <c r="A68" s="41">
        <v>63</v>
      </c>
      <c r="B68" s="42" t="s">
        <v>235</v>
      </c>
      <c r="C68" s="48">
        <v>93486</v>
      </c>
      <c r="D68" s="47" t="s">
        <v>197</v>
      </c>
      <c r="E68" s="44" t="s">
        <v>161</v>
      </c>
      <c r="F68" s="47" t="s">
        <v>14</v>
      </c>
      <c r="G68" s="36">
        <v>41.599600550746473</v>
      </c>
      <c r="H68" s="36">
        <v>88.397389823111908</v>
      </c>
      <c r="I68" s="36">
        <v>10.15053690696622</v>
      </c>
      <c r="J68" s="36">
        <v>37.613979541611023</v>
      </c>
      <c r="K68" s="36">
        <v>7.5642042359637047</v>
      </c>
      <c r="L68" s="36">
        <v>1.6031648517952792</v>
      </c>
      <c r="M68" s="36">
        <v>6.9587360707608079</v>
      </c>
      <c r="N68" s="36">
        <v>1.0760810681719852</v>
      </c>
      <c r="O68" s="36">
        <v>6.4884853492018078</v>
      </c>
      <c r="P68" s="36">
        <v>1.3616065634576497</v>
      </c>
      <c r="Q68" s="36">
        <v>3.8427985173803232</v>
      </c>
      <c r="R68" s="36">
        <v>0.5638379625217117</v>
      </c>
      <c r="S68" s="36">
        <v>3.7397428443758232</v>
      </c>
      <c r="T68" s="36">
        <v>0.55675979517075014</v>
      </c>
      <c r="U68" s="36">
        <v>37.287905296754559</v>
      </c>
      <c r="V68" s="36">
        <v>21.70623569219882</v>
      </c>
      <c r="W68" s="53">
        <f t="shared" si="16"/>
        <v>211.51692408123546</v>
      </c>
      <c r="X68" s="53">
        <f t="shared" si="17"/>
        <v>248.80482937799002</v>
      </c>
      <c r="Y68" s="52">
        <f t="shared" si="18"/>
        <v>270.51106507018886</v>
      </c>
      <c r="Z68" s="36">
        <f t="shared" si="19"/>
        <v>48.671532644373372</v>
      </c>
      <c r="AA68" s="36">
        <f t="shared" si="20"/>
        <v>103.42494609304093</v>
      </c>
      <c r="AB68" s="36">
        <f t="shared" si="21"/>
        <v>11.876128181150477</v>
      </c>
      <c r="AC68" s="36">
        <f t="shared" si="22"/>
        <v>44.008356063684893</v>
      </c>
      <c r="AD68" s="36">
        <f t="shared" si="23"/>
        <v>8.7744769137178977</v>
      </c>
      <c r="AE68" s="36">
        <f t="shared" si="24"/>
        <v>1.8596712280825238</v>
      </c>
      <c r="AF68" s="36">
        <f t="shared" si="25"/>
        <v>8.0025464813749281</v>
      </c>
      <c r="AG68" s="36">
        <f t="shared" si="26"/>
        <v>1.2374932283977829</v>
      </c>
      <c r="AH68" s="36">
        <f t="shared" si="27"/>
        <v>7.4617581515820781</v>
      </c>
      <c r="AI68" s="36">
        <f t="shared" si="28"/>
        <v>1.565847547976297</v>
      </c>
      <c r="AJ68" s="36">
        <f t="shared" si="29"/>
        <v>4.3807903098135679</v>
      </c>
      <c r="AK68" s="36">
        <f t="shared" si="30"/>
        <v>0.64277527727475126</v>
      </c>
      <c r="AL68" s="36">
        <f t="shared" si="31"/>
        <v>4.2633068425884382</v>
      </c>
      <c r="AM68" s="36">
        <f t="shared" si="32"/>
        <v>0.63470616649465506</v>
      </c>
      <c r="AN68" s="36">
        <f t="shared" si="33"/>
        <v>47.355639726878287</v>
      </c>
      <c r="AO68" s="36">
        <f t="shared" si="34"/>
        <v>33.210540609064196</v>
      </c>
      <c r="AP68" s="53">
        <f t="shared" si="35"/>
        <v>246.80433512955261</v>
      </c>
      <c r="AQ68" s="53">
        <f t="shared" si="36"/>
        <v>294.15997485643089</v>
      </c>
      <c r="AR68" s="52">
        <f t="shared" si="37"/>
        <v>327.37051546549509</v>
      </c>
      <c r="BT68" s="34">
        <v>63</v>
      </c>
      <c r="BU68" s="59">
        <f t="shared" si="0"/>
        <v>1.3866533516915491</v>
      </c>
      <c r="BV68" s="59">
        <f t="shared" si="1"/>
        <v>1.3812092159861236</v>
      </c>
      <c r="BW68" s="59">
        <f t="shared" si="2"/>
        <v>1.4296530854882001</v>
      </c>
      <c r="BX68" s="59">
        <f t="shared" si="3"/>
        <v>1.4466915208311932</v>
      </c>
      <c r="BY68" s="59">
        <f t="shared" si="4"/>
        <v>1.6809342746586011</v>
      </c>
      <c r="BZ68" s="59">
        <f t="shared" si="5"/>
        <v>1.8217782406764538</v>
      </c>
      <c r="CA68" s="59">
        <f t="shared" si="6"/>
        <v>1.831246334410739</v>
      </c>
      <c r="CB68" s="59">
        <f t="shared" si="7"/>
        <v>1.6813766690187268</v>
      </c>
      <c r="CC68" s="59">
        <f t="shared" si="8"/>
        <v>1.8538529569148021</v>
      </c>
      <c r="CD68" s="59">
        <f t="shared" si="9"/>
        <v>1.7020082043220621</v>
      </c>
      <c r="CE68" s="59">
        <f t="shared" si="10"/>
        <v>1.6707819640784014</v>
      </c>
      <c r="CF68" s="59">
        <f t="shared" si="11"/>
        <v>1.7085998864294294</v>
      </c>
      <c r="CG68" s="59">
        <f t="shared" si="12"/>
        <v>1.6998831110799195</v>
      </c>
      <c r="CH68" s="59">
        <f t="shared" si="13"/>
        <v>1.2947902213273259</v>
      </c>
      <c r="CI68" s="59">
        <f t="shared" si="14"/>
        <v>1.6949047862161164</v>
      </c>
      <c r="CJ68" s="59">
        <f t="shared" si="15"/>
        <v>1.5960467420734428</v>
      </c>
    </row>
    <row r="69" spans="1:88" x14ac:dyDescent="0.25">
      <c r="A69" s="41">
        <v>64</v>
      </c>
      <c r="B69" s="42" t="s">
        <v>235</v>
      </c>
      <c r="C69" s="46">
        <v>93487</v>
      </c>
      <c r="D69" s="47" t="s">
        <v>197</v>
      </c>
      <c r="E69" s="47" t="s">
        <v>161</v>
      </c>
      <c r="F69" s="47" t="s">
        <v>14</v>
      </c>
      <c r="G69" s="37">
        <v>43.602781327731343</v>
      </c>
      <c r="H69" s="37">
        <v>91.414426740909619</v>
      </c>
      <c r="I69" s="37">
        <v>10.407491618885977</v>
      </c>
      <c r="J69" s="37">
        <v>39.370057244173623</v>
      </c>
      <c r="K69" s="37">
        <v>7.9450879326355102</v>
      </c>
      <c r="L69" s="37">
        <v>1.7055808795888341</v>
      </c>
      <c r="M69" s="37">
        <v>7.4330207469593148</v>
      </c>
      <c r="N69" s="37">
        <v>1.1324559949532158</v>
      </c>
      <c r="O69" s="37">
        <v>6.6798545136378724</v>
      </c>
      <c r="P69" s="37">
        <v>1.3896312242278936</v>
      </c>
      <c r="Q69" s="37">
        <v>4.0319128521936589</v>
      </c>
      <c r="R69" s="37">
        <v>0.5843391831063397</v>
      </c>
      <c r="S69" s="37">
        <v>3.7694445006908461</v>
      </c>
      <c r="T69" s="37">
        <v>0.57439319620681051</v>
      </c>
      <c r="U69" s="37">
        <v>38.22384985894972</v>
      </c>
      <c r="V69" s="37">
        <v>21.783928021989361</v>
      </c>
      <c r="W69" s="53">
        <f t="shared" si="16"/>
        <v>220.04047795590088</v>
      </c>
      <c r="X69" s="53">
        <f t="shared" si="17"/>
        <v>258.26432781485062</v>
      </c>
      <c r="Y69" s="52">
        <f t="shared" si="18"/>
        <v>280.04825583683999</v>
      </c>
      <c r="Z69" s="36">
        <f t="shared" si="19"/>
        <v>51.015254153445667</v>
      </c>
      <c r="AA69" s="36">
        <f t="shared" si="20"/>
        <v>106.95487928686424</v>
      </c>
      <c r="AB69" s="36">
        <f t="shared" si="21"/>
        <v>12.176765194096593</v>
      </c>
      <c r="AC69" s="36">
        <f t="shared" si="22"/>
        <v>46.062966975683139</v>
      </c>
      <c r="AD69" s="36">
        <f t="shared" si="23"/>
        <v>9.2163020018571906</v>
      </c>
      <c r="AE69" s="36">
        <f t="shared" si="24"/>
        <v>1.9784738203230474</v>
      </c>
      <c r="AF69" s="36">
        <f t="shared" si="25"/>
        <v>8.5479738590032106</v>
      </c>
      <c r="AG69" s="36">
        <f t="shared" si="26"/>
        <v>1.3023243941961982</v>
      </c>
      <c r="AH69" s="36">
        <f t="shared" si="27"/>
        <v>7.681832690683553</v>
      </c>
      <c r="AI69" s="36">
        <f t="shared" si="28"/>
        <v>1.5980759078620776</v>
      </c>
      <c r="AJ69" s="36">
        <f t="shared" si="29"/>
        <v>4.5963806515007706</v>
      </c>
      <c r="AK69" s="36">
        <f t="shared" si="30"/>
        <v>0.66614666874122719</v>
      </c>
      <c r="AL69" s="36">
        <f t="shared" si="31"/>
        <v>4.2971667307875645</v>
      </c>
      <c r="AM69" s="36">
        <f t="shared" si="32"/>
        <v>0.65480824367576396</v>
      </c>
      <c r="AN69" s="36">
        <f t="shared" si="33"/>
        <v>48.544289320866142</v>
      </c>
      <c r="AO69" s="36">
        <f t="shared" si="34"/>
        <v>33.329409873643726</v>
      </c>
      <c r="AP69" s="53">
        <f t="shared" si="35"/>
        <v>256.74935057872023</v>
      </c>
      <c r="AQ69" s="53">
        <f t="shared" si="36"/>
        <v>305.29363989958637</v>
      </c>
      <c r="AR69" s="52">
        <f t="shared" si="37"/>
        <v>338.62304977323009</v>
      </c>
      <c r="BT69" s="34">
        <v>64</v>
      </c>
      <c r="BU69" s="59">
        <f t="shared" si="0"/>
        <v>1.4534260442577114</v>
      </c>
      <c r="BV69" s="59">
        <f t="shared" si="1"/>
        <v>1.4283504178267128</v>
      </c>
      <c r="BW69" s="59">
        <f t="shared" si="2"/>
        <v>1.4658438899839406</v>
      </c>
      <c r="BX69" s="59">
        <f t="shared" si="3"/>
        <v>1.5142329709297546</v>
      </c>
      <c r="BY69" s="59">
        <f t="shared" si="4"/>
        <v>1.7655750961412244</v>
      </c>
      <c r="BZ69" s="59">
        <f t="shared" si="5"/>
        <v>1.938160090441857</v>
      </c>
      <c r="CA69" s="59">
        <f t="shared" si="6"/>
        <v>1.9560580913050829</v>
      </c>
      <c r="CB69" s="59">
        <f t="shared" si="7"/>
        <v>1.7694624921143998</v>
      </c>
      <c r="CC69" s="59">
        <f t="shared" si="8"/>
        <v>1.9085298610393922</v>
      </c>
      <c r="CD69" s="59">
        <f t="shared" si="9"/>
        <v>1.7370390302848671</v>
      </c>
      <c r="CE69" s="59">
        <f t="shared" si="10"/>
        <v>1.7530055879102866</v>
      </c>
      <c r="CF69" s="59">
        <f t="shared" si="11"/>
        <v>1.7707247972919384</v>
      </c>
      <c r="CG69" s="59">
        <f t="shared" si="12"/>
        <v>1.7133838639503844</v>
      </c>
      <c r="CH69" s="59">
        <f t="shared" si="13"/>
        <v>1.3357981307135127</v>
      </c>
      <c r="CI69" s="59">
        <f t="shared" si="14"/>
        <v>1.7374477208613508</v>
      </c>
      <c r="CJ69" s="59">
        <f t="shared" si="15"/>
        <v>1.6017594133815707</v>
      </c>
    </row>
    <row r="70" spans="1:88" x14ac:dyDescent="0.25">
      <c r="A70" s="41">
        <v>65</v>
      </c>
      <c r="B70" s="42" t="s">
        <v>235</v>
      </c>
      <c r="C70" s="48">
        <v>93488</v>
      </c>
      <c r="D70" s="47" t="s">
        <v>197</v>
      </c>
      <c r="E70" s="44" t="s">
        <v>161</v>
      </c>
      <c r="F70" s="47" t="s">
        <v>14</v>
      </c>
      <c r="G70" s="36">
        <v>34.295810721832986</v>
      </c>
      <c r="H70" s="36">
        <v>72.440454702494023</v>
      </c>
      <c r="I70" s="36">
        <v>8.3748512653077896</v>
      </c>
      <c r="J70" s="36">
        <v>31.378277414368505</v>
      </c>
      <c r="K70" s="36">
        <v>6.3175580889189549</v>
      </c>
      <c r="L70" s="36">
        <v>1.378650952909604</v>
      </c>
      <c r="M70" s="36">
        <v>5.8540731857300141</v>
      </c>
      <c r="N70" s="36">
        <v>0.87400409400125367</v>
      </c>
      <c r="O70" s="36">
        <v>5.2511888577064179</v>
      </c>
      <c r="P70" s="36">
        <v>1.100666221694609</v>
      </c>
      <c r="Q70" s="36">
        <v>3.1346511920602231</v>
      </c>
      <c r="R70" s="36">
        <v>0.45684089587566112</v>
      </c>
      <c r="S70" s="36">
        <v>2.9320579939125215</v>
      </c>
      <c r="T70" s="36">
        <v>0.44046187876512088</v>
      </c>
      <c r="U70" s="36">
        <v>30.088354274250889</v>
      </c>
      <c r="V70" s="36">
        <v>17.305571212645667</v>
      </c>
      <c r="W70" s="53">
        <f t="shared" si="16"/>
        <v>174.2295474655777</v>
      </c>
      <c r="X70" s="53">
        <f t="shared" si="17"/>
        <v>204.31790173982859</v>
      </c>
      <c r="Y70" s="52">
        <f t="shared" ref="Y70:Y133" si="38">SUM(G70:V70)</f>
        <v>221.62347295247426</v>
      </c>
      <c r="Z70" s="36">
        <f t="shared" si="19"/>
        <v>40.12609854454459</v>
      </c>
      <c r="AA70" s="36">
        <f t="shared" si="20"/>
        <v>84.755332001918006</v>
      </c>
      <c r="AB70" s="36">
        <f t="shared" si="21"/>
        <v>9.7985759804101136</v>
      </c>
      <c r="AC70" s="36">
        <f t="shared" si="22"/>
        <v>36.712584574811146</v>
      </c>
      <c r="AD70" s="36">
        <f t="shared" si="23"/>
        <v>7.328367383145987</v>
      </c>
      <c r="AE70" s="36">
        <f t="shared" si="24"/>
        <v>1.5992351053751406</v>
      </c>
      <c r="AF70" s="36">
        <f t="shared" si="25"/>
        <v>6.7321841635895154</v>
      </c>
      <c r="AG70" s="36">
        <f t="shared" si="26"/>
        <v>1.0051047081014417</v>
      </c>
      <c r="AH70" s="36">
        <f t="shared" si="27"/>
        <v>6.0388671863623804</v>
      </c>
      <c r="AI70" s="36">
        <f t="shared" si="28"/>
        <v>1.2657661549488004</v>
      </c>
      <c r="AJ70" s="36">
        <f t="shared" si="29"/>
        <v>3.5735023589486539</v>
      </c>
      <c r="AK70" s="36">
        <f t="shared" si="30"/>
        <v>0.52079862129825361</v>
      </c>
      <c r="AL70" s="36">
        <f t="shared" si="31"/>
        <v>3.342546113060274</v>
      </c>
      <c r="AM70" s="36">
        <f t="shared" si="32"/>
        <v>0.50212654179223781</v>
      </c>
      <c r="AN70" s="36">
        <f t="shared" si="33"/>
        <v>38.212209928298627</v>
      </c>
      <c r="AO70" s="36">
        <f t="shared" si="34"/>
        <v>26.47752395534787</v>
      </c>
      <c r="AP70" s="53">
        <f t="shared" si="35"/>
        <v>203.30108943830655</v>
      </c>
      <c r="AQ70" s="53">
        <f t="shared" si="36"/>
        <v>241.51329936660517</v>
      </c>
      <c r="AR70" s="52">
        <f t="shared" si="37"/>
        <v>267.99082332195303</v>
      </c>
      <c r="BT70" s="34">
        <v>65</v>
      </c>
      <c r="BU70" s="59">
        <f t="shared" ref="BU70:BU133" si="39">G70/$BU$4</f>
        <v>1.1431936907277662</v>
      </c>
      <c r="BV70" s="59">
        <f t="shared" ref="BV70:BV133" si="40">H70/$BV$4</f>
        <v>1.1318821047264691</v>
      </c>
      <c r="BW70" s="59">
        <f t="shared" ref="BW70:BW133" si="41">I70/$BW$4</f>
        <v>1.1795565162405337</v>
      </c>
      <c r="BX70" s="59">
        <f t="shared" ref="BX70:BX133" si="42">J70/$BX$4</f>
        <v>1.2068568236295578</v>
      </c>
      <c r="BY70" s="59">
        <f t="shared" ref="BY70:BY133" si="43">K70/$BY$4</f>
        <v>1.4039017975375456</v>
      </c>
      <c r="BZ70" s="59">
        <f t="shared" ref="BZ70:BZ133" si="44">L70/$BZ$4</f>
        <v>1.5666488101245502</v>
      </c>
      <c r="CA70" s="59">
        <f t="shared" ref="CA70:CA133" si="45">M70/$CA$4</f>
        <v>1.5405455751921091</v>
      </c>
      <c r="CB70" s="59">
        <f t="shared" ref="CB70:CB133" si="46">N70/$CB$4</f>
        <v>1.3656313968769589</v>
      </c>
      <c r="CC70" s="59">
        <f t="shared" ref="CC70:CC133" si="47">O70/$CC$4</f>
        <v>1.5003396736304051</v>
      </c>
      <c r="CD70" s="59">
        <f t="shared" ref="CD70:CD133" si="48">P70/$CD$4</f>
        <v>1.3758327771182612</v>
      </c>
      <c r="CE70" s="59">
        <f t="shared" ref="CE70:CE133" si="49">Q70/$CE$4</f>
        <v>1.3628918226348796</v>
      </c>
      <c r="CF70" s="59">
        <f t="shared" ref="CF70:CF133" si="50">R70/$CF$4</f>
        <v>1.384366351138367</v>
      </c>
      <c r="CG70" s="59">
        <f t="shared" ref="CG70:CG133" si="51">S70/$CG$4</f>
        <v>1.3327536335966006</v>
      </c>
      <c r="CH70" s="59">
        <f t="shared" ref="CH70:CH133" si="52">T70/$CH$4</f>
        <v>1.0243299506165602</v>
      </c>
      <c r="CI70" s="59">
        <f t="shared" ref="CI70:CI133" si="53">U70/$CI$4</f>
        <v>1.3676524670114041</v>
      </c>
      <c r="CJ70" s="59">
        <f t="shared" ref="CJ70:CJ133" si="54">V70/$CJ$4</f>
        <v>1.2724684715180639</v>
      </c>
    </row>
    <row r="71" spans="1:88" x14ac:dyDescent="0.25">
      <c r="A71" s="41">
        <v>66</v>
      </c>
      <c r="B71" s="42" t="s">
        <v>235</v>
      </c>
      <c r="C71" s="43">
        <v>93604</v>
      </c>
      <c r="D71" s="50" t="s">
        <v>198</v>
      </c>
      <c r="E71" s="45" t="s">
        <v>161</v>
      </c>
      <c r="F71" s="47" t="s">
        <v>14</v>
      </c>
      <c r="G71" s="36">
        <v>60.995762406568709</v>
      </c>
      <c r="H71" s="36">
        <v>127.29127242339385</v>
      </c>
      <c r="I71" s="36">
        <v>14.272111639258686</v>
      </c>
      <c r="J71" s="36">
        <v>56.999410828186249</v>
      </c>
      <c r="K71" s="36">
        <v>11.717168838295935</v>
      </c>
      <c r="L71" s="36">
        <v>2.4603040350382983</v>
      </c>
      <c r="M71" s="36">
        <v>11.63739663892269</v>
      </c>
      <c r="N71" s="36">
        <v>1.7163089522376578</v>
      </c>
      <c r="O71" s="36">
        <v>9.9917185505013144</v>
      </c>
      <c r="P71" s="36">
        <v>2.0446462825658216</v>
      </c>
      <c r="Q71" s="36">
        <v>5.7446581419873395</v>
      </c>
      <c r="R71" s="36">
        <v>0.82415874244833032</v>
      </c>
      <c r="S71" s="36">
        <v>5.1807954492539183</v>
      </c>
      <c r="T71" s="36">
        <v>0.78248494443945893</v>
      </c>
      <c r="U71" s="36">
        <v>61.404117993436557</v>
      </c>
      <c r="V71" s="36">
        <v>28.479811663143654</v>
      </c>
      <c r="W71" s="53">
        <f t="shared" ref="W71:W134" si="55">SUM(G71:T71)</f>
        <v>311.65819787309823</v>
      </c>
      <c r="X71" s="53">
        <f t="shared" ref="X71:X134" si="56">SUM(G71:U71)</f>
        <v>373.06231586653479</v>
      </c>
      <c r="Y71" s="52">
        <f t="shared" si="38"/>
        <v>401.54212752967845</v>
      </c>
      <c r="Z71" s="36">
        <f t="shared" ref="Z71:Z134" si="57">G71*1.17</f>
        <v>71.36504201568539</v>
      </c>
      <c r="AA71" s="36">
        <f t="shared" ref="AA71:AA134" si="58">H71*1.17</f>
        <v>148.93078873537078</v>
      </c>
      <c r="AB71" s="36">
        <f t="shared" ref="AB71:AB134" si="59">I71*1.17</f>
        <v>16.69837061793266</v>
      </c>
      <c r="AC71" s="36">
        <f t="shared" ref="AC71:AC134" si="60">J71*1.17</f>
        <v>66.68931066897791</v>
      </c>
      <c r="AD71" s="36">
        <f t="shared" ref="AD71:AD134" si="61">K71*1.16</f>
        <v>13.591915852423284</v>
      </c>
      <c r="AE71" s="36">
        <f t="shared" ref="AE71:AE134" si="62">L71*1.16</f>
        <v>2.8539526806444258</v>
      </c>
      <c r="AF71" s="36">
        <f t="shared" ref="AF71:AF134" si="63">M71*1.15</f>
        <v>13.383006134761093</v>
      </c>
      <c r="AG71" s="36">
        <f t="shared" ref="AG71:AG134" si="64">N71*1.15</f>
        <v>1.9737552950733064</v>
      </c>
      <c r="AH71" s="36">
        <f t="shared" ref="AH71:AH134" si="65">O71*1.15</f>
        <v>11.490476333076511</v>
      </c>
      <c r="AI71" s="36">
        <f t="shared" ref="AI71:AI134" si="66">P71*1.15</f>
        <v>2.3513432249506945</v>
      </c>
      <c r="AJ71" s="36">
        <f t="shared" ref="AJ71:AJ134" si="67">Q71*1.14</f>
        <v>6.5489102818655667</v>
      </c>
      <c r="AK71" s="36">
        <f t="shared" ref="AK71:AK134" si="68">R71*1.14</f>
        <v>0.93954096639109652</v>
      </c>
      <c r="AL71" s="36">
        <f t="shared" ref="AL71:AL134" si="69">S71*1.14</f>
        <v>5.9061068121494662</v>
      </c>
      <c r="AM71" s="36">
        <f t="shared" ref="AM71:AM134" si="70">T71*1.14</f>
        <v>0.8920328366609831</v>
      </c>
      <c r="AN71" s="36">
        <f t="shared" ref="AN71:AN134" si="71">U71*1.27</f>
        <v>77.983229851664433</v>
      </c>
      <c r="AO71" s="36">
        <f t="shared" ref="AO71:AO134" si="72">V71*1.53</f>
        <v>43.574111844609789</v>
      </c>
      <c r="AP71" s="53">
        <f t="shared" ref="AP71:AP134" si="73">SUM(Z71:AM71)</f>
        <v>363.61455245596318</v>
      </c>
      <c r="AQ71" s="53">
        <f t="shared" ref="AQ71:AQ134" si="74">SUM(Z71:AN71)</f>
        <v>441.5977823076276</v>
      </c>
      <c r="AR71" s="52">
        <f t="shared" ref="AR71:AR134" si="75">SUM(Z71:AO71)</f>
        <v>485.17189415223737</v>
      </c>
      <c r="BT71" s="34">
        <v>66</v>
      </c>
      <c r="BU71" s="59">
        <f t="shared" si="39"/>
        <v>2.0331920802189569</v>
      </c>
      <c r="BV71" s="59">
        <f t="shared" si="40"/>
        <v>1.9889261316155289</v>
      </c>
      <c r="BW71" s="59">
        <f t="shared" si="41"/>
        <v>2.0101565689096743</v>
      </c>
      <c r="BX71" s="59">
        <f t="shared" si="42"/>
        <v>2.1922850318533174</v>
      </c>
      <c r="BY71" s="59">
        <f t="shared" si="43"/>
        <v>2.6038152973990965</v>
      </c>
      <c r="BZ71" s="59">
        <f t="shared" si="44"/>
        <v>2.7958000398162479</v>
      </c>
      <c r="CA71" s="59">
        <f t="shared" si="45"/>
        <v>3.0624727997164976</v>
      </c>
      <c r="CB71" s="59">
        <f t="shared" si="46"/>
        <v>2.6817327378713403</v>
      </c>
      <c r="CC71" s="59">
        <f t="shared" si="47"/>
        <v>2.8547767287146613</v>
      </c>
      <c r="CD71" s="59">
        <f t="shared" si="48"/>
        <v>2.555807853207277</v>
      </c>
      <c r="CE71" s="59">
        <f t="shared" si="49"/>
        <v>2.4976774530379737</v>
      </c>
      <c r="CF71" s="59">
        <f t="shared" si="50"/>
        <v>2.4974507346919101</v>
      </c>
      <c r="CG71" s="59">
        <f t="shared" si="51"/>
        <v>2.3549070223881445</v>
      </c>
      <c r="CH71" s="59">
        <f t="shared" si="52"/>
        <v>1.8197324289289742</v>
      </c>
      <c r="CI71" s="59">
        <f t="shared" si="53"/>
        <v>2.7910962724289345</v>
      </c>
      <c r="CJ71" s="59">
        <f t="shared" si="54"/>
        <v>2.0941037987605626</v>
      </c>
    </row>
    <row r="72" spans="1:88" x14ac:dyDescent="0.25">
      <c r="A72" s="41">
        <v>67</v>
      </c>
      <c r="B72" s="42" t="s">
        <v>235</v>
      </c>
      <c r="C72" s="43">
        <v>93605</v>
      </c>
      <c r="D72" s="45" t="s">
        <v>198</v>
      </c>
      <c r="E72" s="45" t="s">
        <v>161</v>
      </c>
      <c r="F72" s="47" t="s">
        <v>14</v>
      </c>
      <c r="G72" s="36">
        <v>49.23943114043982</v>
      </c>
      <c r="H72" s="36">
        <v>101.56248533631033</v>
      </c>
      <c r="I72" s="36">
        <v>11.338717037235783</v>
      </c>
      <c r="J72" s="36">
        <v>45.178262641438053</v>
      </c>
      <c r="K72" s="36">
        <v>9.292001646637905</v>
      </c>
      <c r="L72" s="36">
        <v>1.9695520007242946</v>
      </c>
      <c r="M72" s="36">
        <v>9.2889054164778191</v>
      </c>
      <c r="N72" s="36">
        <v>1.3329805276763274</v>
      </c>
      <c r="O72" s="36">
        <v>7.6540419124637173</v>
      </c>
      <c r="P72" s="36">
        <v>1.5902391921701768</v>
      </c>
      <c r="Q72" s="36">
        <v>4.4076610295693213</v>
      </c>
      <c r="R72" s="36">
        <v>0.63723715177511797</v>
      </c>
      <c r="S72" s="36">
        <v>4.0424236391729211</v>
      </c>
      <c r="T72" s="36">
        <v>0.6046436421178113</v>
      </c>
      <c r="U72" s="36">
        <v>47.764907630190272</v>
      </c>
      <c r="V72" s="36">
        <v>23.096516240932743</v>
      </c>
      <c r="W72" s="53">
        <f t="shared" si="55"/>
        <v>248.13858231420943</v>
      </c>
      <c r="X72" s="53">
        <f t="shared" si="56"/>
        <v>295.90348994439972</v>
      </c>
      <c r="Y72" s="52">
        <f t="shared" si="38"/>
        <v>319.0000061853325</v>
      </c>
      <c r="Z72" s="36">
        <f t="shared" si="57"/>
        <v>57.610134434314588</v>
      </c>
      <c r="AA72" s="36">
        <f t="shared" si="58"/>
        <v>118.82810784348308</v>
      </c>
      <c r="AB72" s="36">
        <f t="shared" si="59"/>
        <v>13.266298933565865</v>
      </c>
      <c r="AC72" s="36">
        <f t="shared" si="60"/>
        <v>52.858567290482519</v>
      </c>
      <c r="AD72" s="36">
        <f t="shared" si="61"/>
        <v>10.77872191009997</v>
      </c>
      <c r="AE72" s="36">
        <f t="shared" si="62"/>
        <v>2.2846803208401814</v>
      </c>
      <c r="AF72" s="36">
        <f t="shared" si="63"/>
        <v>10.682241228949492</v>
      </c>
      <c r="AG72" s="36">
        <f t="shared" si="64"/>
        <v>1.5329276068277764</v>
      </c>
      <c r="AH72" s="36">
        <f t="shared" si="65"/>
        <v>8.8021481993332742</v>
      </c>
      <c r="AI72" s="36">
        <f t="shared" si="66"/>
        <v>1.8287750709957031</v>
      </c>
      <c r="AJ72" s="36">
        <f t="shared" si="67"/>
        <v>5.0247335737090255</v>
      </c>
      <c r="AK72" s="36">
        <f t="shared" si="68"/>
        <v>0.72645035302363448</v>
      </c>
      <c r="AL72" s="36">
        <f t="shared" si="69"/>
        <v>4.6083629486571294</v>
      </c>
      <c r="AM72" s="36">
        <f t="shared" si="70"/>
        <v>0.68929375201430487</v>
      </c>
      <c r="AN72" s="36">
        <f t="shared" si="71"/>
        <v>60.661432690341648</v>
      </c>
      <c r="AO72" s="36">
        <f t="shared" si="72"/>
        <v>35.337669848627101</v>
      </c>
      <c r="AP72" s="53">
        <f t="shared" si="73"/>
        <v>289.52144346629643</v>
      </c>
      <c r="AQ72" s="53">
        <f t="shared" si="74"/>
        <v>350.18287615663809</v>
      </c>
      <c r="AR72" s="52">
        <f t="shared" si="75"/>
        <v>385.5205460052652</v>
      </c>
      <c r="BT72" s="34">
        <v>67</v>
      </c>
      <c r="BU72" s="59">
        <f t="shared" si="39"/>
        <v>1.6413143713479941</v>
      </c>
      <c r="BV72" s="59">
        <f t="shared" si="40"/>
        <v>1.5869138333798489</v>
      </c>
      <c r="BW72" s="59">
        <f t="shared" si="41"/>
        <v>1.5970023996106737</v>
      </c>
      <c r="BX72" s="59">
        <f t="shared" si="42"/>
        <v>1.7376254862091558</v>
      </c>
      <c r="BY72" s="59">
        <f t="shared" si="43"/>
        <v>2.0648892548084232</v>
      </c>
      <c r="BZ72" s="59">
        <f t="shared" si="44"/>
        <v>2.2381272735503348</v>
      </c>
      <c r="CA72" s="59">
        <f t="shared" si="45"/>
        <v>2.4444487938099524</v>
      </c>
      <c r="CB72" s="59">
        <f t="shared" si="46"/>
        <v>2.0827820744942613</v>
      </c>
      <c r="CC72" s="59">
        <f t="shared" si="47"/>
        <v>2.1868691178467765</v>
      </c>
      <c r="CD72" s="59">
        <f t="shared" si="48"/>
        <v>1.9877989902127209</v>
      </c>
      <c r="CE72" s="59">
        <f t="shared" si="49"/>
        <v>1.9163743606823138</v>
      </c>
      <c r="CF72" s="59">
        <f t="shared" si="50"/>
        <v>1.931021672045812</v>
      </c>
      <c r="CG72" s="59">
        <f t="shared" si="51"/>
        <v>1.8374652905331459</v>
      </c>
      <c r="CH72" s="59">
        <f t="shared" si="52"/>
        <v>1.4061480049251425</v>
      </c>
      <c r="CI72" s="59">
        <f t="shared" si="53"/>
        <v>2.1711321650086486</v>
      </c>
      <c r="CJ72" s="59">
        <f t="shared" si="54"/>
        <v>1.6982732530097606</v>
      </c>
    </row>
    <row r="73" spans="1:88" x14ac:dyDescent="0.25">
      <c r="A73" s="41">
        <v>68</v>
      </c>
      <c r="B73" s="42" t="s">
        <v>235</v>
      </c>
      <c r="C73" s="43">
        <v>93606</v>
      </c>
      <c r="D73" s="45" t="s">
        <v>198</v>
      </c>
      <c r="E73" s="45" t="s">
        <v>161</v>
      </c>
      <c r="F73" s="47" t="s">
        <v>14</v>
      </c>
      <c r="G73" s="36">
        <v>65.38089825274389</v>
      </c>
      <c r="H73" s="36">
        <v>136.34687331896509</v>
      </c>
      <c r="I73" s="36">
        <v>15.306366435699069</v>
      </c>
      <c r="J73" s="36">
        <v>61.052283591030822</v>
      </c>
      <c r="K73" s="36">
        <v>12.621093858379011</v>
      </c>
      <c r="L73" s="36">
        <v>2.7110016039574969</v>
      </c>
      <c r="M73" s="36">
        <v>12.827724857602528</v>
      </c>
      <c r="N73" s="36">
        <v>1.8899790139554591</v>
      </c>
      <c r="O73" s="36">
        <v>10.921616063393255</v>
      </c>
      <c r="P73" s="36">
        <v>2.2551447635875843</v>
      </c>
      <c r="Q73" s="36">
        <v>6.357814666841251</v>
      </c>
      <c r="R73" s="36">
        <v>0.91910978965368328</v>
      </c>
      <c r="S73" s="36">
        <v>5.8296774592513092</v>
      </c>
      <c r="T73" s="36">
        <v>0.88130466487428483</v>
      </c>
      <c r="U73" s="36">
        <v>67.580947452986322</v>
      </c>
      <c r="V73" s="36">
        <v>33.978834770421514</v>
      </c>
      <c r="W73" s="53">
        <f t="shared" si="55"/>
        <v>335.3008883399346</v>
      </c>
      <c r="X73" s="53">
        <f t="shared" si="56"/>
        <v>402.88183579292092</v>
      </c>
      <c r="Y73" s="52">
        <f t="shared" si="38"/>
        <v>436.86067056334241</v>
      </c>
      <c r="Z73" s="36">
        <f t="shared" si="57"/>
        <v>76.495650955710346</v>
      </c>
      <c r="AA73" s="36">
        <f t="shared" si="58"/>
        <v>159.52584178318915</v>
      </c>
      <c r="AB73" s="36">
        <f t="shared" si="59"/>
        <v>17.908448729767908</v>
      </c>
      <c r="AC73" s="36">
        <f t="shared" si="60"/>
        <v>71.431171801506053</v>
      </c>
      <c r="AD73" s="36">
        <f t="shared" si="61"/>
        <v>14.640468875719652</v>
      </c>
      <c r="AE73" s="36">
        <f t="shared" si="62"/>
        <v>3.1447618605906964</v>
      </c>
      <c r="AF73" s="36">
        <f t="shared" si="63"/>
        <v>14.751883586242906</v>
      </c>
      <c r="AG73" s="36">
        <f t="shared" si="64"/>
        <v>2.1734758660487778</v>
      </c>
      <c r="AH73" s="36">
        <f t="shared" si="65"/>
        <v>12.559858472902242</v>
      </c>
      <c r="AI73" s="36">
        <f t="shared" si="66"/>
        <v>2.5934164781257216</v>
      </c>
      <c r="AJ73" s="36">
        <f t="shared" si="67"/>
        <v>7.2479087201990255</v>
      </c>
      <c r="AK73" s="36">
        <f t="shared" si="68"/>
        <v>1.0477851602051989</v>
      </c>
      <c r="AL73" s="36">
        <f t="shared" si="69"/>
        <v>6.6458323035464923</v>
      </c>
      <c r="AM73" s="36">
        <f t="shared" si="70"/>
        <v>1.0046873179566846</v>
      </c>
      <c r="AN73" s="36">
        <f t="shared" si="71"/>
        <v>85.82780326529263</v>
      </c>
      <c r="AO73" s="36">
        <f t="shared" si="72"/>
        <v>51.987617198744914</v>
      </c>
      <c r="AP73" s="53">
        <f t="shared" si="73"/>
        <v>391.17119191171082</v>
      </c>
      <c r="AQ73" s="53">
        <f t="shared" si="74"/>
        <v>476.99899517700345</v>
      </c>
      <c r="AR73" s="52">
        <f t="shared" si="75"/>
        <v>528.98661237574834</v>
      </c>
      <c r="BT73" s="34">
        <v>68</v>
      </c>
      <c r="BU73" s="59">
        <f t="shared" si="39"/>
        <v>2.1793632750914629</v>
      </c>
      <c r="BV73" s="59">
        <f t="shared" si="40"/>
        <v>2.1304198956088296</v>
      </c>
      <c r="BW73" s="59">
        <f t="shared" si="41"/>
        <v>2.1558262585491645</v>
      </c>
      <c r="BX73" s="59">
        <f t="shared" si="42"/>
        <v>2.3481647535011856</v>
      </c>
      <c r="BY73" s="59">
        <f t="shared" si="43"/>
        <v>2.8046875240842244</v>
      </c>
      <c r="BZ73" s="59">
        <f t="shared" si="44"/>
        <v>3.080683640860792</v>
      </c>
      <c r="CA73" s="59">
        <f t="shared" si="45"/>
        <v>3.3757170677901391</v>
      </c>
      <c r="CB73" s="59">
        <f t="shared" si="46"/>
        <v>2.9530922093054048</v>
      </c>
      <c r="CC73" s="59">
        <f t="shared" si="47"/>
        <v>3.120461732398073</v>
      </c>
      <c r="CD73" s="59">
        <f t="shared" si="48"/>
        <v>2.8189309544844803</v>
      </c>
      <c r="CE73" s="59">
        <f t="shared" si="49"/>
        <v>2.764267246452718</v>
      </c>
      <c r="CF73" s="59">
        <f t="shared" si="50"/>
        <v>2.785181180768737</v>
      </c>
      <c r="CG73" s="59">
        <f t="shared" si="51"/>
        <v>2.6498533905687767</v>
      </c>
      <c r="CH73" s="59">
        <f t="shared" si="52"/>
        <v>2.0495457322657789</v>
      </c>
      <c r="CI73" s="59">
        <f t="shared" si="53"/>
        <v>3.0718612478630147</v>
      </c>
      <c r="CJ73" s="59">
        <f t="shared" si="54"/>
        <v>2.4984437331192288</v>
      </c>
    </row>
    <row r="74" spans="1:88" x14ac:dyDescent="0.25">
      <c r="A74" s="41">
        <v>69</v>
      </c>
      <c r="B74" s="42" t="s">
        <v>235</v>
      </c>
      <c r="C74" s="46">
        <v>93607</v>
      </c>
      <c r="D74" s="50" t="s">
        <v>198</v>
      </c>
      <c r="E74" s="47" t="s">
        <v>161</v>
      </c>
      <c r="F74" s="47" t="s">
        <v>14</v>
      </c>
      <c r="G74" s="36">
        <v>47.625463671690362</v>
      </c>
      <c r="H74" s="36">
        <v>104.66785160640663</v>
      </c>
      <c r="I74" s="36">
        <v>11.57729228032794</v>
      </c>
      <c r="J74" s="36">
        <v>43.387129005710726</v>
      </c>
      <c r="K74" s="36">
        <v>9.1634819302199997</v>
      </c>
      <c r="L74" s="36">
        <v>2.0230985994626614</v>
      </c>
      <c r="M74" s="36">
        <v>9.1943529204897789</v>
      </c>
      <c r="N74" s="36">
        <v>1.3798144305910365</v>
      </c>
      <c r="O74" s="36">
        <v>8.1696145721947051</v>
      </c>
      <c r="P74" s="36">
        <v>1.6732882502487498</v>
      </c>
      <c r="Q74" s="36">
        <v>4.7604979415610593</v>
      </c>
      <c r="R74" s="36">
        <v>0.66718887274249994</v>
      </c>
      <c r="S74" s="36">
        <v>4.2696630374568967</v>
      </c>
      <c r="T74" s="36">
        <v>0.6315101030533552</v>
      </c>
      <c r="U74" s="36">
        <v>46.894119212989182</v>
      </c>
      <c r="V74" s="36">
        <v>22.063414028424997</v>
      </c>
      <c r="W74" s="53">
        <f t="shared" si="55"/>
        <v>249.19024722215647</v>
      </c>
      <c r="X74" s="53">
        <f t="shared" si="56"/>
        <v>296.08436643514563</v>
      </c>
      <c r="Y74" s="52">
        <f t="shared" si="38"/>
        <v>318.1477804635706</v>
      </c>
      <c r="Z74" s="36">
        <f t="shared" si="57"/>
        <v>55.721792495877722</v>
      </c>
      <c r="AA74" s="36">
        <f t="shared" si="58"/>
        <v>122.46138637949575</v>
      </c>
      <c r="AB74" s="36">
        <f t="shared" si="59"/>
        <v>13.545431967983689</v>
      </c>
      <c r="AC74" s="36">
        <f t="shared" si="60"/>
        <v>50.762940936681545</v>
      </c>
      <c r="AD74" s="36">
        <f t="shared" si="61"/>
        <v>10.629639039055199</v>
      </c>
      <c r="AE74" s="36">
        <f t="shared" si="62"/>
        <v>2.3467943753766871</v>
      </c>
      <c r="AF74" s="36">
        <f t="shared" si="63"/>
        <v>10.573505858563244</v>
      </c>
      <c r="AG74" s="36">
        <f t="shared" si="64"/>
        <v>1.5867865951796918</v>
      </c>
      <c r="AH74" s="36">
        <f t="shared" si="65"/>
        <v>9.3950567580239106</v>
      </c>
      <c r="AI74" s="36">
        <f t="shared" si="66"/>
        <v>1.9242814877860621</v>
      </c>
      <c r="AJ74" s="36">
        <f t="shared" si="67"/>
        <v>5.4269676533796067</v>
      </c>
      <c r="AK74" s="36">
        <f t="shared" si="68"/>
        <v>0.76059531492644983</v>
      </c>
      <c r="AL74" s="36">
        <f t="shared" si="69"/>
        <v>4.8674158627008621</v>
      </c>
      <c r="AM74" s="36">
        <f t="shared" si="70"/>
        <v>0.71992151748082489</v>
      </c>
      <c r="AN74" s="36">
        <f t="shared" si="71"/>
        <v>59.555531400496264</v>
      </c>
      <c r="AO74" s="36">
        <f t="shared" si="72"/>
        <v>33.757023463490249</v>
      </c>
      <c r="AP74" s="53">
        <f t="shared" si="73"/>
        <v>290.72251624251123</v>
      </c>
      <c r="AQ74" s="53">
        <f t="shared" si="74"/>
        <v>350.27804764300748</v>
      </c>
      <c r="AR74" s="52">
        <f t="shared" si="75"/>
        <v>384.03507110649775</v>
      </c>
      <c r="BT74" s="34">
        <v>69</v>
      </c>
      <c r="BU74" s="59">
        <f t="shared" si="39"/>
        <v>1.587515455723012</v>
      </c>
      <c r="BV74" s="59">
        <f t="shared" si="40"/>
        <v>1.6354351813501036</v>
      </c>
      <c r="BW74" s="59">
        <f t="shared" si="41"/>
        <v>1.630604546525062</v>
      </c>
      <c r="BX74" s="59">
        <f t="shared" si="42"/>
        <v>1.6687357309888742</v>
      </c>
      <c r="BY74" s="59">
        <f t="shared" si="43"/>
        <v>2.0363293178266666</v>
      </c>
      <c r="BZ74" s="59">
        <f t="shared" si="44"/>
        <v>2.2989756812075699</v>
      </c>
      <c r="CA74" s="59">
        <f t="shared" si="45"/>
        <v>2.4195665580236261</v>
      </c>
      <c r="CB74" s="59">
        <f t="shared" si="46"/>
        <v>2.1559600477984944</v>
      </c>
      <c r="CC74" s="59">
        <f t="shared" si="47"/>
        <v>2.33417559205563</v>
      </c>
      <c r="CD74" s="59">
        <f t="shared" si="48"/>
        <v>2.0916103128109373</v>
      </c>
      <c r="CE74" s="59">
        <f t="shared" si="49"/>
        <v>2.0697817137221999</v>
      </c>
      <c r="CF74" s="59">
        <f t="shared" si="50"/>
        <v>2.0217844628560604</v>
      </c>
      <c r="CG74" s="59">
        <f t="shared" si="51"/>
        <v>1.9407559261167711</v>
      </c>
      <c r="CH74" s="59">
        <f t="shared" si="52"/>
        <v>1.4686281466357098</v>
      </c>
      <c r="CI74" s="59">
        <f t="shared" si="53"/>
        <v>2.13155087331769</v>
      </c>
      <c r="CJ74" s="59">
        <f t="shared" si="54"/>
        <v>1.6223098550312498</v>
      </c>
    </row>
    <row r="75" spans="1:88" x14ac:dyDescent="0.25">
      <c r="A75" s="41">
        <v>70</v>
      </c>
      <c r="B75" s="42" t="s">
        <v>235</v>
      </c>
      <c r="C75" s="43">
        <v>93608</v>
      </c>
      <c r="D75" s="45" t="s">
        <v>198</v>
      </c>
      <c r="E75" s="45" t="s">
        <v>161</v>
      </c>
      <c r="F75" s="47" t="s">
        <v>14</v>
      </c>
      <c r="G75" s="36">
        <v>55.345587713277972</v>
      </c>
      <c r="H75" s="36">
        <v>113.75022148176173</v>
      </c>
      <c r="I75" s="36">
        <v>12.7624597697511</v>
      </c>
      <c r="J75" s="36">
        <v>50.932764605740282</v>
      </c>
      <c r="K75" s="36">
        <v>10.58374539985939</v>
      </c>
      <c r="L75" s="36">
        <v>2.2510040240179969</v>
      </c>
      <c r="M75" s="36">
        <v>10.719035166817969</v>
      </c>
      <c r="N75" s="36">
        <v>1.5764522317058229</v>
      </c>
      <c r="O75" s="36">
        <v>9.1826169372943465</v>
      </c>
      <c r="P75" s="36">
        <v>1.894110754043165</v>
      </c>
      <c r="Q75" s="36">
        <v>5.366562782010984</v>
      </c>
      <c r="R75" s="36">
        <v>0.77549122846929275</v>
      </c>
      <c r="S75" s="36">
        <v>4.8947774458170139</v>
      </c>
      <c r="T75" s="36">
        <v>0.74234220035986676</v>
      </c>
      <c r="U75" s="36">
        <v>57.090876609383763</v>
      </c>
      <c r="V75" s="36">
        <v>29.250599161397393</v>
      </c>
      <c r="W75" s="53">
        <f t="shared" si="55"/>
        <v>280.77717174092697</v>
      </c>
      <c r="X75" s="53">
        <f t="shared" si="56"/>
        <v>337.86804835031074</v>
      </c>
      <c r="Y75" s="52">
        <f t="shared" si="38"/>
        <v>367.11864751170816</v>
      </c>
      <c r="Z75" s="36">
        <f t="shared" si="57"/>
        <v>64.754337624535225</v>
      </c>
      <c r="AA75" s="36">
        <f t="shared" si="58"/>
        <v>133.08775913366122</v>
      </c>
      <c r="AB75" s="36">
        <f t="shared" si="59"/>
        <v>14.932077930608786</v>
      </c>
      <c r="AC75" s="36">
        <f t="shared" si="60"/>
        <v>59.591334588716123</v>
      </c>
      <c r="AD75" s="36">
        <f t="shared" si="61"/>
        <v>12.277144663836893</v>
      </c>
      <c r="AE75" s="36">
        <f t="shared" si="62"/>
        <v>2.6111646678608764</v>
      </c>
      <c r="AF75" s="36">
        <f t="shared" si="63"/>
        <v>12.326890441840664</v>
      </c>
      <c r="AG75" s="36">
        <f t="shared" si="64"/>
        <v>1.8129200664616962</v>
      </c>
      <c r="AH75" s="36">
        <f t="shared" si="65"/>
        <v>10.560009477888498</v>
      </c>
      <c r="AI75" s="36">
        <f t="shared" si="66"/>
        <v>2.1782273671496397</v>
      </c>
      <c r="AJ75" s="36">
        <f t="shared" si="67"/>
        <v>6.1178815714925214</v>
      </c>
      <c r="AK75" s="36">
        <f t="shared" si="68"/>
        <v>0.88406000045499367</v>
      </c>
      <c r="AL75" s="36">
        <f t="shared" si="69"/>
        <v>5.5800462882313955</v>
      </c>
      <c r="AM75" s="36">
        <f t="shared" si="70"/>
        <v>0.84627010841024808</v>
      </c>
      <c r="AN75" s="36">
        <f t="shared" si="71"/>
        <v>72.505413293917385</v>
      </c>
      <c r="AO75" s="36">
        <f t="shared" si="72"/>
        <v>44.753416716938013</v>
      </c>
      <c r="AP75" s="53">
        <f t="shared" si="73"/>
        <v>327.56012393114884</v>
      </c>
      <c r="AQ75" s="53">
        <f t="shared" si="74"/>
        <v>400.06553722506624</v>
      </c>
      <c r="AR75" s="52">
        <f t="shared" si="75"/>
        <v>444.81895394200427</v>
      </c>
      <c r="BT75" s="34">
        <v>70</v>
      </c>
      <c r="BU75" s="59">
        <f t="shared" si="39"/>
        <v>1.8448529237759324</v>
      </c>
      <c r="BV75" s="59">
        <f t="shared" si="40"/>
        <v>1.777347210652527</v>
      </c>
      <c r="BW75" s="59">
        <f t="shared" si="41"/>
        <v>1.7975295450353663</v>
      </c>
      <c r="BX75" s="59">
        <f t="shared" si="42"/>
        <v>1.9589524848361646</v>
      </c>
      <c r="BY75" s="59">
        <f t="shared" si="43"/>
        <v>2.3519434221909759</v>
      </c>
      <c r="BZ75" s="59">
        <f t="shared" si="44"/>
        <v>2.5579591182022692</v>
      </c>
      <c r="CA75" s="59">
        <f t="shared" si="45"/>
        <v>2.8207987281099922</v>
      </c>
      <c r="CB75" s="59">
        <f t="shared" si="46"/>
        <v>2.4632066120403482</v>
      </c>
      <c r="CC75" s="59">
        <f t="shared" si="47"/>
        <v>2.6236048392269562</v>
      </c>
      <c r="CD75" s="59">
        <f t="shared" si="48"/>
        <v>2.3676384425539561</v>
      </c>
      <c r="CE75" s="59">
        <f t="shared" si="49"/>
        <v>2.3332881660917324</v>
      </c>
      <c r="CF75" s="59">
        <f t="shared" si="50"/>
        <v>2.3499734196039173</v>
      </c>
      <c r="CG75" s="59">
        <f t="shared" si="51"/>
        <v>2.2248988390077336</v>
      </c>
      <c r="CH75" s="59">
        <f t="shared" si="52"/>
        <v>1.726377210139225</v>
      </c>
      <c r="CI75" s="59">
        <f t="shared" si="53"/>
        <v>2.5950398458810802</v>
      </c>
      <c r="CJ75" s="59">
        <f t="shared" si="54"/>
        <v>2.1507793501027495</v>
      </c>
    </row>
    <row r="76" spans="1:88" x14ac:dyDescent="0.25">
      <c r="A76" s="41">
        <v>71</v>
      </c>
      <c r="B76" s="42" t="s">
        <v>235</v>
      </c>
      <c r="C76" s="43" t="s">
        <v>199</v>
      </c>
      <c r="D76" s="45" t="s">
        <v>198</v>
      </c>
      <c r="E76" s="50" t="s">
        <v>161</v>
      </c>
      <c r="F76" s="47" t="s">
        <v>14</v>
      </c>
      <c r="G76" s="37">
        <v>56.162391268986511</v>
      </c>
      <c r="H76" s="37">
        <v>116.03664069333057</v>
      </c>
      <c r="I76" s="37">
        <v>13.000304272438484</v>
      </c>
      <c r="J76" s="37">
        <v>49.081971381358102</v>
      </c>
      <c r="K76" s="37">
        <v>10.244157421662551</v>
      </c>
      <c r="L76" s="37">
        <v>2.3239653805041462</v>
      </c>
      <c r="M76" s="37">
        <v>10.423174803456549</v>
      </c>
      <c r="N76" s="37">
        <v>1.5943836264276292</v>
      </c>
      <c r="O76" s="37">
        <v>9.2177105495094978</v>
      </c>
      <c r="P76" s="37">
        <v>1.8822660850609558</v>
      </c>
      <c r="Q76" s="37">
        <v>5.491971910701209</v>
      </c>
      <c r="R76" s="37">
        <v>0.77357747086442818</v>
      </c>
      <c r="S76" s="37">
        <v>4.8782207484914055</v>
      </c>
      <c r="T76" s="37">
        <v>0.73303198326354524</v>
      </c>
      <c r="U76" s="37">
        <v>54.281725428898767</v>
      </c>
      <c r="V76" s="37">
        <v>28.660093792563487</v>
      </c>
      <c r="W76" s="53">
        <f t="shared" si="55"/>
        <v>281.84376759605561</v>
      </c>
      <c r="X76" s="53">
        <f t="shared" si="56"/>
        <v>336.12549302495438</v>
      </c>
      <c r="Y76" s="52">
        <f t="shared" si="38"/>
        <v>364.78558681751787</v>
      </c>
      <c r="Z76" s="36">
        <f t="shared" si="57"/>
        <v>65.709997784714218</v>
      </c>
      <c r="AA76" s="36">
        <f t="shared" si="58"/>
        <v>135.76286961119675</v>
      </c>
      <c r="AB76" s="36">
        <f t="shared" si="59"/>
        <v>15.210355998753025</v>
      </c>
      <c r="AC76" s="36">
        <f t="shared" si="60"/>
        <v>57.425906516188974</v>
      </c>
      <c r="AD76" s="36">
        <f t="shared" si="61"/>
        <v>11.883222609128559</v>
      </c>
      <c r="AE76" s="36">
        <f t="shared" si="62"/>
        <v>2.6957998413848094</v>
      </c>
      <c r="AF76" s="36">
        <f t="shared" si="63"/>
        <v>11.98665102397503</v>
      </c>
      <c r="AG76" s="36">
        <f t="shared" si="64"/>
        <v>1.8335411703917734</v>
      </c>
      <c r="AH76" s="36">
        <f t="shared" si="65"/>
        <v>10.600367131935922</v>
      </c>
      <c r="AI76" s="36">
        <f t="shared" si="66"/>
        <v>2.1646059978200989</v>
      </c>
      <c r="AJ76" s="36">
        <f t="shared" si="67"/>
        <v>6.2608479781993776</v>
      </c>
      <c r="AK76" s="36">
        <f t="shared" si="68"/>
        <v>0.88187831678544804</v>
      </c>
      <c r="AL76" s="36">
        <f t="shared" si="69"/>
        <v>5.5611716532802022</v>
      </c>
      <c r="AM76" s="36">
        <f t="shared" si="70"/>
        <v>0.83565646092044155</v>
      </c>
      <c r="AN76" s="36">
        <f t="shared" si="71"/>
        <v>68.937791294701441</v>
      </c>
      <c r="AO76" s="36">
        <f t="shared" si="72"/>
        <v>43.849943502622132</v>
      </c>
      <c r="AP76" s="53">
        <f t="shared" si="73"/>
        <v>328.81287209467462</v>
      </c>
      <c r="AQ76" s="53">
        <f t="shared" si="74"/>
        <v>397.75066338937609</v>
      </c>
      <c r="AR76" s="52">
        <f t="shared" si="75"/>
        <v>441.60060689199821</v>
      </c>
      <c r="BT76" s="34">
        <v>71</v>
      </c>
      <c r="BU76" s="59">
        <f t="shared" si="39"/>
        <v>1.8720797089662171</v>
      </c>
      <c r="BV76" s="59">
        <f t="shared" si="40"/>
        <v>1.8130725108332901</v>
      </c>
      <c r="BW76" s="59">
        <f t="shared" si="41"/>
        <v>1.8310287707659838</v>
      </c>
      <c r="BX76" s="59">
        <f t="shared" si="42"/>
        <v>1.8877681300522346</v>
      </c>
      <c r="BY76" s="59">
        <f t="shared" si="43"/>
        <v>2.2764794270361226</v>
      </c>
      <c r="BZ76" s="59">
        <f t="shared" si="44"/>
        <v>2.6408697505728935</v>
      </c>
      <c r="CA76" s="59">
        <f t="shared" si="45"/>
        <v>2.7429407377517236</v>
      </c>
      <c r="CB76" s="59">
        <f t="shared" si="46"/>
        <v>2.4912244162931705</v>
      </c>
      <c r="CC76" s="59">
        <f t="shared" si="47"/>
        <v>2.6336315855741423</v>
      </c>
      <c r="CD76" s="59">
        <f t="shared" si="48"/>
        <v>2.3528326063261948</v>
      </c>
      <c r="CE76" s="59">
        <f t="shared" si="49"/>
        <v>2.3878138742179171</v>
      </c>
      <c r="CF76" s="59">
        <f t="shared" si="50"/>
        <v>2.3441741541346306</v>
      </c>
      <c r="CG76" s="59">
        <f t="shared" si="51"/>
        <v>2.2173730674960934</v>
      </c>
      <c r="CH76" s="59">
        <f t="shared" si="52"/>
        <v>1.7047255424733609</v>
      </c>
      <c r="CI76" s="59">
        <f t="shared" si="53"/>
        <v>2.4673511558590349</v>
      </c>
      <c r="CJ76" s="59">
        <f t="shared" si="54"/>
        <v>2.1073598376884917</v>
      </c>
    </row>
    <row r="77" spans="1:88" x14ac:dyDescent="0.25">
      <c r="A77" s="41">
        <v>72</v>
      </c>
      <c r="B77" s="42" t="s">
        <v>235</v>
      </c>
      <c r="C77" s="43">
        <v>93610</v>
      </c>
      <c r="D77" s="45" t="s">
        <v>198</v>
      </c>
      <c r="E77" s="45" t="s">
        <v>161</v>
      </c>
      <c r="F77" s="47" t="s">
        <v>14</v>
      </c>
      <c r="G77" s="36">
        <v>78.128255909863341</v>
      </c>
      <c r="H77" s="36">
        <v>161.06757090774312</v>
      </c>
      <c r="I77" s="36">
        <v>18.236813878012377</v>
      </c>
      <c r="J77" s="36">
        <v>73.190056404138417</v>
      </c>
      <c r="K77" s="36">
        <v>15.298216833701675</v>
      </c>
      <c r="L77" s="36">
        <v>3.3357269386150152</v>
      </c>
      <c r="M77" s="36">
        <v>15.734575040838859</v>
      </c>
      <c r="N77" s="36">
        <v>2.315714479818519</v>
      </c>
      <c r="O77" s="36">
        <v>13.540962075749004</v>
      </c>
      <c r="P77" s="36">
        <v>2.7964374245273551</v>
      </c>
      <c r="Q77" s="36">
        <v>7.8529992452536357</v>
      </c>
      <c r="R77" s="36">
        <v>1.1243243735298445</v>
      </c>
      <c r="S77" s="36">
        <v>7.0090580758411738</v>
      </c>
      <c r="T77" s="36">
        <v>1.0787364215875572</v>
      </c>
      <c r="U77" s="36">
        <v>84.178861880894431</v>
      </c>
      <c r="V77" s="36">
        <v>40.141529744114372</v>
      </c>
      <c r="W77" s="53">
        <f t="shared" si="55"/>
        <v>400.7094480092199</v>
      </c>
      <c r="X77" s="53">
        <f t="shared" si="56"/>
        <v>484.88830989011433</v>
      </c>
      <c r="Y77" s="52">
        <f t="shared" si="38"/>
        <v>525.02983963422867</v>
      </c>
      <c r="Z77" s="36">
        <f t="shared" si="57"/>
        <v>91.4100594145401</v>
      </c>
      <c r="AA77" s="36">
        <f t="shared" si="58"/>
        <v>188.44905796205944</v>
      </c>
      <c r="AB77" s="36">
        <f t="shared" si="59"/>
        <v>21.33707223727448</v>
      </c>
      <c r="AC77" s="36">
        <f t="shared" si="60"/>
        <v>85.63236599284194</v>
      </c>
      <c r="AD77" s="36">
        <f t="shared" si="61"/>
        <v>17.745931527093941</v>
      </c>
      <c r="AE77" s="36">
        <f t="shared" si="62"/>
        <v>3.8694432487934174</v>
      </c>
      <c r="AF77" s="36">
        <f t="shared" si="63"/>
        <v>18.094761296964688</v>
      </c>
      <c r="AG77" s="36">
        <f t="shared" si="64"/>
        <v>2.6630716517912965</v>
      </c>
      <c r="AH77" s="36">
        <f t="shared" si="65"/>
        <v>15.572106387111353</v>
      </c>
      <c r="AI77" s="36">
        <f t="shared" si="66"/>
        <v>3.215903038206458</v>
      </c>
      <c r="AJ77" s="36">
        <f t="shared" si="67"/>
        <v>8.9524191395891446</v>
      </c>
      <c r="AK77" s="36">
        <f t="shared" si="68"/>
        <v>1.2817297858240226</v>
      </c>
      <c r="AL77" s="36">
        <f t="shared" si="69"/>
        <v>7.9903262064589375</v>
      </c>
      <c r="AM77" s="36">
        <f t="shared" si="70"/>
        <v>1.2297595206098151</v>
      </c>
      <c r="AN77" s="36">
        <f t="shared" si="71"/>
        <v>106.90715458873593</v>
      </c>
      <c r="AO77" s="36">
        <f t="shared" si="72"/>
        <v>61.41654050849499</v>
      </c>
      <c r="AP77" s="53">
        <f t="shared" si="73"/>
        <v>467.4440074091591</v>
      </c>
      <c r="AQ77" s="53">
        <f t="shared" si="74"/>
        <v>574.35116199789502</v>
      </c>
      <c r="AR77" s="52">
        <f t="shared" si="75"/>
        <v>635.76770250639004</v>
      </c>
      <c r="BT77" s="34">
        <v>72</v>
      </c>
      <c r="BU77" s="59">
        <f t="shared" si="39"/>
        <v>2.6042751969954447</v>
      </c>
      <c r="BV77" s="59">
        <f t="shared" si="40"/>
        <v>2.5166807954334862</v>
      </c>
      <c r="BW77" s="59">
        <f t="shared" si="41"/>
        <v>2.5685653349313209</v>
      </c>
      <c r="BX77" s="59">
        <f t="shared" si="42"/>
        <v>2.8150021693899392</v>
      </c>
      <c r="BY77" s="59">
        <f t="shared" si="43"/>
        <v>3.3996037408225943</v>
      </c>
      <c r="BZ77" s="59">
        <f t="shared" si="44"/>
        <v>3.7905987938806991</v>
      </c>
      <c r="CA77" s="59">
        <f t="shared" si="45"/>
        <v>4.1406776423260157</v>
      </c>
      <c r="CB77" s="59">
        <f t="shared" si="46"/>
        <v>3.6183038747164358</v>
      </c>
      <c r="CC77" s="59">
        <f t="shared" si="47"/>
        <v>3.8688463073568582</v>
      </c>
      <c r="CD77" s="59">
        <f t="shared" si="48"/>
        <v>3.4955467806591938</v>
      </c>
      <c r="CE77" s="59">
        <f t="shared" si="49"/>
        <v>3.4143474979363635</v>
      </c>
      <c r="CF77" s="59">
        <f t="shared" si="50"/>
        <v>3.4070435561510437</v>
      </c>
      <c r="CG77" s="59">
        <f t="shared" si="51"/>
        <v>3.185935489018715</v>
      </c>
      <c r="CH77" s="59">
        <f t="shared" si="52"/>
        <v>2.5086893525292031</v>
      </c>
      <c r="CI77" s="59">
        <f t="shared" si="53"/>
        <v>3.8263119036770195</v>
      </c>
      <c r="CJ77" s="59">
        <f t="shared" si="54"/>
        <v>2.9515830694201743</v>
      </c>
    </row>
    <row r="78" spans="1:88" x14ac:dyDescent="0.25">
      <c r="A78" s="41">
        <v>73</v>
      </c>
      <c r="B78" s="42" t="s">
        <v>235</v>
      </c>
      <c r="C78" s="43">
        <v>93611</v>
      </c>
      <c r="D78" s="45" t="s">
        <v>198</v>
      </c>
      <c r="E78" s="45" t="s">
        <v>161</v>
      </c>
      <c r="F78" s="47" t="s">
        <v>14</v>
      </c>
      <c r="G78" s="36">
        <v>57.058748693149553</v>
      </c>
      <c r="H78" s="36">
        <v>118.6711657067286</v>
      </c>
      <c r="I78" s="36">
        <v>13.185392863533128</v>
      </c>
      <c r="J78" s="36">
        <v>52.852715601169024</v>
      </c>
      <c r="K78" s="36">
        <v>10.954544340093097</v>
      </c>
      <c r="L78" s="36">
        <v>2.3237995847635839</v>
      </c>
      <c r="M78" s="36">
        <v>11.078469161999941</v>
      </c>
      <c r="N78" s="36">
        <v>1.6378660060809649</v>
      </c>
      <c r="O78" s="36">
        <v>9.5362471284958996</v>
      </c>
      <c r="P78" s="36">
        <v>1.9671504360031535</v>
      </c>
      <c r="Q78" s="36">
        <v>5.5698709974501481</v>
      </c>
      <c r="R78" s="36">
        <v>0.79328667870451042</v>
      </c>
      <c r="S78" s="36">
        <v>5.015318274564601</v>
      </c>
      <c r="T78" s="36">
        <v>0.76020644193611808</v>
      </c>
      <c r="U78" s="36">
        <v>59.596789691975218</v>
      </c>
      <c r="V78" s="36">
        <v>30.550248832149265</v>
      </c>
      <c r="W78" s="53">
        <f t="shared" si="55"/>
        <v>291.40478191467241</v>
      </c>
      <c r="X78" s="53">
        <f t="shared" si="56"/>
        <v>351.00157160664764</v>
      </c>
      <c r="Y78" s="52">
        <f t="shared" si="38"/>
        <v>381.55182043879688</v>
      </c>
      <c r="Z78" s="36">
        <f t="shared" si="57"/>
        <v>66.758735970984972</v>
      </c>
      <c r="AA78" s="36">
        <f t="shared" si="58"/>
        <v>138.84526387687245</v>
      </c>
      <c r="AB78" s="36">
        <f t="shared" si="59"/>
        <v>15.426909650333759</v>
      </c>
      <c r="AC78" s="36">
        <f t="shared" si="60"/>
        <v>61.837677253367751</v>
      </c>
      <c r="AD78" s="36">
        <f t="shared" si="61"/>
        <v>12.707271434507991</v>
      </c>
      <c r="AE78" s="36">
        <f t="shared" si="62"/>
        <v>2.6956075183257573</v>
      </c>
      <c r="AF78" s="36">
        <f t="shared" si="63"/>
        <v>12.740239536299931</v>
      </c>
      <c r="AG78" s="36">
        <f t="shared" si="64"/>
        <v>1.8835459069931095</v>
      </c>
      <c r="AH78" s="36">
        <f t="shared" si="65"/>
        <v>10.966684197770284</v>
      </c>
      <c r="AI78" s="36">
        <f t="shared" si="66"/>
        <v>2.2622230014036262</v>
      </c>
      <c r="AJ78" s="36">
        <f t="shared" si="67"/>
        <v>6.3496529370931682</v>
      </c>
      <c r="AK78" s="36">
        <f t="shared" si="68"/>
        <v>0.90434681372314185</v>
      </c>
      <c r="AL78" s="36">
        <f t="shared" si="69"/>
        <v>5.717462833003645</v>
      </c>
      <c r="AM78" s="36">
        <f t="shared" si="70"/>
        <v>0.86663534380717455</v>
      </c>
      <c r="AN78" s="36">
        <f t="shared" si="71"/>
        <v>75.687922908808531</v>
      </c>
      <c r="AO78" s="36">
        <f t="shared" si="72"/>
        <v>46.74188071318838</v>
      </c>
      <c r="AP78" s="53">
        <f t="shared" si="73"/>
        <v>339.96225627448678</v>
      </c>
      <c r="AQ78" s="53">
        <f t="shared" si="74"/>
        <v>415.65017918329534</v>
      </c>
      <c r="AR78" s="52">
        <f t="shared" si="75"/>
        <v>462.39205989648372</v>
      </c>
      <c r="BT78" s="34">
        <v>73</v>
      </c>
      <c r="BU78" s="59">
        <f t="shared" si="39"/>
        <v>1.9019582897716518</v>
      </c>
      <c r="BV78" s="59">
        <f t="shared" si="40"/>
        <v>1.8542369641676344</v>
      </c>
      <c r="BW78" s="59">
        <f t="shared" si="41"/>
        <v>1.8570975864131167</v>
      </c>
      <c r="BX78" s="59">
        <f t="shared" si="42"/>
        <v>2.0327967538911165</v>
      </c>
      <c r="BY78" s="59">
        <f t="shared" si="43"/>
        <v>2.4343431866873551</v>
      </c>
      <c r="BZ78" s="59">
        <f t="shared" si="44"/>
        <v>2.6406813463222543</v>
      </c>
      <c r="CA78" s="59">
        <f t="shared" si="45"/>
        <v>2.9153866215789317</v>
      </c>
      <c r="CB78" s="59">
        <f t="shared" si="46"/>
        <v>2.5591656345015075</v>
      </c>
      <c r="CC78" s="59">
        <f t="shared" si="47"/>
        <v>2.7246420367131141</v>
      </c>
      <c r="CD78" s="59">
        <f t="shared" si="48"/>
        <v>2.4589380450039418</v>
      </c>
      <c r="CE78" s="59">
        <f t="shared" si="49"/>
        <v>2.4216830423696298</v>
      </c>
      <c r="CF78" s="59">
        <f t="shared" si="50"/>
        <v>2.4038990263773043</v>
      </c>
      <c r="CG78" s="59">
        <f t="shared" si="51"/>
        <v>2.2796901248020913</v>
      </c>
      <c r="CH78" s="59">
        <f t="shared" si="52"/>
        <v>1.7679219579909724</v>
      </c>
      <c r="CI78" s="59">
        <f t="shared" si="53"/>
        <v>2.7089449859988735</v>
      </c>
      <c r="CJ78" s="59">
        <f t="shared" si="54"/>
        <v>2.2463418258933285</v>
      </c>
    </row>
    <row r="79" spans="1:88" x14ac:dyDescent="0.25">
      <c r="A79" s="41">
        <v>74</v>
      </c>
      <c r="B79" s="42" t="s">
        <v>235</v>
      </c>
      <c r="C79" s="43">
        <v>93628</v>
      </c>
      <c r="D79" s="51" t="s">
        <v>200</v>
      </c>
      <c r="E79" s="51" t="s">
        <v>161</v>
      </c>
      <c r="F79" s="47" t="s">
        <v>14</v>
      </c>
      <c r="G79" s="36">
        <v>60.158441849462278</v>
      </c>
      <c r="H79" s="36">
        <v>122.92130675724624</v>
      </c>
      <c r="I79" s="36">
        <v>13.79586372461789</v>
      </c>
      <c r="J79" s="36">
        <v>52.608599289782923</v>
      </c>
      <c r="K79" s="36">
        <v>11.204983303274028</v>
      </c>
      <c r="L79" s="36">
        <v>2.5555306447572605</v>
      </c>
      <c r="M79" s="36">
        <v>11.133740758540943</v>
      </c>
      <c r="N79" s="36">
        <v>1.7587406522334805</v>
      </c>
      <c r="O79" s="36">
        <v>10.525949268886153</v>
      </c>
      <c r="P79" s="36">
        <v>2.1023346668414891</v>
      </c>
      <c r="Q79" s="36">
        <v>6.1460533151869239</v>
      </c>
      <c r="R79" s="36">
        <v>0.90080249763198372</v>
      </c>
      <c r="S79" s="36">
        <v>5.6582195615298652</v>
      </c>
      <c r="T79" s="36">
        <v>0.83528092057249237</v>
      </c>
      <c r="U79" s="36">
        <v>61.468931534412285</v>
      </c>
      <c r="V79" s="36">
        <v>30.259348065796409</v>
      </c>
      <c r="W79" s="53">
        <f t="shared" si="55"/>
        <v>302.30584721056391</v>
      </c>
      <c r="X79" s="53">
        <f t="shared" si="56"/>
        <v>363.77477874497617</v>
      </c>
      <c r="Y79" s="52">
        <f t="shared" si="38"/>
        <v>394.03412681077259</v>
      </c>
      <c r="Z79" s="36">
        <f t="shared" si="57"/>
        <v>70.385376963870854</v>
      </c>
      <c r="AA79" s="36">
        <f t="shared" si="58"/>
        <v>143.81792890597811</v>
      </c>
      <c r="AB79" s="36">
        <f t="shared" si="59"/>
        <v>16.14116055780293</v>
      </c>
      <c r="AC79" s="36">
        <f t="shared" si="60"/>
        <v>61.552061169046013</v>
      </c>
      <c r="AD79" s="36">
        <f t="shared" si="61"/>
        <v>12.997780631797871</v>
      </c>
      <c r="AE79" s="36">
        <f t="shared" si="62"/>
        <v>2.964415547918422</v>
      </c>
      <c r="AF79" s="36">
        <f t="shared" si="63"/>
        <v>12.803801872322083</v>
      </c>
      <c r="AG79" s="36">
        <f t="shared" si="64"/>
        <v>2.0225517500685024</v>
      </c>
      <c r="AH79" s="36">
        <f t="shared" si="65"/>
        <v>12.104841659219074</v>
      </c>
      <c r="AI79" s="36">
        <f t="shared" si="66"/>
        <v>2.4176848668677122</v>
      </c>
      <c r="AJ79" s="36">
        <f t="shared" si="67"/>
        <v>7.0065007793130922</v>
      </c>
      <c r="AK79" s="36">
        <f t="shared" si="68"/>
        <v>1.0269148473004615</v>
      </c>
      <c r="AL79" s="36">
        <f t="shared" si="69"/>
        <v>6.450370300144046</v>
      </c>
      <c r="AM79" s="36">
        <f t="shared" si="70"/>
        <v>0.95222024945264117</v>
      </c>
      <c r="AN79" s="36">
        <f t="shared" si="71"/>
        <v>78.065543048703603</v>
      </c>
      <c r="AO79" s="36">
        <f t="shared" si="72"/>
        <v>46.296802540668509</v>
      </c>
      <c r="AP79" s="53">
        <f t="shared" si="73"/>
        <v>352.64361010110184</v>
      </c>
      <c r="AQ79" s="53">
        <f t="shared" si="74"/>
        <v>430.70915314980545</v>
      </c>
      <c r="AR79" s="52">
        <f t="shared" si="75"/>
        <v>477.00595569047397</v>
      </c>
      <c r="BT79" s="34">
        <v>74</v>
      </c>
      <c r="BU79" s="59">
        <f t="shared" si="39"/>
        <v>2.005281394982076</v>
      </c>
      <c r="BV79" s="59">
        <f t="shared" si="40"/>
        <v>1.9206454180819725</v>
      </c>
      <c r="BW79" s="59">
        <f t="shared" si="41"/>
        <v>1.9430793978335057</v>
      </c>
      <c r="BX79" s="59">
        <f t="shared" si="42"/>
        <v>2.0234076649916508</v>
      </c>
      <c r="BY79" s="59">
        <f t="shared" si="43"/>
        <v>2.4899962896164509</v>
      </c>
      <c r="BZ79" s="59">
        <f t="shared" si="44"/>
        <v>2.9040120963150686</v>
      </c>
      <c r="CA79" s="59">
        <f t="shared" si="45"/>
        <v>2.9299317785634065</v>
      </c>
      <c r="CB79" s="59">
        <f t="shared" si="46"/>
        <v>2.7480322691148134</v>
      </c>
      <c r="CC79" s="59">
        <f t="shared" si="47"/>
        <v>3.0074140768246154</v>
      </c>
      <c r="CD79" s="59">
        <f t="shared" si="48"/>
        <v>2.627918333551861</v>
      </c>
      <c r="CE79" s="59">
        <f t="shared" si="49"/>
        <v>2.6721970935595323</v>
      </c>
      <c r="CF79" s="59">
        <f t="shared" si="50"/>
        <v>2.7297045382787384</v>
      </c>
      <c r="CG79" s="59">
        <f t="shared" si="51"/>
        <v>2.571917982513575</v>
      </c>
      <c r="CH79" s="59">
        <f t="shared" si="52"/>
        <v>1.9425137687732381</v>
      </c>
      <c r="CI79" s="59">
        <f t="shared" si="53"/>
        <v>2.7940423424732859</v>
      </c>
      <c r="CJ79" s="59">
        <f t="shared" si="54"/>
        <v>2.2249520636615006</v>
      </c>
    </row>
    <row r="80" spans="1:88" x14ac:dyDescent="0.25">
      <c r="A80" s="41">
        <v>75</v>
      </c>
      <c r="B80" s="42" t="s">
        <v>235</v>
      </c>
      <c r="C80" s="43">
        <v>93629</v>
      </c>
      <c r="D80" s="51" t="s">
        <v>200</v>
      </c>
      <c r="E80" s="51" t="s">
        <v>161</v>
      </c>
      <c r="F80" s="47" t="s">
        <v>14</v>
      </c>
      <c r="G80" s="36">
        <v>55.682626972074772</v>
      </c>
      <c r="H80" s="36">
        <v>115.64858126918398</v>
      </c>
      <c r="I80" s="36">
        <v>13.033590217365651</v>
      </c>
      <c r="J80" s="36">
        <v>49.628547172778035</v>
      </c>
      <c r="K80" s="36">
        <v>10.493959104048145</v>
      </c>
      <c r="L80" s="36">
        <v>2.3764386608793768</v>
      </c>
      <c r="M80" s="36">
        <v>10.592988687561201</v>
      </c>
      <c r="N80" s="36">
        <v>1.65366676033273</v>
      </c>
      <c r="O80" s="36">
        <v>9.8189145410140934</v>
      </c>
      <c r="P80" s="36">
        <v>2.0122803081088128</v>
      </c>
      <c r="Q80" s="36">
        <v>5.8150609858429148</v>
      </c>
      <c r="R80" s="36">
        <v>0.83238762943195843</v>
      </c>
      <c r="S80" s="36">
        <v>5.2465067557510077</v>
      </c>
      <c r="T80" s="36">
        <v>0.79485490081910981</v>
      </c>
      <c r="U80" s="36">
        <v>58.960315119961493</v>
      </c>
      <c r="V80" s="36">
        <v>28.294289619217281</v>
      </c>
      <c r="W80" s="53">
        <f t="shared" si="55"/>
        <v>283.63040396519182</v>
      </c>
      <c r="X80" s="53">
        <f t="shared" si="56"/>
        <v>342.5907190851533</v>
      </c>
      <c r="Y80" s="52">
        <f t="shared" si="38"/>
        <v>370.88500870437059</v>
      </c>
      <c r="Z80" s="36">
        <f t="shared" si="57"/>
        <v>65.148673557327484</v>
      </c>
      <c r="AA80" s="36">
        <f t="shared" si="58"/>
        <v>135.30884008494525</v>
      </c>
      <c r="AB80" s="36">
        <f t="shared" si="59"/>
        <v>15.249300554317811</v>
      </c>
      <c r="AC80" s="36">
        <f t="shared" si="60"/>
        <v>58.0654001921503</v>
      </c>
      <c r="AD80" s="36">
        <f t="shared" si="61"/>
        <v>12.172992560695846</v>
      </c>
      <c r="AE80" s="36">
        <f t="shared" si="62"/>
        <v>2.7566688466200771</v>
      </c>
      <c r="AF80" s="36">
        <f t="shared" si="63"/>
        <v>12.18193699069538</v>
      </c>
      <c r="AG80" s="36">
        <f t="shared" si="64"/>
        <v>1.9017167743826393</v>
      </c>
      <c r="AH80" s="36">
        <f t="shared" si="65"/>
        <v>11.291751722166207</v>
      </c>
      <c r="AI80" s="36">
        <f t="shared" si="66"/>
        <v>2.3141223543251344</v>
      </c>
      <c r="AJ80" s="36">
        <f t="shared" si="67"/>
        <v>6.6291695238609218</v>
      </c>
      <c r="AK80" s="36">
        <f t="shared" si="68"/>
        <v>0.9489218975524325</v>
      </c>
      <c r="AL80" s="36">
        <f t="shared" si="69"/>
        <v>5.9810177015561479</v>
      </c>
      <c r="AM80" s="36">
        <f t="shared" si="70"/>
        <v>0.90613458693378512</v>
      </c>
      <c r="AN80" s="36">
        <f t="shared" si="71"/>
        <v>74.879600202351099</v>
      </c>
      <c r="AO80" s="36">
        <f t="shared" si="72"/>
        <v>43.290263117402439</v>
      </c>
      <c r="AP80" s="53">
        <f t="shared" si="73"/>
        <v>330.85664734752942</v>
      </c>
      <c r="AQ80" s="53">
        <f t="shared" si="74"/>
        <v>405.73624754988055</v>
      </c>
      <c r="AR80" s="52">
        <f t="shared" si="75"/>
        <v>449.02651066728299</v>
      </c>
      <c r="BT80" s="34">
        <v>75</v>
      </c>
      <c r="BU80" s="59">
        <f t="shared" si="39"/>
        <v>1.8560875657358258</v>
      </c>
      <c r="BV80" s="59">
        <f t="shared" si="40"/>
        <v>1.8070090823309997</v>
      </c>
      <c r="BW80" s="59">
        <f t="shared" si="41"/>
        <v>1.8357169320233313</v>
      </c>
      <c r="BX80" s="59">
        <f t="shared" si="42"/>
        <v>1.9087902758760782</v>
      </c>
      <c r="BY80" s="59">
        <f t="shared" si="43"/>
        <v>2.3319909120106987</v>
      </c>
      <c r="BZ80" s="59">
        <f t="shared" si="44"/>
        <v>2.7004984782720189</v>
      </c>
      <c r="CA80" s="59">
        <f t="shared" si="45"/>
        <v>2.7876286019897898</v>
      </c>
      <c r="CB80" s="59">
        <f t="shared" si="46"/>
        <v>2.5838543130198905</v>
      </c>
      <c r="CC80" s="59">
        <f t="shared" si="47"/>
        <v>2.8054041545754553</v>
      </c>
      <c r="CD80" s="59">
        <f t="shared" si="48"/>
        <v>2.5153503851360157</v>
      </c>
      <c r="CE80" s="59">
        <f t="shared" si="49"/>
        <v>2.5282873851490937</v>
      </c>
      <c r="CF80" s="59">
        <f t="shared" si="50"/>
        <v>2.5223867558544195</v>
      </c>
      <c r="CG80" s="59">
        <f t="shared" si="51"/>
        <v>2.3847757980686395</v>
      </c>
      <c r="CH80" s="59">
        <f t="shared" si="52"/>
        <v>1.8484997693467671</v>
      </c>
      <c r="CI80" s="59">
        <f t="shared" si="53"/>
        <v>2.6800143236346132</v>
      </c>
      <c r="CJ80" s="59">
        <f t="shared" si="54"/>
        <v>2.0804624720012708</v>
      </c>
    </row>
    <row r="81" spans="1:88" x14ac:dyDescent="0.25">
      <c r="A81" s="41">
        <v>76</v>
      </c>
      <c r="B81" s="42" t="s">
        <v>235</v>
      </c>
      <c r="C81" s="43">
        <v>93630</v>
      </c>
      <c r="D81" s="51" t="s">
        <v>200</v>
      </c>
      <c r="E81" s="51" t="s">
        <v>161</v>
      </c>
      <c r="F81" s="47" t="s">
        <v>14</v>
      </c>
      <c r="G81" s="36">
        <v>58.137259917015058</v>
      </c>
      <c r="H81" s="36">
        <v>119.39145887729056</v>
      </c>
      <c r="I81" s="36">
        <v>13.529418127586522</v>
      </c>
      <c r="J81" s="36">
        <v>52.354334344014276</v>
      </c>
      <c r="K81" s="36">
        <v>10.927121046957611</v>
      </c>
      <c r="L81" s="36">
        <v>2.4349838449089996</v>
      </c>
      <c r="M81" s="36">
        <v>11.112655819702606</v>
      </c>
      <c r="N81" s="36">
        <v>1.757947526572297</v>
      </c>
      <c r="O81" s="36">
        <v>10.240693780488767</v>
      </c>
      <c r="P81" s="36">
        <v>2.0797751004946958</v>
      </c>
      <c r="Q81" s="36">
        <v>6.0472236955698992</v>
      </c>
      <c r="R81" s="36">
        <v>0.86525018507038398</v>
      </c>
      <c r="S81" s="36">
        <v>5.4430238129367678</v>
      </c>
      <c r="T81" s="36">
        <v>0.82810647738807974</v>
      </c>
      <c r="U81" s="36">
        <v>60.638999513163256</v>
      </c>
      <c r="V81" s="36">
        <v>29.634508488252099</v>
      </c>
      <c r="W81" s="53">
        <f t="shared" si="55"/>
        <v>295.14925255599661</v>
      </c>
      <c r="X81" s="53">
        <f t="shared" si="56"/>
        <v>355.78825206915985</v>
      </c>
      <c r="Y81" s="52">
        <f t="shared" si="38"/>
        <v>385.42276055741195</v>
      </c>
      <c r="Z81" s="36">
        <f t="shared" si="57"/>
        <v>68.020594102907609</v>
      </c>
      <c r="AA81" s="36">
        <f t="shared" si="58"/>
        <v>139.68800688642995</v>
      </c>
      <c r="AB81" s="36">
        <f t="shared" si="59"/>
        <v>15.82941920927623</v>
      </c>
      <c r="AC81" s="36">
        <f t="shared" si="60"/>
        <v>61.254571182496697</v>
      </c>
      <c r="AD81" s="36">
        <f t="shared" si="61"/>
        <v>12.675460414470828</v>
      </c>
      <c r="AE81" s="36">
        <f t="shared" si="62"/>
        <v>2.8245812600944391</v>
      </c>
      <c r="AF81" s="36">
        <f t="shared" si="63"/>
        <v>12.779554192657997</v>
      </c>
      <c r="AG81" s="36">
        <f t="shared" si="64"/>
        <v>2.0216396555581415</v>
      </c>
      <c r="AH81" s="36">
        <f t="shared" si="65"/>
        <v>11.776797847562081</v>
      </c>
      <c r="AI81" s="36">
        <f t="shared" si="66"/>
        <v>2.3917413655689002</v>
      </c>
      <c r="AJ81" s="36">
        <f t="shared" si="67"/>
        <v>6.8938350129496841</v>
      </c>
      <c r="AK81" s="36">
        <f t="shared" si="68"/>
        <v>0.98638521098023768</v>
      </c>
      <c r="AL81" s="36">
        <f t="shared" si="69"/>
        <v>6.2050471467479147</v>
      </c>
      <c r="AM81" s="36">
        <f t="shared" si="70"/>
        <v>0.9440413842224108</v>
      </c>
      <c r="AN81" s="36">
        <f t="shared" si="71"/>
        <v>77.011529381717338</v>
      </c>
      <c r="AO81" s="36">
        <f t="shared" si="72"/>
        <v>45.340797987025709</v>
      </c>
      <c r="AP81" s="53">
        <f t="shared" si="73"/>
        <v>344.29167487192314</v>
      </c>
      <c r="AQ81" s="53">
        <f t="shared" si="74"/>
        <v>421.3032042536405</v>
      </c>
      <c r="AR81" s="52">
        <f t="shared" si="75"/>
        <v>466.64400224066623</v>
      </c>
      <c r="BT81" s="34">
        <v>76</v>
      </c>
      <c r="BU81" s="59">
        <f t="shared" si="39"/>
        <v>1.9379086639005019</v>
      </c>
      <c r="BV81" s="59">
        <f t="shared" si="40"/>
        <v>1.865491544957665</v>
      </c>
      <c r="BW81" s="59">
        <f t="shared" si="41"/>
        <v>1.9055518489558483</v>
      </c>
      <c r="BX81" s="59">
        <f t="shared" si="42"/>
        <v>2.0136282440005493</v>
      </c>
      <c r="BY81" s="59">
        <f t="shared" si="43"/>
        <v>2.4282491215461359</v>
      </c>
      <c r="BZ81" s="59">
        <f t="shared" si="44"/>
        <v>2.7670270964874994</v>
      </c>
      <c r="CA81" s="59">
        <f t="shared" si="45"/>
        <v>2.9243831104480544</v>
      </c>
      <c r="CB81" s="59">
        <f t="shared" si="46"/>
        <v>2.7467930102692142</v>
      </c>
      <c r="CC81" s="59">
        <f t="shared" si="47"/>
        <v>2.9259125087110762</v>
      </c>
      <c r="CD81" s="59">
        <f t="shared" si="48"/>
        <v>2.5997188756183696</v>
      </c>
      <c r="CE81" s="59">
        <f t="shared" si="49"/>
        <v>2.6292276937260435</v>
      </c>
      <c r="CF81" s="59">
        <f t="shared" si="50"/>
        <v>2.6219702577890422</v>
      </c>
      <c r="CG81" s="59">
        <f t="shared" si="51"/>
        <v>2.4741017331530761</v>
      </c>
      <c r="CH81" s="59">
        <f t="shared" si="52"/>
        <v>1.9258290171815808</v>
      </c>
      <c r="CI81" s="59">
        <f t="shared" si="53"/>
        <v>2.756318159689239</v>
      </c>
      <c r="CJ81" s="59">
        <f t="shared" si="54"/>
        <v>2.1790079770773603</v>
      </c>
    </row>
    <row r="82" spans="1:88" x14ac:dyDescent="0.25">
      <c r="A82" s="41">
        <v>77</v>
      </c>
      <c r="B82" s="42" t="s">
        <v>235</v>
      </c>
      <c r="C82" s="43">
        <v>93631</v>
      </c>
      <c r="D82" s="51" t="s">
        <v>200</v>
      </c>
      <c r="E82" s="51" t="s">
        <v>161</v>
      </c>
      <c r="F82" s="47" t="s">
        <v>14</v>
      </c>
      <c r="G82" s="36">
        <v>52.675612174332208</v>
      </c>
      <c r="H82" s="36">
        <v>107.99895867220677</v>
      </c>
      <c r="I82" s="36">
        <v>12.015550797170535</v>
      </c>
      <c r="J82" s="36">
        <v>45.905216314835876</v>
      </c>
      <c r="K82" s="36">
        <v>9.553577050112894</v>
      </c>
      <c r="L82" s="36">
        <v>2.1981181498527667</v>
      </c>
      <c r="M82" s="36">
        <v>9.542293523243444</v>
      </c>
      <c r="N82" s="36">
        <v>1.5392056312181699</v>
      </c>
      <c r="O82" s="36">
        <v>9.1461683252400583</v>
      </c>
      <c r="P82" s="36">
        <v>1.8948143549073995</v>
      </c>
      <c r="Q82" s="36">
        <v>5.4419582710147258</v>
      </c>
      <c r="R82" s="36">
        <v>0.80881144757463252</v>
      </c>
      <c r="S82" s="36">
        <v>4.9505228085922477</v>
      </c>
      <c r="T82" s="36">
        <v>0.75911272605031699</v>
      </c>
      <c r="U82" s="36">
        <v>55.996565364365352</v>
      </c>
      <c r="V82" s="36">
        <v>29.550232650013545</v>
      </c>
      <c r="W82" s="53">
        <f t="shared" si="55"/>
        <v>264.42992024635208</v>
      </c>
      <c r="X82" s="53">
        <f t="shared" si="56"/>
        <v>320.42648561071746</v>
      </c>
      <c r="Y82" s="52">
        <f t="shared" si="38"/>
        <v>349.97671826073099</v>
      </c>
      <c r="Z82" s="36">
        <f t="shared" si="57"/>
        <v>61.630466243968677</v>
      </c>
      <c r="AA82" s="36">
        <f t="shared" si="58"/>
        <v>126.35878164648192</v>
      </c>
      <c r="AB82" s="36">
        <f t="shared" si="59"/>
        <v>14.058194432689525</v>
      </c>
      <c r="AC82" s="36">
        <f t="shared" si="60"/>
        <v>53.709103088357971</v>
      </c>
      <c r="AD82" s="36">
        <f t="shared" si="61"/>
        <v>11.082149378130957</v>
      </c>
      <c r="AE82" s="36">
        <f t="shared" si="62"/>
        <v>2.5498170538292091</v>
      </c>
      <c r="AF82" s="36">
        <f t="shared" si="63"/>
        <v>10.97363755172996</v>
      </c>
      <c r="AG82" s="36">
        <f t="shared" si="64"/>
        <v>1.7700864759008952</v>
      </c>
      <c r="AH82" s="36">
        <f t="shared" si="65"/>
        <v>10.518093574026066</v>
      </c>
      <c r="AI82" s="36">
        <f t="shared" si="66"/>
        <v>2.179036508143509</v>
      </c>
      <c r="AJ82" s="36">
        <f t="shared" si="67"/>
        <v>6.2038324289567868</v>
      </c>
      <c r="AK82" s="36">
        <f t="shared" si="68"/>
        <v>0.92204505023508099</v>
      </c>
      <c r="AL82" s="36">
        <f t="shared" si="69"/>
        <v>5.6435960017951619</v>
      </c>
      <c r="AM82" s="36">
        <f t="shared" si="70"/>
        <v>0.86538850769736131</v>
      </c>
      <c r="AN82" s="36">
        <f t="shared" si="71"/>
        <v>71.115638012744</v>
      </c>
      <c r="AO82" s="36">
        <f t="shared" si="72"/>
        <v>45.211855954520722</v>
      </c>
      <c r="AP82" s="53">
        <f t="shared" si="73"/>
        <v>308.46422794194308</v>
      </c>
      <c r="AQ82" s="53">
        <f t="shared" si="74"/>
        <v>379.57986595468708</v>
      </c>
      <c r="AR82" s="52">
        <f t="shared" si="75"/>
        <v>424.79172190920781</v>
      </c>
      <c r="BT82" s="34">
        <v>77</v>
      </c>
      <c r="BU82" s="59">
        <f t="shared" si="39"/>
        <v>1.7558537391444069</v>
      </c>
      <c r="BV82" s="59">
        <f t="shared" si="40"/>
        <v>1.6874837292532308</v>
      </c>
      <c r="BW82" s="59">
        <f t="shared" si="41"/>
        <v>1.6923310981930333</v>
      </c>
      <c r="BX82" s="59">
        <f t="shared" si="42"/>
        <v>1.765585242878303</v>
      </c>
      <c r="BY82" s="59">
        <f t="shared" si="43"/>
        <v>2.12301712224731</v>
      </c>
      <c r="BZ82" s="59">
        <f t="shared" si="44"/>
        <v>2.4978615339235986</v>
      </c>
      <c r="CA82" s="59">
        <f t="shared" si="45"/>
        <v>2.5111298745377484</v>
      </c>
      <c r="CB82" s="59">
        <f t="shared" si="46"/>
        <v>2.4050087987783906</v>
      </c>
      <c r="CC82" s="59">
        <f t="shared" si="47"/>
        <v>2.6131909500685881</v>
      </c>
      <c r="CD82" s="59">
        <f t="shared" si="48"/>
        <v>2.3685179436342492</v>
      </c>
      <c r="CE82" s="59">
        <f t="shared" si="49"/>
        <v>2.3660688134846635</v>
      </c>
      <c r="CF82" s="59">
        <f t="shared" si="50"/>
        <v>2.4509437805291894</v>
      </c>
      <c r="CG82" s="59">
        <f t="shared" si="51"/>
        <v>2.2502376402692033</v>
      </c>
      <c r="CH82" s="59">
        <f t="shared" si="52"/>
        <v>1.7653784326751558</v>
      </c>
      <c r="CI82" s="59">
        <f t="shared" si="53"/>
        <v>2.5452984256529705</v>
      </c>
      <c r="CJ82" s="59">
        <f t="shared" si="54"/>
        <v>2.1728112242657018</v>
      </c>
    </row>
    <row r="83" spans="1:88" x14ac:dyDescent="0.25">
      <c r="A83" s="41">
        <v>78</v>
      </c>
      <c r="B83" s="42" t="s">
        <v>235</v>
      </c>
      <c r="C83" s="43">
        <v>93632</v>
      </c>
      <c r="D83" s="51" t="s">
        <v>200</v>
      </c>
      <c r="E83" s="51" t="s">
        <v>161</v>
      </c>
      <c r="F83" s="47" t="s">
        <v>14</v>
      </c>
      <c r="G83" s="36">
        <v>59.679157278480304</v>
      </c>
      <c r="H83" s="36">
        <v>121.21294108606324</v>
      </c>
      <c r="I83" s="36">
        <v>13.562829116916351</v>
      </c>
      <c r="J83" s="36">
        <v>51.37207006769767</v>
      </c>
      <c r="K83" s="36">
        <v>10.669842814773983</v>
      </c>
      <c r="L83" s="36">
        <v>2.4084010048339679</v>
      </c>
      <c r="M83" s="36">
        <v>10.626939101436264</v>
      </c>
      <c r="N83" s="36">
        <v>1.6997471536982702</v>
      </c>
      <c r="O83" s="36">
        <v>10.162535189295784</v>
      </c>
      <c r="P83" s="36">
        <v>2.0258493128928485</v>
      </c>
      <c r="Q83" s="36">
        <v>6.0705673602172023</v>
      </c>
      <c r="R83" s="36">
        <v>0.86562102344757275</v>
      </c>
      <c r="S83" s="36">
        <v>5.4399909863394766</v>
      </c>
      <c r="T83" s="36">
        <v>0.82280027598861927</v>
      </c>
      <c r="U83" s="36">
        <v>60.177345975261794</v>
      </c>
      <c r="V83" s="36">
        <v>28.640566244265042</v>
      </c>
      <c r="W83" s="53">
        <f t="shared" si="55"/>
        <v>296.61929177208157</v>
      </c>
      <c r="X83" s="53">
        <f t="shared" si="56"/>
        <v>356.79663774734337</v>
      </c>
      <c r="Y83" s="52">
        <f t="shared" si="38"/>
        <v>385.43720399160838</v>
      </c>
      <c r="Z83" s="36">
        <f t="shared" si="57"/>
        <v>69.82461401582195</v>
      </c>
      <c r="AA83" s="36">
        <f t="shared" si="58"/>
        <v>141.81914107069397</v>
      </c>
      <c r="AB83" s="36">
        <f t="shared" si="59"/>
        <v>15.86851006679213</v>
      </c>
      <c r="AC83" s="36">
        <f t="shared" si="60"/>
        <v>60.105321979206273</v>
      </c>
      <c r="AD83" s="36">
        <f t="shared" si="61"/>
        <v>12.377017665137819</v>
      </c>
      <c r="AE83" s="36">
        <f t="shared" si="62"/>
        <v>2.7937451656074024</v>
      </c>
      <c r="AF83" s="36">
        <f t="shared" si="63"/>
        <v>12.220979966651702</v>
      </c>
      <c r="AG83" s="36">
        <f t="shared" si="64"/>
        <v>1.9547092267530106</v>
      </c>
      <c r="AH83" s="36">
        <f t="shared" si="65"/>
        <v>11.686915467690151</v>
      </c>
      <c r="AI83" s="36">
        <f t="shared" si="66"/>
        <v>2.3297267098267755</v>
      </c>
      <c r="AJ83" s="36">
        <f t="shared" si="67"/>
        <v>6.9204467906476097</v>
      </c>
      <c r="AK83" s="36">
        <f t="shared" si="68"/>
        <v>0.98680796673023286</v>
      </c>
      <c r="AL83" s="36">
        <f t="shared" si="69"/>
        <v>6.2015897244270031</v>
      </c>
      <c r="AM83" s="36">
        <f t="shared" si="70"/>
        <v>0.93799231462702592</v>
      </c>
      <c r="AN83" s="36">
        <f t="shared" si="71"/>
        <v>76.42522938858248</v>
      </c>
      <c r="AO83" s="36">
        <f t="shared" si="72"/>
        <v>43.820066353725515</v>
      </c>
      <c r="AP83" s="53">
        <f t="shared" si="73"/>
        <v>346.02751813061303</v>
      </c>
      <c r="AQ83" s="53">
        <f t="shared" si="74"/>
        <v>422.4527475191955</v>
      </c>
      <c r="AR83" s="52">
        <f t="shared" si="75"/>
        <v>466.27281387292101</v>
      </c>
      <c r="BT83" s="34">
        <v>78</v>
      </c>
      <c r="BU83" s="59">
        <f t="shared" si="39"/>
        <v>1.98930524261601</v>
      </c>
      <c r="BV83" s="59">
        <f t="shared" si="40"/>
        <v>1.8939522044697381</v>
      </c>
      <c r="BW83" s="59">
        <f t="shared" si="41"/>
        <v>1.9102576221008947</v>
      </c>
      <c r="BX83" s="59">
        <f t="shared" si="42"/>
        <v>1.9758488487576027</v>
      </c>
      <c r="BY83" s="59">
        <f t="shared" si="43"/>
        <v>2.3710761810608849</v>
      </c>
      <c r="BZ83" s="59">
        <f t="shared" si="44"/>
        <v>2.7368193236749634</v>
      </c>
      <c r="CA83" s="59">
        <f t="shared" si="45"/>
        <v>2.796562921430596</v>
      </c>
      <c r="CB83" s="59">
        <f t="shared" si="46"/>
        <v>2.655854927653547</v>
      </c>
      <c r="CC83" s="59">
        <f t="shared" si="47"/>
        <v>2.9035814826559383</v>
      </c>
      <c r="CD83" s="59">
        <f t="shared" si="48"/>
        <v>2.5323116411160607</v>
      </c>
      <c r="CE83" s="59">
        <f t="shared" si="49"/>
        <v>2.6393771131379142</v>
      </c>
      <c r="CF83" s="59">
        <f t="shared" si="50"/>
        <v>2.6230940104471898</v>
      </c>
      <c r="CG83" s="59">
        <f t="shared" si="51"/>
        <v>2.472723175608853</v>
      </c>
      <c r="CH83" s="59">
        <f t="shared" si="52"/>
        <v>1.9134890139270215</v>
      </c>
      <c r="CI83" s="59">
        <f t="shared" si="53"/>
        <v>2.7353339079664454</v>
      </c>
      <c r="CJ83" s="59">
        <f t="shared" si="54"/>
        <v>2.1059239885489003</v>
      </c>
    </row>
    <row r="84" spans="1:88" x14ac:dyDescent="0.25">
      <c r="A84" s="41">
        <v>79</v>
      </c>
      <c r="B84" s="42" t="s">
        <v>235</v>
      </c>
      <c r="C84" s="43">
        <v>93633</v>
      </c>
      <c r="D84" s="51" t="s">
        <v>200</v>
      </c>
      <c r="E84" s="51" t="s">
        <v>161</v>
      </c>
      <c r="F84" s="47" t="s">
        <v>14</v>
      </c>
      <c r="G84" s="36">
        <v>55.857308605469719</v>
      </c>
      <c r="H84" s="36">
        <v>114.810811282088</v>
      </c>
      <c r="I84" s="36">
        <v>12.866070593325807</v>
      </c>
      <c r="J84" s="36">
        <v>49.718513540527283</v>
      </c>
      <c r="K84" s="36">
        <v>10.472092487440396</v>
      </c>
      <c r="L84" s="36">
        <v>2.3359293818453519</v>
      </c>
      <c r="M84" s="36">
        <v>10.450130419554986</v>
      </c>
      <c r="N84" s="36">
        <v>1.6345746246899047</v>
      </c>
      <c r="O84" s="36">
        <v>9.6189867421689144</v>
      </c>
      <c r="P84" s="36">
        <v>1.9806637655354182</v>
      </c>
      <c r="Q84" s="36">
        <v>5.7124120783783727</v>
      </c>
      <c r="R84" s="36">
        <v>0.81470226362535936</v>
      </c>
      <c r="S84" s="36">
        <v>5.1975831073202858</v>
      </c>
      <c r="T84" s="36">
        <v>0.78169090672531538</v>
      </c>
      <c r="U84" s="36">
        <v>58.083474845609615</v>
      </c>
      <c r="V84" s="36">
        <v>29.440947713210488</v>
      </c>
      <c r="W84" s="53">
        <f t="shared" si="55"/>
        <v>282.2514697986951</v>
      </c>
      <c r="X84" s="53">
        <f t="shared" si="56"/>
        <v>340.3349446443047</v>
      </c>
      <c r="Y84" s="52">
        <f t="shared" si="38"/>
        <v>369.7758923575152</v>
      </c>
      <c r="Z84" s="36">
        <f t="shared" si="57"/>
        <v>65.353051068399566</v>
      </c>
      <c r="AA84" s="36">
        <f t="shared" si="58"/>
        <v>134.32864920004295</v>
      </c>
      <c r="AB84" s="36">
        <f t="shared" si="59"/>
        <v>15.053302594191193</v>
      </c>
      <c r="AC84" s="36">
        <f t="shared" si="60"/>
        <v>58.170660842416915</v>
      </c>
      <c r="AD84" s="36">
        <f t="shared" si="61"/>
        <v>12.147627285430858</v>
      </c>
      <c r="AE84" s="36">
        <f t="shared" si="62"/>
        <v>2.709678082940608</v>
      </c>
      <c r="AF84" s="36">
        <f t="shared" si="63"/>
        <v>12.017649982488233</v>
      </c>
      <c r="AG84" s="36">
        <f t="shared" si="64"/>
        <v>1.8797608183933903</v>
      </c>
      <c r="AH84" s="36">
        <f t="shared" si="65"/>
        <v>11.061834753494251</v>
      </c>
      <c r="AI84" s="36">
        <f t="shared" si="66"/>
        <v>2.277763330365731</v>
      </c>
      <c r="AJ84" s="36">
        <f t="shared" si="67"/>
        <v>6.5121497693513444</v>
      </c>
      <c r="AK84" s="36">
        <f t="shared" si="68"/>
        <v>0.92876058053290955</v>
      </c>
      <c r="AL84" s="36">
        <f t="shared" si="69"/>
        <v>5.9252447423451251</v>
      </c>
      <c r="AM84" s="36">
        <f t="shared" si="70"/>
        <v>0.89112763366685943</v>
      </c>
      <c r="AN84" s="36">
        <f t="shared" si="71"/>
        <v>73.766013053924212</v>
      </c>
      <c r="AO84" s="36">
        <f t="shared" si="72"/>
        <v>45.044650001212048</v>
      </c>
      <c r="AP84" s="53">
        <f t="shared" si="73"/>
        <v>329.25726068406004</v>
      </c>
      <c r="AQ84" s="53">
        <f t="shared" si="74"/>
        <v>403.02327373798425</v>
      </c>
      <c r="AR84" s="52">
        <f t="shared" si="75"/>
        <v>448.06792373919632</v>
      </c>
      <c r="BT84" s="34">
        <v>79</v>
      </c>
      <c r="BU84" s="59">
        <f t="shared" si="39"/>
        <v>1.8619102868489905</v>
      </c>
      <c r="BV84" s="59">
        <f t="shared" si="40"/>
        <v>1.7939189262826249</v>
      </c>
      <c r="BW84" s="59">
        <f t="shared" si="41"/>
        <v>1.8121226187782828</v>
      </c>
      <c r="BX84" s="59">
        <f t="shared" si="42"/>
        <v>1.9122505207895109</v>
      </c>
      <c r="BY84" s="59">
        <f t="shared" si="43"/>
        <v>2.3271316638756434</v>
      </c>
      <c r="BZ84" s="59">
        <f t="shared" si="44"/>
        <v>2.6544652066424455</v>
      </c>
      <c r="CA84" s="59">
        <f t="shared" si="45"/>
        <v>2.7500343209355229</v>
      </c>
      <c r="CB84" s="59">
        <f t="shared" si="46"/>
        <v>2.5540228510779759</v>
      </c>
      <c r="CC84" s="59">
        <f t="shared" si="47"/>
        <v>2.7482819263339757</v>
      </c>
      <c r="CD84" s="59">
        <f t="shared" si="48"/>
        <v>2.4758297069192725</v>
      </c>
      <c r="CE84" s="59">
        <f t="shared" si="49"/>
        <v>2.4836574253819013</v>
      </c>
      <c r="CF84" s="59">
        <f t="shared" si="50"/>
        <v>2.4687947382586648</v>
      </c>
      <c r="CG84" s="59">
        <f t="shared" si="51"/>
        <v>2.3625377760546753</v>
      </c>
      <c r="CH84" s="59">
        <f t="shared" si="52"/>
        <v>1.8178858295937568</v>
      </c>
      <c r="CI84" s="59">
        <f t="shared" si="53"/>
        <v>2.6401579475277099</v>
      </c>
      <c r="CJ84" s="59">
        <f t="shared" si="54"/>
        <v>2.1647755671478301</v>
      </c>
    </row>
    <row r="85" spans="1:88" x14ac:dyDescent="0.25">
      <c r="A85" s="41">
        <v>80</v>
      </c>
      <c r="B85" s="42" t="s">
        <v>235</v>
      </c>
      <c r="C85" s="43">
        <v>93636</v>
      </c>
      <c r="D85" s="51" t="s">
        <v>200</v>
      </c>
      <c r="E85" s="51" t="s">
        <v>201</v>
      </c>
      <c r="F85" s="45" t="s">
        <v>202</v>
      </c>
      <c r="G85" s="36">
        <v>49.988573673115418</v>
      </c>
      <c r="H85" s="36">
        <v>100.9859539710952</v>
      </c>
      <c r="I85" s="36">
        <v>11.106440806760901</v>
      </c>
      <c r="J85" s="36">
        <v>41.405482529168971</v>
      </c>
      <c r="K85" s="36">
        <v>8.4281884261034872</v>
      </c>
      <c r="L85" s="36">
        <v>2.0479590404035175</v>
      </c>
      <c r="M85" s="36">
        <v>8.4151080663088678</v>
      </c>
      <c r="N85" s="36">
        <v>1.3295564574342442</v>
      </c>
      <c r="O85" s="36">
        <v>8.018954917866278</v>
      </c>
      <c r="P85" s="36">
        <v>1.6722485959299564</v>
      </c>
      <c r="Q85" s="36">
        <v>4.8751917641031977</v>
      </c>
      <c r="R85" s="36">
        <v>0.71641601317664971</v>
      </c>
      <c r="S85" s="36">
        <v>4.5453964028898834</v>
      </c>
      <c r="T85" s="36">
        <v>0.68373362586146003</v>
      </c>
      <c r="U85" s="36">
        <v>46.686751695208649</v>
      </c>
      <c r="V85" s="36">
        <v>26.176803869008722</v>
      </c>
      <c r="W85" s="53">
        <f t="shared" si="55"/>
        <v>244.21920429021802</v>
      </c>
      <c r="X85" s="53">
        <f t="shared" si="56"/>
        <v>290.90595598542666</v>
      </c>
      <c r="Y85" s="52">
        <f t="shared" si="38"/>
        <v>317.08275985443538</v>
      </c>
      <c r="Z85" s="36">
        <f t="shared" si="57"/>
        <v>58.486631197545037</v>
      </c>
      <c r="AA85" s="36">
        <f t="shared" si="58"/>
        <v>118.15356614618138</v>
      </c>
      <c r="AB85" s="36">
        <f t="shared" si="59"/>
        <v>12.994535743910253</v>
      </c>
      <c r="AC85" s="36">
        <f t="shared" si="60"/>
        <v>48.444414559127694</v>
      </c>
      <c r="AD85" s="36">
        <f t="shared" si="61"/>
        <v>9.7766985742800436</v>
      </c>
      <c r="AE85" s="36">
        <f t="shared" si="62"/>
        <v>2.37563248686808</v>
      </c>
      <c r="AF85" s="36">
        <f t="shared" si="63"/>
        <v>9.6773742762551969</v>
      </c>
      <c r="AG85" s="36">
        <f t="shared" si="64"/>
        <v>1.5289899260493807</v>
      </c>
      <c r="AH85" s="36">
        <f t="shared" si="65"/>
        <v>9.2217981555462192</v>
      </c>
      <c r="AI85" s="36">
        <f t="shared" si="66"/>
        <v>1.9230858853194497</v>
      </c>
      <c r="AJ85" s="36">
        <f t="shared" si="67"/>
        <v>5.5577186110776449</v>
      </c>
      <c r="AK85" s="36">
        <f t="shared" si="68"/>
        <v>0.81671425502138062</v>
      </c>
      <c r="AL85" s="36">
        <f t="shared" si="69"/>
        <v>5.1817518992944667</v>
      </c>
      <c r="AM85" s="36">
        <f t="shared" si="70"/>
        <v>0.77945633348206433</v>
      </c>
      <c r="AN85" s="36">
        <f t="shared" si="71"/>
        <v>59.292174652914987</v>
      </c>
      <c r="AO85" s="36">
        <f t="shared" si="72"/>
        <v>40.050509919583348</v>
      </c>
      <c r="AP85" s="53">
        <f t="shared" si="73"/>
        <v>284.9183680499583</v>
      </c>
      <c r="AQ85" s="53">
        <f t="shared" si="74"/>
        <v>344.21054270287328</v>
      </c>
      <c r="AR85" s="52">
        <f t="shared" si="75"/>
        <v>384.26105262245665</v>
      </c>
      <c r="BT85" s="34">
        <v>80</v>
      </c>
      <c r="BU85" s="59">
        <f t="shared" si="39"/>
        <v>1.6662857891038472</v>
      </c>
      <c r="BV85" s="59">
        <f t="shared" si="40"/>
        <v>1.5779055307983625</v>
      </c>
      <c r="BW85" s="59">
        <f t="shared" si="41"/>
        <v>1.564287437571958</v>
      </c>
      <c r="BX85" s="59">
        <f t="shared" si="42"/>
        <v>1.5925185588141912</v>
      </c>
      <c r="BY85" s="59">
        <f t="shared" si="43"/>
        <v>1.8729307613563304</v>
      </c>
      <c r="BZ85" s="59">
        <f t="shared" si="44"/>
        <v>2.3272261822767244</v>
      </c>
      <c r="CA85" s="59">
        <f t="shared" si="45"/>
        <v>2.2145021227128598</v>
      </c>
      <c r="CB85" s="59">
        <f t="shared" si="46"/>
        <v>2.0774319647410064</v>
      </c>
      <c r="CC85" s="59">
        <f t="shared" si="47"/>
        <v>2.2911299765332225</v>
      </c>
      <c r="CD85" s="59">
        <f t="shared" si="48"/>
        <v>2.0903107449124456</v>
      </c>
      <c r="CE85" s="59">
        <f t="shared" si="49"/>
        <v>2.1196485930883471</v>
      </c>
      <c r="CF85" s="59">
        <f t="shared" si="50"/>
        <v>2.1709576156868171</v>
      </c>
      <c r="CG85" s="59">
        <f t="shared" si="51"/>
        <v>2.0660892740408561</v>
      </c>
      <c r="CH85" s="59">
        <f t="shared" si="52"/>
        <v>1.5900781996778139</v>
      </c>
      <c r="CI85" s="59">
        <f t="shared" si="53"/>
        <v>2.1221250770549385</v>
      </c>
      <c r="CJ85" s="59">
        <f t="shared" si="54"/>
        <v>1.9247649903682884</v>
      </c>
    </row>
    <row r="86" spans="1:88" x14ac:dyDescent="0.25">
      <c r="A86" s="41">
        <v>81</v>
      </c>
      <c r="B86" s="42" t="s">
        <v>235</v>
      </c>
      <c r="C86" s="43">
        <v>93637</v>
      </c>
      <c r="D86" s="51" t="s">
        <v>200</v>
      </c>
      <c r="E86" s="51" t="s">
        <v>201</v>
      </c>
      <c r="F86" s="45" t="s">
        <v>202</v>
      </c>
      <c r="G86" s="36">
        <v>48.185778197622639</v>
      </c>
      <c r="H86" s="36">
        <v>99.627901694485246</v>
      </c>
      <c r="I86" s="36">
        <v>10.838823282556563</v>
      </c>
      <c r="J86" s="36">
        <v>40.602637199778911</v>
      </c>
      <c r="K86" s="36">
        <v>8.1627787485422569</v>
      </c>
      <c r="L86" s="36">
        <v>2.0274395567515264</v>
      </c>
      <c r="M86" s="36">
        <v>8.2108255937282433</v>
      </c>
      <c r="N86" s="36">
        <v>1.3013606365146977</v>
      </c>
      <c r="O86" s="36">
        <v>8.0734602030039824</v>
      </c>
      <c r="P86" s="36">
        <v>1.6683932156553687</v>
      </c>
      <c r="Q86" s="36">
        <v>4.9677345297954938</v>
      </c>
      <c r="R86" s="36">
        <v>0.71397633240325664</v>
      </c>
      <c r="S86" s="36">
        <v>4.6100489404170428</v>
      </c>
      <c r="T86" s="36">
        <v>0.70372380562863557</v>
      </c>
      <c r="U86" s="36">
        <v>46.222642502880312</v>
      </c>
      <c r="V86" s="36">
        <v>26.963737170023752</v>
      </c>
      <c r="W86" s="53">
        <f t="shared" si="55"/>
        <v>239.69488193688383</v>
      </c>
      <c r="X86" s="53">
        <f t="shared" si="56"/>
        <v>285.91752443976412</v>
      </c>
      <c r="Y86" s="52">
        <f t="shared" si="38"/>
        <v>312.88126160978788</v>
      </c>
      <c r="Z86" s="36">
        <f t="shared" si="57"/>
        <v>56.377360491218482</v>
      </c>
      <c r="AA86" s="36">
        <f t="shared" si="58"/>
        <v>116.56464498254773</v>
      </c>
      <c r="AB86" s="36">
        <f t="shared" si="59"/>
        <v>12.681423240591178</v>
      </c>
      <c r="AC86" s="36">
        <f t="shared" si="60"/>
        <v>47.505085523741322</v>
      </c>
      <c r="AD86" s="36">
        <f t="shared" si="61"/>
        <v>9.4688233483090176</v>
      </c>
      <c r="AE86" s="36">
        <f t="shared" si="62"/>
        <v>2.3518298858317706</v>
      </c>
      <c r="AF86" s="36">
        <f t="shared" si="63"/>
        <v>9.4424494327874786</v>
      </c>
      <c r="AG86" s="36">
        <f t="shared" si="64"/>
        <v>1.4965647319919022</v>
      </c>
      <c r="AH86" s="36">
        <f t="shared" si="65"/>
        <v>9.2844792334545794</v>
      </c>
      <c r="AI86" s="36">
        <f t="shared" si="66"/>
        <v>1.9186521980036739</v>
      </c>
      <c r="AJ86" s="36">
        <f t="shared" si="67"/>
        <v>5.6632173639668624</v>
      </c>
      <c r="AK86" s="36">
        <f t="shared" si="68"/>
        <v>0.81393301893971248</v>
      </c>
      <c r="AL86" s="36">
        <f t="shared" si="69"/>
        <v>5.2554557920754288</v>
      </c>
      <c r="AM86" s="36">
        <f t="shared" si="70"/>
        <v>0.80224513841664447</v>
      </c>
      <c r="AN86" s="36">
        <f t="shared" si="71"/>
        <v>58.702755978657997</v>
      </c>
      <c r="AO86" s="36">
        <f t="shared" si="72"/>
        <v>41.25451787013634</v>
      </c>
      <c r="AP86" s="53">
        <f t="shared" si="73"/>
        <v>279.62616438187581</v>
      </c>
      <c r="AQ86" s="53">
        <f t="shared" si="74"/>
        <v>338.3289203605338</v>
      </c>
      <c r="AR86" s="52">
        <f t="shared" si="75"/>
        <v>379.58343823067014</v>
      </c>
      <c r="BT86" s="34">
        <v>81</v>
      </c>
      <c r="BU86" s="59">
        <f t="shared" si="39"/>
        <v>1.6061926065874212</v>
      </c>
      <c r="BV86" s="59">
        <f t="shared" si="40"/>
        <v>1.556685963976332</v>
      </c>
      <c r="BW86" s="59">
        <f t="shared" si="41"/>
        <v>1.5265948285290933</v>
      </c>
      <c r="BX86" s="59">
        <f t="shared" si="42"/>
        <v>1.561639892299189</v>
      </c>
      <c r="BY86" s="59">
        <f t="shared" si="43"/>
        <v>1.8139508330093905</v>
      </c>
      <c r="BZ86" s="59">
        <f t="shared" si="44"/>
        <v>2.3039085872176437</v>
      </c>
      <c r="CA86" s="59">
        <f t="shared" si="45"/>
        <v>2.1607435772969064</v>
      </c>
      <c r="CB86" s="59">
        <f t="shared" si="46"/>
        <v>2.0333759945542149</v>
      </c>
      <c r="CC86" s="59">
        <f t="shared" si="47"/>
        <v>2.3067029151439948</v>
      </c>
      <c r="CD86" s="59">
        <f t="shared" si="48"/>
        <v>2.0854915195692105</v>
      </c>
      <c r="CE86" s="59">
        <f t="shared" si="49"/>
        <v>2.1598845781719538</v>
      </c>
      <c r="CF86" s="59">
        <f t="shared" si="50"/>
        <v>2.1635646436462324</v>
      </c>
      <c r="CG86" s="59">
        <f t="shared" si="51"/>
        <v>2.0954767910986556</v>
      </c>
      <c r="CH86" s="59">
        <f t="shared" si="52"/>
        <v>1.6365669898340363</v>
      </c>
      <c r="CI86" s="59">
        <f t="shared" si="53"/>
        <v>2.1010292046763777</v>
      </c>
      <c r="CJ86" s="59">
        <f t="shared" si="54"/>
        <v>1.9826277330899817</v>
      </c>
    </row>
    <row r="87" spans="1:88" x14ac:dyDescent="0.25">
      <c r="A87" s="41">
        <v>82</v>
      </c>
      <c r="B87" s="42" t="s">
        <v>235</v>
      </c>
      <c r="C87" s="43">
        <v>93638</v>
      </c>
      <c r="D87" s="51" t="s">
        <v>200</v>
      </c>
      <c r="E87" s="51" t="s">
        <v>201</v>
      </c>
      <c r="F87" s="45" t="s">
        <v>202</v>
      </c>
      <c r="G87" s="36">
        <v>49.268158242951735</v>
      </c>
      <c r="H87" s="36">
        <v>98.864022534633335</v>
      </c>
      <c r="I87" s="36">
        <v>10.909196454864565</v>
      </c>
      <c r="J87" s="36">
        <v>40.814553298787459</v>
      </c>
      <c r="K87" s="36">
        <v>8.2210615718215223</v>
      </c>
      <c r="L87" s="36">
        <v>2.0247564279791814</v>
      </c>
      <c r="M87" s="36">
        <v>8.3490738614320286</v>
      </c>
      <c r="N87" s="36">
        <v>1.3080118955921376</v>
      </c>
      <c r="O87" s="36">
        <v>7.9640745086175357</v>
      </c>
      <c r="P87" s="36">
        <v>1.6488989550581954</v>
      </c>
      <c r="Q87" s="36">
        <v>4.8005926481027599</v>
      </c>
      <c r="R87" s="36">
        <v>0.70685720788518103</v>
      </c>
      <c r="S87" s="36">
        <v>4.4778017204184701</v>
      </c>
      <c r="T87" s="36">
        <v>0.6885217464906167</v>
      </c>
      <c r="U87" s="36">
        <v>45.893168597047243</v>
      </c>
      <c r="V87" s="36">
        <v>25.940253012350361</v>
      </c>
      <c r="W87" s="53">
        <f t="shared" si="55"/>
        <v>240.04558107463473</v>
      </c>
      <c r="X87" s="53">
        <f t="shared" si="56"/>
        <v>285.93874967168199</v>
      </c>
      <c r="Y87" s="52">
        <f t="shared" si="38"/>
        <v>311.87900268403234</v>
      </c>
      <c r="Z87" s="36">
        <f t="shared" si="57"/>
        <v>57.643745144253529</v>
      </c>
      <c r="AA87" s="36">
        <f t="shared" si="58"/>
        <v>115.67090636552099</v>
      </c>
      <c r="AB87" s="36">
        <f t="shared" si="59"/>
        <v>12.763759852191541</v>
      </c>
      <c r="AC87" s="36">
        <f t="shared" si="60"/>
        <v>47.753027359581324</v>
      </c>
      <c r="AD87" s="36">
        <f t="shared" si="61"/>
        <v>9.5364314233129654</v>
      </c>
      <c r="AE87" s="36">
        <f t="shared" si="62"/>
        <v>2.3487174564558502</v>
      </c>
      <c r="AF87" s="36">
        <f t="shared" si="63"/>
        <v>9.6014349406468327</v>
      </c>
      <c r="AG87" s="36">
        <f t="shared" si="64"/>
        <v>1.5042136799309582</v>
      </c>
      <c r="AH87" s="36">
        <f t="shared" si="65"/>
        <v>9.1586856849101661</v>
      </c>
      <c r="AI87" s="36">
        <f t="shared" si="66"/>
        <v>1.8962337983169246</v>
      </c>
      <c r="AJ87" s="36">
        <f t="shared" si="67"/>
        <v>5.4726756188371457</v>
      </c>
      <c r="AK87" s="36">
        <f t="shared" si="68"/>
        <v>0.80581721698910636</v>
      </c>
      <c r="AL87" s="36">
        <f t="shared" si="69"/>
        <v>5.1046939612770554</v>
      </c>
      <c r="AM87" s="36">
        <f t="shared" si="70"/>
        <v>0.78491479099930295</v>
      </c>
      <c r="AN87" s="36">
        <f t="shared" si="71"/>
        <v>58.284324118249998</v>
      </c>
      <c r="AO87" s="36">
        <f t="shared" si="72"/>
        <v>39.688587108896051</v>
      </c>
      <c r="AP87" s="53">
        <f t="shared" si="73"/>
        <v>280.04525729322376</v>
      </c>
      <c r="AQ87" s="53">
        <f t="shared" si="74"/>
        <v>338.32958141147378</v>
      </c>
      <c r="AR87" s="52">
        <f t="shared" si="75"/>
        <v>378.01816852036984</v>
      </c>
      <c r="BT87" s="34">
        <v>82</v>
      </c>
      <c r="BU87" s="59">
        <f t="shared" si="39"/>
        <v>1.6422719414317244</v>
      </c>
      <c r="BV87" s="59">
        <f t="shared" si="40"/>
        <v>1.5447503521036459</v>
      </c>
      <c r="BW87" s="59">
        <f t="shared" si="41"/>
        <v>1.5365065429386713</v>
      </c>
      <c r="BX87" s="59">
        <f t="shared" si="42"/>
        <v>1.5697905114918254</v>
      </c>
      <c r="BY87" s="59">
        <f t="shared" si="43"/>
        <v>1.8269025715158937</v>
      </c>
      <c r="BZ87" s="59">
        <f t="shared" si="44"/>
        <v>2.3008595772490699</v>
      </c>
      <c r="CA87" s="59">
        <f t="shared" si="45"/>
        <v>2.1971247003768499</v>
      </c>
      <c r="CB87" s="59">
        <f t="shared" si="46"/>
        <v>2.0437685868627149</v>
      </c>
      <c r="CC87" s="59">
        <f t="shared" si="47"/>
        <v>2.2754498596050103</v>
      </c>
      <c r="CD87" s="59">
        <f t="shared" si="48"/>
        <v>2.061123693822744</v>
      </c>
      <c r="CE87" s="59">
        <f t="shared" si="49"/>
        <v>2.0872141948272871</v>
      </c>
      <c r="CF87" s="59">
        <f t="shared" si="50"/>
        <v>2.1419915390460029</v>
      </c>
      <c r="CG87" s="59">
        <f t="shared" si="51"/>
        <v>2.0353644183720316</v>
      </c>
      <c r="CH87" s="59">
        <f t="shared" si="52"/>
        <v>1.6012133639316668</v>
      </c>
      <c r="CI87" s="59">
        <f t="shared" si="53"/>
        <v>2.0860531180476021</v>
      </c>
      <c r="CJ87" s="59">
        <f t="shared" si="54"/>
        <v>1.9073715450257618</v>
      </c>
    </row>
    <row r="88" spans="1:88" x14ac:dyDescent="0.25">
      <c r="A88" s="41">
        <v>83</v>
      </c>
      <c r="B88" s="42" t="s">
        <v>235</v>
      </c>
      <c r="C88" s="43">
        <v>93639</v>
      </c>
      <c r="D88" s="51" t="s">
        <v>200</v>
      </c>
      <c r="E88" s="51" t="s">
        <v>201</v>
      </c>
      <c r="F88" s="45" t="s">
        <v>202</v>
      </c>
      <c r="G88" s="36">
        <v>46.729932111425299</v>
      </c>
      <c r="H88" s="36">
        <v>98.999274112405587</v>
      </c>
      <c r="I88" s="36">
        <v>10.887884324264306</v>
      </c>
      <c r="J88" s="36">
        <v>40.724931722728833</v>
      </c>
      <c r="K88" s="36">
        <v>8.237595009103023</v>
      </c>
      <c r="L88" s="36">
        <v>2.0690037449732523</v>
      </c>
      <c r="M88" s="36">
        <v>8.257716815412536</v>
      </c>
      <c r="N88" s="36">
        <v>1.3060653242417994</v>
      </c>
      <c r="O88" s="36">
        <v>7.9935389717749263</v>
      </c>
      <c r="P88" s="36">
        <v>1.6506249621173745</v>
      </c>
      <c r="Q88" s="36">
        <v>4.8703684419838416</v>
      </c>
      <c r="R88" s="36">
        <v>0.7134050645739991</v>
      </c>
      <c r="S88" s="36">
        <v>4.5537253946148599</v>
      </c>
      <c r="T88" s="36">
        <v>0.67704813218479432</v>
      </c>
      <c r="U88" s="36">
        <v>45.977149927698157</v>
      </c>
      <c r="V88" s="36">
        <v>24.94250690560796</v>
      </c>
      <c r="W88" s="53">
        <f t="shared" si="55"/>
        <v>237.67111413180442</v>
      </c>
      <c r="X88" s="53">
        <f t="shared" si="56"/>
        <v>283.64826405950259</v>
      </c>
      <c r="Y88" s="52">
        <f t="shared" si="38"/>
        <v>308.59077096511055</v>
      </c>
      <c r="Z88" s="36">
        <f t="shared" si="57"/>
        <v>54.674020570367595</v>
      </c>
      <c r="AA88" s="36">
        <f t="shared" si="58"/>
        <v>115.82915071151453</v>
      </c>
      <c r="AB88" s="36">
        <f t="shared" si="59"/>
        <v>12.738824659389238</v>
      </c>
      <c r="AC88" s="36">
        <f t="shared" si="60"/>
        <v>47.648170115592734</v>
      </c>
      <c r="AD88" s="36">
        <f t="shared" si="61"/>
        <v>9.5556102105595055</v>
      </c>
      <c r="AE88" s="36">
        <f t="shared" si="62"/>
        <v>2.4000443441689727</v>
      </c>
      <c r="AF88" s="36">
        <f t="shared" si="63"/>
        <v>9.496374337724415</v>
      </c>
      <c r="AG88" s="36">
        <f t="shared" si="64"/>
        <v>1.5019751228780693</v>
      </c>
      <c r="AH88" s="36">
        <f t="shared" si="65"/>
        <v>9.1925698175411643</v>
      </c>
      <c r="AI88" s="36">
        <f t="shared" si="66"/>
        <v>1.8982187064349805</v>
      </c>
      <c r="AJ88" s="36">
        <f t="shared" si="67"/>
        <v>5.5522200238615786</v>
      </c>
      <c r="AK88" s="36">
        <f t="shared" si="68"/>
        <v>0.81328177361435894</v>
      </c>
      <c r="AL88" s="36">
        <f t="shared" si="69"/>
        <v>5.1912469498609397</v>
      </c>
      <c r="AM88" s="36">
        <f t="shared" si="70"/>
        <v>0.77183487069066548</v>
      </c>
      <c r="AN88" s="36">
        <f t="shared" si="71"/>
        <v>58.390980408176659</v>
      </c>
      <c r="AO88" s="36">
        <f t="shared" si="72"/>
        <v>38.162035565580176</v>
      </c>
      <c r="AP88" s="53">
        <f t="shared" si="73"/>
        <v>277.26354221419871</v>
      </c>
      <c r="AQ88" s="53">
        <f t="shared" si="74"/>
        <v>335.65452262237534</v>
      </c>
      <c r="AR88" s="52">
        <f t="shared" si="75"/>
        <v>373.81655818795554</v>
      </c>
      <c r="BT88" s="34">
        <v>83</v>
      </c>
      <c r="BU88" s="59">
        <f t="shared" si="39"/>
        <v>1.5576644037141767</v>
      </c>
      <c r="BV88" s="59">
        <f t="shared" si="40"/>
        <v>1.5468636580063373</v>
      </c>
      <c r="BW88" s="59">
        <f t="shared" si="41"/>
        <v>1.5335048344034234</v>
      </c>
      <c r="BX88" s="59">
        <f t="shared" si="42"/>
        <v>1.5663435277972628</v>
      </c>
      <c r="BY88" s="59">
        <f t="shared" si="43"/>
        <v>1.8305766686895606</v>
      </c>
      <c r="BZ88" s="59">
        <f t="shared" si="44"/>
        <v>2.3511406192877868</v>
      </c>
      <c r="CA88" s="59">
        <f t="shared" si="45"/>
        <v>2.1730833724769831</v>
      </c>
      <c r="CB88" s="59">
        <f t="shared" si="46"/>
        <v>2.0407270691278114</v>
      </c>
      <c r="CC88" s="59">
        <f t="shared" si="47"/>
        <v>2.283868277649979</v>
      </c>
      <c r="CD88" s="59">
        <f t="shared" si="48"/>
        <v>2.063281202646718</v>
      </c>
      <c r="CE88" s="59">
        <f t="shared" si="49"/>
        <v>2.117551496514714</v>
      </c>
      <c r="CF88" s="59">
        <f t="shared" si="50"/>
        <v>2.1618335290121182</v>
      </c>
      <c r="CG88" s="59">
        <f t="shared" si="51"/>
        <v>2.0698751793703907</v>
      </c>
      <c r="CH88" s="59">
        <f t="shared" si="52"/>
        <v>1.5745305399646379</v>
      </c>
      <c r="CI88" s="59">
        <f t="shared" si="53"/>
        <v>2.0898704512590069</v>
      </c>
      <c r="CJ88" s="59">
        <f t="shared" si="54"/>
        <v>1.8340078607064676</v>
      </c>
    </row>
    <row r="89" spans="1:88" x14ac:dyDescent="0.25">
      <c r="A89" s="41">
        <v>84</v>
      </c>
      <c r="B89" s="42" t="s">
        <v>235</v>
      </c>
      <c r="C89" s="43">
        <v>93640</v>
      </c>
      <c r="D89" s="51" t="s">
        <v>200</v>
      </c>
      <c r="E89" s="51" t="s">
        <v>201</v>
      </c>
      <c r="F89" s="45" t="s">
        <v>202</v>
      </c>
      <c r="G89" s="36">
        <v>50.528489166878607</v>
      </c>
      <c r="H89" s="36">
        <v>101.82000708222695</v>
      </c>
      <c r="I89" s="36">
        <v>11.231303943956124</v>
      </c>
      <c r="J89" s="36">
        <v>42.005893225554395</v>
      </c>
      <c r="K89" s="36">
        <v>8.3813678001316276</v>
      </c>
      <c r="L89" s="36">
        <v>2.0516809757675145</v>
      </c>
      <c r="M89" s="36">
        <v>8.2539310183270889</v>
      </c>
      <c r="N89" s="36">
        <v>1.2935784739545533</v>
      </c>
      <c r="O89" s="36">
        <v>7.8546285567133998</v>
      </c>
      <c r="P89" s="36">
        <v>1.6298689645986741</v>
      </c>
      <c r="Q89" s="36">
        <v>4.8519168935127093</v>
      </c>
      <c r="R89" s="36">
        <v>0.70504377966388398</v>
      </c>
      <c r="S89" s="36">
        <v>4.4604870743617653</v>
      </c>
      <c r="T89" s="36">
        <v>0.68498805717698263</v>
      </c>
      <c r="U89" s="36">
        <v>46.380370604298122</v>
      </c>
      <c r="V89" s="36">
        <v>26.367836475405834</v>
      </c>
      <c r="W89" s="53">
        <f t="shared" si="55"/>
        <v>245.75318501282425</v>
      </c>
      <c r="X89" s="53">
        <f t="shared" si="56"/>
        <v>292.1335556171224</v>
      </c>
      <c r="Y89" s="52">
        <f t="shared" si="38"/>
        <v>318.50139209252825</v>
      </c>
      <c r="Z89" s="36">
        <f t="shared" si="57"/>
        <v>59.11833232524797</v>
      </c>
      <c r="AA89" s="36">
        <f t="shared" si="58"/>
        <v>119.12940828620553</v>
      </c>
      <c r="AB89" s="36">
        <f t="shared" si="59"/>
        <v>13.140625614428664</v>
      </c>
      <c r="AC89" s="36">
        <f t="shared" si="60"/>
        <v>49.146895073898641</v>
      </c>
      <c r="AD89" s="36">
        <f t="shared" si="61"/>
        <v>9.7223866481526873</v>
      </c>
      <c r="AE89" s="36">
        <f t="shared" si="62"/>
        <v>2.3799499318903168</v>
      </c>
      <c r="AF89" s="36">
        <f t="shared" si="63"/>
        <v>9.4920206710761512</v>
      </c>
      <c r="AG89" s="36">
        <f t="shared" si="64"/>
        <v>1.4876152450477362</v>
      </c>
      <c r="AH89" s="36">
        <f t="shared" si="65"/>
        <v>9.0328228402204083</v>
      </c>
      <c r="AI89" s="36">
        <f t="shared" si="66"/>
        <v>1.8743493092884751</v>
      </c>
      <c r="AJ89" s="36">
        <f t="shared" si="67"/>
        <v>5.5311852586044878</v>
      </c>
      <c r="AK89" s="36">
        <f t="shared" si="68"/>
        <v>0.80374990881682762</v>
      </c>
      <c r="AL89" s="36">
        <f t="shared" si="69"/>
        <v>5.0849552647724119</v>
      </c>
      <c r="AM89" s="36">
        <f t="shared" si="70"/>
        <v>0.78088638518176012</v>
      </c>
      <c r="AN89" s="36">
        <f t="shared" si="71"/>
        <v>58.903070667458614</v>
      </c>
      <c r="AO89" s="36">
        <f t="shared" si="72"/>
        <v>40.342789807370927</v>
      </c>
      <c r="AP89" s="53">
        <f t="shared" si="73"/>
        <v>286.72518276283205</v>
      </c>
      <c r="AQ89" s="53">
        <f t="shared" si="74"/>
        <v>345.62825343029067</v>
      </c>
      <c r="AR89" s="52">
        <f t="shared" si="75"/>
        <v>385.9710432376616</v>
      </c>
      <c r="BT89" s="34">
        <v>84</v>
      </c>
      <c r="BU89" s="59">
        <f t="shared" si="39"/>
        <v>1.6842829722292869</v>
      </c>
      <c r="BV89" s="59">
        <f t="shared" si="40"/>
        <v>1.5909376106597961</v>
      </c>
      <c r="BW89" s="59">
        <f t="shared" si="41"/>
        <v>1.5818737949233979</v>
      </c>
      <c r="BX89" s="59">
        <f t="shared" si="42"/>
        <v>1.6156112779059382</v>
      </c>
      <c r="BY89" s="59">
        <f t="shared" si="43"/>
        <v>1.8625261778070283</v>
      </c>
      <c r="BZ89" s="59">
        <f t="shared" si="44"/>
        <v>2.3314556542812666</v>
      </c>
      <c r="CA89" s="59">
        <f t="shared" si="45"/>
        <v>2.1720871100860761</v>
      </c>
      <c r="CB89" s="59">
        <f t="shared" si="46"/>
        <v>2.0212163655539896</v>
      </c>
      <c r="CC89" s="59">
        <f t="shared" si="47"/>
        <v>2.2441795876324</v>
      </c>
      <c r="CD89" s="59">
        <f t="shared" si="48"/>
        <v>2.0373362057483426</v>
      </c>
      <c r="CE89" s="59">
        <f t="shared" si="49"/>
        <v>2.1095290841359606</v>
      </c>
      <c r="CF89" s="59">
        <f t="shared" si="50"/>
        <v>2.1364963020117695</v>
      </c>
      <c r="CG89" s="59">
        <f t="shared" si="51"/>
        <v>2.027494124709893</v>
      </c>
      <c r="CH89" s="59">
        <f t="shared" si="52"/>
        <v>1.5929954818069363</v>
      </c>
      <c r="CI89" s="59">
        <f t="shared" si="53"/>
        <v>2.1081986638317329</v>
      </c>
      <c r="CJ89" s="59">
        <f t="shared" si="54"/>
        <v>1.9388115055445467</v>
      </c>
    </row>
    <row r="90" spans="1:88" x14ac:dyDescent="0.25">
      <c r="A90" s="41">
        <v>85</v>
      </c>
      <c r="B90" s="42" t="s">
        <v>235</v>
      </c>
      <c r="C90" s="43">
        <v>93641</v>
      </c>
      <c r="D90" s="51" t="s">
        <v>200</v>
      </c>
      <c r="E90" s="51" t="s">
        <v>201</v>
      </c>
      <c r="F90" s="45" t="s">
        <v>202</v>
      </c>
      <c r="G90" s="36">
        <v>49.420712646922681</v>
      </c>
      <c r="H90" s="36">
        <v>100.98638571635075</v>
      </c>
      <c r="I90" s="36">
        <v>10.949247630879103</v>
      </c>
      <c r="J90" s="36">
        <v>41.085850248918725</v>
      </c>
      <c r="K90" s="36">
        <v>8.2955641130644793</v>
      </c>
      <c r="L90" s="36">
        <v>2.0470431350964775</v>
      </c>
      <c r="M90" s="36">
        <v>8.2626387486956716</v>
      </c>
      <c r="N90" s="36">
        <v>1.3026918846344999</v>
      </c>
      <c r="O90" s="36">
        <v>8.0639895684973126</v>
      </c>
      <c r="P90" s="36">
        <v>1.6688424185143584</v>
      </c>
      <c r="Q90" s="36">
        <v>4.9214119181003362</v>
      </c>
      <c r="R90" s="36">
        <v>0.73170247585670667</v>
      </c>
      <c r="S90" s="36">
        <v>4.5631210899764696</v>
      </c>
      <c r="T90" s="36">
        <v>0.69370703676630896</v>
      </c>
      <c r="U90" s="36">
        <v>46.854951872539175</v>
      </c>
      <c r="V90" s="36">
        <v>26.731266969668358</v>
      </c>
      <c r="W90" s="53">
        <f t="shared" si="55"/>
        <v>242.9929086322739</v>
      </c>
      <c r="X90" s="53">
        <f t="shared" si="56"/>
        <v>289.84786050481307</v>
      </c>
      <c r="Y90" s="52">
        <f t="shared" si="38"/>
        <v>316.57912747448142</v>
      </c>
      <c r="Z90" s="36">
        <f t="shared" si="57"/>
        <v>57.822233796899532</v>
      </c>
      <c r="AA90" s="36">
        <f t="shared" si="58"/>
        <v>118.15407128813037</v>
      </c>
      <c r="AB90" s="36">
        <f t="shared" si="59"/>
        <v>12.81061972812855</v>
      </c>
      <c r="AC90" s="36">
        <f t="shared" si="60"/>
        <v>48.070444791234905</v>
      </c>
      <c r="AD90" s="36">
        <f t="shared" si="61"/>
        <v>9.622854371154796</v>
      </c>
      <c r="AE90" s="36">
        <f t="shared" si="62"/>
        <v>2.3745700367119138</v>
      </c>
      <c r="AF90" s="36">
        <f t="shared" si="63"/>
        <v>9.5020345610000216</v>
      </c>
      <c r="AG90" s="36">
        <f t="shared" si="64"/>
        <v>1.4980956673296748</v>
      </c>
      <c r="AH90" s="36">
        <f t="shared" si="65"/>
        <v>9.2735880037719092</v>
      </c>
      <c r="AI90" s="36">
        <f t="shared" si="66"/>
        <v>1.9191687812915121</v>
      </c>
      <c r="AJ90" s="36">
        <f t="shared" si="67"/>
        <v>5.6104095866343826</v>
      </c>
      <c r="AK90" s="36">
        <f t="shared" si="68"/>
        <v>0.83414082247664556</v>
      </c>
      <c r="AL90" s="36">
        <f t="shared" si="69"/>
        <v>5.2019580425731746</v>
      </c>
      <c r="AM90" s="36">
        <f t="shared" si="70"/>
        <v>0.79082602191359219</v>
      </c>
      <c r="AN90" s="36">
        <f t="shared" si="71"/>
        <v>59.505788878124754</v>
      </c>
      <c r="AO90" s="36">
        <f t="shared" si="72"/>
        <v>40.89883846359259</v>
      </c>
      <c r="AP90" s="53">
        <f t="shared" si="73"/>
        <v>283.48501549925089</v>
      </c>
      <c r="AQ90" s="53">
        <f t="shared" si="74"/>
        <v>342.99080437737564</v>
      </c>
      <c r="AR90" s="52">
        <f t="shared" si="75"/>
        <v>383.88964284096824</v>
      </c>
      <c r="BT90" s="34">
        <v>85</v>
      </c>
      <c r="BU90" s="59">
        <f t="shared" si="39"/>
        <v>1.647357088230756</v>
      </c>
      <c r="BV90" s="59">
        <f t="shared" si="40"/>
        <v>1.5779122768179805</v>
      </c>
      <c r="BW90" s="59">
        <f t="shared" si="41"/>
        <v>1.5421475536449443</v>
      </c>
      <c r="BX90" s="59">
        <f t="shared" si="42"/>
        <v>1.5802250095737971</v>
      </c>
      <c r="BY90" s="59">
        <f t="shared" si="43"/>
        <v>1.8434586917921065</v>
      </c>
      <c r="BZ90" s="59">
        <f t="shared" si="44"/>
        <v>2.3261853807914519</v>
      </c>
      <c r="CA90" s="59">
        <f t="shared" si="45"/>
        <v>2.1743786180778084</v>
      </c>
      <c r="CB90" s="59">
        <f t="shared" si="46"/>
        <v>2.0354560697414059</v>
      </c>
      <c r="CC90" s="59">
        <f t="shared" si="47"/>
        <v>2.3039970195706609</v>
      </c>
      <c r="CD90" s="59">
        <f t="shared" si="48"/>
        <v>2.0860530231429477</v>
      </c>
      <c r="CE90" s="59">
        <f t="shared" si="49"/>
        <v>2.1397443122175375</v>
      </c>
      <c r="CF90" s="59">
        <f t="shared" si="50"/>
        <v>2.2172802298688081</v>
      </c>
      <c r="CG90" s="59">
        <f t="shared" si="51"/>
        <v>2.0741459499893042</v>
      </c>
      <c r="CH90" s="59">
        <f t="shared" si="52"/>
        <v>1.6132721785263</v>
      </c>
      <c r="CI90" s="59">
        <f t="shared" si="53"/>
        <v>2.1297705396608717</v>
      </c>
      <c r="CJ90" s="59">
        <f t="shared" si="54"/>
        <v>1.9655343360050264</v>
      </c>
    </row>
    <row r="91" spans="1:88" x14ac:dyDescent="0.25">
      <c r="A91" s="41">
        <v>86</v>
      </c>
      <c r="B91" s="42" t="s">
        <v>235</v>
      </c>
      <c r="C91" s="43">
        <v>93642</v>
      </c>
      <c r="D91" s="51" t="s">
        <v>200</v>
      </c>
      <c r="E91" s="51" t="s">
        <v>201</v>
      </c>
      <c r="F91" s="45" t="s">
        <v>202</v>
      </c>
      <c r="G91" s="36">
        <v>47.001494297183193</v>
      </c>
      <c r="H91" s="36">
        <v>95.560588225908688</v>
      </c>
      <c r="I91" s="36">
        <v>10.500529258645868</v>
      </c>
      <c r="J91" s="36">
        <v>39.407529012973988</v>
      </c>
      <c r="K91" s="36">
        <v>7.870942505856231</v>
      </c>
      <c r="L91" s="36">
        <v>1.9781807908208764</v>
      </c>
      <c r="M91" s="36">
        <v>7.8932107448043478</v>
      </c>
      <c r="N91" s="36">
        <v>1.2400294187459637</v>
      </c>
      <c r="O91" s="36">
        <v>7.630658358108116</v>
      </c>
      <c r="P91" s="36">
        <v>1.5807289299769782</v>
      </c>
      <c r="Q91" s="36">
        <v>4.6760036256798978</v>
      </c>
      <c r="R91" s="36">
        <v>0.68023259266029268</v>
      </c>
      <c r="S91" s="36">
        <v>4.3541262252552961</v>
      </c>
      <c r="T91" s="36">
        <v>0.65176928666497969</v>
      </c>
      <c r="U91" s="36">
        <v>44.887336617239129</v>
      </c>
      <c r="V91" s="36">
        <v>26.959080457383696</v>
      </c>
      <c r="W91" s="53">
        <f t="shared" si="55"/>
        <v>231.02602327328469</v>
      </c>
      <c r="X91" s="53">
        <f t="shared" si="56"/>
        <v>275.91335989052379</v>
      </c>
      <c r="Y91" s="52">
        <f t="shared" si="38"/>
        <v>302.87244034790751</v>
      </c>
      <c r="Z91" s="36">
        <f t="shared" si="57"/>
        <v>54.991748327704329</v>
      </c>
      <c r="AA91" s="36">
        <f t="shared" si="58"/>
        <v>111.80588822431316</v>
      </c>
      <c r="AB91" s="36">
        <f t="shared" si="59"/>
        <v>12.285619232615664</v>
      </c>
      <c r="AC91" s="36">
        <f t="shared" si="60"/>
        <v>46.106808945179566</v>
      </c>
      <c r="AD91" s="36">
        <f t="shared" si="61"/>
        <v>9.1302933067932273</v>
      </c>
      <c r="AE91" s="36">
        <f t="shared" si="62"/>
        <v>2.2946897173522163</v>
      </c>
      <c r="AF91" s="36">
        <f t="shared" si="63"/>
        <v>9.0771923565249999</v>
      </c>
      <c r="AG91" s="36">
        <f t="shared" si="64"/>
        <v>1.4260338315578582</v>
      </c>
      <c r="AH91" s="36">
        <f t="shared" si="65"/>
        <v>8.7752571118243328</v>
      </c>
      <c r="AI91" s="36">
        <f t="shared" si="66"/>
        <v>1.8178382694735249</v>
      </c>
      <c r="AJ91" s="36">
        <f t="shared" si="67"/>
        <v>5.3306441332750829</v>
      </c>
      <c r="AK91" s="36">
        <f t="shared" si="68"/>
        <v>0.77546515563273355</v>
      </c>
      <c r="AL91" s="36">
        <f t="shared" si="69"/>
        <v>4.9637038967910367</v>
      </c>
      <c r="AM91" s="36">
        <f t="shared" si="70"/>
        <v>0.74301698679807682</v>
      </c>
      <c r="AN91" s="36">
        <f t="shared" si="71"/>
        <v>57.006917503893696</v>
      </c>
      <c r="AO91" s="36">
        <f t="shared" si="72"/>
        <v>41.247393099797058</v>
      </c>
      <c r="AP91" s="53">
        <f t="shared" si="73"/>
        <v>269.52419949583577</v>
      </c>
      <c r="AQ91" s="53">
        <f t="shared" si="74"/>
        <v>326.53111699972948</v>
      </c>
      <c r="AR91" s="52">
        <f t="shared" si="75"/>
        <v>367.77851009952656</v>
      </c>
      <c r="BT91" s="34">
        <v>86</v>
      </c>
      <c r="BU91" s="59">
        <f t="shared" si="39"/>
        <v>1.566716476572773</v>
      </c>
      <c r="BV91" s="59">
        <f t="shared" si="40"/>
        <v>1.4931341910298233</v>
      </c>
      <c r="BW91" s="59">
        <f t="shared" si="41"/>
        <v>1.4789477829078688</v>
      </c>
      <c r="BX91" s="59">
        <f t="shared" si="42"/>
        <v>1.5156741928066919</v>
      </c>
      <c r="BY91" s="59">
        <f t="shared" si="43"/>
        <v>1.749098334634718</v>
      </c>
      <c r="BZ91" s="59">
        <f t="shared" si="44"/>
        <v>2.247932716841905</v>
      </c>
      <c r="CA91" s="59">
        <f t="shared" si="45"/>
        <v>2.0771607223169339</v>
      </c>
      <c r="CB91" s="59">
        <f t="shared" si="46"/>
        <v>1.9375459667905683</v>
      </c>
      <c r="CC91" s="59">
        <f t="shared" si="47"/>
        <v>2.1801881023166048</v>
      </c>
      <c r="CD91" s="59">
        <f t="shared" si="48"/>
        <v>1.9759111624712227</v>
      </c>
      <c r="CE91" s="59">
        <f t="shared" si="49"/>
        <v>2.0330450546434338</v>
      </c>
      <c r="CF91" s="59">
        <f t="shared" si="50"/>
        <v>2.0613108868493715</v>
      </c>
      <c r="CG91" s="59">
        <f t="shared" si="51"/>
        <v>1.9791482842069525</v>
      </c>
      <c r="CH91" s="59">
        <f t="shared" si="52"/>
        <v>1.5157425271278597</v>
      </c>
      <c r="CI91" s="59">
        <f t="shared" si="53"/>
        <v>2.0403334826017785</v>
      </c>
      <c r="CJ91" s="59">
        <f t="shared" si="54"/>
        <v>1.9822853277488013</v>
      </c>
    </row>
    <row r="92" spans="1:88" x14ac:dyDescent="0.25">
      <c r="A92" s="41">
        <v>87</v>
      </c>
      <c r="B92" s="42" t="s">
        <v>235</v>
      </c>
      <c r="C92" s="43">
        <v>93643</v>
      </c>
      <c r="D92" s="51" t="s">
        <v>200</v>
      </c>
      <c r="E92" s="51" t="s">
        <v>201</v>
      </c>
      <c r="F92" s="45" t="s">
        <v>202</v>
      </c>
      <c r="G92" s="36">
        <v>52.905128593086886</v>
      </c>
      <c r="H92" s="36">
        <v>106.83837926498975</v>
      </c>
      <c r="I92" s="36">
        <v>11.755430395254178</v>
      </c>
      <c r="J92" s="36">
        <v>43.945866844581822</v>
      </c>
      <c r="K92" s="36">
        <v>8.7895779116334296</v>
      </c>
      <c r="L92" s="36">
        <v>2.1767561772306019</v>
      </c>
      <c r="M92" s="36">
        <v>8.7785323454024944</v>
      </c>
      <c r="N92" s="36">
        <v>1.3754004703292375</v>
      </c>
      <c r="O92" s="36">
        <v>8.5228724505760276</v>
      </c>
      <c r="P92" s="36">
        <v>1.7571616394667595</v>
      </c>
      <c r="Q92" s="36">
        <v>5.1631385200464006</v>
      </c>
      <c r="R92" s="36">
        <v>0.76156089813068906</v>
      </c>
      <c r="S92" s="36">
        <v>4.8133415045227572</v>
      </c>
      <c r="T92" s="36">
        <v>0.74482152584779326</v>
      </c>
      <c r="U92" s="36">
        <v>48.885283397190769</v>
      </c>
      <c r="V92" s="36">
        <v>27.253689504812982</v>
      </c>
      <c r="W92" s="53">
        <f t="shared" si="55"/>
        <v>258.32796854109876</v>
      </c>
      <c r="X92" s="53">
        <f t="shared" si="56"/>
        <v>307.21325193828955</v>
      </c>
      <c r="Y92" s="52">
        <f t="shared" si="38"/>
        <v>334.46694144310254</v>
      </c>
      <c r="Z92" s="36">
        <f t="shared" si="57"/>
        <v>61.899000453911654</v>
      </c>
      <c r="AA92" s="36">
        <f t="shared" si="58"/>
        <v>125.000903740038</v>
      </c>
      <c r="AB92" s="36">
        <f t="shared" si="59"/>
        <v>13.753853562447388</v>
      </c>
      <c r="AC92" s="36">
        <f t="shared" si="60"/>
        <v>51.416664208160725</v>
      </c>
      <c r="AD92" s="36">
        <f t="shared" si="61"/>
        <v>10.195910377494778</v>
      </c>
      <c r="AE92" s="36">
        <f t="shared" si="62"/>
        <v>2.5250371655874981</v>
      </c>
      <c r="AF92" s="36">
        <f t="shared" si="63"/>
        <v>10.095312197212868</v>
      </c>
      <c r="AG92" s="36">
        <f t="shared" si="64"/>
        <v>1.581710540878623</v>
      </c>
      <c r="AH92" s="36">
        <f t="shared" si="65"/>
        <v>9.8013033181624305</v>
      </c>
      <c r="AI92" s="36">
        <f t="shared" si="66"/>
        <v>2.0207358853867734</v>
      </c>
      <c r="AJ92" s="36">
        <f t="shared" si="67"/>
        <v>5.885977912852896</v>
      </c>
      <c r="AK92" s="36">
        <f t="shared" si="68"/>
        <v>0.8681794238689855</v>
      </c>
      <c r="AL92" s="36">
        <f t="shared" si="69"/>
        <v>5.4872093151559431</v>
      </c>
      <c r="AM92" s="36">
        <f t="shared" si="70"/>
        <v>0.84909653946648422</v>
      </c>
      <c r="AN92" s="36">
        <f t="shared" si="71"/>
        <v>62.084309914432275</v>
      </c>
      <c r="AO92" s="36">
        <f t="shared" si="72"/>
        <v>41.698144942363861</v>
      </c>
      <c r="AP92" s="53">
        <f t="shared" si="73"/>
        <v>301.38089464062506</v>
      </c>
      <c r="AQ92" s="53">
        <f t="shared" si="74"/>
        <v>363.46520455505731</v>
      </c>
      <c r="AR92" s="52">
        <f t="shared" si="75"/>
        <v>405.16334949742117</v>
      </c>
      <c r="BT92" s="34">
        <v>87</v>
      </c>
      <c r="BU92" s="59">
        <f t="shared" si="39"/>
        <v>1.7635042864362296</v>
      </c>
      <c r="BV92" s="59">
        <f t="shared" si="40"/>
        <v>1.6693496760154649</v>
      </c>
      <c r="BW92" s="59">
        <f t="shared" si="41"/>
        <v>1.6556944218667857</v>
      </c>
      <c r="BX92" s="59">
        <f t="shared" si="42"/>
        <v>1.6902256478685316</v>
      </c>
      <c r="BY92" s="59">
        <f t="shared" si="43"/>
        <v>1.9532395359185399</v>
      </c>
      <c r="BZ92" s="59">
        <f t="shared" si="44"/>
        <v>2.473586565034775</v>
      </c>
      <c r="CA92" s="59">
        <f t="shared" si="45"/>
        <v>2.3101400908953935</v>
      </c>
      <c r="CB92" s="59">
        <f t="shared" si="46"/>
        <v>2.1490632348894336</v>
      </c>
      <c r="CC92" s="59">
        <f t="shared" si="47"/>
        <v>2.4351064144502934</v>
      </c>
      <c r="CD92" s="59">
        <f t="shared" si="48"/>
        <v>2.1964520493334492</v>
      </c>
      <c r="CE92" s="59">
        <f t="shared" si="49"/>
        <v>2.2448428348027831</v>
      </c>
      <c r="CF92" s="59">
        <f t="shared" si="50"/>
        <v>2.3077602973657245</v>
      </c>
      <c r="CG92" s="59">
        <f t="shared" si="51"/>
        <v>2.1878825020557984</v>
      </c>
      <c r="CH92" s="59">
        <f t="shared" si="52"/>
        <v>1.7321430833669611</v>
      </c>
      <c r="CI92" s="59">
        <f t="shared" si="53"/>
        <v>2.2220583362359441</v>
      </c>
      <c r="CJ92" s="59">
        <f t="shared" si="54"/>
        <v>2.003947757706837</v>
      </c>
    </row>
    <row r="93" spans="1:88" x14ac:dyDescent="0.25">
      <c r="A93" s="41">
        <v>88</v>
      </c>
      <c r="B93" s="42" t="s">
        <v>235</v>
      </c>
      <c r="C93" s="43">
        <v>93644</v>
      </c>
      <c r="D93" s="51" t="s">
        <v>200</v>
      </c>
      <c r="E93" s="51" t="s">
        <v>201</v>
      </c>
      <c r="F93" s="45" t="s">
        <v>202</v>
      </c>
      <c r="G93" s="36">
        <v>50.559181416354249</v>
      </c>
      <c r="H93" s="36">
        <v>102.4757159214948</v>
      </c>
      <c r="I93" s="36">
        <v>11.228145926608409</v>
      </c>
      <c r="J93" s="36">
        <v>41.980485580502751</v>
      </c>
      <c r="K93" s="36">
        <v>8.4766798796503728</v>
      </c>
      <c r="L93" s="36">
        <v>2.114976032478765</v>
      </c>
      <c r="M93" s="36">
        <v>8.483023217208185</v>
      </c>
      <c r="N93" s="36">
        <v>1.2917247917633783</v>
      </c>
      <c r="O93" s="36">
        <v>7.8997528082832593</v>
      </c>
      <c r="P93" s="36">
        <v>1.6403533849276637</v>
      </c>
      <c r="Q93" s="36">
        <v>4.8264692271973137</v>
      </c>
      <c r="R93" s="36">
        <v>0.70290815164343601</v>
      </c>
      <c r="S93" s="36">
        <v>4.3937660597726271</v>
      </c>
      <c r="T93" s="36">
        <v>0.67443039095278423</v>
      </c>
      <c r="U93" s="36">
        <v>46.100199296247318</v>
      </c>
      <c r="V93" s="36">
        <v>27.227369379195089</v>
      </c>
      <c r="W93" s="53">
        <f t="shared" si="55"/>
        <v>246.74761278883801</v>
      </c>
      <c r="X93" s="53">
        <f t="shared" si="56"/>
        <v>292.84781208508531</v>
      </c>
      <c r="Y93" s="52">
        <f t="shared" si="38"/>
        <v>320.07518146428038</v>
      </c>
      <c r="Z93" s="36">
        <f t="shared" si="57"/>
        <v>59.15424225713447</v>
      </c>
      <c r="AA93" s="36">
        <f t="shared" si="58"/>
        <v>119.89658762814891</v>
      </c>
      <c r="AB93" s="36">
        <f t="shared" si="59"/>
        <v>13.136930734131838</v>
      </c>
      <c r="AC93" s="36">
        <f t="shared" si="60"/>
        <v>49.117168129188215</v>
      </c>
      <c r="AD93" s="36">
        <f t="shared" si="61"/>
        <v>9.8329486603944325</v>
      </c>
      <c r="AE93" s="36">
        <f t="shared" si="62"/>
        <v>2.4533721976753671</v>
      </c>
      <c r="AF93" s="36">
        <f t="shared" si="63"/>
        <v>9.755476699789412</v>
      </c>
      <c r="AG93" s="36">
        <f t="shared" si="64"/>
        <v>1.485483510527885</v>
      </c>
      <c r="AH93" s="36">
        <f t="shared" si="65"/>
        <v>9.0847157295257475</v>
      </c>
      <c r="AI93" s="36">
        <f t="shared" si="66"/>
        <v>1.8864063926668131</v>
      </c>
      <c r="AJ93" s="36">
        <f t="shared" si="67"/>
        <v>5.5021749190049372</v>
      </c>
      <c r="AK93" s="36">
        <f t="shared" si="68"/>
        <v>0.80131529287351699</v>
      </c>
      <c r="AL93" s="36">
        <f t="shared" si="69"/>
        <v>5.0088933081407943</v>
      </c>
      <c r="AM93" s="36">
        <f t="shared" si="70"/>
        <v>0.76885064568617401</v>
      </c>
      <c r="AN93" s="36">
        <f t="shared" si="71"/>
        <v>58.547253106234095</v>
      </c>
      <c r="AO93" s="36">
        <f t="shared" si="72"/>
        <v>41.657875150168486</v>
      </c>
      <c r="AP93" s="53">
        <f t="shared" si="73"/>
        <v>287.88456610488851</v>
      </c>
      <c r="AQ93" s="53">
        <f t="shared" si="74"/>
        <v>346.43181921112262</v>
      </c>
      <c r="AR93" s="52">
        <f t="shared" si="75"/>
        <v>388.08969436129109</v>
      </c>
      <c r="BT93" s="34">
        <v>88</v>
      </c>
      <c r="BU93" s="59">
        <f t="shared" si="39"/>
        <v>1.6853060472118082</v>
      </c>
      <c r="BV93" s="59">
        <f t="shared" si="40"/>
        <v>1.6011830612733562</v>
      </c>
      <c r="BW93" s="59">
        <f t="shared" si="41"/>
        <v>1.5814290037476633</v>
      </c>
      <c r="BX93" s="59">
        <f t="shared" si="42"/>
        <v>1.6146340607885674</v>
      </c>
      <c r="BY93" s="59">
        <f t="shared" si="43"/>
        <v>1.883706639922305</v>
      </c>
      <c r="BZ93" s="59">
        <f t="shared" si="44"/>
        <v>2.4033818550895059</v>
      </c>
      <c r="CA93" s="59">
        <f t="shared" si="45"/>
        <v>2.2323745308442593</v>
      </c>
      <c r="CB93" s="59">
        <f t="shared" si="46"/>
        <v>2.0183199871302784</v>
      </c>
      <c r="CC93" s="59">
        <f t="shared" si="47"/>
        <v>2.257072230938074</v>
      </c>
      <c r="CD93" s="59">
        <f t="shared" si="48"/>
        <v>2.0504417311595793</v>
      </c>
      <c r="CE93" s="59">
        <f t="shared" si="49"/>
        <v>2.0984648813901368</v>
      </c>
      <c r="CF93" s="59">
        <f t="shared" si="50"/>
        <v>2.130024701949806</v>
      </c>
      <c r="CG93" s="59">
        <f t="shared" si="51"/>
        <v>1.9971663908057395</v>
      </c>
      <c r="CH93" s="59">
        <f t="shared" si="52"/>
        <v>1.5684427696576377</v>
      </c>
      <c r="CI93" s="59">
        <f t="shared" si="53"/>
        <v>2.0954636043748782</v>
      </c>
      <c r="CJ93" s="59">
        <f t="shared" si="54"/>
        <v>2.0020124543525801</v>
      </c>
    </row>
    <row r="94" spans="1:88" x14ac:dyDescent="0.25">
      <c r="A94" s="41">
        <v>89</v>
      </c>
      <c r="B94" s="42" t="s">
        <v>235</v>
      </c>
      <c r="C94" s="43">
        <v>93645</v>
      </c>
      <c r="D94" s="51" t="s">
        <v>200</v>
      </c>
      <c r="E94" s="51" t="s">
        <v>201</v>
      </c>
      <c r="F94" s="45" t="s">
        <v>202</v>
      </c>
      <c r="G94" s="36">
        <v>54.836103198137046</v>
      </c>
      <c r="H94" s="36">
        <v>110.44993221517441</v>
      </c>
      <c r="I94" s="36">
        <v>12.053132181892517</v>
      </c>
      <c r="J94" s="36">
        <v>45.321624803611826</v>
      </c>
      <c r="K94" s="36">
        <v>9.0252016542293418</v>
      </c>
      <c r="L94" s="36">
        <v>2.2765681951012873</v>
      </c>
      <c r="M94" s="36">
        <v>9.0006826443562886</v>
      </c>
      <c r="N94" s="36">
        <v>1.4097143837233834</v>
      </c>
      <c r="O94" s="36">
        <v>8.6849365643596563</v>
      </c>
      <c r="P94" s="36">
        <v>1.794161662664566</v>
      </c>
      <c r="Q94" s="36">
        <v>5.2300274109819531</v>
      </c>
      <c r="R94" s="36">
        <v>0.77375490133113778</v>
      </c>
      <c r="S94" s="36">
        <v>4.9104458731928897</v>
      </c>
      <c r="T94" s="36">
        <v>0.74189741959324029</v>
      </c>
      <c r="U94" s="36">
        <v>51.200745932705459</v>
      </c>
      <c r="V94" s="36">
        <v>28.1809759763375</v>
      </c>
      <c r="W94" s="53">
        <f t="shared" si="55"/>
        <v>266.5081831083495</v>
      </c>
      <c r="X94" s="53">
        <f t="shared" si="56"/>
        <v>317.70892904105494</v>
      </c>
      <c r="Y94" s="52">
        <f t="shared" si="38"/>
        <v>345.88990501739244</v>
      </c>
      <c r="Z94" s="36">
        <f t="shared" si="57"/>
        <v>64.158240741820336</v>
      </c>
      <c r="AA94" s="36">
        <f t="shared" si="58"/>
        <v>129.22642069175404</v>
      </c>
      <c r="AB94" s="36">
        <f t="shared" si="59"/>
        <v>14.102164652814244</v>
      </c>
      <c r="AC94" s="36">
        <f t="shared" si="60"/>
        <v>53.02630102022583</v>
      </c>
      <c r="AD94" s="36">
        <f t="shared" si="61"/>
        <v>10.469233918906037</v>
      </c>
      <c r="AE94" s="36">
        <f t="shared" si="62"/>
        <v>2.6408191063174931</v>
      </c>
      <c r="AF94" s="36">
        <f t="shared" si="63"/>
        <v>10.350785041009731</v>
      </c>
      <c r="AG94" s="36">
        <f t="shared" si="64"/>
        <v>1.6211715412818908</v>
      </c>
      <c r="AH94" s="36">
        <f t="shared" si="65"/>
        <v>9.9876770490136035</v>
      </c>
      <c r="AI94" s="36">
        <f t="shared" si="66"/>
        <v>2.0632859120642508</v>
      </c>
      <c r="AJ94" s="36">
        <f t="shared" si="67"/>
        <v>5.9622312485194264</v>
      </c>
      <c r="AK94" s="36">
        <f t="shared" si="68"/>
        <v>0.88208058751749696</v>
      </c>
      <c r="AL94" s="36">
        <f t="shared" si="69"/>
        <v>5.5979082954398942</v>
      </c>
      <c r="AM94" s="36">
        <f t="shared" si="70"/>
        <v>0.84576305833629384</v>
      </c>
      <c r="AN94" s="36">
        <f t="shared" si="71"/>
        <v>65.024947334535938</v>
      </c>
      <c r="AO94" s="36">
        <f t="shared" si="72"/>
        <v>43.116893243796376</v>
      </c>
      <c r="AP94" s="53">
        <f t="shared" si="73"/>
        <v>310.93408286502051</v>
      </c>
      <c r="AQ94" s="53">
        <f t="shared" si="74"/>
        <v>375.95903019955642</v>
      </c>
      <c r="AR94" s="52">
        <f t="shared" si="75"/>
        <v>419.07592344335279</v>
      </c>
      <c r="BT94" s="34">
        <v>89</v>
      </c>
      <c r="BU94" s="59">
        <f t="shared" si="39"/>
        <v>1.8278701066045682</v>
      </c>
      <c r="BV94" s="59">
        <f t="shared" si="40"/>
        <v>1.7257801908621002</v>
      </c>
      <c r="BW94" s="59">
        <f t="shared" si="41"/>
        <v>1.6976242509707771</v>
      </c>
      <c r="BX94" s="59">
        <f t="shared" si="42"/>
        <v>1.7431394155235318</v>
      </c>
      <c r="BY94" s="59">
        <f t="shared" si="43"/>
        <v>2.0056003676065206</v>
      </c>
      <c r="BZ94" s="59">
        <f t="shared" si="44"/>
        <v>2.5870093126150993</v>
      </c>
      <c r="CA94" s="59">
        <f t="shared" si="45"/>
        <v>2.368600695883234</v>
      </c>
      <c r="CB94" s="59">
        <f t="shared" si="46"/>
        <v>2.2026787245677864</v>
      </c>
      <c r="CC94" s="59">
        <f t="shared" si="47"/>
        <v>2.4814104469599019</v>
      </c>
      <c r="CD94" s="59">
        <f t="shared" si="48"/>
        <v>2.2427020783307072</v>
      </c>
      <c r="CE94" s="59">
        <f t="shared" si="49"/>
        <v>2.2739249612965016</v>
      </c>
      <c r="CF94" s="59">
        <f t="shared" si="50"/>
        <v>2.3447118222155687</v>
      </c>
      <c r="CG94" s="59">
        <f t="shared" si="51"/>
        <v>2.2320208514513133</v>
      </c>
      <c r="CH94" s="59">
        <f t="shared" si="52"/>
        <v>1.7253428362633496</v>
      </c>
      <c r="CI94" s="59">
        <f t="shared" si="53"/>
        <v>2.3273066333047936</v>
      </c>
      <c r="CJ94" s="59">
        <f t="shared" si="54"/>
        <v>2.0721305864954043</v>
      </c>
    </row>
    <row r="95" spans="1:88" x14ac:dyDescent="0.25">
      <c r="A95" s="41">
        <v>90</v>
      </c>
      <c r="B95" s="42" t="s">
        <v>235</v>
      </c>
      <c r="C95" s="43">
        <v>93646</v>
      </c>
      <c r="D95" s="51" t="s">
        <v>200</v>
      </c>
      <c r="E95" s="51" t="s">
        <v>201</v>
      </c>
      <c r="F95" s="45" t="s">
        <v>202</v>
      </c>
      <c r="G95" s="36">
        <v>50.674992567011394</v>
      </c>
      <c r="H95" s="36">
        <v>102.5674653166696</v>
      </c>
      <c r="I95" s="36">
        <v>11.308459412571709</v>
      </c>
      <c r="J95" s="36">
        <v>41.514465336418205</v>
      </c>
      <c r="K95" s="36">
        <v>8.4046679613986122</v>
      </c>
      <c r="L95" s="36">
        <v>2.1684389372554387</v>
      </c>
      <c r="M95" s="36">
        <v>8.3942306144813603</v>
      </c>
      <c r="N95" s="36">
        <v>1.3368148752560745</v>
      </c>
      <c r="O95" s="36">
        <v>8.2622758166190042</v>
      </c>
      <c r="P95" s="36">
        <v>1.7121981394216081</v>
      </c>
      <c r="Q95" s="36">
        <v>4.9909137983273961</v>
      </c>
      <c r="R95" s="36">
        <v>0.75244603049862568</v>
      </c>
      <c r="S95" s="36">
        <v>4.66021380403728</v>
      </c>
      <c r="T95" s="36">
        <v>0.70302866877028147</v>
      </c>
      <c r="U95" s="36">
        <v>47.788532128885663</v>
      </c>
      <c r="V95" s="36">
        <v>27.846293735943057</v>
      </c>
      <c r="W95" s="53">
        <f t="shared" si="55"/>
        <v>247.4506112787366</v>
      </c>
      <c r="X95" s="53">
        <f t="shared" si="56"/>
        <v>295.23914340762224</v>
      </c>
      <c r="Y95" s="52">
        <f t="shared" si="38"/>
        <v>323.08543714356529</v>
      </c>
      <c r="Z95" s="36">
        <f t="shared" si="57"/>
        <v>59.289741303403325</v>
      </c>
      <c r="AA95" s="36">
        <f t="shared" si="58"/>
        <v>120.00393442050343</v>
      </c>
      <c r="AB95" s="36">
        <f t="shared" si="59"/>
        <v>13.2308975127089</v>
      </c>
      <c r="AC95" s="36">
        <f t="shared" si="60"/>
        <v>48.571924443609298</v>
      </c>
      <c r="AD95" s="36">
        <f t="shared" si="61"/>
        <v>9.7494148352223888</v>
      </c>
      <c r="AE95" s="36">
        <f t="shared" si="62"/>
        <v>2.5153891672163087</v>
      </c>
      <c r="AF95" s="36">
        <f t="shared" si="63"/>
        <v>9.6533652066535645</v>
      </c>
      <c r="AG95" s="36">
        <f t="shared" si="64"/>
        <v>1.5373371065444854</v>
      </c>
      <c r="AH95" s="36">
        <f t="shared" si="65"/>
        <v>9.5016171891118546</v>
      </c>
      <c r="AI95" s="36">
        <f t="shared" si="66"/>
        <v>1.9690278603348492</v>
      </c>
      <c r="AJ95" s="36">
        <f t="shared" si="67"/>
        <v>5.6896417300932312</v>
      </c>
      <c r="AK95" s="36">
        <f t="shared" si="68"/>
        <v>0.85778847476843323</v>
      </c>
      <c r="AL95" s="36">
        <f t="shared" si="69"/>
        <v>5.3126437366024986</v>
      </c>
      <c r="AM95" s="36">
        <f t="shared" si="70"/>
        <v>0.80145268239812084</v>
      </c>
      <c r="AN95" s="36">
        <f t="shared" si="71"/>
        <v>60.69143580368479</v>
      </c>
      <c r="AO95" s="36">
        <f t="shared" si="72"/>
        <v>42.604829415992874</v>
      </c>
      <c r="AP95" s="53">
        <f t="shared" si="73"/>
        <v>288.68417566917071</v>
      </c>
      <c r="AQ95" s="53">
        <f t="shared" si="74"/>
        <v>349.3756114728555</v>
      </c>
      <c r="AR95" s="52">
        <f t="shared" si="75"/>
        <v>391.98044088884836</v>
      </c>
      <c r="BT95" s="34">
        <v>90</v>
      </c>
      <c r="BU95" s="59">
        <f t="shared" si="39"/>
        <v>1.6891664189003799</v>
      </c>
      <c r="BV95" s="59">
        <f t="shared" si="40"/>
        <v>1.6026166455729625</v>
      </c>
      <c r="BW95" s="59">
        <f t="shared" si="41"/>
        <v>1.5927407623340437</v>
      </c>
      <c r="BX95" s="59">
        <f t="shared" si="42"/>
        <v>1.596710205246854</v>
      </c>
      <c r="BY95" s="59">
        <f t="shared" si="43"/>
        <v>1.8677039914219138</v>
      </c>
      <c r="BZ95" s="59">
        <f t="shared" si="44"/>
        <v>2.4641351559720892</v>
      </c>
      <c r="CA95" s="59">
        <f t="shared" si="45"/>
        <v>2.2090080564424635</v>
      </c>
      <c r="CB95" s="59">
        <f t="shared" si="46"/>
        <v>2.0887732425876164</v>
      </c>
      <c r="CC95" s="59">
        <f t="shared" si="47"/>
        <v>2.3606502333197157</v>
      </c>
      <c r="CD95" s="59">
        <f t="shared" si="48"/>
        <v>2.1402476742770102</v>
      </c>
      <c r="CE95" s="59">
        <f t="shared" si="49"/>
        <v>2.1699625210119113</v>
      </c>
      <c r="CF95" s="59">
        <f t="shared" si="50"/>
        <v>2.2801394863594715</v>
      </c>
      <c r="CG95" s="59">
        <f t="shared" si="51"/>
        <v>2.118279001835127</v>
      </c>
      <c r="CH95" s="59">
        <f t="shared" si="52"/>
        <v>1.6349503924890267</v>
      </c>
      <c r="CI95" s="59">
        <f t="shared" si="53"/>
        <v>2.1722060058584391</v>
      </c>
      <c r="CJ95" s="59">
        <f t="shared" si="54"/>
        <v>2.047521598231107</v>
      </c>
    </row>
    <row r="96" spans="1:88" x14ac:dyDescent="0.25">
      <c r="A96" s="41">
        <v>91</v>
      </c>
      <c r="B96" s="42" t="s">
        <v>235</v>
      </c>
      <c r="C96" s="43">
        <v>93647</v>
      </c>
      <c r="D96" s="51" t="s">
        <v>200</v>
      </c>
      <c r="E96" s="51" t="s">
        <v>201</v>
      </c>
      <c r="F96" s="45" t="s">
        <v>202</v>
      </c>
      <c r="G96" s="36">
        <v>49.964051669643894</v>
      </c>
      <c r="H96" s="36">
        <v>100.5266522636112</v>
      </c>
      <c r="I96" s="36">
        <v>11.00661405801003</v>
      </c>
      <c r="J96" s="36">
        <v>41.22311944128932</v>
      </c>
      <c r="K96" s="36">
        <v>8.2996500620244902</v>
      </c>
      <c r="L96" s="36">
        <v>2.0803099446910251</v>
      </c>
      <c r="M96" s="36">
        <v>8.2879752265231108</v>
      </c>
      <c r="N96" s="36">
        <v>1.3050705424287716</v>
      </c>
      <c r="O96" s="36">
        <v>8.0571443099340119</v>
      </c>
      <c r="P96" s="36">
        <v>1.6796230738456248</v>
      </c>
      <c r="Q96" s="36">
        <v>4.9243818969595274</v>
      </c>
      <c r="R96" s="36">
        <v>0.71858574165228273</v>
      </c>
      <c r="S96" s="36">
        <v>4.6319411970495201</v>
      </c>
      <c r="T96" s="36">
        <v>0.69672365951256898</v>
      </c>
      <c r="U96" s="36">
        <v>46.928561837178414</v>
      </c>
      <c r="V96" s="36">
        <v>27.323284473095061</v>
      </c>
      <c r="W96" s="53">
        <f t="shared" si="55"/>
        <v>243.40184308717537</v>
      </c>
      <c r="X96" s="53">
        <f t="shared" si="56"/>
        <v>290.33040492435379</v>
      </c>
      <c r="Y96" s="52">
        <f t="shared" si="38"/>
        <v>317.65368939744883</v>
      </c>
      <c r="Z96" s="36">
        <f t="shared" si="57"/>
        <v>58.457940453483353</v>
      </c>
      <c r="AA96" s="36">
        <f t="shared" si="58"/>
        <v>117.61618314842509</v>
      </c>
      <c r="AB96" s="36">
        <f t="shared" si="59"/>
        <v>12.877738447871733</v>
      </c>
      <c r="AC96" s="36">
        <f t="shared" si="60"/>
        <v>48.2310497463085</v>
      </c>
      <c r="AD96" s="36">
        <f t="shared" si="61"/>
        <v>9.6275940719484083</v>
      </c>
      <c r="AE96" s="36">
        <f t="shared" si="62"/>
        <v>2.4131595358415892</v>
      </c>
      <c r="AF96" s="36">
        <f t="shared" si="63"/>
        <v>9.5311715105015775</v>
      </c>
      <c r="AG96" s="36">
        <f t="shared" si="64"/>
        <v>1.5008311237930874</v>
      </c>
      <c r="AH96" s="36">
        <f t="shared" si="65"/>
        <v>9.2657159564241134</v>
      </c>
      <c r="AI96" s="36">
        <f t="shared" si="66"/>
        <v>1.9315665349224684</v>
      </c>
      <c r="AJ96" s="36">
        <f t="shared" si="67"/>
        <v>5.6137953625338604</v>
      </c>
      <c r="AK96" s="36">
        <f t="shared" si="68"/>
        <v>0.81918774548360229</v>
      </c>
      <c r="AL96" s="36">
        <f t="shared" si="69"/>
        <v>5.2804129646364526</v>
      </c>
      <c r="AM96" s="36">
        <f t="shared" si="70"/>
        <v>0.79426497184432854</v>
      </c>
      <c r="AN96" s="36">
        <f t="shared" si="71"/>
        <v>59.599273533216589</v>
      </c>
      <c r="AO96" s="36">
        <f t="shared" si="72"/>
        <v>41.804625243835446</v>
      </c>
      <c r="AP96" s="53">
        <f t="shared" si="73"/>
        <v>283.96061157401812</v>
      </c>
      <c r="AQ96" s="53">
        <f t="shared" si="74"/>
        <v>343.55988510723472</v>
      </c>
      <c r="AR96" s="52">
        <f t="shared" si="75"/>
        <v>385.36451035107018</v>
      </c>
      <c r="BT96" s="34">
        <v>91</v>
      </c>
      <c r="BU96" s="59">
        <f t="shared" si="39"/>
        <v>1.6654683889881299</v>
      </c>
      <c r="BV96" s="59">
        <f t="shared" si="40"/>
        <v>1.570728941618925</v>
      </c>
      <c r="BW96" s="59">
        <f t="shared" si="41"/>
        <v>1.5502273321140887</v>
      </c>
      <c r="BX96" s="59">
        <f t="shared" si="42"/>
        <v>1.5855045938957431</v>
      </c>
      <c r="BY96" s="59">
        <f t="shared" si="43"/>
        <v>1.8443666804498866</v>
      </c>
      <c r="BZ96" s="59">
        <f t="shared" si="44"/>
        <v>2.3639885735125286</v>
      </c>
      <c r="CA96" s="59">
        <f t="shared" si="45"/>
        <v>2.1810461122429241</v>
      </c>
      <c r="CB96" s="59">
        <f t="shared" si="46"/>
        <v>2.0391727225449556</v>
      </c>
      <c r="CC96" s="59">
        <f t="shared" si="47"/>
        <v>2.3020412314097176</v>
      </c>
      <c r="CD96" s="59">
        <f t="shared" si="48"/>
        <v>2.0995288423070311</v>
      </c>
      <c r="CE96" s="59">
        <f t="shared" si="49"/>
        <v>2.1410356073737078</v>
      </c>
      <c r="CF96" s="59">
        <f t="shared" si="50"/>
        <v>2.1775325504614629</v>
      </c>
      <c r="CG96" s="59">
        <f t="shared" si="51"/>
        <v>2.1054278168406908</v>
      </c>
      <c r="CH96" s="59">
        <f t="shared" si="52"/>
        <v>1.6202875802617884</v>
      </c>
      <c r="CI96" s="59">
        <f t="shared" si="53"/>
        <v>2.1331164471444732</v>
      </c>
      <c r="CJ96" s="59">
        <f t="shared" si="54"/>
        <v>2.0090650347864014</v>
      </c>
    </row>
    <row r="97" spans="1:88" x14ac:dyDescent="0.25">
      <c r="A97" s="41">
        <v>92</v>
      </c>
      <c r="B97" s="42" t="s">
        <v>235</v>
      </c>
      <c r="C97" s="43">
        <v>93674</v>
      </c>
      <c r="D97" s="45" t="s">
        <v>203</v>
      </c>
      <c r="E97" s="45" t="s">
        <v>161</v>
      </c>
      <c r="F97" s="45" t="s">
        <v>14</v>
      </c>
      <c r="G97" s="36">
        <v>56.35775024494928</v>
      </c>
      <c r="H97" s="36">
        <v>113.41216467150807</v>
      </c>
      <c r="I97" s="36">
        <v>13.039585413711007</v>
      </c>
      <c r="J97" s="36">
        <v>53.244388197211237</v>
      </c>
      <c r="K97" s="36">
        <v>11.728529451832625</v>
      </c>
      <c r="L97" s="36">
        <v>2.6114371289725451</v>
      </c>
      <c r="M97" s="36">
        <v>12.47645896570706</v>
      </c>
      <c r="N97" s="36">
        <v>1.7874868900906626</v>
      </c>
      <c r="O97" s="36">
        <v>9.9150094425700281</v>
      </c>
      <c r="P97" s="36">
        <v>2.0312421267864349</v>
      </c>
      <c r="Q97" s="36">
        <v>5.5867825387055623</v>
      </c>
      <c r="R97" s="36">
        <v>0.80637517318097118</v>
      </c>
      <c r="S97" s="36">
        <v>5.1580187902434007</v>
      </c>
      <c r="T97" s="36">
        <v>0.78435380479246386</v>
      </c>
      <c r="U97" s="36">
        <v>59.58440444559394</v>
      </c>
      <c r="V97" s="36">
        <v>31.718927654895673</v>
      </c>
      <c r="W97" s="53">
        <f t="shared" si="55"/>
        <v>288.93958284026132</v>
      </c>
      <c r="X97" s="53">
        <f t="shared" si="56"/>
        <v>348.52398728585524</v>
      </c>
      <c r="Y97" s="52">
        <f t="shared" si="38"/>
        <v>380.24291494075089</v>
      </c>
      <c r="Z97" s="36">
        <f t="shared" si="57"/>
        <v>65.938567786590653</v>
      </c>
      <c r="AA97" s="36">
        <f t="shared" si="58"/>
        <v>132.69223266566442</v>
      </c>
      <c r="AB97" s="36">
        <f t="shared" si="59"/>
        <v>15.256314934041878</v>
      </c>
      <c r="AC97" s="36">
        <f t="shared" si="60"/>
        <v>62.295934190737142</v>
      </c>
      <c r="AD97" s="36">
        <f t="shared" si="61"/>
        <v>13.605094164125843</v>
      </c>
      <c r="AE97" s="36">
        <f t="shared" si="62"/>
        <v>3.0292670696081521</v>
      </c>
      <c r="AF97" s="36">
        <f t="shared" si="63"/>
        <v>14.347927810563117</v>
      </c>
      <c r="AG97" s="36">
        <f t="shared" si="64"/>
        <v>2.055609923604262</v>
      </c>
      <c r="AH97" s="36">
        <f t="shared" si="65"/>
        <v>11.402260858955531</v>
      </c>
      <c r="AI97" s="36">
        <f t="shared" si="66"/>
        <v>2.3359284458044001</v>
      </c>
      <c r="AJ97" s="36">
        <f t="shared" si="67"/>
        <v>6.3689320941243404</v>
      </c>
      <c r="AK97" s="36">
        <f t="shared" si="68"/>
        <v>0.9192676974263071</v>
      </c>
      <c r="AL97" s="36">
        <f t="shared" si="69"/>
        <v>5.880141420877476</v>
      </c>
      <c r="AM97" s="36">
        <f t="shared" si="70"/>
        <v>0.8941633374634087</v>
      </c>
      <c r="AN97" s="36">
        <f t="shared" si="71"/>
        <v>75.672193645904301</v>
      </c>
      <c r="AO97" s="36">
        <f t="shared" si="72"/>
        <v>48.529959311990382</v>
      </c>
      <c r="AP97" s="53">
        <f t="shared" si="73"/>
        <v>337.02164239958694</v>
      </c>
      <c r="AQ97" s="53">
        <f t="shared" si="74"/>
        <v>412.69383604549125</v>
      </c>
      <c r="AR97" s="52">
        <f t="shared" si="75"/>
        <v>461.22379535748166</v>
      </c>
      <c r="BT97" s="34">
        <v>92</v>
      </c>
      <c r="BU97" s="59">
        <f t="shared" si="39"/>
        <v>1.8785916748316427</v>
      </c>
      <c r="BV97" s="59">
        <f t="shared" si="40"/>
        <v>1.7720650729923135</v>
      </c>
      <c r="BW97" s="59">
        <f t="shared" si="41"/>
        <v>1.8365613258747899</v>
      </c>
      <c r="BX97" s="59">
        <f t="shared" si="42"/>
        <v>2.0478610845081247</v>
      </c>
      <c r="BY97" s="59">
        <f t="shared" si="43"/>
        <v>2.6063398781850275</v>
      </c>
      <c r="BZ97" s="59">
        <f t="shared" si="44"/>
        <v>2.967542192014256</v>
      </c>
      <c r="CA97" s="59">
        <f t="shared" si="45"/>
        <v>3.2832786751860685</v>
      </c>
      <c r="CB97" s="59">
        <f t="shared" si="46"/>
        <v>2.7929482657666602</v>
      </c>
      <c r="CC97" s="59">
        <f t="shared" si="47"/>
        <v>2.8328598407342938</v>
      </c>
      <c r="CD97" s="59">
        <f t="shared" si="48"/>
        <v>2.5390526584830435</v>
      </c>
      <c r="CE97" s="59">
        <f t="shared" si="49"/>
        <v>2.4290358863937231</v>
      </c>
      <c r="CF97" s="59">
        <f t="shared" si="50"/>
        <v>2.4435611308514278</v>
      </c>
      <c r="CG97" s="59">
        <f t="shared" si="51"/>
        <v>2.3445539955651817</v>
      </c>
      <c r="CH97" s="59">
        <f t="shared" si="52"/>
        <v>1.8240786157964277</v>
      </c>
      <c r="CI97" s="59">
        <f t="shared" si="53"/>
        <v>2.7083820202542701</v>
      </c>
      <c r="CJ97" s="59">
        <f t="shared" si="54"/>
        <v>2.3322740922717409</v>
      </c>
    </row>
    <row r="98" spans="1:88" x14ac:dyDescent="0.25">
      <c r="A98" s="41">
        <v>93</v>
      </c>
      <c r="B98" s="42" t="s">
        <v>235</v>
      </c>
      <c r="C98" s="43">
        <v>93675</v>
      </c>
      <c r="D98" s="45" t="s">
        <v>203</v>
      </c>
      <c r="E98" s="45" t="s">
        <v>161</v>
      </c>
      <c r="F98" s="45" t="s">
        <v>14</v>
      </c>
      <c r="G98" s="36">
        <v>64.089249232122711</v>
      </c>
      <c r="H98" s="36">
        <v>129.55867893132216</v>
      </c>
      <c r="I98" s="36">
        <v>14.874418916694211</v>
      </c>
      <c r="J98" s="36">
        <v>59.602962254745158</v>
      </c>
      <c r="K98" s="36">
        <v>12.481131218386922</v>
      </c>
      <c r="L98" s="36">
        <v>2.7587568435967396</v>
      </c>
      <c r="M98" s="36">
        <v>12.736058600468976</v>
      </c>
      <c r="N98" s="36">
        <v>1.8515041087459558</v>
      </c>
      <c r="O98" s="36">
        <v>10.746331464320084</v>
      </c>
      <c r="P98" s="36">
        <v>2.2002354350875262</v>
      </c>
      <c r="Q98" s="36">
        <v>6.2387817597417996</v>
      </c>
      <c r="R98" s="36">
        <v>0.90130915544000545</v>
      </c>
      <c r="S98" s="36">
        <v>5.6879323908721053</v>
      </c>
      <c r="T98" s="36">
        <v>0.87805395170259559</v>
      </c>
      <c r="U98" s="36">
        <v>66.140528050867303</v>
      </c>
      <c r="V98" s="36">
        <v>35.001848914889756</v>
      </c>
      <c r="W98" s="53">
        <f t="shared" si="55"/>
        <v>324.6054042632469</v>
      </c>
      <c r="X98" s="53">
        <f t="shared" si="56"/>
        <v>390.74593231411421</v>
      </c>
      <c r="Y98" s="52">
        <f t="shared" si="38"/>
        <v>425.74778122900398</v>
      </c>
      <c r="Z98" s="36">
        <f t="shared" si="57"/>
        <v>74.984421601583563</v>
      </c>
      <c r="AA98" s="36">
        <f t="shared" si="58"/>
        <v>151.58365434964693</v>
      </c>
      <c r="AB98" s="36">
        <f t="shared" si="59"/>
        <v>17.403070132532225</v>
      </c>
      <c r="AC98" s="36">
        <f t="shared" si="60"/>
        <v>69.735465838051837</v>
      </c>
      <c r="AD98" s="36">
        <f t="shared" si="61"/>
        <v>14.47811221332883</v>
      </c>
      <c r="AE98" s="36">
        <f t="shared" si="62"/>
        <v>3.2001579385722176</v>
      </c>
      <c r="AF98" s="36">
        <f t="shared" si="63"/>
        <v>14.646467390539321</v>
      </c>
      <c r="AG98" s="36">
        <f t="shared" si="64"/>
        <v>2.1292297250578489</v>
      </c>
      <c r="AH98" s="36">
        <f t="shared" si="65"/>
        <v>12.358281183968096</v>
      </c>
      <c r="AI98" s="36">
        <f t="shared" si="66"/>
        <v>2.5302707503506547</v>
      </c>
      <c r="AJ98" s="36">
        <f t="shared" si="67"/>
        <v>7.1122112061056511</v>
      </c>
      <c r="AK98" s="36">
        <f t="shared" si="68"/>
        <v>1.0274924372016061</v>
      </c>
      <c r="AL98" s="36">
        <f t="shared" si="69"/>
        <v>6.4842429255941996</v>
      </c>
      <c r="AM98" s="36">
        <f t="shared" si="70"/>
        <v>1.0009815049409589</v>
      </c>
      <c r="AN98" s="36">
        <f t="shared" si="71"/>
        <v>83.998470624601481</v>
      </c>
      <c r="AO98" s="36">
        <f t="shared" si="72"/>
        <v>53.552828839781327</v>
      </c>
      <c r="AP98" s="53">
        <f t="shared" si="73"/>
        <v>378.67405919747387</v>
      </c>
      <c r="AQ98" s="53">
        <f t="shared" si="74"/>
        <v>462.67252982207538</v>
      </c>
      <c r="AR98" s="52">
        <f t="shared" si="75"/>
        <v>516.22535866185672</v>
      </c>
      <c r="BT98" s="34">
        <v>93</v>
      </c>
      <c r="BU98" s="59">
        <f t="shared" si="39"/>
        <v>2.1363083077374236</v>
      </c>
      <c r="BV98" s="59">
        <f t="shared" si="40"/>
        <v>2.0243543583019088</v>
      </c>
      <c r="BW98" s="59">
        <f t="shared" si="41"/>
        <v>2.0949885798160861</v>
      </c>
      <c r="BX98" s="59">
        <f t="shared" si="42"/>
        <v>2.2924216251825063</v>
      </c>
      <c r="BY98" s="59">
        <f t="shared" si="43"/>
        <v>2.773584715197094</v>
      </c>
      <c r="BZ98" s="59">
        <f t="shared" si="44"/>
        <v>3.1349509586326585</v>
      </c>
      <c r="CA98" s="59">
        <f t="shared" si="45"/>
        <v>3.3515943685444674</v>
      </c>
      <c r="CB98" s="59">
        <f t="shared" si="46"/>
        <v>2.8929751699155561</v>
      </c>
      <c r="CC98" s="59">
        <f t="shared" si="47"/>
        <v>3.0703804183771668</v>
      </c>
      <c r="CD98" s="59">
        <f t="shared" si="48"/>
        <v>2.7502942938594077</v>
      </c>
      <c r="CE98" s="59">
        <f t="shared" si="49"/>
        <v>2.7125138085833913</v>
      </c>
      <c r="CF98" s="59">
        <f t="shared" si="50"/>
        <v>2.7312398649697132</v>
      </c>
      <c r="CG98" s="59">
        <f t="shared" si="51"/>
        <v>2.585423814032775</v>
      </c>
      <c r="CH98" s="59">
        <f t="shared" si="52"/>
        <v>2.0419859341920827</v>
      </c>
      <c r="CI98" s="59">
        <f t="shared" si="53"/>
        <v>3.0063876386757866</v>
      </c>
      <c r="CJ98" s="59">
        <f t="shared" si="54"/>
        <v>2.5736653613889526</v>
      </c>
    </row>
    <row r="99" spans="1:88" x14ac:dyDescent="0.25">
      <c r="A99" s="41">
        <v>94</v>
      </c>
      <c r="B99" s="42" t="s">
        <v>235</v>
      </c>
      <c r="C99" s="43">
        <v>93676</v>
      </c>
      <c r="D99" s="45" t="s">
        <v>203</v>
      </c>
      <c r="E99" s="45" t="s">
        <v>161</v>
      </c>
      <c r="F99" s="45" t="s">
        <v>14</v>
      </c>
      <c r="G99" s="36">
        <v>51.89420952496431</v>
      </c>
      <c r="H99" s="36">
        <v>104.56705897432565</v>
      </c>
      <c r="I99" s="36">
        <v>11.735824274410206</v>
      </c>
      <c r="J99" s="36">
        <v>45.979887064679644</v>
      </c>
      <c r="K99" s="36">
        <v>9.1563045264197065</v>
      </c>
      <c r="L99" s="36">
        <v>2.0211855739314308</v>
      </c>
      <c r="M99" s="36">
        <v>8.941723151127432</v>
      </c>
      <c r="N99" s="36">
        <v>1.3036753891386783</v>
      </c>
      <c r="O99" s="36">
        <v>7.6026457925410913</v>
      </c>
      <c r="P99" s="36">
        <v>1.5740613647630441</v>
      </c>
      <c r="Q99" s="36">
        <v>4.5036274080586134</v>
      </c>
      <c r="R99" s="36">
        <v>0.65335214512088802</v>
      </c>
      <c r="S99" s="36">
        <v>4.2268561772587017</v>
      </c>
      <c r="T99" s="36">
        <v>0.64629314934954574</v>
      </c>
      <c r="U99" s="36">
        <v>46.077019482115638</v>
      </c>
      <c r="V99" s="36">
        <v>27.485392007542977</v>
      </c>
      <c r="W99" s="53">
        <f t="shared" si="55"/>
        <v>254.80670451608893</v>
      </c>
      <c r="X99" s="53">
        <f t="shared" si="56"/>
        <v>300.88372399820457</v>
      </c>
      <c r="Y99" s="52">
        <f t="shared" si="38"/>
        <v>328.36911600574757</v>
      </c>
      <c r="Z99" s="36">
        <f t="shared" si="57"/>
        <v>60.716225144208238</v>
      </c>
      <c r="AA99" s="36">
        <f t="shared" si="58"/>
        <v>122.343458999961</v>
      </c>
      <c r="AB99" s="36">
        <f t="shared" si="59"/>
        <v>13.730914401059939</v>
      </c>
      <c r="AC99" s="36">
        <f t="shared" si="60"/>
        <v>53.796467865675183</v>
      </c>
      <c r="AD99" s="36">
        <f t="shared" si="61"/>
        <v>10.621313250646859</v>
      </c>
      <c r="AE99" s="36">
        <f t="shared" si="62"/>
        <v>2.3445752657604597</v>
      </c>
      <c r="AF99" s="36">
        <f t="shared" si="63"/>
        <v>10.282981623796546</v>
      </c>
      <c r="AG99" s="36">
        <f t="shared" si="64"/>
        <v>1.4992266975094799</v>
      </c>
      <c r="AH99" s="36">
        <f t="shared" si="65"/>
        <v>8.7430426614222547</v>
      </c>
      <c r="AI99" s="36">
        <f t="shared" si="66"/>
        <v>1.8101705694775005</v>
      </c>
      <c r="AJ99" s="36">
        <f t="shared" si="67"/>
        <v>5.134135245186819</v>
      </c>
      <c r="AK99" s="36">
        <f t="shared" si="68"/>
        <v>0.74482144543781226</v>
      </c>
      <c r="AL99" s="36">
        <f t="shared" si="69"/>
        <v>4.8186160420749191</v>
      </c>
      <c r="AM99" s="36">
        <f t="shared" si="70"/>
        <v>0.73677419025848212</v>
      </c>
      <c r="AN99" s="36">
        <f t="shared" si="71"/>
        <v>58.517814742286859</v>
      </c>
      <c r="AO99" s="36">
        <f t="shared" si="72"/>
        <v>42.052649771540757</v>
      </c>
      <c r="AP99" s="53">
        <f t="shared" si="73"/>
        <v>297.32272340247545</v>
      </c>
      <c r="AQ99" s="53">
        <f t="shared" si="74"/>
        <v>355.84053814476232</v>
      </c>
      <c r="AR99" s="52">
        <f t="shared" si="75"/>
        <v>397.89318791630308</v>
      </c>
      <c r="BT99" s="34">
        <v>94</v>
      </c>
      <c r="BU99" s="59">
        <f t="shared" si="39"/>
        <v>1.7298069841654771</v>
      </c>
      <c r="BV99" s="59">
        <f t="shared" si="40"/>
        <v>1.6338602964738382</v>
      </c>
      <c r="BW99" s="59">
        <f t="shared" si="41"/>
        <v>1.6529329963958037</v>
      </c>
      <c r="BX99" s="59">
        <f t="shared" si="42"/>
        <v>1.7684571947953709</v>
      </c>
      <c r="BY99" s="59">
        <f t="shared" si="43"/>
        <v>2.0347343392043791</v>
      </c>
      <c r="BZ99" s="59">
        <f t="shared" si="44"/>
        <v>2.2968017885584442</v>
      </c>
      <c r="CA99" s="59">
        <f t="shared" si="45"/>
        <v>2.3530850397703769</v>
      </c>
      <c r="CB99" s="59">
        <f t="shared" si="46"/>
        <v>2.0369927955291849</v>
      </c>
      <c r="CC99" s="59">
        <f t="shared" si="47"/>
        <v>2.1721845121545975</v>
      </c>
      <c r="CD99" s="59">
        <f t="shared" si="48"/>
        <v>1.9675767059538052</v>
      </c>
      <c r="CE99" s="59">
        <f t="shared" si="49"/>
        <v>1.9580988730689626</v>
      </c>
      <c r="CF99" s="59">
        <f t="shared" si="50"/>
        <v>1.9798549852148122</v>
      </c>
      <c r="CG99" s="59">
        <f t="shared" si="51"/>
        <v>1.9212982623903188</v>
      </c>
      <c r="CH99" s="59">
        <f t="shared" si="52"/>
        <v>1.503007324068711</v>
      </c>
      <c r="CI99" s="59">
        <f t="shared" si="53"/>
        <v>2.0944099764598016</v>
      </c>
      <c r="CJ99" s="59">
        <f t="shared" si="54"/>
        <v>2.0209847064369835</v>
      </c>
    </row>
    <row r="100" spans="1:88" x14ac:dyDescent="0.25">
      <c r="A100" s="41">
        <v>95</v>
      </c>
      <c r="B100" s="42" t="s">
        <v>235</v>
      </c>
      <c r="C100" s="43">
        <v>93796</v>
      </c>
      <c r="D100" s="45" t="s">
        <v>187</v>
      </c>
      <c r="E100" s="45" t="s">
        <v>161</v>
      </c>
      <c r="F100" s="45" t="s">
        <v>14</v>
      </c>
      <c r="G100" s="36">
        <v>64.834875271694585</v>
      </c>
      <c r="H100" s="36">
        <v>137.79208064829433</v>
      </c>
      <c r="I100" s="36">
        <v>16.515430359231829</v>
      </c>
      <c r="J100" s="36">
        <v>69.352559430039165</v>
      </c>
      <c r="K100" s="36">
        <v>15.441172335946263</v>
      </c>
      <c r="L100" s="36">
        <v>3.2797838757624738</v>
      </c>
      <c r="M100" s="36">
        <v>15.634599854812757</v>
      </c>
      <c r="N100" s="36">
        <v>2.297921544878835</v>
      </c>
      <c r="O100" s="36">
        <v>13.194839468677502</v>
      </c>
      <c r="P100" s="36">
        <v>2.6960717357647419</v>
      </c>
      <c r="Q100" s="36">
        <v>7.5894508899215198</v>
      </c>
      <c r="R100" s="36">
        <v>1.0838650125061957</v>
      </c>
      <c r="S100" s="36">
        <v>6.7486257431951016</v>
      </c>
      <c r="T100" s="36">
        <v>1.0178508561034407</v>
      </c>
      <c r="U100" s="36">
        <v>78.215371543196127</v>
      </c>
      <c r="V100" s="36">
        <v>34.441101865235822</v>
      </c>
      <c r="W100" s="53">
        <f t="shared" si="55"/>
        <v>357.47912702682868</v>
      </c>
      <c r="X100" s="53">
        <f t="shared" si="56"/>
        <v>435.69449857002479</v>
      </c>
      <c r="Y100" s="52">
        <f t="shared" si="38"/>
        <v>470.13560043526059</v>
      </c>
      <c r="Z100" s="36">
        <f t="shared" si="57"/>
        <v>75.856804067882663</v>
      </c>
      <c r="AA100" s="36">
        <f t="shared" si="58"/>
        <v>161.21673435850437</v>
      </c>
      <c r="AB100" s="36">
        <f t="shared" si="59"/>
        <v>19.323053520301237</v>
      </c>
      <c r="AC100" s="36">
        <f t="shared" si="60"/>
        <v>81.142494533145822</v>
      </c>
      <c r="AD100" s="36">
        <f t="shared" si="61"/>
        <v>17.911759909697665</v>
      </c>
      <c r="AE100" s="36">
        <f t="shared" si="62"/>
        <v>3.8045492958844691</v>
      </c>
      <c r="AF100" s="36">
        <f t="shared" si="63"/>
        <v>17.979789833034669</v>
      </c>
      <c r="AG100" s="36">
        <f t="shared" si="64"/>
        <v>2.64260977661066</v>
      </c>
      <c r="AH100" s="36">
        <f t="shared" si="65"/>
        <v>15.174065388979127</v>
      </c>
      <c r="AI100" s="36">
        <f t="shared" si="66"/>
        <v>3.100482496129453</v>
      </c>
      <c r="AJ100" s="36">
        <f t="shared" si="67"/>
        <v>8.6519740145105324</v>
      </c>
      <c r="AK100" s="36">
        <f t="shared" si="68"/>
        <v>1.2356061142570629</v>
      </c>
      <c r="AL100" s="36">
        <f t="shared" si="69"/>
        <v>7.693433347242415</v>
      </c>
      <c r="AM100" s="36">
        <f t="shared" si="70"/>
        <v>1.1603499759579223</v>
      </c>
      <c r="AN100" s="36">
        <f t="shared" si="71"/>
        <v>99.33352185985909</v>
      </c>
      <c r="AO100" s="36">
        <f t="shared" si="72"/>
        <v>52.69488585381081</v>
      </c>
      <c r="AP100" s="53">
        <f t="shared" si="73"/>
        <v>416.89370663213793</v>
      </c>
      <c r="AQ100" s="53">
        <f t="shared" si="74"/>
        <v>516.22722849199704</v>
      </c>
      <c r="AR100" s="52">
        <f t="shared" si="75"/>
        <v>568.92211434580781</v>
      </c>
      <c r="BT100" s="34">
        <v>95</v>
      </c>
      <c r="BU100" s="59">
        <f t="shared" si="39"/>
        <v>2.1611625090564863</v>
      </c>
      <c r="BV100" s="59">
        <f t="shared" si="40"/>
        <v>2.1530012601295989</v>
      </c>
      <c r="BW100" s="59">
        <f t="shared" si="41"/>
        <v>2.3261169520044831</v>
      </c>
      <c r="BX100" s="59">
        <f t="shared" si="42"/>
        <v>2.6674061319245834</v>
      </c>
      <c r="BY100" s="59">
        <f t="shared" si="43"/>
        <v>3.4313716302102808</v>
      </c>
      <c r="BZ100" s="59">
        <f t="shared" si="44"/>
        <v>3.7270271315482657</v>
      </c>
      <c r="CA100" s="59">
        <f t="shared" si="45"/>
        <v>4.1143683828454627</v>
      </c>
      <c r="CB100" s="59">
        <f t="shared" si="46"/>
        <v>3.5905024138731796</v>
      </c>
      <c r="CC100" s="59">
        <f t="shared" si="47"/>
        <v>3.7699541339078579</v>
      </c>
      <c r="CD100" s="59">
        <f t="shared" si="48"/>
        <v>3.3700896697059273</v>
      </c>
      <c r="CE100" s="59">
        <f t="shared" si="49"/>
        <v>3.2997612564876175</v>
      </c>
      <c r="CF100" s="59">
        <f t="shared" si="50"/>
        <v>3.2844394318369567</v>
      </c>
      <c r="CG100" s="59">
        <f t="shared" si="51"/>
        <v>3.0675571559977732</v>
      </c>
      <c r="CH100" s="59">
        <f t="shared" si="52"/>
        <v>2.3670950141940481</v>
      </c>
      <c r="CI100" s="59">
        <f t="shared" si="53"/>
        <v>3.5552441610543695</v>
      </c>
      <c r="CJ100" s="59">
        <f t="shared" si="54"/>
        <v>2.5324339606791049</v>
      </c>
    </row>
    <row r="101" spans="1:88" x14ac:dyDescent="0.25">
      <c r="A101" s="41">
        <v>96</v>
      </c>
      <c r="B101" s="42" t="s">
        <v>235</v>
      </c>
      <c r="C101" s="43" t="s">
        <v>204</v>
      </c>
      <c r="D101" s="45" t="s">
        <v>187</v>
      </c>
      <c r="E101" s="45" t="s">
        <v>161</v>
      </c>
      <c r="F101" s="45" t="s">
        <v>14</v>
      </c>
      <c r="G101" s="37">
        <v>60.007912563601714</v>
      </c>
      <c r="H101" s="37">
        <v>126.92161822694193</v>
      </c>
      <c r="I101" s="37">
        <v>15.108403850724267</v>
      </c>
      <c r="J101" s="37">
        <v>63.970939584771052</v>
      </c>
      <c r="K101" s="37">
        <v>14.403174510533894</v>
      </c>
      <c r="L101" s="37">
        <v>3.0720843197285603</v>
      </c>
      <c r="M101" s="37">
        <v>14.712147197073003</v>
      </c>
      <c r="N101" s="37">
        <v>2.1557653964674439</v>
      </c>
      <c r="O101" s="37">
        <v>12.404994654210981</v>
      </c>
      <c r="P101" s="37">
        <v>2.5100530144558775</v>
      </c>
      <c r="Q101" s="37">
        <v>7.0025226418098905</v>
      </c>
      <c r="R101" s="37">
        <v>0.99230780523930573</v>
      </c>
      <c r="S101" s="37">
        <v>6.1906199513184665</v>
      </c>
      <c r="T101" s="37">
        <v>0.93326057823306752</v>
      </c>
      <c r="U101" s="37">
        <v>73.945372028391077</v>
      </c>
      <c r="V101" s="37">
        <v>34.042569355350288</v>
      </c>
      <c r="W101" s="53">
        <f t="shared" si="55"/>
        <v>330.38580429510949</v>
      </c>
      <c r="X101" s="53">
        <f t="shared" si="56"/>
        <v>404.33117632350059</v>
      </c>
      <c r="Y101" s="52">
        <f t="shared" si="38"/>
        <v>438.37374567885087</v>
      </c>
      <c r="Z101" s="36">
        <f t="shared" si="57"/>
        <v>70.209257699413996</v>
      </c>
      <c r="AA101" s="36">
        <f t="shared" si="58"/>
        <v>148.49829332552204</v>
      </c>
      <c r="AB101" s="36">
        <f t="shared" si="59"/>
        <v>17.676832505347392</v>
      </c>
      <c r="AC101" s="36">
        <f t="shared" si="60"/>
        <v>74.845999314182123</v>
      </c>
      <c r="AD101" s="36">
        <f t="shared" si="61"/>
        <v>16.707682432219315</v>
      </c>
      <c r="AE101" s="36">
        <f t="shared" si="62"/>
        <v>3.5636178108851295</v>
      </c>
      <c r="AF101" s="36">
        <f t="shared" si="63"/>
        <v>16.918969276633952</v>
      </c>
      <c r="AG101" s="36">
        <f t="shared" si="64"/>
        <v>2.4791302059375604</v>
      </c>
      <c r="AH101" s="36">
        <f t="shared" si="65"/>
        <v>14.265743852342627</v>
      </c>
      <c r="AI101" s="36">
        <f t="shared" si="66"/>
        <v>2.8865609666242587</v>
      </c>
      <c r="AJ101" s="36">
        <f t="shared" si="67"/>
        <v>7.9828758116632743</v>
      </c>
      <c r="AK101" s="36">
        <f t="shared" si="68"/>
        <v>1.1312308979728085</v>
      </c>
      <c r="AL101" s="36">
        <f t="shared" si="69"/>
        <v>7.0573067445030508</v>
      </c>
      <c r="AM101" s="36">
        <f t="shared" si="70"/>
        <v>1.0639170591856968</v>
      </c>
      <c r="AN101" s="36">
        <f t="shared" si="71"/>
        <v>93.910622476056673</v>
      </c>
      <c r="AO101" s="36">
        <f t="shared" si="72"/>
        <v>52.085131113685939</v>
      </c>
      <c r="AP101" s="53">
        <f t="shared" si="73"/>
        <v>385.28741790243322</v>
      </c>
      <c r="AQ101" s="53">
        <f t="shared" si="74"/>
        <v>479.19804037848991</v>
      </c>
      <c r="AR101" s="52">
        <f t="shared" si="75"/>
        <v>531.28317149217582</v>
      </c>
      <c r="BT101" s="34">
        <v>96</v>
      </c>
      <c r="BU101" s="59">
        <f t="shared" si="39"/>
        <v>2.0002637521200572</v>
      </c>
      <c r="BV101" s="59">
        <f t="shared" si="40"/>
        <v>1.9831502847959677</v>
      </c>
      <c r="BW101" s="59">
        <f t="shared" si="41"/>
        <v>2.1279442043273615</v>
      </c>
      <c r="BX101" s="59">
        <f t="shared" si="42"/>
        <v>2.4604207532604252</v>
      </c>
      <c r="BY101" s="59">
        <f t="shared" si="43"/>
        <v>3.2007054467853098</v>
      </c>
      <c r="BZ101" s="59">
        <f t="shared" si="44"/>
        <v>3.4910049087824548</v>
      </c>
      <c r="CA101" s="59">
        <f t="shared" si="45"/>
        <v>3.871617683440264</v>
      </c>
      <c r="CB101" s="59">
        <f t="shared" si="46"/>
        <v>3.3683834319803809</v>
      </c>
      <c r="CC101" s="59">
        <f t="shared" si="47"/>
        <v>3.5442841869174231</v>
      </c>
      <c r="CD101" s="59">
        <f t="shared" si="48"/>
        <v>3.1375662680698468</v>
      </c>
      <c r="CE101" s="59">
        <f t="shared" si="49"/>
        <v>3.0445750616564742</v>
      </c>
      <c r="CF101" s="59">
        <f t="shared" si="50"/>
        <v>3.0069933492100174</v>
      </c>
      <c r="CG101" s="59">
        <f t="shared" si="51"/>
        <v>2.8139181596902119</v>
      </c>
      <c r="CH101" s="59">
        <f t="shared" si="52"/>
        <v>2.1703734377513197</v>
      </c>
      <c r="CI101" s="59">
        <f t="shared" si="53"/>
        <v>3.3611532740177763</v>
      </c>
      <c r="CJ101" s="59">
        <f t="shared" si="54"/>
        <v>2.5031300996581094</v>
      </c>
    </row>
    <row r="102" spans="1:88" x14ac:dyDescent="0.25">
      <c r="A102" s="41">
        <v>97</v>
      </c>
      <c r="B102" s="42" t="s">
        <v>235</v>
      </c>
      <c r="C102" s="43">
        <v>93803</v>
      </c>
      <c r="D102" s="45" t="s">
        <v>187</v>
      </c>
      <c r="E102" s="45" t="s">
        <v>161</v>
      </c>
      <c r="F102" s="45" t="s">
        <v>14</v>
      </c>
      <c r="G102" s="36">
        <v>64.005938236856878</v>
      </c>
      <c r="H102" s="36">
        <v>137.11421416948914</v>
      </c>
      <c r="I102" s="36">
        <v>16.469140460099208</v>
      </c>
      <c r="J102" s="36">
        <v>69.584816563767163</v>
      </c>
      <c r="K102" s="36">
        <v>15.793087006554373</v>
      </c>
      <c r="L102" s="36">
        <v>3.4261285179547221</v>
      </c>
      <c r="M102" s="36">
        <v>16.241465688456834</v>
      </c>
      <c r="N102" s="36">
        <v>2.3763273664964517</v>
      </c>
      <c r="O102" s="36">
        <v>13.705874098286012</v>
      </c>
      <c r="P102" s="36">
        <v>2.7704560753915044</v>
      </c>
      <c r="Q102" s="36">
        <v>7.7384035458390326</v>
      </c>
      <c r="R102" s="36">
        <v>1.1128080186962492</v>
      </c>
      <c r="S102" s="36">
        <v>6.8531115557145164</v>
      </c>
      <c r="T102" s="36">
        <v>1.0230773174639765</v>
      </c>
      <c r="U102" s="36">
        <v>82.476212057975374</v>
      </c>
      <c r="V102" s="36">
        <v>39.903090126439302</v>
      </c>
      <c r="W102" s="53">
        <f t="shared" si="55"/>
        <v>358.21484862106615</v>
      </c>
      <c r="X102" s="53">
        <f t="shared" si="56"/>
        <v>440.69106067904153</v>
      </c>
      <c r="Y102" s="52">
        <f t="shared" si="38"/>
        <v>480.59415080548081</v>
      </c>
      <c r="Z102" s="36">
        <f t="shared" si="57"/>
        <v>74.88694773712254</v>
      </c>
      <c r="AA102" s="36">
        <f t="shared" si="58"/>
        <v>160.42363057830229</v>
      </c>
      <c r="AB102" s="36">
        <f t="shared" si="59"/>
        <v>19.268894338316073</v>
      </c>
      <c r="AC102" s="36">
        <f t="shared" si="60"/>
        <v>81.414235379607575</v>
      </c>
      <c r="AD102" s="36">
        <f t="shared" si="61"/>
        <v>18.319980927603073</v>
      </c>
      <c r="AE102" s="36">
        <f t="shared" si="62"/>
        <v>3.9743090808274775</v>
      </c>
      <c r="AF102" s="36">
        <f t="shared" si="63"/>
        <v>18.677685541725356</v>
      </c>
      <c r="AG102" s="36">
        <f t="shared" si="64"/>
        <v>2.7327764714709191</v>
      </c>
      <c r="AH102" s="36">
        <f t="shared" si="65"/>
        <v>15.761755213028913</v>
      </c>
      <c r="AI102" s="36">
        <f t="shared" si="66"/>
        <v>3.1860244867002296</v>
      </c>
      <c r="AJ102" s="36">
        <f t="shared" si="67"/>
        <v>8.8217800422564956</v>
      </c>
      <c r="AK102" s="36">
        <f t="shared" si="68"/>
        <v>1.2686011413137239</v>
      </c>
      <c r="AL102" s="36">
        <f t="shared" si="69"/>
        <v>7.812547173514548</v>
      </c>
      <c r="AM102" s="36">
        <f t="shared" si="70"/>
        <v>1.1663081419089329</v>
      </c>
      <c r="AN102" s="36">
        <f t="shared" si="71"/>
        <v>104.74478931362873</v>
      </c>
      <c r="AO102" s="36">
        <f t="shared" si="72"/>
        <v>61.051727893452131</v>
      </c>
      <c r="AP102" s="53">
        <f t="shared" si="73"/>
        <v>417.71547625369806</v>
      </c>
      <c r="AQ102" s="53">
        <f t="shared" si="74"/>
        <v>522.46026556732681</v>
      </c>
      <c r="AR102" s="52">
        <f t="shared" si="75"/>
        <v>583.51199346077897</v>
      </c>
      <c r="BT102" s="34">
        <v>97</v>
      </c>
      <c r="BU102" s="59">
        <f t="shared" si="39"/>
        <v>2.133531274561896</v>
      </c>
      <c r="BV102" s="59">
        <f t="shared" si="40"/>
        <v>2.1424095963982679</v>
      </c>
      <c r="BW102" s="59">
        <f t="shared" si="41"/>
        <v>2.3195972479012972</v>
      </c>
      <c r="BX102" s="59">
        <f t="shared" si="42"/>
        <v>2.6763390986064293</v>
      </c>
      <c r="BY102" s="59">
        <f t="shared" si="43"/>
        <v>3.5095748903454163</v>
      </c>
      <c r="BZ102" s="59">
        <f t="shared" si="44"/>
        <v>3.893327861312184</v>
      </c>
      <c r="CA102" s="59">
        <f t="shared" si="45"/>
        <v>4.2740699180149564</v>
      </c>
      <c r="CB102" s="59">
        <f t="shared" si="46"/>
        <v>3.7130115101507055</v>
      </c>
      <c r="CC102" s="59">
        <f t="shared" si="47"/>
        <v>3.9159640280817176</v>
      </c>
      <c r="CD102" s="59">
        <f t="shared" si="48"/>
        <v>3.4630700942393804</v>
      </c>
      <c r="CE102" s="59">
        <f t="shared" si="49"/>
        <v>3.3645232807995797</v>
      </c>
      <c r="CF102" s="59">
        <f t="shared" si="50"/>
        <v>3.3721455112007552</v>
      </c>
      <c r="CG102" s="59">
        <f t="shared" si="51"/>
        <v>3.1150507071429616</v>
      </c>
      <c r="CH102" s="59">
        <f t="shared" si="52"/>
        <v>2.3792495754976195</v>
      </c>
      <c r="CI102" s="59">
        <f t="shared" si="53"/>
        <v>3.7489187299079716</v>
      </c>
      <c r="CJ102" s="59">
        <f t="shared" si="54"/>
        <v>2.9340507445911252</v>
      </c>
    </row>
    <row r="103" spans="1:88" x14ac:dyDescent="0.25">
      <c r="A103" s="41">
        <v>98</v>
      </c>
      <c r="B103" s="42" t="s">
        <v>235</v>
      </c>
      <c r="C103" s="43">
        <v>93805</v>
      </c>
      <c r="D103" s="45" t="s">
        <v>187</v>
      </c>
      <c r="E103" s="45" t="s">
        <v>161</v>
      </c>
      <c r="F103" s="45" t="s">
        <v>14</v>
      </c>
      <c r="G103" s="36">
        <v>66.616897785767947</v>
      </c>
      <c r="H103" s="36">
        <v>141.54798581475501</v>
      </c>
      <c r="I103" s="36">
        <v>16.98253046702591</v>
      </c>
      <c r="J103" s="36">
        <v>71.99837713061028</v>
      </c>
      <c r="K103" s="36">
        <v>16.581803257435883</v>
      </c>
      <c r="L103" s="36">
        <v>3.5129834666317934</v>
      </c>
      <c r="M103" s="36">
        <v>16.822981131993085</v>
      </c>
      <c r="N103" s="36">
        <v>2.4663685519730323</v>
      </c>
      <c r="O103" s="36">
        <v>14.0885966829095</v>
      </c>
      <c r="P103" s="36">
        <v>2.829174475151603</v>
      </c>
      <c r="Q103" s="36">
        <v>7.8410390456305308</v>
      </c>
      <c r="R103" s="36">
        <v>1.1030089507399969</v>
      </c>
      <c r="S103" s="36">
        <v>6.8486380681917058</v>
      </c>
      <c r="T103" s="36">
        <v>1.0353102882236116</v>
      </c>
      <c r="U103" s="36">
        <v>83.993132724223528</v>
      </c>
      <c r="V103" s="36">
        <v>42.568411670350585</v>
      </c>
      <c r="W103" s="53">
        <f t="shared" si="55"/>
        <v>370.27569511703979</v>
      </c>
      <c r="X103" s="53">
        <f t="shared" si="56"/>
        <v>454.26882784126332</v>
      </c>
      <c r="Y103" s="52">
        <f t="shared" si="38"/>
        <v>496.83723951161392</v>
      </c>
      <c r="Z103" s="36">
        <f t="shared" si="57"/>
        <v>77.941770409348493</v>
      </c>
      <c r="AA103" s="36">
        <f t="shared" si="58"/>
        <v>165.61114340326336</v>
      </c>
      <c r="AB103" s="36">
        <f t="shared" si="59"/>
        <v>19.869560646420314</v>
      </c>
      <c r="AC103" s="36">
        <f t="shared" si="60"/>
        <v>84.238101242814025</v>
      </c>
      <c r="AD103" s="36">
        <f t="shared" si="61"/>
        <v>19.234891778625624</v>
      </c>
      <c r="AE103" s="36">
        <f t="shared" si="62"/>
        <v>4.0750608212928805</v>
      </c>
      <c r="AF103" s="36">
        <f t="shared" si="63"/>
        <v>19.346428301792045</v>
      </c>
      <c r="AG103" s="36">
        <f t="shared" si="64"/>
        <v>2.836323834768987</v>
      </c>
      <c r="AH103" s="36">
        <f t="shared" si="65"/>
        <v>16.201886185345924</v>
      </c>
      <c r="AI103" s="36">
        <f t="shared" si="66"/>
        <v>3.2535506464243431</v>
      </c>
      <c r="AJ103" s="36">
        <f t="shared" si="67"/>
        <v>8.9387845120188043</v>
      </c>
      <c r="AK103" s="36">
        <f t="shared" si="68"/>
        <v>1.2574302038435965</v>
      </c>
      <c r="AL103" s="36">
        <f t="shared" si="69"/>
        <v>7.8074473977385441</v>
      </c>
      <c r="AM103" s="36">
        <f t="shared" si="70"/>
        <v>1.1802537285749171</v>
      </c>
      <c r="AN103" s="36">
        <f t="shared" si="71"/>
        <v>106.67127855976388</v>
      </c>
      <c r="AO103" s="36">
        <f t="shared" si="72"/>
        <v>65.129669855636394</v>
      </c>
      <c r="AP103" s="53">
        <f t="shared" si="73"/>
        <v>431.79263311227186</v>
      </c>
      <c r="AQ103" s="53">
        <f t="shared" si="74"/>
        <v>538.46391167203569</v>
      </c>
      <c r="AR103" s="52">
        <f t="shared" si="75"/>
        <v>603.59358152767209</v>
      </c>
      <c r="BT103" s="34">
        <v>98</v>
      </c>
      <c r="BU103" s="59">
        <f t="shared" si="39"/>
        <v>2.2205632595255982</v>
      </c>
      <c r="BV103" s="59">
        <f t="shared" si="40"/>
        <v>2.211687278355547</v>
      </c>
      <c r="BW103" s="59">
        <f t="shared" si="41"/>
        <v>2.3919056995811143</v>
      </c>
      <c r="BX103" s="59">
        <f t="shared" si="42"/>
        <v>2.7691683511773184</v>
      </c>
      <c r="BY103" s="59">
        <f t="shared" si="43"/>
        <v>3.684845168319085</v>
      </c>
      <c r="BZ103" s="59">
        <f t="shared" si="44"/>
        <v>3.9920266666270381</v>
      </c>
      <c r="CA103" s="59">
        <f t="shared" si="45"/>
        <v>4.4271002978929177</v>
      </c>
      <c r="CB103" s="59">
        <f t="shared" si="46"/>
        <v>3.8537008624578628</v>
      </c>
      <c r="CC103" s="59">
        <f t="shared" si="47"/>
        <v>4.0253133379741426</v>
      </c>
      <c r="CD103" s="59">
        <f t="shared" si="48"/>
        <v>3.5364680939395035</v>
      </c>
      <c r="CE103" s="59">
        <f t="shared" si="49"/>
        <v>3.4091474111437092</v>
      </c>
      <c r="CF103" s="59">
        <f t="shared" si="50"/>
        <v>3.3424513658787784</v>
      </c>
      <c r="CG103" s="59">
        <f t="shared" si="51"/>
        <v>3.1130173037235025</v>
      </c>
      <c r="CH103" s="59">
        <f t="shared" si="52"/>
        <v>2.4076983447060734</v>
      </c>
      <c r="CI103" s="59">
        <f t="shared" si="53"/>
        <v>3.8178696692828877</v>
      </c>
      <c r="CJ103" s="59">
        <f t="shared" si="54"/>
        <v>3.1300302698787195</v>
      </c>
    </row>
    <row r="104" spans="1:88" x14ac:dyDescent="0.25">
      <c r="A104" s="41">
        <v>99</v>
      </c>
      <c r="B104" s="42" t="s">
        <v>235</v>
      </c>
      <c r="C104" s="46" t="s">
        <v>205</v>
      </c>
      <c r="D104" s="44" t="s">
        <v>206</v>
      </c>
      <c r="E104" s="44" t="s">
        <v>157</v>
      </c>
      <c r="F104" s="44" t="s">
        <v>207</v>
      </c>
      <c r="G104" s="36">
        <v>64.70184419165605</v>
      </c>
      <c r="H104" s="36">
        <v>132.80230444207916</v>
      </c>
      <c r="I104" s="36">
        <v>15.060315161616749</v>
      </c>
      <c r="J104" s="36">
        <v>56.475206351214162</v>
      </c>
      <c r="K104" s="36">
        <v>11.168498826698363</v>
      </c>
      <c r="L104" s="36">
        <v>3.564157797054758</v>
      </c>
      <c r="M104" s="36">
        <v>11.614174429583363</v>
      </c>
      <c r="N104" s="36">
        <v>1.6801131554360786</v>
      </c>
      <c r="O104" s="36">
        <v>9.4289655616422507</v>
      </c>
      <c r="P104" s="36">
        <v>1.8969925812993467</v>
      </c>
      <c r="Q104" s="36">
        <v>5.446022554467902</v>
      </c>
      <c r="R104" s="36">
        <v>0.75163218645473473</v>
      </c>
      <c r="S104" s="36">
        <v>4.7815836520330164</v>
      </c>
      <c r="T104" s="36">
        <v>0.72416021918504692</v>
      </c>
      <c r="U104" s="36">
        <v>52.936832253887445</v>
      </c>
      <c r="V104" s="36">
        <v>26.28683978330001</v>
      </c>
      <c r="W104" s="53">
        <f t="shared" si="55"/>
        <v>320.09597111042098</v>
      </c>
      <c r="X104" s="53">
        <f t="shared" si="56"/>
        <v>373.03280336430839</v>
      </c>
      <c r="Y104" s="52">
        <f t="shared" si="38"/>
        <v>399.31964314760842</v>
      </c>
      <c r="Z104" s="36">
        <f t="shared" si="57"/>
        <v>75.701157704237573</v>
      </c>
      <c r="AA104" s="36">
        <f t="shared" si="58"/>
        <v>155.37869619723261</v>
      </c>
      <c r="AB104" s="36">
        <f t="shared" si="59"/>
        <v>17.620568739091595</v>
      </c>
      <c r="AC104" s="36">
        <f t="shared" si="60"/>
        <v>66.075991430920567</v>
      </c>
      <c r="AD104" s="36">
        <f t="shared" si="61"/>
        <v>12.9554586389701</v>
      </c>
      <c r="AE104" s="36">
        <f t="shared" si="62"/>
        <v>4.1344230445835191</v>
      </c>
      <c r="AF104" s="36">
        <f t="shared" si="63"/>
        <v>13.356300594020865</v>
      </c>
      <c r="AG104" s="36">
        <f t="shared" si="64"/>
        <v>1.9321301287514903</v>
      </c>
      <c r="AH104" s="36">
        <f t="shared" si="65"/>
        <v>10.843310395888588</v>
      </c>
      <c r="AI104" s="36">
        <f t="shared" si="66"/>
        <v>2.1815414684942485</v>
      </c>
      <c r="AJ104" s="36">
        <f t="shared" si="67"/>
        <v>6.2084657120934077</v>
      </c>
      <c r="AK104" s="36">
        <f t="shared" si="68"/>
        <v>0.85686069255839747</v>
      </c>
      <c r="AL104" s="36">
        <f t="shared" si="69"/>
        <v>5.4510053633176385</v>
      </c>
      <c r="AM104" s="36">
        <f t="shared" si="70"/>
        <v>0.82554264987095338</v>
      </c>
      <c r="AN104" s="36">
        <f t="shared" si="71"/>
        <v>67.229776962437057</v>
      </c>
      <c r="AO104" s="36">
        <f t="shared" si="72"/>
        <v>40.218864868449018</v>
      </c>
      <c r="AP104" s="53">
        <f t="shared" si="73"/>
        <v>373.52145276003148</v>
      </c>
      <c r="AQ104" s="53">
        <f t="shared" si="74"/>
        <v>440.75122972246857</v>
      </c>
      <c r="AR104" s="52">
        <f t="shared" si="75"/>
        <v>480.9700945909176</v>
      </c>
      <c r="BT104" s="34">
        <v>99</v>
      </c>
      <c r="BU104" s="59">
        <f t="shared" si="39"/>
        <v>2.1567281397218685</v>
      </c>
      <c r="BV104" s="59">
        <f t="shared" si="40"/>
        <v>2.0750360069074869</v>
      </c>
      <c r="BW104" s="59">
        <f t="shared" si="41"/>
        <v>2.121171149523486</v>
      </c>
      <c r="BX104" s="59">
        <f t="shared" si="42"/>
        <v>2.1721233212005449</v>
      </c>
      <c r="BY104" s="59">
        <f t="shared" si="43"/>
        <v>2.4818886281551915</v>
      </c>
      <c r="BZ104" s="59">
        <f t="shared" si="44"/>
        <v>4.0501793148349519</v>
      </c>
      <c r="CA104" s="59">
        <f t="shared" si="45"/>
        <v>3.056361691995622</v>
      </c>
      <c r="CB104" s="59">
        <f t="shared" si="46"/>
        <v>2.6251768053688727</v>
      </c>
      <c r="CC104" s="59">
        <f t="shared" si="47"/>
        <v>2.6939901604692147</v>
      </c>
      <c r="CD104" s="59">
        <f t="shared" si="48"/>
        <v>2.3712407266241833</v>
      </c>
      <c r="CE104" s="59">
        <f t="shared" si="49"/>
        <v>2.3678358932469141</v>
      </c>
      <c r="CF104" s="59">
        <f t="shared" si="50"/>
        <v>2.277673292287075</v>
      </c>
      <c r="CG104" s="59">
        <f t="shared" si="51"/>
        <v>2.1734471145604619</v>
      </c>
      <c r="CH104" s="59">
        <f t="shared" si="52"/>
        <v>1.6840935329884812</v>
      </c>
      <c r="CI104" s="59">
        <f t="shared" si="53"/>
        <v>2.4062196479039746</v>
      </c>
      <c r="CJ104" s="59">
        <f t="shared" si="54"/>
        <v>1.9328558664191184</v>
      </c>
    </row>
    <row r="105" spans="1:88" x14ac:dyDescent="0.25">
      <c r="A105" s="41">
        <v>100</v>
      </c>
      <c r="B105" s="42" t="s">
        <v>235</v>
      </c>
      <c r="C105" s="46">
        <v>93843</v>
      </c>
      <c r="D105" s="47" t="s">
        <v>208</v>
      </c>
      <c r="E105" s="47" t="s">
        <v>164</v>
      </c>
      <c r="F105" s="44" t="s">
        <v>207</v>
      </c>
      <c r="G105" s="36">
        <v>66.941786365521864</v>
      </c>
      <c r="H105" s="36">
        <v>136.05193328778199</v>
      </c>
      <c r="I105" s="36">
        <v>14.020929991336121</v>
      </c>
      <c r="J105" s="36">
        <v>49.893504257109747</v>
      </c>
      <c r="K105" s="36">
        <v>9.2484925126268891</v>
      </c>
      <c r="L105" s="36">
        <v>2.0620558807138809</v>
      </c>
      <c r="M105" s="36">
        <v>8.0928791250548713</v>
      </c>
      <c r="N105" s="36">
        <v>1.1276238767745568</v>
      </c>
      <c r="O105" s="36">
        <v>6.193845514032791</v>
      </c>
      <c r="P105" s="36">
        <v>1.2212904666282487</v>
      </c>
      <c r="Q105" s="36">
        <v>3.5196674336586113</v>
      </c>
      <c r="R105" s="36">
        <v>0.52318043819479143</v>
      </c>
      <c r="S105" s="36">
        <v>3.3306601561498259</v>
      </c>
      <c r="T105" s="36">
        <v>0.51178143712768609</v>
      </c>
      <c r="U105" s="36">
        <v>33.029358945786846</v>
      </c>
      <c r="V105" s="36">
        <v>17.605517028358648</v>
      </c>
      <c r="W105" s="53">
        <f t="shared" si="55"/>
        <v>302.73963074271194</v>
      </c>
      <c r="X105" s="53">
        <f t="shared" si="56"/>
        <v>335.76898968849878</v>
      </c>
      <c r="Y105" s="52">
        <f t="shared" si="38"/>
        <v>353.37450671685741</v>
      </c>
      <c r="Z105" s="36">
        <f t="shared" si="57"/>
        <v>78.321890047660574</v>
      </c>
      <c r="AA105" s="36">
        <f t="shared" si="58"/>
        <v>159.18076194670493</v>
      </c>
      <c r="AB105" s="36">
        <f t="shared" si="59"/>
        <v>16.404488089863261</v>
      </c>
      <c r="AC105" s="36">
        <f t="shared" si="60"/>
        <v>58.375399980818401</v>
      </c>
      <c r="AD105" s="36">
        <f t="shared" si="61"/>
        <v>10.72825131464719</v>
      </c>
      <c r="AE105" s="36">
        <f t="shared" si="62"/>
        <v>2.3919848216281019</v>
      </c>
      <c r="AF105" s="36">
        <f t="shared" si="63"/>
        <v>9.3068109938131016</v>
      </c>
      <c r="AG105" s="36">
        <f t="shared" si="64"/>
        <v>1.2967674582907402</v>
      </c>
      <c r="AH105" s="36">
        <f t="shared" si="65"/>
        <v>7.1229223411377092</v>
      </c>
      <c r="AI105" s="36">
        <f t="shared" si="66"/>
        <v>1.404484036622486</v>
      </c>
      <c r="AJ105" s="36">
        <f t="shared" si="67"/>
        <v>4.0124208743708163</v>
      </c>
      <c r="AK105" s="36">
        <f t="shared" si="68"/>
        <v>0.59642569954206215</v>
      </c>
      <c r="AL105" s="36">
        <f t="shared" si="69"/>
        <v>3.7969525780108011</v>
      </c>
      <c r="AM105" s="36">
        <f t="shared" si="70"/>
        <v>0.58343083832556208</v>
      </c>
      <c r="AN105" s="36">
        <f t="shared" si="71"/>
        <v>41.947285861149297</v>
      </c>
      <c r="AO105" s="36">
        <f t="shared" si="72"/>
        <v>26.93644105338873</v>
      </c>
      <c r="AP105" s="53">
        <f t="shared" si="73"/>
        <v>353.52299102143581</v>
      </c>
      <c r="AQ105" s="53">
        <f t="shared" si="74"/>
        <v>395.4702768825851</v>
      </c>
      <c r="AR105" s="52">
        <f t="shared" si="75"/>
        <v>422.4067179359738</v>
      </c>
      <c r="BT105" s="34">
        <v>100</v>
      </c>
      <c r="BU105" s="59">
        <f t="shared" si="39"/>
        <v>2.2313928788507287</v>
      </c>
      <c r="BV105" s="59">
        <f t="shared" si="40"/>
        <v>2.1258114576215936</v>
      </c>
      <c r="BW105" s="59">
        <f t="shared" si="41"/>
        <v>1.9747788720191721</v>
      </c>
      <c r="BX105" s="59">
        <f t="shared" si="42"/>
        <v>1.9189809329657594</v>
      </c>
      <c r="BY105" s="59">
        <f t="shared" si="43"/>
        <v>2.0552205583615311</v>
      </c>
      <c r="BZ105" s="59">
        <f t="shared" si="44"/>
        <v>2.3432453189930467</v>
      </c>
      <c r="CA105" s="59">
        <f t="shared" si="45"/>
        <v>2.1297050329091767</v>
      </c>
      <c r="CB105" s="59">
        <f t="shared" si="46"/>
        <v>1.761912307460245</v>
      </c>
      <c r="CC105" s="59">
        <f t="shared" si="47"/>
        <v>1.7696701468665117</v>
      </c>
      <c r="CD105" s="59">
        <f t="shared" si="48"/>
        <v>1.5266130832853109</v>
      </c>
      <c r="CE105" s="59">
        <f t="shared" si="49"/>
        <v>1.5302901885472224</v>
      </c>
      <c r="CF105" s="59">
        <f t="shared" si="50"/>
        <v>1.5853952672569436</v>
      </c>
      <c r="CG105" s="59">
        <f t="shared" si="51"/>
        <v>1.5139364346135571</v>
      </c>
      <c r="CH105" s="59">
        <f t="shared" si="52"/>
        <v>1.1901893886690373</v>
      </c>
      <c r="CI105" s="59">
        <f t="shared" si="53"/>
        <v>1.5013344975357656</v>
      </c>
      <c r="CJ105" s="59">
        <f t="shared" si="54"/>
        <v>1.2945233109087242</v>
      </c>
    </row>
    <row r="106" spans="1:88" x14ac:dyDescent="0.25">
      <c r="A106" s="41">
        <v>101</v>
      </c>
      <c r="B106" s="42" t="s">
        <v>235</v>
      </c>
      <c r="C106" s="46">
        <v>93847</v>
      </c>
      <c r="D106" s="47" t="s">
        <v>208</v>
      </c>
      <c r="E106" s="47" t="s">
        <v>201</v>
      </c>
      <c r="F106" s="44" t="s">
        <v>207</v>
      </c>
      <c r="G106" s="36">
        <v>69.311259381273757</v>
      </c>
      <c r="H106" s="36">
        <v>135.6856609122718</v>
      </c>
      <c r="I106" s="36">
        <v>14.665419992415698</v>
      </c>
      <c r="J106" s="36">
        <v>52.953326047198466</v>
      </c>
      <c r="K106" s="36">
        <v>10.147741707958357</v>
      </c>
      <c r="L106" s="36">
        <v>2.8161940562479941</v>
      </c>
      <c r="M106" s="36">
        <v>9.6818848005371372</v>
      </c>
      <c r="N106" s="36">
        <v>1.3757150861942371</v>
      </c>
      <c r="O106" s="36">
        <v>7.8788598439226742</v>
      </c>
      <c r="P106" s="36">
        <v>1.576372842286359</v>
      </c>
      <c r="Q106" s="36">
        <v>4.4472737049214679</v>
      </c>
      <c r="R106" s="36">
        <v>0.63444363099346301</v>
      </c>
      <c r="S106" s="36">
        <v>4.0681467546993533</v>
      </c>
      <c r="T106" s="36">
        <v>0.61791800345980374</v>
      </c>
      <c r="U106" s="36">
        <v>44.473392770841933</v>
      </c>
      <c r="V106" s="36">
        <v>22.030229432550147</v>
      </c>
      <c r="W106" s="53">
        <f t="shared" si="55"/>
        <v>315.86021676438054</v>
      </c>
      <c r="X106" s="53">
        <f t="shared" si="56"/>
        <v>360.33360953522248</v>
      </c>
      <c r="Y106" s="52">
        <f t="shared" si="38"/>
        <v>382.36383896777261</v>
      </c>
      <c r="Z106" s="36">
        <f t="shared" si="57"/>
        <v>81.09417347609029</v>
      </c>
      <c r="AA106" s="36">
        <f t="shared" si="58"/>
        <v>158.752223267358</v>
      </c>
      <c r="AB106" s="36">
        <f t="shared" si="59"/>
        <v>17.158541391126366</v>
      </c>
      <c r="AC106" s="36">
        <f t="shared" si="60"/>
        <v>61.9553914752222</v>
      </c>
      <c r="AD106" s="36">
        <f t="shared" si="61"/>
        <v>11.771380381231692</v>
      </c>
      <c r="AE106" s="36">
        <f t="shared" si="62"/>
        <v>3.2667851052476728</v>
      </c>
      <c r="AF106" s="36">
        <f t="shared" si="63"/>
        <v>11.134167520617707</v>
      </c>
      <c r="AG106" s="36">
        <f t="shared" si="64"/>
        <v>1.5820723491233726</v>
      </c>
      <c r="AH106" s="36">
        <f t="shared" si="65"/>
        <v>9.0606888205110749</v>
      </c>
      <c r="AI106" s="36">
        <f t="shared" si="66"/>
        <v>1.8128287686293127</v>
      </c>
      <c r="AJ106" s="36">
        <f t="shared" si="67"/>
        <v>5.069892023610473</v>
      </c>
      <c r="AK106" s="36">
        <f t="shared" si="68"/>
        <v>0.72326573933254779</v>
      </c>
      <c r="AL106" s="36">
        <f t="shared" si="69"/>
        <v>4.6376873003572623</v>
      </c>
      <c r="AM106" s="36">
        <f t="shared" si="70"/>
        <v>0.70442652394417615</v>
      </c>
      <c r="AN106" s="36">
        <f t="shared" si="71"/>
        <v>56.481208818969257</v>
      </c>
      <c r="AO106" s="36">
        <f t="shared" si="72"/>
        <v>33.706251031801727</v>
      </c>
      <c r="AP106" s="53">
        <f t="shared" si="73"/>
        <v>368.72352414240208</v>
      </c>
      <c r="AQ106" s="53">
        <f t="shared" si="74"/>
        <v>425.20473296137135</v>
      </c>
      <c r="AR106" s="52">
        <f t="shared" si="75"/>
        <v>458.91098399317309</v>
      </c>
      <c r="BT106" s="34">
        <v>101</v>
      </c>
      <c r="BU106" s="59">
        <f t="shared" si="39"/>
        <v>2.3103753127091253</v>
      </c>
      <c r="BV106" s="59">
        <f t="shared" si="40"/>
        <v>2.1200884517542469</v>
      </c>
      <c r="BW106" s="59">
        <f t="shared" si="41"/>
        <v>2.065552111607845</v>
      </c>
      <c r="BX106" s="59">
        <f t="shared" si="42"/>
        <v>2.0366663864307104</v>
      </c>
      <c r="BY106" s="59">
        <f t="shared" si="43"/>
        <v>2.2550537128796346</v>
      </c>
      <c r="BZ106" s="59">
        <f t="shared" si="44"/>
        <v>3.2002205184636296</v>
      </c>
      <c r="CA106" s="59">
        <f t="shared" si="45"/>
        <v>2.5478644211939834</v>
      </c>
      <c r="CB106" s="59">
        <f t="shared" si="46"/>
        <v>2.1495548221784953</v>
      </c>
      <c r="CC106" s="59">
        <f t="shared" si="47"/>
        <v>2.2511028125493353</v>
      </c>
      <c r="CD106" s="59">
        <f t="shared" si="48"/>
        <v>1.9704660528579487</v>
      </c>
      <c r="CE106" s="59">
        <f t="shared" si="49"/>
        <v>1.9335972630093341</v>
      </c>
      <c r="CF106" s="59">
        <f t="shared" si="50"/>
        <v>1.9225564575559484</v>
      </c>
      <c r="CG106" s="59">
        <f t="shared" si="51"/>
        <v>1.8491576157724332</v>
      </c>
      <c r="CH106" s="59">
        <f t="shared" si="52"/>
        <v>1.437018612697218</v>
      </c>
      <c r="CI106" s="59">
        <f t="shared" si="53"/>
        <v>2.0215178532200877</v>
      </c>
      <c r="CJ106" s="59">
        <f t="shared" si="54"/>
        <v>1.6198698112169225</v>
      </c>
    </row>
    <row r="107" spans="1:88" x14ac:dyDescent="0.25">
      <c r="A107" s="41">
        <v>102</v>
      </c>
      <c r="B107" s="42" t="s">
        <v>235</v>
      </c>
      <c r="C107" s="43">
        <v>93849</v>
      </c>
      <c r="D107" s="47" t="s">
        <v>208</v>
      </c>
      <c r="E107" s="45" t="s">
        <v>201</v>
      </c>
      <c r="F107" s="44" t="s">
        <v>207</v>
      </c>
      <c r="G107" s="36">
        <v>62.491542255521864</v>
      </c>
      <c r="H107" s="36">
        <v>116.34841520317842</v>
      </c>
      <c r="I107" s="36">
        <v>12.775436926652594</v>
      </c>
      <c r="J107" s="36">
        <v>49.491980785058601</v>
      </c>
      <c r="K107" s="36">
        <v>9.2652232059704396</v>
      </c>
      <c r="L107" s="36">
        <v>2.4381083671462744</v>
      </c>
      <c r="M107" s="36">
        <v>8.9003134063552487</v>
      </c>
      <c r="N107" s="36">
        <v>1.2284928024967816</v>
      </c>
      <c r="O107" s="36">
        <v>6.8415305041503212</v>
      </c>
      <c r="P107" s="36">
        <v>1.376436078695557</v>
      </c>
      <c r="Q107" s="36">
        <v>3.8449440036062392</v>
      </c>
      <c r="R107" s="36">
        <v>0.56388975091292426</v>
      </c>
      <c r="S107" s="36">
        <v>3.5240074576860647</v>
      </c>
      <c r="T107" s="36">
        <v>0.54444661482448398</v>
      </c>
      <c r="U107" s="36">
        <v>43.638803107220411</v>
      </c>
      <c r="V107" s="36">
        <v>22.682939106644199</v>
      </c>
      <c r="W107" s="53">
        <f t="shared" si="55"/>
        <v>279.63476736225584</v>
      </c>
      <c r="X107" s="53">
        <f t="shared" si="56"/>
        <v>323.27357046947623</v>
      </c>
      <c r="Y107" s="52">
        <f t="shared" si="38"/>
        <v>345.95650957612042</v>
      </c>
      <c r="Z107" s="36">
        <f t="shared" si="57"/>
        <v>73.115104438960572</v>
      </c>
      <c r="AA107" s="36">
        <f t="shared" si="58"/>
        <v>136.12764578771873</v>
      </c>
      <c r="AB107" s="36">
        <f t="shared" si="59"/>
        <v>14.947261204183533</v>
      </c>
      <c r="AC107" s="36">
        <f t="shared" si="60"/>
        <v>57.905617518518561</v>
      </c>
      <c r="AD107" s="36">
        <f t="shared" si="61"/>
        <v>10.747658918925708</v>
      </c>
      <c r="AE107" s="36">
        <f t="shared" si="62"/>
        <v>2.8282057058896783</v>
      </c>
      <c r="AF107" s="36">
        <f t="shared" si="63"/>
        <v>10.235360417308534</v>
      </c>
      <c r="AG107" s="36">
        <f t="shared" si="64"/>
        <v>1.4127667228712988</v>
      </c>
      <c r="AH107" s="36">
        <f t="shared" si="65"/>
        <v>7.8677600797728688</v>
      </c>
      <c r="AI107" s="36">
        <f t="shared" si="66"/>
        <v>1.5829014904998904</v>
      </c>
      <c r="AJ107" s="36">
        <f t="shared" si="67"/>
        <v>4.3832361641111124</v>
      </c>
      <c r="AK107" s="36">
        <f t="shared" si="68"/>
        <v>0.6428343160407336</v>
      </c>
      <c r="AL107" s="36">
        <f t="shared" si="69"/>
        <v>4.017368501762113</v>
      </c>
      <c r="AM107" s="36">
        <f t="shared" si="70"/>
        <v>0.62066914089991165</v>
      </c>
      <c r="AN107" s="36">
        <f t="shared" si="71"/>
        <v>55.421279946169925</v>
      </c>
      <c r="AO107" s="36">
        <f t="shared" si="72"/>
        <v>34.704896833165627</v>
      </c>
      <c r="AP107" s="53">
        <f t="shared" si="73"/>
        <v>326.43439040746324</v>
      </c>
      <c r="AQ107" s="53">
        <f t="shared" si="74"/>
        <v>381.85567035363317</v>
      </c>
      <c r="AR107" s="52">
        <f t="shared" si="75"/>
        <v>416.56056718679878</v>
      </c>
      <c r="BT107" s="34">
        <v>102</v>
      </c>
      <c r="BU107" s="59">
        <f t="shared" si="39"/>
        <v>2.0830514085173957</v>
      </c>
      <c r="BV107" s="59">
        <f t="shared" si="40"/>
        <v>1.8179439875496628</v>
      </c>
      <c r="BW107" s="59">
        <f t="shared" si="41"/>
        <v>1.7993573136130414</v>
      </c>
      <c r="BX107" s="59">
        <f t="shared" si="42"/>
        <v>1.9035377225022538</v>
      </c>
      <c r="BY107" s="59">
        <f t="shared" si="43"/>
        <v>2.0589384902156533</v>
      </c>
      <c r="BZ107" s="59">
        <f t="shared" si="44"/>
        <v>2.770577689938948</v>
      </c>
      <c r="CA107" s="59">
        <f t="shared" si="45"/>
        <v>2.3421877385145393</v>
      </c>
      <c r="CB107" s="59">
        <f t="shared" si="46"/>
        <v>1.9195200039012212</v>
      </c>
      <c r="CC107" s="59">
        <f t="shared" si="47"/>
        <v>1.9547230011858061</v>
      </c>
      <c r="CD107" s="59">
        <f t="shared" si="48"/>
        <v>1.7205450983694461</v>
      </c>
      <c r="CE107" s="59">
        <f t="shared" si="49"/>
        <v>1.6717147841766258</v>
      </c>
      <c r="CF107" s="59">
        <f t="shared" si="50"/>
        <v>1.7087568209482553</v>
      </c>
      <c r="CG107" s="59">
        <f t="shared" si="51"/>
        <v>1.6018215716754838</v>
      </c>
      <c r="CH107" s="59">
        <f t="shared" si="52"/>
        <v>1.2661549181964744</v>
      </c>
      <c r="CI107" s="59">
        <f t="shared" si="53"/>
        <v>1.9835819594191095</v>
      </c>
      <c r="CJ107" s="59">
        <f t="shared" si="54"/>
        <v>1.6678631696061912</v>
      </c>
    </row>
    <row r="108" spans="1:88" x14ac:dyDescent="0.25">
      <c r="A108" s="41">
        <v>103</v>
      </c>
      <c r="B108" s="42" t="s">
        <v>235</v>
      </c>
      <c r="C108" s="43">
        <v>93851</v>
      </c>
      <c r="D108" s="47" t="s">
        <v>208</v>
      </c>
      <c r="E108" s="45" t="s">
        <v>201</v>
      </c>
      <c r="F108" s="44" t="s">
        <v>207</v>
      </c>
      <c r="G108" s="36">
        <v>65.536875860796869</v>
      </c>
      <c r="H108" s="36">
        <v>124.52036966841993</v>
      </c>
      <c r="I108" s="36">
        <v>13.63610898231205</v>
      </c>
      <c r="J108" s="36">
        <v>52.419567542230489</v>
      </c>
      <c r="K108" s="36">
        <v>10.059905725038975</v>
      </c>
      <c r="L108" s="36">
        <v>2.5427940043357862</v>
      </c>
      <c r="M108" s="36">
        <v>9.3402810543666668</v>
      </c>
      <c r="N108" s="36">
        <v>1.3097641372504301</v>
      </c>
      <c r="O108" s="36">
        <v>7.3019892039147862</v>
      </c>
      <c r="P108" s="36">
        <v>1.487241380325812</v>
      </c>
      <c r="Q108" s="36">
        <v>4.1383231586539599</v>
      </c>
      <c r="R108" s="36">
        <v>0.59379102961382058</v>
      </c>
      <c r="S108" s="36">
        <v>3.7588641290376072</v>
      </c>
      <c r="T108" s="36">
        <v>0.58135541176513106</v>
      </c>
      <c r="U108" s="36">
        <v>47.258931134629066</v>
      </c>
      <c r="V108" s="36">
        <v>23.82548968800516</v>
      </c>
      <c r="W108" s="53">
        <f t="shared" si="55"/>
        <v>297.22723128806234</v>
      </c>
      <c r="X108" s="53">
        <f t="shared" si="56"/>
        <v>344.48616242269139</v>
      </c>
      <c r="Y108" s="52">
        <f t="shared" si="38"/>
        <v>368.31165211069657</v>
      </c>
      <c r="Z108" s="36">
        <f t="shared" si="57"/>
        <v>76.67814475713233</v>
      </c>
      <c r="AA108" s="36">
        <f t="shared" si="58"/>
        <v>145.68883251205131</v>
      </c>
      <c r="AB108" s="36">
        <f t="shared" si="59"/>
        <v>15.954247509305098</v>
      </c>
      <c r="AC108" s="36">
        <f t="shared" si="60"/>
        <v>61.330894024409666</v>
      </c>
      <c r="AD108" s="36">
        <f t="shared" si="61"/>
        <v>11.669490641045211</v>
      </c>
      <c r="AE108" s="36">
        <f t="shared" si="62"/>
        <v>2.9496410450295119</v>
      </c>
      <c r="AF108" s="36">
        <f t="shared" si="63"/>
        <v>10.741323212521666</v>
      </c>
      <c r="AG108" s="36">
        <f t="shared" si="64"/>
        <v>1.5062287578379945</v>
      </c>
      <c r="AH108" s="36">
        <f t="shared" si="65"/>
        <v>8.3972875845020027</v>
      </c>
      <c r="AI108" s="36">
        <f t="shared" si="66"/>
        <v>1.7103275873746837</v>
      </c>
      <c r="AJ108" s="36">
        <f t="shared" si="67"/>
        <v>4.717688400865514</v>
      </c>
      <c r="AK108" s="36">
        <f t="shared" si="68"/>
        <v>0.67692177375975537</v>
      </c>
      <c r="AL108" s="36">
        <f t="shared" si="69"/>
        <v>4.2851051071028721</v>
      </c>
      <c r="AM108" s="36">
        <f t="shared" si="70"/>
        <v>0.66274516941224937</v>
      </c>
      <c r="AN108" s="36">
        <f t="shared" si="71"/>
        <v>60.018842540978916</v>
      </c>
      <c r="AO108" s="36">
        <f t="shared" si="72"/>
        <v>36.452999222647897</v>
      </c>
      <c r="AP108" s="53">
        <f t="shared" si="73"/>
        <v>346.96887808234993</v>
      </c>
      <c r="AQ108" s="53">
        <f t="shared" si="74"/>
        <v>406.98772062332887</v>
      </c>
      <c r="AR108" s="52">
        <f t="shared" si="75"/>
        <v>443.44071984597679</v>
      </c>
      <c r="BT108" s="34">
        <v>103</v>
      </c>
      <c r="BU108" s="59">
        <f t="shared" si="39"/>
        <v>2.1845625286932289</v>
      </c>
      <c r="BV108" s="59">
        <f t="shared" si="40"/>
        <v>1.9456307760690614</v>
      </c>
      <c r="BW108" s="59">
        <f t="shared" si="41"/>
        <v>1.9205787299031059</v>
      </c>
      <c r="BX108" s="59">
        <f t="shared" si="42"/>
        <v>2.0161372131627111</v>
      </c>
      <c r="BY108" s="59">
        <f t="shared" si="43"/>
        <v>2.2355346055642169</v>
      </c>
      <c r="BZ108" s="59">
        <f t="shared" si="44"/>
        <v>2.8895386412906663</v>
      </c>
      <c r="CA108" s="59">
        <f t="shared" si="45"/>
        <v>2.457968698517544</v>
      </c>
      <c r="CB108" s="59">
        <f t="shared" si="46"/>
        <v>2.0465064644537971</v>
      </c>
      <c r="CC108" s="59">
        <f t="shared" si="47"/>
        <v>2.086282629689939</v>
      </c>
      <c r="CD108" s="59">
        <f t="shared" si="48"/>
        <v>1.8590517254072649</v>
      </c>
      <c r="CE108" s="59">
        <f t="shared" si="49"/>
        <v>1.7992709385452001</v>
      </c>
      <c r="CF108" s="59">
        <f t="shared" si="50"/>
        <v>1.7993667564055169</v>
      </c>
      <c r="CG108" s="59">
        <f t="shared" si="51"/>
        <v>1.7085746041080032</v>
      </c>
      <c r="CH108" s="59">
        <f t="shared" si="52"/>
        <v>1.3519893296863512</v>
      </c>
      <c r="CI108" s="59">
        <f t="shared" si="53"/>
        <v>2.1481332333922301</v>
      </c>
      <c r="CJ108" s="59">
        <f t="shared" si="54"/>
        <v>1.7518742417650852</v>
      </c>
    </row>
    <row r="109" spans="1:88" x14ac:dyDescent="0.25">
      <c r="A109" s="41">
        <v>104</v>
      </c>
      <c r="B109" s="42" t="s">
        <v>235</v>
      </c>
      <c r="C109" s="43">
        <v>93853</v>
      </c>
      <c r="D109" s="47" t="s">
        <v>208</v>
      </c>
      <c r="E109" s="45" t="s">
        <v>201</v>
      </c>
      <c r="F109" s="44" t="s">
        <v>207</v>
      </c>
      <c r="G109" s="36">
        <v>65.334058680986203</v>
      </c>
      <c r="H109" s="36">
        <v>123.40986058150345</v>
      </c>
      <c r="I109" s="36">
        <v>13.651159501248939</v>
      </c>
      <c r="J109" s="36">
        <v>52.625663051125876</v>
      </c>
      <c r="K109" s="36">
        <v>10.046257176040605</v>
      </c>
      <c r="L109" s="36">
        <v>2.5931811910624742</v>
      </c>
      <c r="M109" s="36">
        <v>9.6160701193510345</v>
      </c>
      <c r="N109" s="36">
        <v>1.3146400123809194</v>
      </c>
      <c r="O109" s="36">
        <v>7.456616412504828</v>
      </c>
      <c r="P109" s="36">
        <v>1.4924153830347586</v>
      </c>
      <c r="Q109" s="36">
        <v>4.2464906532229891</v>
      </c>
      <c r="R109" s="36">
        <v>0.59977749838604322</v>
      </c>
      <c r="S109" s="36">
        <v>3.7946535076749144</v>
      </c>
      <c r="T109" s="36">
        <v>0.57999553860020703</v>
      </c>
      <c r="U109" s="36">
        <v>48.362743686959774</v>
      </c>
      <c r="V109" s="36">
        <v>24.787140580912961</v>
      </c>
      <c r="W109" s="53">
        <f t="shared" si="55"/>
        <v>296.76083930712326</v>
      </c>
      <c r="X109" s="53">
        <f t="shared" si="56"/>
        <v>345.12358299408305</v>
      </c>
      <c r="Y109" s="52">
        <f t="shared" si="38"/>
        <v>369.91072357499604</v>
      </c>
      <c r="Z109" s="36">
        <f t="shared" si="57"/>
        <v>76.440848656753857</v>
      </c>
      <c r="AA109" s="36">
        <f t="shared" si="58"/>
        <v>144.38953688035903</v>
      </c>
      <c r="AB109" s="36">
        <f t="shared" si="59"/>
        <v>15.971856616461258</v>
      </c>
      <c r="AC109" s="36">
        <f t="shared" si="60"/>
        <v>61.572025769817273</v>
      </c>
      <c r="AD109" s="36">
        <f t="shared" si="61"/>
        <v>11.6536583242071</v>
      </c>
      <c r="AE109" s="36">
        <f t="shared" si="62"/>
        <v>3.0080901816324701</v>
      </c>
      <c r="AF109" s="36">
        <f t="shared" si="63"/>
        <v>11.058480637253689</v>
      </c>
      <c r="AG109" s="36">
        <f t="shared" si="64"/>
        <v>1.5118360142380571</v>
      </c>
      <c r="AH109" s="36">
        <f t="shared" si="65"/>
        <v>8.5751088743805521</v>
      </c>
      <c r="AI109" s="36">
        <f t="shared" si="66"/>
        <v>1.7162776904899724</v>
      </c>
      <c r="AJ109" s="36">
        <f t="shared" si="67"/>
        <v>4.8409993446742074</v>
      </c>
      <c r="AK109" s="36">
        <f t="shared" si="68"/>
        <v>0.68374634816008917</v>
      </c>
      <c r="AL109" s="36">
        <f t="shared" si="69"/>
        <v>4.3259049987494018</v>
      </c>
      <c r="AM109" s="36">
        <f t="shared" si="70"/>
        <v>0.66119491400423591</v>
      </c>
      <c r="AN109" s="36">
        <f t="shared" si="71"/>
        <v>61.420684482438915</v>
      </c>
      <c r="AO109" s="36">
        <f t="shared" si="72"/>
        <v>37.924325088796834</v>
      </c>
      <c r="AP109" s="53">
        <f t="shared" si="73"/>
        <v>346.40956525118122</v>
      </c>
      <c r="AQ109" s="53">
        <f t="shared" si="74"/>
        <v>407.83024973362012</v>
      </c>
      <c r="AR109" s="52">
        <f t="shared" si="75"/>
        <v>445.75457482241694</v>
      </c>
      <c r="BT109" s="34">
        <v>104</v>
      </c>
      <c r="BU109" s="59">
        <f t="shared" si="39"/>
        <v>2.1778019560328734</v>
      </c>
      <c r="BV109" s="59">
        <f t="shared" si="40"/>
        <v>1.9282790715859914</v>
      </c>
      <c r="BW109" s="59">
        <f t="shared" si="41"/>
        <v>1.9226985213026675</v>
      </c>
      <c r="BX109" s="59">
        <f t="shared" si="42"/>
        <v>2.0240639635048412</v>
      </c>
      <c r="BY109" s="59">
        <f t="shared" si="43"/>
        <v>2.2325015946756901</v>
      </c>
      <c r="BZ109" s="59">
        <f t="shared" si="44"/>
        <v>2.9467968080255389</v>
      </c>
      <c r="CA109" s="59">
        <f t="shared" si="45"/>
        <v>2.5305447682502722</v>
      </c>
      <c r="CB109" s="59">
        <f t="shared" si="46"/>
        <v>2.0541250193451868</v>
      </c>
      <c r="CC109" s="59">
        <f t="shared" si="47"/>
        <v>2.1304618321442366</v>
      </c>
      <c r="CD109" s="59">
        <f t="shared" si="48"/>
        <v>1.8655192287934481</v>
      </c>
      <c r="CE109" s="59">
        <f t="shared" si="49"/>
        <v>1.8463002840099954</v>
      </c>
      <c r="CF109" s="59">
        <f t="shared" si="50"/>
        <v>1.8175075708667976</v>
      </c>
      <c r="CG109" s="59">
        <f t="shared" si="51"/>
        <v>1.7248425034885972</v>
      </c>
      <c r="CH109" s="59">
        <f t="shared" si="52"/>
        <v>1.34882683395397</v>
      </c>
      <c r="CI109" s="59">
        <f t="shared" si="53"/>
        <v>2.1983065312254442</v>
      </c>
      <c r="CJ109" s="59">
        <f t="shared" si="54"/>
        <v>1.8225838662436002</v>
      </c>
    </row>
    <row r="110" spans="1:88" x14ac:dyDescent="0.25">
      <c r="A110" s="41">
        <v>105</v>
      </c>
      <c r="B110" s="42" t="s">
        <v>235</v>
      </c>
      <c r="C110" s="43" t="s">
        <v>209</v>
      </c>
      <c r="D110" s="51" t="s">
        <v>200</v>
      </c>
      <c r="E110" s="51" t="s">
        <v>161</v>
      </c>
      <c r="F110" s="45" t="s">
        <v>14</v>
      </c>
      <c r="G110" s="37">
        <v>44.048943461576535</v>
      </c>
      <c r="H110" s="37">
        <v>94.945396381885132</v>
      </c>
      <c r="I110" s="37">
        <v>10.470975902767245</v>
      </c>
      <c r="J110" s="37">
        <v>39.445510928126573</v>
      </c>
      <c r="K110" s="37">
        <v>8.0021611183150299</v>
      </c>
      <c r="L110" s="37">
        <v>1.837205274771982</v>
      </c>
      <c r="M110" s="37">
        <v>7.9561174828757686</v>
      </c>
      <c r="N110" s="37">
        <v>1.2819617911141825</v>
      </c>
      <c r="O110" s="37">
        <v>8.0290863076452528</v>
      </c>
      <c r="P110" s="37">
        <v>1.6741532552108811</v>
      </c>
      <c r="Q110" s="37">
        <v>5.0211272220422227</v>
      </c>
      <c r="R110" s="37">
        <v>0.73509080739717048</v>
      </c>
      <c r="S110" s="37">
        <v>4.6988931683744655</v>
      </c>
      <c r="T110" s="37">
        <v>0.70761599634920636</v>
      </c>
      <c r="U110" s="37">
        <v>46.597284348755004</v>
      </c>
      <c r="V110" s="37">
        <v>25.839132732171738</v>
      </c>
      <c r="W110" s="53">
        <f t="shared" si="55"/>
        <v>228.85423909845161</v>
      </c>
      <c r="X110" s="53">
        <f t="shared" si="56"/>
        <v>275.45152344720663</v>
      </c>
      <c r="Y110" s="52">
        <f t="shared" si="38"/>
        <v>301.29065617937835</v>
      </c>
      <c r="Z110" s="36">
        <f t="shared" si="57"/>
        <v>51.537263850044539</v>
      </c>
      <c r="AA110" s="36">
        <f t="shared" si="58"/>
        <v>111.0861137668056</v>
      </c>
      <c r="AB110" s="36">
        <f t="shared" si="59"/>
        <v>12.251041806237676</v>
      </c>
      <c r="AC110" s="36">
        <f t="shared" si="60"/>
        <v>46.15124778590809</v>
      </c>
      <c r="AD110" s="36">
        <f t="shared" si="61"/>
        <v>9.2825068972454332</v>
      </c>
      <c r="AE110" s="36">
        <f t="shared" si="62"/>
        <v>2.1311581187354989</v>
      </c>
      <c r="AF110" s="36">
        <f t="shared" si="63"/>
        <v>9.1495351053071339</v>
      </c>
      <c r="AG110" s="36">
        <f t="shared" si="64"/>
        <v>1.4742560597813097</v>
      </c>
      <c r="AH110" s="36">
        <f t="shared" si="65"/>
        <v>9.2334492537920401</v>
      </c>
      <c r="AI110" s="36">
        <f t="shared" si="66"/>
        <v>1.925276243492513</v>
      </c>
      <c r="AJ110" s="36">
        <f t="shared" si="67"/>
        <v>5.7240850331281337</v>
      </c>
      <c r="AK110" s="36">
        <f t="shared" si="68"/>
        <v>0.83800352043277426</v>
      </c>
      <c r="AL110" s="36">
        <f t="shared" si="69"/>
        <v>5.3567382119468903</v>
      </c>
      <c r="AM110" s="36">
        <f t="shared" si="70"/>
        <v>0.80668223583809517</v>
      </c>
      <c r="AN110" s="36">
        <f t="shared" si="71"/>
        <v>59.178551122918854</v>
      </c>
      <c r="AO110" s="36">
        <f t="shared" si="72"/>
        <v>39.533873080222762</v>
      </c>
      <c r="AP110" s="53">
        <f t="shared" si="73"/>
        <v>266.94735788869571</v>
      </c>
      <c r="AQ110" s="53">
        <f t="shared" si="74"/>
        <v>326.12590901161457</v>
      </c>
      <c r="AR110" s="52">
        <f t="shared" si="75"/>
        <v>365.65978209183731</v>
      </c>
      <c r="BT110" s="34">
        <v>105</v>
      </c>
      <c r="BU110" s="59">
        <f t="shared" si="39"/>
        <v>1.4682981153858845</v>
      </c>
      <c r="BV110" s="59">
        <f t="shared" si="40"/>
        <v>1.4835218184669552</v>
      </c>
      <c r="BW110" s="59">
        <f t="shared" si="41"/>
        <v>1.4747853384179219</v>
      </c>
      <c r="BX110" s="59">
        <f t="shared" si="42"/>
        <v>1.517135035697176</v>
      </c>
      <c r="BY110" s="59">
        <f t="shared" si="43"/>
        <v>1.778258026292229</v>
      </c>
      <c r="BZ110" s="59">
        <f t="shared" si="44"/>
        <v>2.0877332667863433</v>
      </c>
      <c r="CA110" s="59">
        <f t="shared" si="45"/>
        <v>2.0937151270725707</v>
      </c>
      <c r="CB110" s="59">
        <f t="shared" si="46"/>
        <v>2.0030652986159101</v>
      </c>
      <c r="CC110" s="59">
        <f t="shared" si="47"/>
        <v>2.2940246593272149</v>
      </c>
      <c r="CD110" s="59">
        <f t="shared" si="48"/>
        <v>2.0926915690136014</v>
      </c>
      <c r="CE110" s="59">
        <f t="shared" si="49"/>
        <v>2.1830987921922711</v>
      </c>
      <c r="CF110" s="59">
        <f t="shared" si="50"/>
        <v>2.2275479012035468</v>
      </c>
      <c r="CG110" s="59">
        <f t="shared" si="51"/>
        <v>2.1358605310793024</v>
      </c>
      <c r="CH110" s="59">
        <f t="shared" si="52"/>
        <v>1.6456185961609451</v>
      </c>
      <c r="CI110" s="59">
        <f t="shared" si="53"/>
        <v>2.1180583794888639</v>
      </c>
      <c r="CJ110" s="59">
        <f t="shared" si="54"/>
        <v>1.8999362303067455</v>
      </c>
    </row>
    <row r="111" spans="1:88" x14ac:dyDescent="0.25">
      <c r="A111" s="41">
        <v>106</v>
      </c>
      <c r="B111" s="42" t="s">
        <v>235</v>
      </c>
      <c r="C111" s="43">
        <v>93879</v>
      </c>
      <c r="D111" s="51" t="s">
        <v>200</v>
      </c>
      <c r="E111" s="51" t="s">
        <v>161</v>
      </c>
      <c r="F111" s="45" t="s">
        <v>14</v>
      </c>
      <c r="G111" s="36">
        <v>43.117962480385941</v>
      </c>
      <c r="H111" s="36">
        <v>93.29694208552678</v>
      </c>
      <c r="I111" s="36">
        <v>10.34260840925333</v>
      </c>
      <c r="J111" s="36">
        <v>38.580297787374199</v>
      </c>
      <c r="K111" s="36">
        <v>7.7833021811837675</v>
      </c>
      <c r="L111" s="36">
        <v>1.7934483328130795</v>
      </c>
      <c r="M111" s="36">
        <v>7.8653872926786947</v>
      </c>
      <c r="N111" s="36">
        <v>1.2639587770651737</v>
      </c>
      <c r="O111" s="36">
        <v>7.8219994877972461</v>
      </c>
      <c r="P111" s="36">
        <v>1.6597115343192532</v>
      </c>
      <c r="Q111" s="36">
        <v>4.8758414622870507</v>
      </c>
      <c r="R111" s="36">
        <v>0.71848277698618046</v>
      </c>
      <c r="S111" s="36">
        <v>4.6070398848738181</v>
      </c>
      <c r="T111" s="36">
        <v>0.6816068381428847</v>
      </c>
      <c r="U111" s="36">
        <v>45.728907689152969</v>
      </c>
      <c r="V111" s="36">
        <v>25.16024848167152</v>
      </c>
      <c r="W111" s="53">
        <f t="shared" si="55"/>
        <v>224.40858933068739</v>
      </c>
      <c r="X111" s="53">
        <f t="shared" si="56"/>
        <v>270.13749701984034</v>
      </c>
      <c r="Y111" s="52">
        <f t="shared" si="38"/>
        <v>295.29774550151188</v>
      </c>
      <c r="Z111" s="36">
        <f t="shared" si="57"/>
        <v>50.448016102051547</v>
      </c>
      <c r="AA111" s="36">
        <f t="shared" si="58"/>
        <v>109.15742224006632</v>
      </c>
      <c r="AB111" s="36">
        <f t="shared" si="59"/>
        <v>12.100851838826395</v>
      </c>
      <c r="AC111" s="36">
        <f t="shared" si="60"/>
        <v>45.138948411227808</v>
      </c>
      <c r="AD111" s="36">
        <f t="shared" si="61"/>
        <v>9.0286305301731691</v>
      </c>
      <c r="AE111" s="36">
        <f t="shared" si="62"/>
        <v>2.0804000660631718</v>
      </c>
      <c r="AF111" s="36">
        <f t="shared" si="63"/>
        <v>9.0451953865804988</v>
      </c>
      <c r="AG111" s="36">
        <f t="shared" si="64"/>
        <v>1.4535525936249496</v>
      </c>
      <c r="AH111" s="36">
        <f t="shared" si="65"/>
        <v>8.9952994109668332</v>
      </c>
      <c r="AI111" s="36">
        <f t="shared" si="66"/>
        <v>1.9086682644671411</v>
      </c>
      <c r="AJ111" s="36">
        <f t="shared" si="67"/>
        <v>5.5584592670072377</v>
      </c>
      <c r="AK111" s="36">
        <f t="shared" si="68"/>
        <v>0.81907036576424563</v>
      </c>
      <c r="AL111" s="36">
        <f t="shared" si="69"/>
        <v>5.2520254687561518</v>
      </c>
      <c r="AM111" s="36">
        <f t="shared" si="70"/>
        <v>0.77703179548288848</v>
      </c>
      <c r="AN111" s="36">
        <f t="shared" si="71"/>
        <v>58.075712765224274</v>
      </c>
      <c r="AO111" s="36">
        <f t="shared" si="72"/>
        <v>38.495180176957426</v>
      </c>
      <c r="AP111" s="53">
        <f t="shared" si="73"/>
        <v>261.76357174105834</v>
      </c>
      <c r="AQ111" s="53">
        <f t="shared" si="74"/>
        <v>319.83928450628264</v>
      </c>
      <c r="AR111" s="52">
        <f t="shared" si="75"/>
        <v>358.33446468324007</v>
      </c>
      <c r="BT111" s="34">
        <v>106</v>
      </c>
      <c r="BU111" s="59">
        <f t="shared" si="39"/>
        <v>1.4372654160128646</v>
      </c>
      <c r="BV111" s="59">
        <f t="shared" si="40"/>
        <v>1.4577647200863559</v>
      </c>
      <c r="BW111" s="59">
        <f t="shared" si="41"/>
        <v>1.4567054097539902</v>
      </c>
      <c r="BX111" s="59">
        <f t="shared" si="42"/>
        <v>1.4838576072067</v>
      </c>
      <c r="BY111" s="59">
        <f t="shared" si="43"/>
        <v>1.7296227069297261</v>
      </c>
      <c r="BZ111" s="59">
        <f t="shared" si="44"/>
        <v>2.0380094691057722</v>
      </c>
      <c r="CA111" s="59">
        <f t="shared" si="45"/>
        <v>2.0698387612312357</v>
      </c>
      <c r="CB111" s="59">
        <f t="shared" si="46"/>
        <v>1.9749355891643339</v>
      </c>
      <c r="CC111" s="59">
        <f t="shared" si="47"/>
        <v>2.234856996513499</v>
      </c>
      <c r="CD111" s="59">
        <f t="shared" si="48"/>
        <v>2.0746394178990664</v>
      </c>
      <c r="CE111" s="59">
        <f t="shared" si="49"/>
        <v>2.1199310705595873</v>
      </c>
      <c r="CF111" s="59">
        <f t="shared" si="50"/>
        <v>2.1772205363217587</v>
      </c>
      <c r="CG111" s="59">
        <f t="shared" si="51"/>
        <v>2.094109038579008</v>
      </c>
      <c r="CH111" s="59">
        <f t="shared" si="52"/>
        <v>1.5851321817276389</v>
      </c>
      <c r="CI111" s="59">
        <f t="shared" si="53"/>
        <v>2.0785867131433169</v>
      </c>
      <c r="CJ111" s="59">
        <f t="shared" si="54"/>
        <v>1.8500182707111412</v>
      </c>
    </row>
    <row r="112" spans="1:88" x14ac:dyDescent="0.25">
      <c r="A112" s="41">
        <v>107</v>
      </c>
      <c r="B112" s="42" t="s">
        <v>235</v>
      </c>
      <c r="C112" s="43">
        <v>93880</v>
      </c>
      <c r="D112" s="51" t="s">
        <v>200</v>
      </c>
      <c r="E112" s="51" t="s">
        <v>161</v>
      </c>
      <c r="F112" s="45" t="s">
        <v>14</v>
      </c>
      <c r="G112" s="36">
        <v>42.609692409440946</v>
      </c>
      <c r="H112" s="36">
        <v>92.273628168780419</v>
      </c>
      <c r="I112" s="36">
        <v>10.189431319161228</v>
      </c>
      <c r="J112" s="36">
        <v>38.070827414508621</v>
      </c>
      <c r="K112" s="36">
        <v>7.6878358643554332</v>
      </c>
      <c r="L112" s="36">
        <v>1.7727138157887392</v>
      </c>
      <c r="M112" s="36">
        <v>7.5328498759492746</v>
      </c>
      <c r="N112" s="36">
        <v>1.229010626799355</v>
      </c>
      <c r="O112" s="36">
        <v>7.5809025842143472</v>
      </c>
      <c r="P112" s="36">
        <v>1.5962142653546958</v>
      </c>
      <c r="Q112" s="36">
        <v>4.7345249893691079</v>
      </c>
      <c r="R112" s="36">
        <v>0.69765325851912396</v>
      </c>
      <c r="S112" s="36">
        <v>4.4968353158072532</v>
      </c>
      <c r="T112" s="36">
        <v>0.67636836804063039</v>
      </c>
      <c r="U112" s="36">
        <v>44.269295143899996</v>
      </c>
      <c r="V112" s="36">
        <v>25.875249712529204</v>
      </c>
      <c r="W112" s="53">
        <f t="shared" si="55"/>
        <v>221.14848827608918</v>
      </c>
      <c r="X112" s="53">
        <f t="shared" si="56"/>
        <v>265.41778341998918</v>
      </c>
      <c r="Y112" s="52">
        <f t="shared" si="38"/>
        <v>291.29303313251836</v>
      </c>
      <c r="Z112" s="36">
        <f t="shared" si="57"/>
        <v>49.853340119045903</v>
      </c>
      <c r="AA112" s="36">
        <f t="shared" si="58"/>
        <v>107.96014495747309</v>
      </c>
      <c r="AB112" s="36">
        <f t="shared" si="59"/>
        <v>11.921634643418637</v>
      </c>
      <c r="AC112" s="36">
        <f t="shared" si="60"/>
        <v>44.542868074975082</v>
      </c>
      <c r="AD112" s="36">
        <f t="shared" si="61"/>
        <v>8.917889602652302</v>
      </c>
      <c r="AE112" s="36">
        <f t="shared" si="62"/>
        <v>2.0563480263149372</v>
      </c>
      <c r="AF112" s="36">
        <f t="shared" si="63"/>
        <v>8.6627773573416658</v>
      </c>
      <c r="AG112" s="36">
        <f t="shared" si="64"/>
        <v>1.4133622208192582</v>
      </c>
      <c r="AH112" s="36">
        <f t="shared" si="65"/>
        <v>8.7180379718464991</v>
      </c>
      <c r="AI112" s="36">
        <f t="shared" si="66"/>
        <v>1.8356464051579</v>
      </c>
      <c r="AJ112" s="36">
        <f t="shared" si="67"/>
        <v>5.3973584878807825</v>
      </c>
      <c r="AK112" s="36">
        <f t="shared" si="68"/>
        <v>0.79532471471180122</v>
      </c>
      <c r="AL112" s="36">
        <f t="shared" si="69"/>
        <v>5.1263922600202685</v>
      </c>
      <c r="AM112" s="36">
        <f t="shared" si="70"/>
        <v>0.77105993956631858</v>
      </c>
      <c r="AN112" s="36">
        <f t="shared" si="71"/>
        <v>56.222004832752994</v>
      </c>
      <c r="AO112" s="36">
        <f t="shared" si="72"/>
        <v>39.589132060169682</v>
      </c>
      <c r="AP112" s="53">
        <f t="shared" si="73"/>
        <v>257.97218478122443</v>
      </c>
      <c r="AQ112" s="53">
        <f t="shared" si="74"/>
        <v>314.19418961397741</v>
      </c>
      <c r="AR112" s="52">
        <f t="shared" si="75"/>
        <v>353.78332167414709</v>
      </c>
      <c r="BT112" s="34">
        <v>107</v>
      </c>
      <c r="BU112" s="59">
        <f t="shared" si="39"/>
        <v>1.4203230803146982</v>
      </c>
      <c r="BV112" s="59">
        <f t="shared" si="40"/>
        <v>1.4417754401371941</v>
      </c>
      <c r="BW112" s="59">
        <f t="shared" si="41"/>
        <v>1.435131171712849</v>
      </c>
      <c r="BX112" s="59">
        <f t="shared" si="42"/>
        <v>1.4642625928657163</v>
      </c>
      <c r="BY112" s="59">
        <f t="shared" si="43"/>
        <v>1.7084079698567629</v>
      </c>
      <c r="BZ112" s="59">
        <f t="shared" si="44"/>
        <v>2.0144475179417491</v>
      </c>
      <c r="CA112" s="59">
        <f t="shared" si="45"/>
        <v>1.9823289147234935</v>
      </c>
      <c r="CB112" s="59">
        <f t="shared" si="46"/>
        <v>1.9203291043739923</v>
      </c>
      <c r="CC112" s="59">
        <f t="shared" si="47"/>
        <v>2.1659721669183849</v>
      </c>
      <c r="CD112" s="59">
        <f t="shared" si="48"/>
        <v>1.9952678316933696</v>
      </c>
      <c r="CE112" s="59">
        <f t="shared" si="49"/>
        <v>2.0584891258126556</v>
      </c>
      <c r="CF112" s="59">
        <f t="shared" si="50"/>
        <v>2.1141007833912848</v>
      </c>
      <c r="CG112" s="59">
        <f t="shared" si="51"/>
        <v>2.0440160526396602</v>
      </c>
      <c r="CH112" s="59">
        <f t="shared" si="52"/>
        <v>1.5729496931177451</v>
      </c>
      <c r="CI112" s="59">
        <f t="shared" si="53"/>
        <v>2.0122406883590909</v>
      </c>
      <c r="CJ112" s="59">
        <f t="shared" si="54"/>
        <v>1.9025918906271473</v>
      </c>
    </row>
    <row r="113" spans="1:88" x14ac:dyDescent="0.25">
      <c r="A113" s="41">
        <v>108</v>
      </c>
      <c r="B113" s="42" t="s">
        <v>235</v>
      </c>
      <c r="C113" s="43">
        <v>93881</v>
      </c>
      <c r="D113" s="51" t="s">
        <v>200</v>
      </c>
      <c r="E113" s="51" t="s">
        <v>161</v>
      </c>
      <c r="F113" s="45" t="s">
        <v>14</v>
      </c>
      <c r="G113" s="36">
        <v>42.58115650615219</v>
      </c>
      <c r="H113" s="36">
        <v>92.14127205974637</v>
      </c>
      <c r="I113" s="36">
        <v>10.087778464166618</v>
      </c>
      <c r="J113" s="36">
        <v>37.978234579736665</v>
      </c>
      <c r="K113" s="36">
        <v>7.6504508423916189</v>
      </c>
      <c r="L113" s="36">
        <v>1.7836030002099492</v>
      </c>
      <c r="M113" s="36">
        <v>7.6988245826783546</v>
      </c>
      <c r="N113" s="36">
        <v>1.1995794812922596</v>
      </c>
      <c r="O113" s="36">
        <v>7.4989452939426409</v>
      </c>
      <c r="P113" s="36">
        <v>1.5761828427148252</v>
      </c>
      <c r="Q113" s="36">
        <v>4.6828787364647164</v>
      </c>
      <c r="R113" s="36">
        <v>0.69883888065079447</v>
      </c>
      <c r="S113" s="36">
        <v>4.3820293463422377</v>
      </c>
      <c r="T113" s="36">
        <v>0.66985141816007965</v>
      </c>
      <c r="U113" s="36">
        <v>43.724519609627919</v>
      </c>
      <c r="V113" s="36">
        <v>24.240064683333525</v>
      </c>
      <c r="W113" s="53">
        <f t="shared" si="55"/>
        <v>220.62962603464931</v>
      </c>
      <c r="X113" s="53">
        <f t="shared" si="56"/>
        <v>264.3541456442772</v>
      </c>
      <c r="Y113" s="52">
        <f t="shared" si="38"/>
        <v>288.59421032761071</v>
      </c>
      <c r="Z113" s="36">
        <f t="shared" si="57"/>
        <v>49.819953112198057</v>
      </c>
      <c r="AA113" s="36">
        <f t="shared" si="58"/>
        <v>107.80528830990325</v>
      </c>
      <c r="AB113" s="36">
        <f t="shared" si="59"/>
        <v>11.802700803074943</v>
      </c>
      <c r="AC113" s="36">
        <f t="shared" si="60"/>
        <v>44.434534458291893</v>
      </c>
      <c r="AD113" s="36">
        <f t="shared" si="61"/>
        <v>8.8745229771742764</v>
      </c>
      <c r="AE113" s="36">
        <f t="shared" si="62"/>
        <v>2.0689794802435411</v>
      </c>
      <c r="AF113" s="36">
        <f t="shared" si="63"/>
        <v>8.8536482700801074</v>
      </c>
      <c r="AG113" s="36">
        <f t="shared" si="64"/>
        <v>1.3795164034860983</v>
      </c>
      <c r="AH113" s="36">
        <f t="shared" si="65"/>
        <v>8.623787088034037</v>
      </c>
      <c r="AI113" s="36">
        <f t="shared" si="66"/>
        <v>1.8126102691220489</v>
      </c>
      <c r="AJ113" s="36">
        <f t="shared" si="67"/>
        <v>5.3384817595697767</v>
      </c>
      <c r="AK113" s="36">
        <f t="shared" si="68"/>
        <v>0.79667632394190557</v>
      </c>
      <c r="AL113" s="36">
        <f t="shared" si="69"/>
        <v>4.9955134548301503</v>
      </c>
      <c r="AM113" s="36">
        <f t="shared" si="70"/>
        <v>0.76363061670249077</v>
      </c>
      <c r="AN113" s="36">
        <f t="shared" si="71"/>
        <v>55.530139904227461</v>
      </c>
      <c r="AO113" s="36">
        <f t="shared" si="72"/>
        <v>37.087298965500295</v>
      </c>
      <c r="AP113" s="53">
        <f t="shared" si="73"/>
        <v>257.36984332665259</v>
      </c>
      <c r="AQ113" s="53">
        <f t="shared" si="74"/>
        <v>312.89998323088003</v>
      </c>
      <c r="AR113" s="52">
        <f t="shared" si="75"/>
        <v>349.98728219638031</v>
      </c>
      <c r="BT113" s="34">
        <v>108</v>
      </c>
      <c r="BU113" s="59">
        <f t="shared" si="39"/>
        <v>1.4193718835384064</v>
      </c>
      <c r="BV113" s="59">
        <f t="shared" si="40"/>
        <v>1.439707375933537</v>
      </c>
      <c r="BW113" s="59">
        <f t="shared" si="41"/>
        <v>1.4208138681924816</v>
      </c>
      <c r="BX113" s="59">
        <f t="shared" si="42"/>
        <v>1.4607013299898717</v>
      </c>
      <c r="BY113" s="59">
        <f t="shared" si="43"/>
        <v>1.7001001871981376</v>
      </c>
      <c r="BZ113" s="59">
        <f t="shared" si="44"/>
        <v>2.0268215911476695</v>
      </c>
      <c r="CA113" s="59">
        <f t="shared" si="45"/>
        <v>2.0260064691258828</v>
      </c>
      <c r="CB113" s="59">
        <f t="shared" si="46"/>
        <v>1.8743429395191555</v>
      </c>
      <c r="CC113" s="59">
        <f t="shared" si="47"/>
        <v>2.142555798269326</v>
      </c>
      <c r="CD113" s="59">
        <f t="shared" si="48"/>
        <v>1.9702285533935315</v>
      </c>
      <c r="CE113" s="59">
        <f t="shared" si="49"/>
        <v>2.036034233245529</v>
      </c>
      <c r="CF113" s="59">
        <f t="shared" si="50"/>
        <v>2.1176935777296801</v>
      </c>
      <c r="CG113" s="59">
        <f t="shared" si="51"/>
        <v>1.9918315210646533</v>
      </c>
      <c r="CH113" s="59">
        <f t="shared" si="52"/>
        <v>1.5577939957211155</v>
      </c>
      <c r="CI113" s="59">
        <f t="shared" si="53"/>
        <v>1.9874781640739962</v>
      </c>
      <c r="CJ113" s="59">
        <f t="shared" si="54"/>
        <v>1.7823576973039357</v>
      </c>
    </row>
    <row r="114" spans="1:88" x14ac:dyDescent="0.25">
      <c r="A114" s="41">
        <v>109</v>
      </c>
      <c r="B114" s="42" t="s">
        <v>235</v>
      </c>
      <c r="C114" s="43">
        <v>93882</v>
      </c>
      <c r="D114" s="51" t="s">
        <v>200</v>
      </c>
      <c r="E114" s="51" t="s">
        <v>161</v>
      </c>
      <c r="F114" s="45" t="s">
        <v>14</v>
      </c>
      <c r="G114" s="36">
        <v>44.541271903196368</v>
      </c>
      <c r="H114" s="36">
        <v>96.362311616276912</v>
      </c>
      <c r="I114" s="36">
        <v>10.5591303273875</v>
      </c>
      <c r="J114" s="36">
        <v>39.746501493903779</v>
      </c>
      <c r="K114" s="36">
        <v>8.0476025926169328</v>
      </c>
      <c r="L114" s="36">
        <v>1.8835981505467514</v>
      </c>
      <c r="M114" s="36">
        <v>7.9707533957691874</v>
      </c>
      <c r="N114" s="36">
        <v>1.2535219356395422</v>
      </c>
      <c r="O114" s="36">
        <v>7.8206123982057418</v>
      </c>
      <c r="P114" s="36">
        <v>1.6422920396580378</v>
      </c>
      <c r="Q114" s="36">
        <v>4.8313348590981757</v>
      </c>
      <c r="R114" s="36">
        <v>0.70770108162948764</v>
      </c>
      <c r="S114" s="36">
        <v>4.5558299343162787</v>
      </c>
      <c r="T114" s="36">
        <v>0.69517681734759729</v>
      </c>
      <c r="U114" s="36">
        <v>45.400168306741655</v>
      </c>
      <c r="V114" s="36">
        <v>26.47239718097137</v>
      </c>
      <c r="W114" s="53">
        <f t="shared" si="55"/>
        <v>230.61763854559231</v>
      </c>
      <c r="X114" s="53">
        <f t="shared" si="56"/>
        <v>276.01780685233399</v>
      </c>
      <c r="Y114" s="52">
        <f t="shared" si="38"/>
        <v>302.49020403330536</v>
      </c>
      <c r="Z114" s="36">
        <f t="shared" si="57"/>
        <v>52.113288126739747</v>
      </c>
      <c r="AA114" s="36">
        <f t="shared" si="58"/>
        <v>112.74390459104399</v>
      </c>
      <c r="AB114" s="36">
        <f t="shared" si="59"/>
        <v>12.354182483043374</v>
      </c>
      <c r="AC114" s="36">
        <f t="shared" si="60"/>
        <v>46.503406747867416</v>
      </c>
      <c r="AD114" s="36">
        <f t="shared" si="61"/>
        <v>9.3352190074356418</v>
      </c>
      <c r="AE114" s="36">
        <f t="shared" si="62"/>
        <v>2.1849738546342317</v>
      </c>
      <c r="AF114" s="36">
        <f t="shared" si="63"/>
        <v>9.1663664051345641</v>
      </c>
      <c r="AG114" s="36">
        <f t="shared" si="64"/>
        <v>1.4415502259854733</v>
      </c>
      <c r="AH114" s="36">
        <f t="shared" si="65"/>
        <v>8.9937042579366029</v>
      </c>
      <c r="AI114" s="36">
        <f t="shared" si="66"/>
        <v>1.8886358456067434</v>
      </c>
      <c r="AJ114" s="36">
        <f t="shared" si="67"/>
        <v>5.5077217393719202</v>
      </c>
      <c r="AK114" s="36">
        <f t="shared" si="68"/>
        <v>0.80677923305761579</v>
      </c>
      <c r="AL114" s="36">
        <f t="shared" si="69"/>
        <v>5.1936461251205577</v>
      </c>
      <c r="AM114" s="36">
        <f t="shared" si="70"/>
        <v>0.79250157177626079</v>
      </c>
      <c r="AN114" s="36">
        <f t="shared" si="71"/>
        <v>57.658213749561902</v>
      </c>
      <c r="AO114" s="36">
        <f t="shared" si="72"/>
        <v>40.502767686886195</v>
      </c>
      <c r="AP114" s="53">
        <f t="shared" si="73"/>
        <v>269.02588021475412</v>
      </c>
      <c r="AQ114" s="53">
        <f t="shared" si="74"/>
        <v>326.68409396431605</v>
      </c>
      <c r="AR114" s="52">
        <f t="shared" si="75"/>
        <v>367.18686165120226</v>
      </c>
      <c r="BT114" s="34">
        <v>109</v>
      </c>
      <c r="BU114" s="59">
        <f t="shared" si="39"/>
        <v>1.484709063439879</v>
      </c>
      <c r="BV114" s="59">
        <f t="shared" si="40"/>
        <v>1.5056611190043268</v>
      </c>
      <c r="BW114" s="59">
        <f t="shared" si="41"/>
        <v>1.4872014545616197</v>
      </c>
      <c r="BX114" s="59">
        <f t="shared" si="42"/>
        <v>1.528711595919376</v>
      </c>
      <c r="BY114" s="59">
        <f t="shared" si="43"/>
        <v>1.7883561316926517</v>
      </c>
      <c r="BZ114" s="59">
        <f t="shared" si="44"/>
        <v>2.1404524438031265</v>
      </c>
      <c r="CA114" s="59">
        <f t="shared" si="45"/>
        <v>2.0975666830971549</v>
      </c>
      <c r="CB114" s="59">
        <f t="shared" si="46"/>
        <v>1.9586280244367846</v>
      </c>
      <c r="CC114" s="59">
        <f t="shared" si="47"/>
        <v>2.2344606852016407</v>
      </c>
      <c r="CD114" s="59">
        <f t="shared" si="48"/>
        <v>2.0528650495725471</v>
      </c>
      <c r="CE114" s="59">
        <f t="shared" si="49"/>
        <v>2.1005803735209461</v>
      </c>
      <c r="CF114" s="59">
        <f t="shared" si="50"/>
        <v>2.1445487322105685</v>
      </c>
      <c r="CG114" s="59">
        <f t="shared" si="51"/>
        <v>2.0708317883255809</v>
      </c>
      <c r="CH114" s="59">
        <f t="shared" si="52"/>
        <v>1.616690272901389</v>
      </c>
      <c r="CI114" s="59">
        <f t="shared" si="53"/>
        <v>2.0636440139428025</v>
      </c>
      <c r="CJ114" s="59">
        <f t="shared" si="54"/>
        <v>1.9464997927184831</v>
      </c>
    </row>
    <row r="115" spans="1:88" x14ac:dyDescent="0.25">
      <c r="A115" s="41">
        <v>110</v>
      </c>
      <c r="B115" s="42" t="s">
        <v>235</v>
      </c>
      <c r="C115" s="43">
        <v>93891</v>
      </c>
      <c r="D115" s="45" t="s">
        <v>187</v>
      </c>
      <c r="E115" s="45" t="s">
        <v>161</v>
      </c>
      <c r="F115" s="45" t="s">
        <v>14</v>
      </c>
      <c r="G115" s="36">
        <v>77.030217054545801</v>
      </c>
      <c r="H115" s="36">
        <v>163.54505406880028</v>
      </c>
      <c r="I115" s="36">
        <v>19.094465922356886</v>
      </c>
      <c r="J115" s="36">
        <v>80.512562446217871</v>
      </c>
      <c r="K115" s="36">
        <v>17.869337434367694</v>
      </c>
      <c r="L115" s="36">
        <v>3.7455613459794233</v>
      </c>
      <c r="M115" s="36">
        <v>17.117593298833459</v>
      </c>
      <c r="N115" s="36">
        <v>2.3859347811161267</v>
      </c>
      <c r="O115" s="36">
        <v>13.250183966729018</v>
      </c>
      <c r="P115" s="36">
        <v>2.648026614083792</v>
      </c>
      <c r="Q115" s="36">
        <v>7.1928542209026221</v>
      </c>
      <c r="R115" s="36">
        <v>0.99878788035987032</v>
      </c>
      <c r="S115" s="36">
        <v>6.2227533183331998</v>
      </c>
      <c r="T115" s="36">
        <v>0.9168925902935936</v>
      </c>
      <c r="U115" s="36">
        <v>78.672872112261672</v>
      </c>
      <c r="V115" s="36">
        <v>41.095968687967719</v>
      </c>
      <c r="W115" s="53">
        <f t="shared" si="55"/>
        <v>412.53022494291969</v>
      </c>
      <c r="X115" s="53">
        <f t="shared" si="56"/>
        <v>491.20309705518139</v>
      </c>
      <c r="Y115" s="52">
        <f t="shared" si="38"/>
        <v>532.29906574314907</v>
      </c>
      <c r="Z115" s="36">
        <f t="shared" si="57"/>
        <v>90.125353953818575</v>
      </c>
      <c r="AA115" s="36">
        <f t="shared" si="58"/>
        <v>191.34771326049631</v>
      </c>
      <c r="AB115" s="36">
        <f t="shared" si="59"/>
        <v>22.340525129157555</v>
      </c>
      <c r="AC115" s="36">
        <f t="shared" si="60"/>
        <v>94.199698062074901</v>
      </c>
      <c r="AD115" s="36">
        <f t="shared" si="61"/>
        <v>20.728431423866525</v>
      </c>
      <c r="AE115" s="36">
        <f t="shared" si="62"/>
        <v>4.3448511613361305</v>
      </c>
      <c r="AF115" s="36">
        <f t="shared" si="63"/>
        <v>19.685232293658476</v>
      </c>
      <c r="AG115" s="36">
        <f t="shared" si="64"/>
        <v>2.7438249982835456</v>
      </c>
      <c r="AH115" s="36">
        <f t="shared" si="65"/>
        <v>15.23771156173837</v>
      </c>
      <c r="AI115" s="36">
        <f t="shared" si="66"/>
        <v>3.0452306061963608</v>
      </c>
      <c r="AJ115" s="36">
        <f t="shared" si="67"/>
        <v>8.199853811828989</v>
      </c>
      <c r="AK115" s="36">
        <f t="shared" si="68"/>
        <v>1.138618183610252</v>
      </c>
      <c r="AL115" s="36">
        <f t="shared" si="69"/>
        <v>7.0939387828998468</v>
      </c>
      <c r="AM115" s="36">
        <f t="shared" si="70"/>
        <v>1.0452575529346966</v>
      </c>
      <c r="AN115" s="36">
        <f t="shared" si="71"/>
        <v>99.914547582572325</v>
      </c>
      <c r="AO115" s="36">
        <f t="shared" si="72"/>
        <v>62.876832092590611</v>
      </c>
      <c r="AP115" s="53">
        <f t="shared" si="73"/>
        <v>481.27624078190058</v>
      </c>
      <c r="AQ115" s="53">
        <f t="shared" si="74"/>
        <v>581.19078836447295</v>
      </c>
      <c r="AR115" s="52">
        <f t="shared" si="75"/>
        <v>644.06762045706353</v>
      </c>
      <c r="BT115" s="34">
        <v>110</v>
      </c>
      <c r="BU115" s="59">
        <f t="shared" si="39"/>
        <v>2.5676739018181935</v>
      </c>
      <c r="BV115" s="59">
        <f t="shared" si="40"/>
        <v>2.5553914698250044</v>
      </c>
      <c r="BW115" s="59">
        <f t="shared" si="41"/>
        <v>2.6893613975150545</v>
      </c>
      <c r="BX115" s="59">
        <f t="shared" si="42"/>
        <v>3.0966370171622257</v>
      </c>
      <c r="BY115" s="59">
        <f t="shared" si="43"/>
        <v>3.9709638743039317</v>
      </c>
      <c r="BZ115" s="59">
        <f t="shared" si="44"/>
        <v>4.2563197113402538</v>
      </c>
      <c r="CA115" s="59">
        <f t="shared" si="45"/>
        <v>4.5046298154824891</v>
      </c>
      <c r="CB115" s="59">
        <f t="shared" si="46"/>
        <v>3.7280230954939477</v>
      </c>
      <c r="CC115" s="59">
        <f t="shared" si="47"/>
        <v>3.7857668476368622</v>
      </c>
      <c r="CD115" s="59">
        <f t="shared" si="48"/>
        <v>3.3100332676047399</v>
      </c>
      <c r="CE115" s="59">
        <f t="shared" si="49"/>
        <v>3.1273279221315748</v>
      </c>
      <c r="CF115" s="59">
        <f t="shared" si="50"/>
        <v>3.0266299404844554</v>
      </c>
      <c r="CG115" s="59">
        <f t="shared" si="51"/>
        <v>2.8285242356059999</v>
      </c>
      <c r="CH115" s="59">
        <f t="shared" si="52"/>
        <v>2.132308349519985</v>
      </c>
      <c r="CI115" s="59">
        <f t="shared" si="53"/>
        <v>3.5760396414664397</v>
      </c>
      <c r="CJ115" s="59">
        <f t="shared" si="54"/>
        <v>3.0217624035270383</v>
      </c>
    </row>
    <row r="116" spans="1:88" x14ac:dyDescent="0.25">
      <c r="A116" s="41">
        <v>111</v>
      </c>
      <c r="B116" s="42" t="s">
        <v>235</v>
      </c>
      <c r="C116" s="43">
        <v>93895</v>
      </c>
      <c r="D116" s="45" t="s">
        <v>187</v>
      </c>
      <c r="E116" s="45" t="s">
        <v>161</v>
      </c>
      <c r="F116" s="45" t="s">
        <v>14</v>
      </c>
      <c r="G116" s="36">
        <v>78.596404332102637</v>
      </c>
      <c r="H116" s="36">
        <v>166.55269891338676</v>
      </c>
      <c r="I116" s="36">
        <v>19.45474243617182</v>
      </c>
      <c r="J116" s="36">
        <v>82.028794627491465</v>
      </c>
      <c r="K116" s="36">
        <v>18.710623534349264</v>
      </c>
      <c r="L116" s="36">
        <v>3.8702795372837939</v>
      </c>
      <c r="M116" s="36">
        <v>17.951843271204321</v>
      </c>
      <c r="N116" s="36">
        <v>2.5086583779698941</v>
      </c>
      <c r="O116" s="36">
        <v>13.949700196778588</v>
      </c>
      <c r="P116" s="36">
        <v>2.7610617223100378</v>
      </c>
      <c r="Q116" s="36">
        <v>7.551263732960412</v>
      </c>
      <c r="R116" s="36">
        <v>1.0593800567723559</v>
      </c>
      <c r="S116" s="36">
        <v>6.4802401442065873</v>
      </c>
      <c r="T116" s="36">
        <v>0.9749641268586029</v>
      </c>
      <c r="U116" s="36">
        <v>82.671775595971766</v>
      </c>
      <c r="V116" s="36">
        <v>48.482632590060284</v>
      </c>
      <c r="W116" s="53">
        <f t="shared" si="55"/>
        <v>422.45065500984657</v>
      </c>
      <c r="X116" s="53">
        <f t="shared" si="56"/>
        <v>505.12243060581835</v>
      </c>
      <c r="Y116" s="52">
        <f t="shared" si="38"/>
        <v>553.60506319587864</v>
      </c>
      <c r="Z116" s="36">
        <f t="shared" si="57"/>
        <v>91.957793068560079</v>
      </c>
      <c r="AA116" s="36">
        <f t="shared" si="58"/>
        <v>194.86665772866249</v>
      </c>
      <c r="AB116" s="36">
        <f t="shared" si="59"/>
        <v>22.762048650321027</v>
      </c>
      <c r="AC116" s="36">
        <f t="shared" si="60"/>
        <v>95.973689714165005</v>
      </c>
      <c r="AD116" s="36">
        <f t="shared" si="61"/>
        <v>21.704323299845143</v>
      </c>
      <c r="AE116" s="36">
        <f t="shared" si="62"/>
        <v>4.4895242632492005</v>
      </c>
      <c r="AF116" s="36">
        <f t="shared" si="63"/>
        <v>20.644619761884968</v>
      </c>
      <c r="AG116" s="36">
        <f t="shared" si="64"/>
        <v>2.884957134665378</v>
      </c>
      <c r="AH116" s="36">
        <f t="shared" si="65"/>
        <v>16.042155226295375</v>
      </c>
      <c r="AI116" s="36">
        <f t="shared" si="66"/>
        <v>3.175220980656543</v>
      </c>
      <c r="AJ116" s="36">
        <f t="shared" si="67"/>
        <v>8.6084406555748689</v>
      </c>
      <c r="AK116" s="36">
        <f t="shared" si="68"/>
        <v>1.2076932647204857</v>
      </c>
      <c r="AL116" s="36">
        <f t="shared" si="69"/>
        <v>7.3874737643955086</v>
      </c>
      <c r="AM116" s="36">
        <f t="shared" si="70"/>
        <v>1.1114591046188071</v>
      </c>
      <c r="AN116" s="36">
        <f t="shared" si="71"/>
        <v>104.99315500688415</v>
      </c>
      <c r="AO116" s="36">
        <f t="shared" si="72"/>
        <v>74.178427862792233</v>
      </c>
      <c r="AP116" s="53">
        <f t="shared" si="73"/>
        <v>492.816056617615</v>
      </c>
      <c r="AQ116" s="53">
        <f t="shared" si="74"/>
        <v>597.8092116244992</v>
      </c>
      <c r="AR116" s="52">
        <f t="shared" si="75"/>
        <v>671.9876394872914</v>
      </c>
      <c r="BT116" s="34">
        <v>111</v>
      </c>
      <c r="BU116" s="59">
        <f t="shared" si="39"/>
        <v>2.6198801444034214</v>
      </c>
      <c r="BV116" s="59">
        <f t="shared" si="40"/>
        <v>2.6023859205216682</v>
      </c>
      <c r="BW116" s="59">
        <f t="shared" si="41"/>
        <v>2.7401045684749046</v>
      </c>
      <c r="BX116" s="59">
        <f t="shared" si="42"/>
        <v>3.1549536395189026</v>
      </c>
      <c r="BY116" s="59">
        <f t="shared" si="43"/>
        <v>4.1579163409665032</v>
      </c>
      <c r="BZ116" s="59">
        <f t="shared" si="44"/>
        <v>4.3980449287315837</v>
      </c>
      <c r="CA116" s="59">
        <f t="shared" si="45"/>
        <v>4.7241692818958745</v>
      </c>
      <c r="CB116" s="59">
        <f t="shared" si="46"/>
        <v>3.9197787155779595</v>
      </c>
      <c r="CC116" s="59">
        <f t="shared" si="47"/>
        <v>3.9856286276510251</v>
      </c>
      <c r="CD116" s="59">
        <f t="shared" si="48"/>
        <v>3.4513271528875471</v>
      </c>
      <c r="CE116" s="59">
        <f t="shared" si="49"/>
        <v>3.2831581447653968</v>
      </c>
      <c r="CF116" s="59">
        <f t="shared" si="50"/>
        <v>3.2102425962798664</v>
      </c>
      <c r="CG116" s="59">
        <f t="shared" si="51"/>
        <v>2.9455637019120848</v>
      </c>
      <c r="CH116" s="59">
        <f t="shared" si="52"/>
        <v>2.2673584345548905</v>
      </c>
      <c r="CI116" s="59">
        <f t="shared" si="53"/>
        <v>3.7578079816350805</v>
      </c>
      <c r="CJ116" s="59">
        <f t="shared" si="54"/>
        <v>3.5648994551514916</v>
      </c>
    </row>
    <row r="117" spans="1:88" x14ac:dyDescent="0.25">
      <c r="A117" s="41">
        <v>112</v>
      </c>
      <c r="B117" s="42" t="s">
        <v>235</v>
      </c>
      <c r="C117" s="43">
        <v>93899</v>
      </c>
      <c r="D117" s="45" t="s">
        <v>187</v>
      </c>
      <c r="E117" s="45" t="s">
        <v>161</v>
      </c>
      <c r="F117" s="45" t="s">
        <v>14</v>
      </c>
      <c r="G117" s="36">
        <v>58.120972590507002</v>
      </c>
      <c r="H117" s="36">
        <v>122.96068048715077</v>
      </c>
      <c r="I117" s="36">
        <v>14.28378320773035</v>
      </c>
      <c r="J117" s="36">
        <v>59.635268174504091</v>
      </c>
      <c r="K117" s="36">
        <v>13.205926406706968</v>
      </c>
      <c r="L117" s="36">
        <v>2.7159313648643151</v>
      </c>
      <c r="M117" s="36">
        <v>12.284054373215394</v>
      </c>
      <c r="N117" s="36">
        <v>1.6632542295750963</v>
      </c>
      <c r="O117" s="36">
        <v>9.0824823199246651</v>
      </c>
      <c r="P117" s="36">
        <v>1.7899330387856534</v>
      </c>
      <c r="Q117" s="36">
        <v>4.8938900101332656</v>
      </c>
      <c r="R117" s="36">
        <v>0.68136863273100878</v>
      </c>
      <c r="S117" s="36">
        <v>4.2546468589536444</v>
      </c>
      <c r="T117" s="36">
        <v>0.63199785747893888</v>
      </c>
      <c r="U117" s="36">
        <v>55.100449204543452</v>
      </c>
      <c r="V117" s="36">
        <v>26.902292153757408</v>
      </c>
      <c r="W117" s="53">
        <f t="shared" si="55"/>
        <v>306.2041895522612</v>
      </c>
      <c r="X117" s="53">
        <f t="shared" si="56"/>
        <v>361.30463875680465</v>
      </c>
      <c r="Y117" s="52">
        <f t="shared" si="38"/>
        <v>388.20693091056205</v>
      </c>
      <c r="Z117" s="36">
        <f t="shared" si="57"/>
        <v>68.001537930893193</v>
      </c>
      <c r="AA117" s="36">
        <f t="shared" si="58"/>
        <v>143.86399616996638</v>
      </c>
      <c r="AB117" s="36">
        <f t="shared" si="59"/>
        <v>16.712026353044507</v>
      </c>
      <c r="AC117" s="36">
        <f t="shared" si="60"/>
        <v>69.773263764169783</v>
      </c>
      <c r="AD117" s="36">
        <f t="shared" si="61"/>
        <v>15.318874631780082</v>
      </c>
      <c r="AE117" s="36">
        <f t="shared" si="62"/>
        <v>3.1504803832426052</v>
      </c>
      <c r="AF117" s="36">
        <f t="shared" si="63"/>
        <v>14.126662529197702</v>
      </c>
      <c r="AG117" s="36">
        <f t="shared" si="64"/>
        <v>1.9127423640113606</v>
      </c>
      <c r="AH117" s="36">
        <f t="shared" si="65"/>
        <v>10.444854667913365</v>
      </c>
      <c r="AI117" s="36">
        <f t="shared" si="66"/>
        <v>2.0584229946035011</v>
      </c>
      <c r="AJ117" s="36">
        <f t="shared" si="67"/>
        <v>5.579034611551922</v>
      </c>
      <c r="AK117" s="36">
        <f t="shared" si="68"/>
        <v>0.77676024131334998</v>
      </c>
      <c r="AL117" s="36">
        <f t="shared" si="69"/>
        <v>4.8502974192071537</v>
      </c>
      <c r="AM117" s="36">
        <f t="shared" si="70"/>
        <v>0.7204775575259903</v>
      </c>
      <c r="AN117" s="36">
        <f t="shared" si="71"/>
        <v>69.977570489770187</v>
      </c>
      <c r="AO117" s="36">
        <f t="shared" si="72"/>
        <v>41.160506995248838</v>
      </c>
      <c r="AP117" s="53">
        <f t="shared" si="73"/>
        <v>357.28943161842096</v>
      </c>
      <c r="AQ117" s="53">
        <f t="shared" si="74"/>
        <v>427.26700210819115</v>
      </c>
      <c r="AR117" s="52">
        <f t="shared" si="75"/>
        <v>468.42750910344</v>
      </c>
      <c r="BT117" s="34">
        <v>112</v>
      </c>
      <c r="BU117" s="59">
        <f t="shared" si="39"/>
        <v>1.9373657530168999</v>
      </c>
      <c r="BV117" s="59">
        <f t="shared" si="40"/>
        <v>1.9212606326117307</v>
      </c>
      <c r="BW117" s="59">
        <f t="shared" si="41"/>
        <v>2.011800451793007</v>
      </c>
      <c r="BX117" s="59">
        <f t="shared" si="42"/>
        <v>2.2936641605578498</v>
      </c>
      <c r="BY117" s="59">
        <f t="shared" si="43"/>
        <v>2.9346503126015486</v>
      </c>
      <c r="BZ117" s="59">
        <f t="shared" si="44"/>
        <v>3.086285641891267</v>
      </c>
      <c r="CA117" s="59">
        <f t="shared" si="45"/>
        <v>3.2326458876882618</v>
      </c>
      <c r="CB117" s="59">
        <f t="shared" si="46"/>
        <v>2.598834733711088</v>
      </c>
      <c r="CC117" s="59">
        <f t="shared" si="47"/>
        <v>2.5949949485499042</v>
      </c>
      <c r="CD117" s="59">
        <f t="shared" si="48"/>
        <v>2.2374162984820667</v>
      </c>
      <c r="CE117" s="59">
        <f t="shared" si="49"/>
        <v>2.127778265275333</v>
      </c>
      <c r="CF117" s="59">
        <f t="shared" si="50"/>
        <v>2.0647534325182084</v>
      </c>
      <c r="CG117" s="59">
        <f t="shared" si="51"/>
        <v>1.9339303904334746</v>
      </c>
      <c r="CH117" s="59">
        <f t="shared" si="52"/>
        <v>1.4697624592533463</v>
      </c>
      <c r="CI117" s="59">
        <f t="shared" si="53"/>
        <v>2.5045658729337932</v>
      </c>
      <c r="CJ117" s="59">
        <f t="shared" si="54"/>
        <v>1.9781097171880448</v>
      </c>
    </row>
    <row r="118" spans="1:88" x14ac:dyDescent="0.25">
      <c r="A118" s="41">
        <v>113</v>
      </c>
      <c r="B118" s="42" t="s">
        <v>235</v>
      </c>
      <c r="C118" s="43">
        <v>93905</v>
      </c>
      <c r="D118" s="45" t="s">
        <v>187</v>
      </c>
      <c r="E118" s="45" t="s">
        <v>161</v>
      </c>
      <c r="F118" s="45" t="s">
        <v>14</v>
      </c>
      <c r="G118" s="36">
        <v>65.258972315336877</v>
      </c>
      <c r="H118" s="36">
        <v>139.63397363050265</v>
      </c>
      <c r="I118" s="36">
        <v>16.100227309977701</v>
      </c>
      <c r="J118" s="36">
        <v>67.456881467992332</v>
      </c>
      <c r="K118" s="36">
        <v>15.169684277513127</v>
      </c>
      <c r="L118" s="36">
        <v>2.9855274559415639</v>
      </c>
      <c r="M118" s="36">
        <v>13.525453185394335</v>
      </c>
      <c r="N118" s="36">
        <v>1.7572615090449646</v>
      </c>
      <c r="O118" s="36">
        <v>9.4106465021256938</v>
      </c>
      <c r="P118" s="36">
        <v>1.8464345978791037</v>
      </c>
      <c r="Q118" s="36">
        <v>5.0426603048375815</v>
      </c>
      <c r="R118" s="36">
        <v>0.70677050706171385</v>
      </c>
      <c r="S118" s="36">
        <v>4.3440013398658994</v>
      </c>
      <c r="T118" s="36">
        <v>0.63678708777327431</v>
      </c>
      <c r="U118" s="36">
        <v>57.423141486795281</v>
      </c>
      <c r="V118" s="36">
        <v>29.70042949300737</v>
      </c>
      <c r="W118" s="53">
        <f t="shared" si="55"/>
        <v>343.87528149124677</v>
      </c>
      <c r="X118" s="53">
        <f t="shared" si="56"/>
        <v>401.29842297804203</v>
      </c>
      <c r="Y118" s="52">
        <f t="shared" si="38"/>
        <v>430.99885247104942</v>
      </c>
      <c r="Z118" s="36">
        <f t="shared" si="57"/>
        <v>76.352997608944136</v>
      </c>
      <c r="AA118" s="36">
        <f t="shared" si="58"/>
        <v>163.37174914768809</v>
      </c>
      <c r="AB118" s="36">
        <f t="shared" si="59"/>
        <v>18.83726595267391</v>
      </c>
      <c r="AC118" s="36">
        <f t="shared" si="60"/>
        <v>78.924551317551021</v>
      </c>
      <c r="AD118" s="36">
        <f t="shared" si="61"/>
        <v>17.596833761915228</v>
      </c>
      <c r="AE118" s="36">
        <f t="shared" si="62"/>
        <v>3.4632118488922137</v>
      </c>
      <c r="AF118" s="36">
        <f t="shared" si="63"/>
        <v>15.554271163203484</v>
      </c>
      <c r="AG118" s="36">
        <f t="shared" si="64"/>
        <v>2.0208507354017091</v>
      </c>
      <c r="AH118" s="36">
        <f t="shared" si="65"/>
        <v>10.822243477444546</v>
      </c>
      <c r="AI118" s="36">
        <f t="shared" si="66"/>
        <v>2.1233997875609689</v>
      </c>
      <c r="AJ118" s="36">
        <f t="shared" si="67"/>
        <v>5.7486327475148427</v>
      </c>
      <c r="AK118" s="36">
        <f t="shared" si="68"/>
        <v>0.80571837805035373</v>
      </c>
      <c r="AL118" s="36">
        <f t="shared" si="69"/>
        <v>4.9521615274471253</v>
      </c>
      <c r="AM118" s="36">
        <f t="shared" si="70"/>
        <v>0.72593728006153269</v>
      </c>
      <c r="AN118" s="36">
        <f t="shared" si="71"/>
        <v>72.927389688230008</v>
      </c>
      <c r="AO118" s="36">
        <f t="shared" si="72"/>
        <v>45.44165712430128</v>
      </c>
      <c r="AP118" s="53">
        <f t="shared" si="73"/>
        <v>401.29982473434922</v>
      </c>
      <c r="AQ118" s="53">
        <f t="shared" si="74"/>
        <v>474.22721442257921</v>
      </c>
      <c r="AR118" s="52">
        <f t="shared" si="75"/>
        <v>519.6688715468805</v>
      </c>
      <c r="BT118" s="34">
        <v>113</v>
      </c>
      <c r="BU118" s="59">
        <f t="shared" si="39"/>
        <v>2.1752990771778959</v>
      </c>
      <c r="BV118" s="59">
        <f t="shared" si="40"/>
        <v>2.1817808379766039</v>
      </c>
      <c r="BW118" s="59">
        <f t="shared" si="41"/>
        <v>2.267637649292634</v>
      </c>
      <c r="BX118" s="59">
        <f t="shared" si="42"/>
        <v>2.5944954410766283</v>
      </c>
      <c r="BY118" s="59">
        <f t="shared" si="43"/>
        <v>3.3710409505584726</v>
      </c>
      <c r="BZ118" s="59">
        <f t="shared" si="44"/>
        <v>3.3926448362972317</v>
      </c>
      <c r="CA118" s="59">
        <f t="shared" si="45"/>
        <v>3.5593297856300885</v>
      </c>
      <c r="CB118" s="59">
        <f t="shared" si="46"/>
        <v>2.745721107882757</v>
      </c>
      <c r="CC118" s="59">
        <f t="shared" si="47"/>
        <v>2.688756143464484</v>
      </c>
      <c r="CD118" s="59">
        <f t="shared" si="48"/>
        <v>2.3080432473488797</v>
      </c>
      <c r="CE118" s="59">
        <f t="shared" si="49"/>
        <v>2.1924610021032964</v>
      </c>
      <c r="CF118" s="59">
        <f t="shared" si="50"/>
        <v>2.1417288092779208</v>
      </c>
      <c r="CG118" s="59">
        <f t="shared" si="51"/>
        <v>1.9745460635754086</v>
      </c>
      <c r="CH118" s="59">
        <f t="shared" si="52"/>
        <v>1.4809002041238937</v>
      </c>
      <c r="CI118" s="59">
        <f t="shared" si="53"/>
        <v>2.610142794854331</v>
      </c>
      <c r="CJ118" s="59">
        <f t="shared" si="54"/>
        <v>2.1838551097799539</v>
      </c>
    </row>
    <row r="119" spans="1:88" x14ac:dyDescent="0.25">
      <c r="A119" s="41">
        <v>114</v>
      </c>
      <c r="B119" s="42" t="s">
        <v>235</v>
      </c>
      <c r="C119" s="43">
        <v>93912</v>
      </c>
      <c r="D119" s="50" t="s">
        <v>190</v>
      </c>
      <c r="E119" s="50" t="s">
        <v>182</v>
      </c>
      <c r="F119" s="45" t="s">
        <v>185</v>
      </c>
      <c r="G119" s="37">
        <v>64.546787282471129</v>
      </c>
      <c r="H119" s="37">
        <v>130.92538101286331</v>
      </c>
      <c r="I119" s="37">
        <v>14.520149285464033</v>
      </c>
      <c r="J119" s="37">
        <v>53.706492127726754</v>
      </c>
      <c r="K119" s="37">
        <v>10.599183675969662</v>
      </c>
      <c r="L119" s="37">
        <v>2.3534218300644443</v>
      </c>
      <c r="M119" s="37">
        <v>10.441712172824781</v>
      </c>
      <c r="N119" s="37">
        <v>1.5549065204885304</v>
      </c>
      <c r="O119" s="37">
        <v>8.8063890514994156</v>
      </c>
      <c r="P119" s="37">
        <v>1.7899702835917251</v>
      </c>
      <c r="Q119" s="37">
        <v>5.1504103039401459</v>
      </c>
      <c r="R119" s="37">
        <v>0.72786733231229328</v>
      </c>
      <c r="S119" s="37">
        <v>4.50796061393606</v>
      </c>
      <c r="T119" s="37">
        <v>0.66961389413628791</v>
      </c>
      <c r="U119" s="37">
        <v>50.188327984500809</v>
      </c>
      <c r="V119" s="37">
        <v>25.740496479063669</v>
      </c>
      <c r="W119" s="53">
        <f t="shared" si="55"/>
        <v>310.30024538728861</v>
      </c>
      <c r="X119" s="53">
        <f t="shared" si="56"/>
        <v>360.48857337178941</v>
      </c>
      <c r="Y119" s="52">
        <f t="shared" si="38"/>
        <v>386.22906985085308</v>
      </c>
      <c r="Z119" s="36">
        <f t="shared" si="57"/>
        <v>75.519741120491219</v>
      </c>
      <c r="AA119" s="36">
        <f t="shared" si="58"/>
        <v>153.18269578505007</v>
      </c>
      <c r="AB119" s="36">
        <f t="shared" si="59"/>
        <v>16.988574663992917</v>
      </c>
      <c r="AC119" s="36">
        <f t="shared" si="60"/>
        <v>62.836595789440295</v>
      </c>
      <c r="AD119" s="36">
        <f t="shared" si="61"/>
        <v>12.295053064124808</v>
      </c>
      <c r="AE119" s="36">
        <f t="shared" si="62"/>
        <v>2.729969322874755</v>
      </c>
      <c r="AF119" s="36">
        <f t="shared" si="63"/>
        <v>12.007968998748497</v>
      </c>
      <c r="AG119" s="36">
        <f t="shared" si="64"/>
        <v>1.7881424985618097</v>
      </c>
      <c r="AH119" s="36">
        <f t="shared" si="65"/>
        <v>10.127347409224328</v>
      </c>
      <c r="AI119" s="36">
        <f t="shared" si="66"/>
        <v>2.0584658261304836</v>
      </c>
      <c r="AJ119" s="36">
        <f t="shared" si="67"/>
        <v>5.8714677464917662</v>
      </c>
      <c r="AK119" s="36">
        <f t="shared" si="68"/>
        <v>0.82976875883601431</v>
      </c>
      <c r="AL119" s="36">
        <f t="shared" si="69"/>
        <v>5.1390750998871075</v>
      </c>
      <c r="AM119" s="36">
        <f t="shared" si="70"/>
        <v>0.7633598393153681</v>
      </c>
      <c r="AN119" s="36">
        <f t="shared" si="71"/>
        <v>63.739176540316031</v>
      </c>
      <c r="AO119" s="36">
        <f t="shared" si="72"/>
        <v>39.382959612967412</v>
      </c>
      <c r="AP119" s="53">
        <f t="shared" si="73"/>
        <v>362.13822592316939</v>
      </c>
      <c r="AQ119" s="53">
        <f t="shared" si="74"/>
        <v>425.8774024634854</v>
      </c>
      <c r="AR119" s="52">
        <f t="shared" si="75"/>
        <v>465.26036207645279</v>
      </c>
      <c r="BT119" s="34">
        <v>114</v>
      </c>
      <c r="BU119" s="59">
        <f t="shared" si="39"/>
        <v>2.1515595760823709</v>
      </c>
      <c r="BV119" s="59">
        <f t="shared" si="40"/>
        <v>2.0457090783259892</v>
      </c>
      <c r="BW119" s="59">
        <f t="shared" si="41"/>
        <v>2.0450914486569061</v>
      </c>
      <c r="BX119" s="59">
        <f t="shared" si="42"/>
        <v>2.0656343126048751</v>
      </c>
      <c r="BY119" s="59">
        <f t="shared" si="43"/>
        <v>2.3553741502154804</v>
      </c>
      <c r="BZ119" s="59">
        <f t="shared" si="44"/>
        <v>2.6743429887095957</v>
      </c>
      <c r="CA119" s="59">
        <f t="shared" si="45"/>
        <v>2.7478189928486265</v>
      </c>
      <c r="CB119" s="59">
        <f t="shared" si="46"/>
        <v>2.4295414382633287</v>
      </c>
      <c r="CC119" s="59">
        <f t="shared" si="47"/>
        <v>2.5161111575712618</v>
      </c>
      <c r="CD119" s="59">
        <f t="shared" si="48"/>
        <v>2.2374628544896562</v>
      </c>
      <c r="CE119" s="59">
        <f t="shared" si="49"/>
        <v>2.2393088278000635</v>
      </c>
      <c r="CF119" s="59">
        <f t="shared" si="50"/>
        <v>2.2056585827645252</v>
      </c>
      <c r="CG119" s="59">
        <f t="shared" si="51"/>
        <v>2.0490730063345723</v>
      </c>
      <c r="CH119" s="59">
        <f t="shared" si="52"/>
        <v>1.5572416142704371</v>
      </c>
      <c r="CI119" s="59">
        <f t="shared" si="53"/>
        <v>2.2812876356591278</v>
      </c>
      <c r="CJ119" s="59">
        <f t="shared" si="54"/>
        <v>1.8926835646370346</v>
      </c>
    </row>
    <row r="120" spans="1:88" x14ac:dyDescent="0.25">
      <c r="A120" s="41">
        <v>115</v>
      </c>
      <c r="B120" s="42" t="s">
        <v>235</v>
      </c>
      <c r="C120" s="43">
        <v>93913</v>
      </c>
      <c r="D120" s="50" t="s">
        <v>190</v>
      </c>
      <c r="E120" s="50" t="s">
        <v>164</v>
      </c>
      <c r="F120" s="45" t="s">
        <v>185</v>
      </c>
      <c r="G120" s="37">
        <v>75.240200970916661</v>
      </c>
      <c r="H120" s="37">
        <v>154.27001364274781</v>
      </c>
      <c r="I120" s="37">
        <v>17.286750884436231</v>
      </c>
      <c r="J120" s="37">
        <v>65.237747496707456</v>
      </c>
      <c r="K120" s="37">
        <v>13.622265326671883</v>
      </c>
      <c r="L120" s="37">
        <v>3.0628916300261597</v>
      </c>
      <c r="M120" s="37">
        <v>13.868025756467318</v>
      </c>
      <c r="N120" s="37">
        <v>2.1409435109513186</v>
      </c>
      <c r="O120" s="37">
        <v>12.516868886411665</v>
      </c>
      <c r="P120" s="37">
        <v>2.5157351943594781</v>
      </c>
      <c r="Q120" s="37">
        <v>7.2526743882276081</v>
      </c>
      <c r="R120" s="37">
        <v>1.0231403369047463</v>
      </c>
      <c r="S120" s="37">
        <v>6.3339041636853111</v>
      </c>
      <c r="T120" s="37">
        <v>0.94773448854924625</v>
      </c>
      <c r="U120" s="37">
        <v>74.539951830749985</v>
      </c>
      <c r="V120" s="37">
        <v>34.245972697442099</v>
      </c>
      <c r="W120" s="53">
        <f t="shared" si="55"/>
        <v>375.31889667706292</v>
      </c>
      <c r="X120" s="53">
        <f t="shared" si="56"/>
        <v>449.85884850781292</v>
      </c>
      <c r="Y120" s="52">
        <f t="shared" si="38"/>
        <v>484.10482120525501</v>
      </c>
      <c r="Z120" s="36">
        <f t="shared" si="57"/>
        <v>88.031035135972488</v>
      </c>
      <c r="AA120" s="36">
        <f t="shared" si="58"/>
        <v>180.49591596201492</v>
      </c>
      <c r="AB120" s="36">
        <f t="shared" si="59"/>
        <v>20.22549853479039</v>
      </c>
      <c r="AC120" s="36">
        <f t="shared" si="60"/>
        <v>76.328164571147724</v>
      </c>
      <c r="AD120" s="36">
        <f t="shared" si="61"/>
        <v>15.801827778939384</v>
      </c>
      <c r="AE120" s="36">
        <f t="shared" si="62"/>
        <v>3.5529542908303449</v>
      </c>
      <c r="AF120" s="36">
        <f t="shared" si="63"/>
        <v>15.948229619937415</v>
      </c>
      <c r="AG120" s="36">
        <f t="shared" si="64"/>
        <v>2.4620850375940164</v>
      </c>
      <c r="AH120" s="36">
        <f t="shared" si="65"/>
        <v>14.394399219373414</v>
      </c>
      <c r="AI120" s="36">
        <f t="shared" si="66"/>
        <v>2.8930954735133998</v>
      </c>
      <c r="AJ120" s="36">
        <f t="shared" si="67"/>
        <v>8.2680488025794734</v>
      </c>
      <c r="AK120" s="36">
        <f t="shared" si="68"/>
        <v>1.1663799840714106</v>
      </c>
      <c r="AL120" s="36">
        <f t="shared" si="69"/>
        <v>7.2206507466012537</v>
      </c>
      <c r="AM120" s="36">
        <f t="shared" si="70"/>
        <v>1.0804173169461406</v>
      </c>
      <c r="AN120" s="36">
        <f t="shared" si="71"/>
        <v>94.665738825052486</v>
      </c>
      <c r="AO120" s="36">
        <f t="shared" si="72"/>
        <v>52.39633822708641</v>
      </c>
      <c r="AP120" s="53">
        <f t="shared" si="73"/>
        <v>437.86870247431193</v>
      </c>
      <c r="AQ120" s="53">
        <f t="shared" si="74"/>
        <v>532.5344412993644</v>
      </c>
      <c r="AR120" s="52">
        <f t="shared" si="75"/>
        <v>584.93077952645081</v>
      </c>
      <c r="BT120" s="34">
        <v>115</v>
      </c>
      <c r="BU120" s="59">
        <f t="shared" si="39"/>
        <v>2.5080066990305552</v>
      </c>
      <c r="BV120" s="59">
        <f t="shared" si="40"/>
        <v>2.4104689631679346</v>
      </c>
      <c r="BW120" s="59">
        <f t="shared" si="41"/>
        <v>2.4347536456952437</v>
      </c>
      <c r="BX120" s="59">
        <f t="shared" si="42"/>
        <v>2.5091441344887482</v>
      </c>
      <c r="BY120" s="59">
        <f t="shared" si="43"/>
        <v>3.0271700725937518</v>
      </c>
      <c r="BZ120" s="59">
        <f t="shared" si="44"/>
        <v>3.4805586704842724</v>
      </c>
      <c r="CA120" s="59">
        <f t="shared" si="45"/>
        <v>3.649480462228242</v>
      </c>
      <c r="CB120" s="59">
        <f t="shared" si="46"/>
        <v>3.3452242358614352</v>
      </c>
      <c r="CC120" s="59">
        <f t="shared" si="47"/>
        <v>3.5762482532604758</v>
      </c>
      <c r="CD120" s="59">
        <f t="shared" si="48"/>
        <v>3.1446689929493474</v>
      </c>
      <c r="CE120" s="59">
        <f t="shared" si="49"/>
        <v>3.153336690533743</v>
      </c>
      <c r="CF120" s="59">
        <f t="shared" si="50"/>
        <v>3.1004252633477156</v>
      </c>
      <c r="CG120" s="59">
        <f t="shared" si="51"/>
        <v>2.8790473471296867</v>
      </c>
      <c r="CH120" s="59">
        <f t="shared" si="52"/>
        <v>2.2040336943005725</v>
      </c>
      <c r="CI120" s="59">
        <f t="shared" si="53"/>
        <v>3.388179628670454</v>
      </c>
      <c r="CJ120" s="59">
        <f t="shared" si="54"/>
        <v>2.5180862277530958</v>
      </c>
    </row>
    <row r="121" spans="1:88" x14ac:dyDescent="0.25">
      <c r="A121" s="41">
        <v>116</v>
      </c>
      <c r="B121" s="42" t="s">
        <v>235</v>
      </c>
      <c r="C121" s="43" t="s">
        <v>210</v>
      </c>
      <c r="D121" s="50" t="s">
        <v>190</v>
      </c>
      <c r="E121" s="50" t="s">
        <v>161</v>
      </c>
      <c r="F121" s="45" t="s">
        <v>185</v>
      </c>
      <c r="G121" s="37">
        <v>85.182269524097237</v>
      </c>
      <c r="H121" s="37">
        <v>175.41147365254869</v>
      </c>
      <c r="I121" s="37">
        <v>19.895544663149533</v>
      </c>
      <c r="J121" s="37">
        <v>76.22007722707859</v>
      </c>
      <c r="K121" s="37">
        <v>16.544727523554627</v>
      </c>
      <c r="L121" s="37">
        <v>3.8494927649364197</v>
      </c>
      <c r="M121" s="37">
        <v>17.418946805497413</v>
      </c>
      <c r="N121" s="37">
        <v>2.7880636428184942</v>
      </c>
      <c r="O121" s="37">
        <v>16.237209671686184</v>
      </c>
      <c r="P121" s="37">
        <v>3.3142813121483101</v>
      </c>
      <c r="Q121" s="37">
        <v>9.420768103015007</v>
      </c>
      <c r="R121" s="37">
        <v>1.3215592683766271</v>
      </c>
      <c r="S121" s="37">
        <v>8.1743857140820211</v>
      </c>
      <c r="T121" s="37">
        <v>1.2086051997537457</v>
      </c>
      <c r="U121" s="37">
        <v>97.531846883317826</v>
      </c>
      <c r="V121" s="37">
        <v>43.559647454900421</v>
      </c>
      <c r="W121" s="53">
        <f t="shared" si="55"/>
        <v>436.98740507274283</v>
      </c>
      <c r="X121" s="53">
        <f t="shared" si="56"/>
        <v>534.51925195606066</v>
      </c>
      <c r="Y121" s="52">
        <f t="shared" si="38"/>
        <v>578.07889941096107</v>
      </c>
      <c r="Z121" s="36">
        <f t="shared" si="57"/>
        <v>99.663255343193754</v>
      </c>
      <c r="AA121" s="36">
        <f t="shared" si="58"/>
        <v>205.23142417348197</v>
      </c>
      <c r="AB121" s="36">
        <f t="shared" si="59"/>
        <v>23.277787255884952</v>
      </c>
      <c r="AC121" s="36">
        <f t="shared" si="60"/>
        <v>89.17749035568194</v>
      </c>
      <c r="AD121" s="36">
        <f t="shared" si="61"/>
        <v>19.191883927323367</v>
      </c>
      <c r="AE121" s="36">
        <f t="shared" si="62"/>
        <v>4.4654116073262466</v>
      </c>
      <c r="AF121" s="36">
        <f t="shared" si="63"/>
        <v>20.031788826322025</v>
      </c>
      <c r="AG121" s="36">
        <f t="shared" si="64"/>
        <v>3.2062731892412679</v>
      </c>
      <c r="AH121" s="36">
        <f t="shared" si="65"/>
        <v>18.672791122439111</v>
      </c>
      <c r="AI121" s="36">
        <f t="shared" si="66"/>
        <v>3.8114235089705564</v>
      </c>
      <c r="AJ121" s="36">
        <f t="shared" si="67"/>
        <v>10.739675637437108</v>
      </c>
      <c r="AK121" s="36">
        <f t="shared" si="68"/>
        <v>1.5065775659493548</v>
      </c>
      <c r="AL121" s="36">
        <f t="shared" si="69"/>
        <v>9.3187997140535028</v>
      </c>
      <c r="AM121" s="36">
        <f t="shared" si="70"/>
        <v>1.3778099277192699</v>
      </c>
      <c r="AN121" s="36">
        <f t="shared" si="71"/>
        <v>123.86544554181364</v>
      </c>
      <c r="AO121" s="36">
        <f t="shared" si="72"/>
        <v>66.646260605997639</v>
      </c>
      <c r="AP121" s="53">
        <f t="shared" si="73"/>
        <v>509.67239215502445</v>
      </c>
      <c r="AQ121" s="53">
        <f t="shared" si="74"/>
        <v>633.5378376968381</v>
      </c>
      <c r="AR121" s="52">
        <f t="shared" si="75"/>
        <v>700.18409830283576</v>
      </c>
      <c r="BT121" s="34">
        <v>116</v>
      </c>
      <c r="BU121" s="59">
        <f t="shared" si="39"/>
        <v>2.8394089841365746</v>
      </c>
      <c r="BV121" s="59">
        <f t="shared" si="40"/>
        <v>2.7408042758210733</v>
      </c>
      <c r="BW121" s="59">
        <f t="shared" si="41"/>
        <v>2.8021893891759908</v>
      </c>
      <c r="BX121" s="59">
        <f t="shared" si="42"/>
        <v>2.9315414318107149</v>
      </c>
      <c r="BY121" s="59">
        <f t="shared" si="43"/>
        <v>3.6766061163454729</v>
      </c>
      <c r="BZ121" s="59">
        <f t="shared" si="44"/>
        <v>4.3744235965186586</v>
      </c>
      <c r="CA121" s="59">
        <f t="shared" si="45"/>
        <v>4.58393336986774</v>
      </c>
      <c r="CB121" s="59">
        <f t="shared" si="46"/>
        <v>4.3563494419038973</v>
      </c>
      <c r="CC121" s="59">
        <f t="shared" si="47"/>
        <v>4.6392027633389095</v>
      </c>
      <c r="CD121" s="59">
        <f t="shared" si="48"/>
        <v>4.1428516401853877</v>
      </c>
      <c r="CE121" s="59">
        <f t="shared" si="49"/>
        <v>4.0959861317456552</v>
      </c>
      <c r="CF121" s="59">
        <f t="shared" si="50"/>
        <v>4.0047250556867482</v>
      </c>
      <c r="CG121" s="59">
        <f t="shared" si="51"/>
        <v>3.7156298700372821</v>
      </c>
      <c r="CH121" s="59">
        <f t="shared" si="52"/>
        <v>2.8107097668691763</v>
      </c>
      <c r="CI121" s="59">
        <f t="shared" si="53"/>
        <v>4.4332657674235376</v>
      </c>
      <c r="CJ121" s="59">
        <f t="shared" si="54"/>
        <v>3.2029152540367956</v>
      </c>
    </row>
    <row r="122" spans="1:88" x14ac:dyDescent="0.25">
      <c r="A122" s="41">
        <v>117</v>
      </c>
      <c r="B122" s="42" t="s">
        <v>235</v>
      </c>
      <c r="C122" s="43">
        <v>93915</v>
      </c>
      <c r="D122" s="50" t="s">
        <v>190</v>
      </c>
      <c r="E122" s="50" t="s">
        <v>167</v>
      </c>
      <c r="F122" s="45" t="s">
        <v>185</v>
      </c>
      <c r="G122" s="37">
        <v>90.389138586324492</v>
      </c>
      <c r="H122" s="37">
        <v>185.29573764898601</v>
      </c>
      <c r="I122" s="37">
        <v>20.733542322247711</v>
      </c>
      <c r="J122" s="37">
        <v>77.680201243869462</v>
      </c>
      <c r="K122" s="37">
        <v>16.03998358858879</v>
      </c>
      <c r="L122" s="37">
        <v>2.9493965636708701</v>
      </c>
      <c r="M122" s="37">
        <v>15.80273661753245</v>
      </c>
      <c r="N122" s="37">
        <v>2.4515170673341742</v>
      </c>
      <c r="O122" s="37">
        <v>14.293153879440858</v>
      </c>
      <c r="P122" s="37">
        <v>2.8520696900199258</v>
      </c>
      <c r="Q122" s="37">
        <v>8.1955935830490407</v>
      </c>
      <c r="R122" s="37">
        <v>1.1498926836486358</v>
      </c>
      <c r="S122" s="37">
        <v>7.0772011993423023</v>
      </c>
      <c r="T122" s="37">
        <v>1.0325191147721091</v>
      </c>
      <c r="U122" s="37">
        <v>83.097572330750751</v>
      </c>
      <c r="V122" s="37">
        <v>34.624232562867114</v>
      </c>
      <c r="W122" s="53">
        <f t="shared" si="55"/>
        <v>445.94268378882691</v>
      </c>
      <c r="X122" s="53">
        <f t="shared" si="56"/>
        <v>529.04025611957763</v>
      </c>
      <c r="Y122" s="52">
        <f t="shared" si="38"/>
        <v>563.6644886824447</v>
      </c>
      <c r="Z122" s="36">
        <f t="shared" si="57"/>
        <v>105.75529214599965</v>
      </c>
      <c r="AA122" s="36">
        <f t="shared" si="58"/>
        <v>216.79601304931361</v>
      </c>
      <c r="AB122" s="36">
        <f t="shared" si="59"/>
        <v>24.258244517029819</v>
      </c>
      <c r="AC122" s="36">
        <f t="shared" si="60"/>
        <v>90.885835455327268</v>
      </c>
      <c r="AD122" s="36">
        <f t="shared" si="61"/>
        <v>18.606380962762994</v>
      </c>
      <c r="AE122" s="36">
        <f t="shared" si="62"/>
        <v>3.4213000138582093</v>
      </c>
      <c r="AF122" s="36">
        <f t="shared" si="63"/>
        <v>18.173147110162315</v>
      </c>
      <c r="AG122" s="36">
        <f t="shared" si="64"/>
        <v>2.8192446274342999</v>
      </c>
      <c r="AH122" s="36">
        <f t="shared" si="65"/>
        <v>16.437126961356984</v>
      </c>
      <c r="AI122" s="36">
        <f t="shared" si="66"/>
        <v>3.2798801435229143</v>
      </c>
      <c r="AJ122" s="36">
        <f t="shared" si="67"/>
        <v>9.3429766846759055</v>
      </c>
      <c r="AK122" s="36">
        <f t="shared" si="68"/>
        <v>1.3108776593594447</v>
      </c>
      <c r="AL122" s="36">
        <f t="shared" si="69"/>
        <v>8.0680093672502231</v>
      </c>
      <c r="AM122" s="36">
        <f t="shared" si="70"/>
        <v>1.1770717908402042</v>
      </c>
      <c r="AN122" s="36">
        <f t="shared" si="71"/>
        <v>105.53391686005345</v>
      </c>
      <c r="AO122" s="36">
        <f t="shared" si="72"/>
        <v>52.975075821186685</v>
      </c>
      <c r="AP122" s="53">
        <f t="shared" si="73"/>
        <v>520.33140048889379</v>
      </c>
      <c r="AQ122" s="53">
        <f t="shared" si="74"/>
        <v>625.8653173489472</v>
      </c>
      <c r="AR122" s="52">
        <f t="shared" si="75"/>
        <v>678.84039317013389</v>
      </c>
      <c r="BT122" s="34">
        <v>117</v>
      </c>
      <c r="BU122" s="59">
        <f t="shared" si="39"/>
        <v>3.0129712862108162</v>
      </c>
      <c r="BV122" s="59">
        <f t="shared" si="40"/>
        <v>2.8952459007654063</v>
      </c>
      <c r="BW122" s="59">
        <f t="shared" si="41"/>
        <v>2.9202172284855932</v>
      </c>
      <c r="BX122" s="59">
        <f t="shared" si="42"/>
        <v>2.9877000478411331</v>
      </c>
      <c r="BY122" s="59">
        <f t="shared" si="43"/>
        <v>3.5644407974641754</v>
      </c>
      <c r="BZ122" s="59">
        <f t="shared" si="44"/>
        <v>3.3515870041714435</v>
      </c>
      <c r="CA122" s="59">
        <f t="shared" si="45"/>
        <v>4.1586148993506447</v>
      </c>
      <c r="CB122" s="59">
        <f t="shared" si="46"/>
        <v>3.8304954177096473</v>
      </c>
      <c r="CC122" s="59">
        <f t="shared" si="47"/>
        <v>4.0837582512688169</v>
      </c>
      <c r="CD122" s="59">
        <f t="shared" si="48"/>
        <v>3.5650871125249073</v>
      </c>
      <c r="CE122" s="59">
        <f t="shared" si="49"/>
        <v>3.5633015578474092</v>
      </c>
      <c r="CF122" s="59">
        <f t="shared" si="50"/>
        <v>3.4845232837837448</v>
      </c>
      <c r="CG122" s="59">
        <f t="shared" si="51"/>
        <v>3.2169096360646825</v>
      </c>
      <c r="CH122" s="59">
        <f t="shared" si="52"/>
        <v>2.4012072436560676</v>
      </c>
      <c r="CI122" s="59">
        <f t="shared" si="53"/>
        <v>3.7771623786704889</v>
      </c>
      <c r="CJ122" s="59">
        <f t="shared" si="54"/>
        <v>2.5458994531519936</v>
      </c>
    </row>
    <row r="123" spans="1:88" x14ac:dyDescent="0.25">
      <c r="A123" s="41">
        <v>118</v>
      </c>
      <c r="B123" s="42" t="s">
        <v>235</v>
      </c>
      <c r="C123" s="43">
        <v>93916</v>
      </c>
      <c r="D123" s="50" t="s">
        <v>190</v>
      </c>
      <c r="E123" s="50" t="s">
        <v>173</v>
      </c>
      <c r="F123" s="45" t="s">
        <v>185</v>
      </c>
      <c r="G123" s="37">
        <v>61.675582013150731</v>
      </c>
      <c r="H123" s="37">
        <v>127.48675299201315</v>
      </c>
      <c r="I123" s="37">
        <v>14.226515971355408</v>
      </c>
      <c r="J123" s="37">
        <v>52.451081345244809</v>
      </c>
      <c r="K123" s="37">
        <v>10.674337937145323</v>
      </c>
      <c r="L123" s="37">
        <v>1.7412031681751754</v>
      </c>
      <c r="M123" s="37">
        <v>10.59217805142076</v>
      </c>
      <c r="N123" s="37">
        <v>1.6548641334722296</v>
      </c>
      <c r="O123" s="37">
        <v>9.4730081125889605</v>
      </c>
      <c r="P123" s="37">
        <v>1.9096451491914035</v>
      </c>
      <c r="Q123" s="37">
        <v>5.4707238079228366</v>
      </c>
      <c r="R123" s="37">
        <v>0.78223941099844285</v>
      </c>
      <c r="S123" s="37">
        <v>4.8706462169994813</v>
      </c>
      <c r="T123" s="37">
        <v>0.70663832964341877</v>
      </c>
      <c r="U123" s="37">
        <v>54.000299221509131</v>
      </c>
      <c r="V123" s="37">
        <v>18.959695419263085</v>
      </c>
      <c r="W123" s="53">
        <f t="shared" si="55"/>
        <v>303.71541663932209</v>
      </c>
      <c r="X123" s="53">
        <f t="shared" si="56"/>
        <v>357.71571586083121</v>
      </c>
      <c r="Y123" s="52">
        <f t="shared" si="38"/>
        <v>376.67541128009429</v>
      </c>
      <c r="Z123" s="36">
        <f t="shared" si="57"/>
        <v>72.160430955386346</v>
      </c>
      <c r="AA123" s="36">
        <f t="shared" si="58"/>
        <v>149.15950100065538</v>
      </c>
      <c r="AB123" s="36">
        <f t="shared" si="59"/>
        <v>16.645023686485825</v>
      </c>
      <c r="AC123" s="36">
        <f t="shared" si="60"/>
        <v>61.367765173936419</v>
      </c>
      <c r="AD123" s="36">
        <f t="shared" si="61"/>
        <v>12.382232007088573</v>
      </c>
      <c r="AE123" s="36">
        <f t="shared" si="62"/>
        <v>2.0197956750832033</v>
      </c>
      <c r="AF123" s="36">
        <f t="shared" si="63"/>
        <v>12.181004759133872</v>
      </c>
      <c r="AG123" s="36">
        <f t="shared" si="64"/>
        <v>1.9030937534930639</v>
      </c>
      <c r="AH123" s="36">
        <f t="shared" si="65"/>
        <v>10.893959329477303</v>
      </c>
      <c r="AI123" s="36">
        <f t="shared" si="66"/>
        <v>2.196091921570114</v>
      </c>
      <c r="AJ123" s="36">
        <f t="shared" si="67"/>
        <v>6.2366251410320332</v>
      </c>
      <c r="AK123" s="36">
        <f t="shared" si="68"/>
        <v>0.89175292853822474</v>
      </c>
      <c r="AL123" s="36">
        <f t="shared" si="69"/>
        <v>5.5525366873794084</v>
      </c>
      <c r="AM123" s="36">
        <f t="shared" si="70"/>
        <v>0.8055676957934973</v>
      </c>
      <c r="AN123" s="36">
        <f t="shared" si="71"/>
        <v>68.580380011316592</v>
      </c>
      <c r="AO123" s="36">
        <f t="shared" si="72"/>
        <v>29.008333991472519</v>
      </c>
      <c r="AP123" s="53">
        <f t="shared" si="73"/>
        <v>354.39538071505331</v>
      </c>
      <c r="AQ123" s="53">
        <f t="shared" si="74"/>
        <v>422.97576072636991</v>
      </c>
      <c r="AR123" s="52">
        <f t="shared" si="75"/>
        <v>451.98409471784242</v>
      </c>
      <c r="BT123" s="34">
        <v>118</v>
      </c>
      <c r="BU123" s="59">
        <f t="shared" si="39"/>
        <v>2.0558527337716912</v>
      </c>
      <c r="BV123" s="59">
        <f t="shared" si="40"/>
        <v>1.9919805155002055</v>
      </c>
      <c r="BW123" s="59">
        <f t="shared" si="41"/>
        <v>2.0037346438528743</v>
      </c>
      <c r="BX123" s="59">
        <f t="shared" si="42"/>
        <v>2.0173492825094157</v>
      </c>
      <c r="BY123" s="59">
        <f t="shared" si="43"/>
        <v>2.372075097143405</v>
      </c>
      <c r="BZ123" s="59">
        <f t="shared" si="44"/>
        <v>1.9786399638354266</v>
      </c>
      <c r="CA123" s="59">
        <f t="shared" si="45"/>
        <v>2.7874152766896736</v>
      </c>
      <c r="CB123" s="59">
        <f t="shared" si="46"/>
        <v>2.5857252085503588</v>
      </c>
      <c r="CC123" s="59">
        <f t="shared" si="47"/>
        <v>2.7065737464539885</v>
      </c>
      <c r="CD123" s="59">
        <f t="shared" si="48"/>
        <v>2.3870564364892544</v>
      </c>
      <c r="CE123" s="59">
        <f t="shared" si="49"/>
        <v>2.3785755686621033</v>
      </c>
      <c r="CF123" s="59">
        <f t="shared" si="50"/>
        <v>2.3704224575710389</v>
      </c>
      <c r="CG123" s="59">
        <f t="shared" si="51"/>
        <v>2.2139300986361277</v>
      </c>
      <c r="CH123" s="59">
        <f t="shared" si="52"/>
        <v>1.6433449526591135</v>
      </c>
      <c r="CI123" s="59">
        <f t="shared" si="53"/>
        <v>2.4545590555231422</v>
      </c>
      <c r="CJ123" s="59">
        <f t="shared" si="54"/>
        <v>1.3940952514164033</v>
      </c>
    </row>
    <row r="124" spans="1:88" x14ac:dyDescent="0.25">
      <c r="A124" s="41">
        <v>119</v>
      </c>
      <c r="B124" s="42" t="s">
        <v>235</v>
      </c>
      <c r="C124" s="43">
        <v>93918</v>
      </c>
      <c r="D124" s="50" t="s">
        <v>211</v>
      </c>
      <c r="E124" s="50" t="s">
        <v>157</v>
      </c>
      <c r="F124" s="45" t="s">
        <v>212</v>
      </c>
      <c r="G124" s="37">
        <v>53.11169929317478</v>
      </c>
      <c r="H124" s="37">
        <v>108.11476444816815</v>
      </c>
      <c r="I124" s="37">
        <v>12.13032655357142</v>
      </c>
      <c r="J124" s="37">
        <v>44.822938012491448</v>
      </c>
      <c r="K124" s="37">
        <v>9.6480466037199566</v>
      </c>
      <c r="L124" s="37">
        <v>1.6569424533170027</v>
      </c>
      <c r="M124" s="37">
        <v>9.8091186729767532</v>
      </c>
      <c r="N124" s="37">
        <v>1.6253382506391008</v>
      </c>
      <c r="O124" s="37">
        <v>9.6148424285556295</v>
      </c>
      <c r="P124" s="37">
        <v>1.9375569490957527</v>
      </c>
      <c r="Q124" s="37">
        <v>5.7351003595196266</v>
      </c>
      <c r="R124" s="37">
        <v>0.8447616231073537</v>
      </c>
      <c r="S124" s="37">
        <v>5.3251611147502267</v>
      </c>
      <c r="T124" s="37">
        <v>0.78834430288982449</v>
      </c>
      <c r="U124" s="37">
        <v>61.134864876422732</v>
      </c>
      <c r="V124" s="37">
        <v>18.031700799867249</v>
      </c>
      <c r="W124" s="53">
        <f t="shared" si="55"/>
        <v>265.16494106597696</v>
      </c>
      <c r="X124" s="53">
        <f t="shared" si="56"/>
        <v>326.2998059423997</v>
      </c>
      <c r="Y124" s="52">
        <f t="shared" si="38"/>
        <v>344.33150674226692</v>
      </c>
      <c r="Z124" s="36">
        <f t="shared" si="57"/>
        <v>62.140688173014489</v>
      </c>
      <c r="AA124" s="36">
        <f t="shared" si="58"/>
        <v>126.49427440435672</v>
      </c>
      <c r="AB124" s="36">
        <f t="shared" si="59"/>
        <v>14.19248206767856</v>
      </c>
      <c r="AC124" s="36">
        <f t="shared" si="60"/>
        <v>52.44283747461499</v>
      </c>
      <c r="AD124" s="36">
        <f t="shared" si="61"/>
        <v>11.191734060315149</v>
      </c>
      <c r="AE124" s="36">
        <f t="shared" si="62"/>
        <v>1.9220532458477231</v>
      </c>
      <c r="AF124" s="36">
        <f t="shared" si="63"/>
        <v>11.280486473923265</v>
      </c>
      <c r="AG124" s="36">
        <f t="shared" si="64"/>
        <v>1.8691389882349658</v>
      </c>
      <c r="AH124" s="36">
        <f t="shared" si="65"/>
        <v>11.057068792838972</v>
      </c>
      <c r="AI124" s="36">
        <f t="shared" si="66"/>
        <v>2.2281904914601154</v>
      </c>
      <c r="AJ124" s="36">
        <f t="shared" si="67"/>
        <v>6.5380144098523738</v>
      </c>
      <c r="AK124" s="36">
        <f t="shared" si="68"/>
        <v>0.96302825034238315</v>
      </c>
      <c r="AL124" s="36">
        <f t="shared" si="69"/>
        <v>6.0706836708152583</v>
      </c>
      <c r="AM124" s="36">
        <f t="shared" si="70"/>
        <v>0.89871250529439983</v>
      </c>
      <c r="AN124" s="36">
        <f t="shared" si="71"/>
        <v>77.641278393056865</v>
      </c>
      <c r="AO124" s="36">
        <f t="shared" si="72"/>
        <v>27.58850222379689</v>
      </c>
      <c r="AP124" s="53">
        <f t="shared" si="73"/>
        <v>309.28939300858929</v>
      </c>
      <c r="AQ124" s="53">
        <f t="shared" si="74"/>
        <v>386.93067140164612</v>
      </c>
      <c r="AR124" s="52">
        <f t="shared" si="75"/>
        <v>414.51917362544299</v>
      </c>
      <c r="BT124" s="34">
        <v>119</v>
      </c>
      <c r="BU124" s="59">
        <f t="shared" si="39"/>
        <v>1.7703899764391593</v>
      </c>
      <c r="BV124" s="59">
        <f t="shared" si="40"/>
        <v>1.6892931945026273</v>
      </c>
      <c r="BW124" s="59">
        <f t="shared" si="41"/>
        <v>1.7084966976861156</v>
      </c>
      <c r="BX124" s="59">
        <f t="shared" si="42"/>
        <v>1.7239591543265942</v>
      </c>
      <c r="BY124" s="59">
        <f t="shared" si="43"/>
        <v>2.1440103563822124</v>
      </c>
      <c r="BZ124" s="59">
        <f t="shared" si="44"/>
        <v>1.882889151496594</v>
      </c>
      <c r="CA124" s="59">
        <f t="shared" si="45"/>
        <v>2.5813470192044088</v>
      </c>
      <c r="CB124" s="59">
        <f t="shared" si="46"/>
        <v>2.5395910166235951</v>
      </c>
      <c r="CC124" s="59">
        <f t="shared" si="47"/>
        <v>2.7470978367301799</v>
      </c>
      <c r="CD124" s="59">
        <f t="shared" si="48"/>
        <v>2.4219461863696909</v>
      </c>
      <c r="CE124" s="59">
        <f t="shared" si="49"/>
        <v>2.4935218954433163</v>
      </c>
      <c r="CF124" s="59">
        <f t="shared" si="50"/>
        <v>2.5598837063859201</v>
      </c>
      <c r="CG124" s="59">
        <f t="shared" si="51"/>
        <v>2.4205277794319211</v>
      </c>
      <c r="CH124" s="59">
        <f t="shared" si="52"/>
        <v>1.8333588439298245</v>
      </c>
      <c r="CI124" s="59">
        <f t="shared" si="53"/>
        <v>2.7788574943828515</v>
      </c>
      <c r="CJ124" s="59">
        <f t="shared" si="54"/>
        <v>1.3258603529314155</v>
      </c>
    </row>
    <row r="125" spans="1:88" x14ac:dyDescent="0.25">
      <c r="A125" s="41">
        <v>120</v>
      </c>
      <c r="B125" s="42" t="s">
        <v>235</v>
      </c>
      <c r="C125" s="43">
        <v>93919</v>
      </c>
      <c r="D125" s="50" t="s">
        <v>211</v>
      </c>
      <c r="E125" s="50" t="s">
        <v>173</v>
      </c>
      <c r="F125" s="45" t="s">
        <v>212</v>
      </c>
      <c r="G125" s="37">
        <v>37.798680622658011</v>
      </c>
      <c r="H125" s="37">
        <v>80.893008419009547</v>
      </c>
      <c r="I125" s="37">
        <v>9.0283820317036785</v>
      </c>
      <c r="J125" s="37">
        <v>33.18206801910037</v>
      </c>
      <c r="K125" s="37">
        <v>7.0773198938352495</v>
      </c>
      <c r="L125" s="37">
        <v>1.2160693501174631</v>
      </c>
      <c r="M125" s="37">
        <v>7.1144548863482706</v>
      </c>
      <c r="N125" s="37">
        <v>1.1582624734007645</v>
      </c>
      <c r="O125" s="37">
        <v>6.9245613258546248</v>
      </c>
      <c r="P125" s="37">
        <v>1.417989283763059</v>
      </c>
      <c r="Q125" s="37">
        <v>4.0545404088621906</v>
      </c>
      <c r="R125" s="37">
        <v>0.59102615460959251</v>
      </c>
      <c r="S125" s="37">
        <v>3.7981915200953456</v>
      </c>
      <c r="T125" s="37">
        <v>0.56565827424227644</v>
      </c>
      <c r="U125" s="37">
        <v>42.060147965361686</v>
      </c>
      <c r="V125" s="37">
        <v>13.188822332151911</v>
      </c>
      <c r="W125" s="53">
        <f t="shared" si="55"/>
        <v>194.82021266360042</v>
      </c>
      <c r="X125" s="53">
        <f t="shared" si="56"/>
        <v>236.88036062896211</v>
      </c>
      <c r="Y125" s="52">
        <f t="shared" si="38"/>
        <v>250.06918296111402</v>
      </c>
      <c r="Z125" s="36">
        <f t="shared" si="57"/>
        <v>44.224456328509874</v>
      </c>
      <c r="AA125" s="36">
        <f t="shared" si="58"/>
        <v>94.644819850241163</v>
      </c>
      <c r="AB125" s="36">
        <f t="shared" si="59"/>
        <v>10.563206977093303</v>
      </c>
      <c r="AC125" s="36">
        <f t="shared" si="60"/>
        <v>38.823019582347428</v>
      </c>
      <c r="AD125" s="36">
        <f t="shared" si="61"/>
        <v>8.2096910768488893</v>
      </c>
      <c r="AE125" s="36">
        <f t="shared" si="62"/>
        <v>1.4106404461362572</v>
      </c>
      <c r="AF125" s="36">
        <f t="shared" si="63"/>
        <v>8.1816231193005109</v>
      </c>
      <c r="AG125" s="36">
        <f t="shared" si="64"/>
        <v>1.332001844410879</v>
      </c>
      <c r="AH125" s="36">
        <f t="shared" si="65"/>
        <v>7.9632455247328178</v>
      </c>
      <c r="AI125" s="36">
        <f t="shared" si="66"/>
        <v>1.6306876763275178</v>
      </c>
      <c r="AJ125" s="36">
        <f t="shared" si="67"/>
        <v>4.622176066102897</v>
      </c>
      <c r="AK125" s="36">
        <f t="shared" si="68"/>
        <v>0.67376981625493537</v>
      </c>
      <c r="AL125" s="36">
        <f t="shared" si="69"/>
        <v>4.3299383329086938</v>
      </c>
      <c r="AM125" s="36">
        <f t="shared" si="70"/>
        <v>0.64485043263619513</v>
      </c>
      <c r="AN125" s="36">
        <f t="shared" si="71"/>
        <v>53.416387916009342</v>
      </c>
      <c r="AO125" s="36">
        <f t="shared" si="72"/>
        <v>20.178898168192426</v>
      </c>
      <c r="AP125" s="53">
        <f t="shared" si="73"/>
        <v>227.25412707385132</v>
      </c>
      <c r="AQ125" s="53">
        <f t="shared" si="74"/>
        <v>280.67051498986064</v>
      </c>
      <c r="AR125" s="52">
        <f t="shared" si="75"/>
        <v>300.84941315805304</v>
      </c>
      <c r="BT125" s="34">
        <v>120</v>
      </c>
      <c r="BU125" s="59">
        <f t="shared" si="39"/>
        <v>1.2599560207552671</v>
      </c>
      <c r="BV125" s="59">
        <f t="shared" si="40"/>
        <v>1.2639532565470242</v>
      </c>
      <c r="BW125" s="59">
        <f t="shared" si="41"/>
        <v>1.2716031030568562</v>
      </c>
      <c r="BX125" s="59">
        <f t="shared" si="42"/>
        <v>1.2762333853500143</v>
      </c>
      <c r="BY125" s="59">
        <f t="shared" si="43"/>
        <v>1.5727377541856109</v>
      </c>
      <c r="BZ125" s="59">
        <f t="shared" si="44"/>
        <v>1.3818969887698445</v>
      </c>
      <c r="CA125" s="59">
        <f t="shared" si="45"/>
        <v>1.8722249700916502</v>
      </c>
      <c r="CB125" s="59">
        <f t="shared" si="46"/>
        <v>1.8097851146886945</v>
      </c>
      <c r="CC125" s="59">
        <f t="shared" si="47"/>
        <v>1.9784460931013215</v>
      </c>
      <c r="CD125" s="59">
        <f t="shared" si="48"/>
        <v>1.7724866047038237</v>
      </c>
      <c r="CE125" s="59">
        <f t="shared" si="49"/>
        <v>1.7628436560270395</v>
      </c>
      <c r="CF125" s="59">
        <f t="shared" si="50"/>
        <v>1.7909883473017953</v>
      </c>
      <c r="CG125" s="59">
        <f t="shared" si="51"/>
        <v>1.7264506909524298</v>
      </c>
      <c r="CH125" s="59">
        <f t="shared" si="52"/>
        <v>1.3154843587029685</v>
      </c>
      <c r="CI125" s="59">
        <f t="shared" si="53"/>
        <v>1.9118249075164402</v>
      </c>
      <c r="CJ125" s="59">
        <f t="shared" si="54"/>
        <v>0.9697663479523464</v>
      </c>
    </row>
    <row r="126" spans="1:88" x14ac:dyDescent="0.25">
      <c r="A126" s="41">
        <v>121</v>
      </c>
      <c r="B126" s="42" t="s">
        <v>235</v>
      </c>
      <c r="C126" s="43">
        <v>93922</v>
      </c>
      <c r="D126" s="45" t="s">
        <v>213</v>
      </c>
      <c r="E126" s="45" t="s">
        <v>157</v>
      </c>
      <c r="F126" s="45" t="s">
        <v>214</v>
      </c>
      <c r="G126" s="36">
        <v>46.0204169266378</v>
      </c>
      <c r="H126" s="36">
        <v>86.150108483138112</v>
      </c>
      <c r="I126" s="36">
        <v>8.9111801184180361</v>
      </c>
      <c r="J126" s="36">
        <v>33.289962950387206</v>
      </c>
      <c r="K126" s="36">
        <v>6.2722332190639891</v>
      </c>
      <c r="L126" s="36">
        <v>1.5010167410188542</v>
      </c>
      <c r="M126" s="36">
        <v>6.3759072724527677</v>
      </c>
      <c r="N126" s="36">
        <v>0.9276536761441756</v>
      </c>
      <c r="O126" s="36">
        <v>5.4155189657287508</v>
      </c>
      <c r="P126" s="36">
        <v>1.151733550519402</v>
      </c>
      <c r="Q126" s="36">
        <v>3.2279373426574405</v>
      </c>
      <c r="R126" s="36">
        <v>0.46601603627817562</v>
      </c>
      <c r="S126" s="36">
        <v>2.9722738937605029</v>
      </c>
      <c r="T126" s="36">
        <v>0.45119540618516074</v>
      </c>
      <c r="U126" s="36">
        <v>39.924965034650896</v>
      </c>
      <c r="V126" s="36">
        <v>18.105555499452766</v>
      </c>
      <c r="W126" s="53">
        <f t="shared" si="55"/>
        <v>203.13315458239035</v>
      </c>
      <c r="X126" s="53">
        <f t="shared" si="56"/>
        <v>243.05811961704126</v>
      </c>
      <c r="Y126" s="52">
        <f t="shared" si="38"/>
        <v>261.16367511649401</v>
      </c>
      <c r="Z126" s="36">
        <f t="shared" si="57"/>
        <v>53.843887804166222</v>
      </c>
      <c r="AA126" s="36">
        <f t="shared" si="58"/>
        <v>100.79562692527159</v>
      </c>
      <c r="AB126" s="36">
        <f t="shared" si="59"/>
        <v>10.426080738549102</v>
      </c>
      <c r="AC126" s="36">
        <f t="shared" si="60"/>
        <v>38.949256651953029</v>
      </c>
      <c r="AD126" s="36">
        <f t="shared" si="61"/>
        <v>7.2757905341142273</v>
      </c>
      <c r="AE126" s="36">
        <f t="shared" si="62"/>
        <v>1.7411794195818708</v>
      </c>
      <c r="AF126" s="36">
        <f t="shared" si="63"/>
        <v>7.3322933633206819</v>
      </c>
      <c r="AG126" s="36">
        <f t="shared" si="64"/>
        <v>1.0668017275658019</v>
      </c>
      <c r="AH126" s="36">
        <f t="shared" si="65"/>
        <v>6.2278468105880629</v>
      </c>
      <c r="AI126" s="36">
        <f t="shared" si="66"/>
        <v>1.3244935830973121</v>
      </c>
      <c r="AJ126" s="36">
        <f t="shared" si="67"/>
        <v>3.6798485706294817</v>
      </c>
      <c r="AK126" s="36">
        <f t="shared" si="68"/>
        <v>0.53125828135712017</v>
      </c>
      <c r="AL126" s="36">
        <f t="shared" si="69"/>
        <v>3.3883922388869729</v>
      </c>
      <c r="AM126" s="36">
        <f t="shared" si="70"/>
        <v>0.51436276305108319</v>
      </c>
      <c r="AN126" s="36">
        <f t="shared" si="71"/>
        <v>50.70470559400664</v>
      </c>
      <c r="AO126" s="36">
        <f t="shared" si="72"/>
        <v>27.701499914162731</v>
      </c>
      <c r="AP126" s="53">
        <f t="shared" si="73"/>
        <v>237.09711941213254</v>
      </c>
      <c r="AQ126" s="53">
        <f t="shared" si="74"/>
        <v>287.80182500613921</v>
      </c>
      <c r="AR126" s="52">
        <f t="shared" si="75"/>
        <v>315.50332492030196</v>
      </c>
      <c r="BT126" s="34">
        <v>121</v>
      </c>
      <c r="BU126" s="59">
        <f t="shared" si="39"/>
        <v>1.5340138975545934</v>
      </c>
      <c r="BV126" s="59">
        <f t="shared" si="40"/>
        <v>1.346095445049033</v>
      </c>
      <c r="BW126" s="59">
        <f t="shared" si="41"/>
        <v>1.255095791326484</v>
      </c>
      <c r="BX126" s="59">
        <f t="shared" si="42"/>
        <v>1.280383190399508</v>
      </c>
      <c r="BY126" s="59">
        <f t="shared" si="43"/>
        <v>1.393829604236442</v>
      </c>
      <c r="BZ126" s="59">
        <f t="shared" si="44"/>
        <v>1.7057008420668798</v>
      </c>
      <c r="CA126" s="59">
        <f t="shared" si="45"/>
        <v>1.6778703348559916</v>
      </c>
      <c r="CB126" s="59">
        <f t="shared" si="46"/>
        <v>1.4494588689752743</v>
      </c>
      <c r="CC126" s="59">
        <f t="shared" si="47"/>
        <v>1.5472911330653574</v>
      </c>
      <c r="CD126" s="59">
        <f t="shared" si="48"/>
        <v>1.4396669381492524</v>
      </c>
      <c r="CE126" s="59">
        <f t="shared" si="49"/>
        <v>1.4034510185467133</v>
      </c>
      <c r="CF126" s="59">
        <f t="shared" si="50"/>
        <v>1.4121698069035624</v>
      </c>
      <c r="CG126" s="59">
        <f t="shared" si="51"/>
        <v>1.3510335880729558</v>
      </c>
      <c r="CH126" s="59">
        <f t="shared" si="52"/>
        <v>1.0492916422910714</v>
      </c>
      <c r="CI126" s="59">
        <f t="shared" si="53"/>
        <v>1.8147711379386771</v>
      </c>
      <c r="CJ126" s="59">
        <f t="shared" si="54"/>
        <v>1.3312908455479975</v>
      </c>
    </row>
    <row r="127" spans="1:88" x14ac:dyDescent="0.25">
      <c r="A127" s="41">
        <v>122</v>
      </c>
      <c r="B127" s="42" t="s">
        <v>235</v>
      </c>
      <c r="C127" s="46">
        <v>93923</v>
      </c>
      <c r="D127" s="47" t="s">
        <v>213</v>
      </c>
      <c r="E127" s="47" t="s">
        <v>176</v>
      </c>
      <c r="F127" s="47" t="s">
        <v>214</v>
      </c>
      <c r="G127" s="36">
        <v>35.78041171416853</v>
      </c>
      <c r="H127" s="36">
        <v>71.264297860887268</v>
      </c>
      <c r="I127" s="36">
        <v>7.3835129395193233</v>
      </c>
      <c r="J127" s="36">
        <v>25.505463290821282</v>
      </c>
      <c r="K127" s="36">
        <v>4.9351039881682821</v>
      </c>
      <c r="L127" s="36">
        <v>1.2556122516112278</v>
      </c>
      <c r="M127" s="36">
        <v>4.9761764988115331</v>
      </c>
      <c r="N127" s="36">
        <v>0.73299436680444729</v>
      </c>
      <c r="O127" s="36">
        <v>4.3786593490812962</v>
      </c>
      <c r="P127" s="36">
        <v>0.91915178010625753</v>
      </c>
      <c r="Q127" s="36">
        <v>2.5839526837174853</v>
      </c>
      <c r="R127" s="36">
        <v>0.36190209429677828</v>
      </c>
      <c r="S127" s="36">
        <v>2.373039764257113</v>
      </c>
      <c r="T127" s="36">
        <v>0.35487707159249632</v>
      </c>
      <c r="U127" s="36">
        <v>28.194010160632445</v>
      </c>
      <c r="V127" s="36">
        <v>11.198409619344718</v>
      </c>
      <c r="W127" s="53">
        <f t="shared" si="55"/>
        <v>162.80515565384329</v>
      </c>
      <c r="X127" s="53">
        <f t="shared" si="56"/>
        <v>190.99916581447573</v>
      </c>
      <c r="Y127" s="52">
        <f t="shared" si="38"/>
        <v>202.19757543382045</v>
      </c>
      <c r="Z127" s="36">
        <f t="shared" si="57"/>
        <v>41.86308170557718</v>
      </c>
      <c r="AA127" s="36">
        <f t="shared" si="58"/>
        <v>83.379228497238103</v>
      </c>
      <c r="AB127" s="36">
        <f t="shared" si="59"/>
        <v>8.6387101392376078</v>
      </c>
      <c r="AC127" s="36">
        <f t="shared" si="60"/>
        <v>29.8413920502609</v>
      </c>
      <c r="AD127" s="36">
        <f t="shared" si="61"/>
        <v>5.7247206262752073</v>
      </c>
      <c r="AE127" s="36">
        <f t="shared" si="62"/>
        <v>1.4565102118690241</v>
      </c>
      <c r="AF127" s="36">
        <f t="shared" si="63"/>
        <v>5.7226029736332631</v>
      </c>
      <c r="AG127" s="36">
        <f t="shared" si="64"/>
        <v>0.84294352182511434</v>
      </c>
      <c r="AH127" s="36">
        <f t="shared" si="65"/>
        <v>5.0354582514434902</v>
      </c>
      <c r="AI127" s="36">
        <f t="shared" si="66"/>
        <v>1.0570245471221962</v>
      </c>
      <c r="AJ127" s="36">
        <f t="shared" si="67"/>
        <v>2.9457060594379332</v>
      </c>
      <c r="AK127" s="36">
        <f t="shared" si="68"/>
        <v>0.41256838749832719</v>
      </c>
      <c r="AL127" s="36">
        <f t="shared" si="69"/>
        <v>2.7052653312531088</v>
      </c>
      <c r="AM127" s="36">
        <f t="shared" si="70"/>
        <v>0.40455986161544577</v>
      </c>
      <c r="AN127" s="36">
        <f t="shared" si="71"/>
        <v>35.806392904003204</v>
      </c>
      <c r="AO127" s="36">
        <f t="shared" si="72"/>
        <v>17.133566717597418</v>
      </c>
      <c r="AP127" s="53">
        <f t="shared" si="73"/>
        <v>190.02977216428687</v>
      </c>
      <c r="AQ127" s="53">
        <f t="shared" si="74"/>
        <v>225.83616506829009</v>
      </c>
      <c r="AR127" s="52">
        <f t="shared" si="75"/>
        <v>242.96973178588752</v>
      </c>
      <c r="BT127" s="34">
        <v>122</v>
      </c>
      <c r="BU127" s="59">
        <f t="shared" si="39"/>
        <v>1.1926803904722842</v>
      </c>
      <c r="BV127" s="59">
        <f t="shared" si="40"/>
        <v>1.1135046540763636</v>
      </c>
      <c r="BW127" s="59">
        <f t="shared" si="41"/>
        <v>1.0399313999322992</v>
      </c>
      <c r="BX127" s="59">
        <f t="shared" si="42"/>
        <v>0.9809793573392801</v>
      </c>
      <c r="BY127" s="59">
        <f t="shared" si="43"/>
        <v>1.0966897751485072</v>
      </c>
      <c r="BZ127" s="59">
        <f t="shared" si="44"/>
        <v>1.426832104103668</v>
      </c>
      <c r="CA127" s="59">
        <f t="shared" si="45"/>
        <v>1.309520131266193</v>
      </c>
      <c r="CB127" s="59">
        <f t="shared" si="46"/>
        <v>1.1453036981319489</v>
      </c>
      <c r="CC127" s="59">
        <f t="shared" si="47"/>
        <v>1.2510455283089417</v>
      </c>
      <c r="CD127" s="59">
        <f t="shared" si="48"/>
        <v>1.1489397251328219</v>
      </c>
      <c r="CE127" s="59">
        <f t="shared" si="49"/>
        <v>1.1234576885728198</v>
      </c>
      <c r="CF127" s="59">
        <f t="shared" si="50"/>
        <v>1.0966730130205402</v>
      </c>
      <c r="CG127" s="59">
        <f t="shared" si="51"/>
        <v>1.0786544382986876</v>
      </c>
      <c r="CH127" s="59">
        <f t="shared" si="52"/>
        <v>0.82529551533138679</v>
      </c>
      <c r="CI127" s="59">
        <f t="shared" si="53"/>
        <v>1.2815459163923839</v>
      </c>
      <c r="CJ127" s="59">
        <f t="shared" si="54"/>
        <v>0.82341247201064105</v>
      </c>
    </row>
    <row r="128" spans="1:88" x14ac:dyDescent="0.25">
      <c r="A128" s="41">
        <v>123</v>
      </c>
      <c r="B128" s="42" t="s">
        <v>235</v>
      </c>
      <c r="C128" s="46" t="s">
        <v>215</v>
      </c>
      <c r="D128" s="47" t="s">
        <v>51</v>
      </c>
      <c r="E128" s="47" t="s">
        <v>157</v>
      </c>
      <c r="F128" s="47" t="s">
        <v>207</v>
      </c>
      <c r="G128" s="36">
        <v>50.624532876753371</v>
      </c>
      <c r="H128" s="36">
        <v>106.21007728764279</v>
      </c>
      <c r="I128" s="36">
        <v>11.0781798806587</v>
      </c>
      <c r="J128" s="36">
        <v>40.70467242504764</v>
      </c>
      <c r="K128" s="36">
        <v>8.2268202433821092</v>
      </c>
      <c r="L128" s="36">
        <v>2.7495684240268723</v>
      </c>
      <c r="M128" s="36">
        <v>8.0126676978265792</v>
      </c>
      <c r="N128" s="36">
        <v>1.1784370840000644</v>
      </c>
      <c r="O128" s="36">
        <v>6.7450027548982296</v>
      </c>
      <c r="P128" s="36">
        <v>1.3530255767350221</v>
      </c>
      <c r="Q128" s="36">
        <v>3.8317910414082168</v>
      </c>
      <c r="R128" s="36">
        <v>0.54275509345678374</v>
      </c>
      <c r="S128" s="36">
        <v>3.4788258072908818</v>
      </c>
      <c r="T128" s="36">
        <v>0.53606865610919485</v>
      </c>
      <c r="U128" s="36">
        <v>37.892575231307632</v>
      </c>
      <c r="V128" s="36">
        <v>22.067604672468345</v>
      </c>
      <c r="W128" s="53">
        <f t="shared" si="55"/>
        <v>245.27242484923647</v>
      </c>
      <c r="X128" s="53">
        <f t="shared" si="56"/>
        <v>283.16500008054413</v>
      </c>
      <c r="Y128" s="52">
        <f t="shared" si="38"/>
        <v>305.23260475301248</v>
      </c>
      <c r="Z128" s="36">
        <f t="shared" si="57"/>
        <v>59.23070346580144</v>
      </c>
      <c r="AA128" s="36">
        <f t="shared" si="58"/>
        <v>124.26579042654205</v>
      </c>
      <c r="AB128" s="36">
        <f t="shared" si="59"/>
        <v>12.961470460370679</v>
      </c>
      <c r="AC128" s="36">
        <f t="shared" si="60"/>
        <v>47.624466737305738</v>
      </c>
      <c r="AD128" s="36">
        <f t="shared" si="61"/>
        <v>9.5431114823232459</v>
      </c>
      <c r="AE128" s="36">
        <f t="shared" si="62"/>
        <v>3.1894993718711717</v>
      </c>
      <c r="AF128" s="36">
        <f t="shared" si="63"/>
        <v>9.214567852500565</v>
      </c>
      <c r="AG128" s="36">
        <f t="shared" si="64"/>
        <v>1.3552026466000739</v>
      </c>
      <c r="AH128" s="36">
        <f t="shared" si="65"/>
        <v>7.7567531681329633</v>
      </c>
      <c r="AI128" s="36">
        <f t="shared" si="66"/>
        <v>1.5559794132452753</v>
      </c>
      <c r="AJ128" s="36">
        <f t="shared" si="67"/>
        <v>4.3682417872053669</v>
      </c>
      <c r="AK128" s="36">
        <f t="shared" si="68"/>
        <v>0.61874080654073338</v>
      </c>
      <c r="AL128" s="36">
        <f t="shared" si="69"/>
        <v>3.9658614203116049</v>
      </c>
      <c r="AM128" s="36">
        <f t="shared" si="70"/>
        <v>0.6111182679644821</v>
      </c>
      <c r="AN128" s="36">
        <f t="shared" si="71"/>
        <v>48.123570543760692</v>
      </c>
      <c r="AO128" s="36">
        <f t="shared" si="72"/>
        <v>33.763435148876567</v>
      </c>
      <c r="AP128" s="53">
        <f t="shared" si="73"/>
        <v>286.26150730671537</v>
      </c>
      <c r="AQ128" s="53">
        <f t="shared" si="74"/>
        <v>334.38507785047608</v>
      </c>
      <c r="AR128" s="52">
        <f t="shared" si="75"/>
        <v>368.14851299935265</v>
      </c>
      <c r="BT128" s="34">
        <v>123</v>
      </c>
      <c r="BU128" s="59">
        <f t="shared" si="39"/>
        <v>1.6874844292251123</v>
      </c>
      <c r="BV128" s="59">
        <f t="shared" si="40"/>
        <v>1.6595324576194186</v>
      </c>
      <c r="BW128" s="59">
        <f t="shared" si="41"/>
        <v>1.5603070254448874</v>
      </c>
      <c r="BX128" s="59">
        <f t="shared" si="42"/>
        <v>1.5655643240402939</v>
      </c>
      <c r="BY128" s="59">
        <f t="shared" si="43"/>
        <v>1.8281822763071354</v>
      </c>
      <c r="BZ128" s="59">
        <f t="shared" si="44"/>
        <v>3.1245095727578094</v>
      </c>
      <c r="CA128" s="59">
        <f t="shared" si="45"/>
        <v>2.1085967625859419</v>
      </c>
      <c r="CB128" s="59">
        <f t="shared" si="46"/>
        <v>1.8413079437501005</v>
      </c>
      <c r="CC128" s="59">
        <f t="shared" si="47"/>
        <v>1.927143644256637</v>
      </c>
      <c r="CD128" s="59">
        <f t="shared" si="48"/>
        <v>1.6912819709187776</v>
      </c>
      <c r="CE128" s="59">
        <f t="shared" si="49"/>
        <v>1.6659961049600944</v>
      </c>
      <c r="CF128" s="59">
        <f t="shared" si="50"/>
        <v>1.6447124044144961</v>
      </c>
      <c r="CG128" s="59">
        <f t="shared" si="51"/>
        <v>1.5812844578594916</v>
      </c>
      <c r="CH128" s="59">
        <f t="shared" si="52"/>
        <v>1.2466712932771973</v>
      </c>
      <c r="CI128" s="59">
        <f t="shared" si="53"/>
        <v>1.722389783241256</v>
      </c>
      <c r="CJ128" s="59">
        <f t="shared" si="54"/>
        <v>1.6226179906226725</v>
      </c>
    </row>
    <row r="129" spans="1:88" x14ac:dyDescent="0.25">
      <c r="A129" s="41">
        <v>124</v>
      </c>
      <c r="B129" s="42" t="s">
        <v>235</v>
      </c>
      <c r="C129" s="46">
        <v>93926</v>
      </c>
      <c r="D129" s="47" t="s">
        <v>51</v>
      </c>
      <c r="E129" s="47" t="s">
        <v>159</v>
      </c>
      <c r="F129" s="47" t="s">
        <v>207</v>
      </c>
      <c r="G129" s="36">
        <v>44.677739711116452</v>
      </c>
      <c r="H129" s="36">
        <v>90.480514072084773</v>
      </c>
      <c r="I129" s="36">
        <v>9.6073998893843395</v>
      </c>
      <c r="J129" s="36">
        <v>35.24613055238477</v>
      </c>
      <c r="K129" s="36">
        <v>7.2669016675621405</v>
      </c>
      <c r="L129" s="36">
        <v>2.274337807879907</v>
      </c>
      <c r="M129" s="36">
        <v>7.0761928511512364</v>
      </c>
      <c r="N129" s="36">
        <v>1.0632296266421626</v>
      </c>
      <c r="O129" s="36">
        <v>6.1563215604455754</v>
      </c>
      <c r="P129" s="36">
        <v>1.2671300571282185</v>
      </c>
      <c r="Q129" s="36">
        <v>3.503246056348448</v>
      </c>
      <c r="R129" s="36">
        <v>0.50281351207970904</v>
      </c>
      <c r="S129" s="36">
        <v>3.2015640189627517</v>
      </c>
      <c r="T129" s="36">
        <v>0.49583448601772345</v>
      </c>
      <c r="U129" s="36">
        <v>34.524755081259052</v>
      </c>
      <c r="V129" s="36">
        <v>18.893212487457113</v>
      </c>
      <c r="W129" s="53">
        <f t="shared" si="55"/>
        <v>212.81935586918817</v>
      </c>
      <c r="X129" s="53">
        <f t="shared" si="56"/>
        <v>247.34411095044723</v>
      </c>
      <c r="Y129" s="52">
        <f t="shared" si="38"/>
        <v>266.23732343790437</v>
      </c>
      <c r="Z129" s="36">
        <f t="shared" si="57"/>
        <v>52.272955462006244</v>
      </c>
      <c r="AA129" s="36">
        <f t="shared" si="58"/>
        <v>105.86220146433918</v>
      </c>
      <c r="AB129" s="36">
        <f t="shared" si="59"/>
        <v>11.240657870579676</v>
      </c>
      <c r="AC129" s="36">
        <f t="shared" si="60"/>
        <v>41.237972746290176</v>
      </c>
      <c r="AD129" s="36">
        <f t="shared" si="61"/>
        <v>8.4296059343720824</v>
      </c>
      <c r="AE129" s="36">
        <f t="shared" si="62"/>
        <v>2.638231857140692</v>
      </c>
      <c r="AF129" s="36">
        <f t="shared" si="63"/>
        <v>8.137621778823922</v>
      </c>
      <c r="AG129" s="36">
        <f t="shared" si="64"/>
        <v>1.2227140706384869</v>
      </c>
      <c r="AH129" s="36">
        <f t="shared" si="65"/>
        <v>7.0797697945124112</v>
      </c>
      <c r="AI129" s="36">
        <f t="shared" si="66"/>
        <v>1.457199565697451</v>
      </c>
      <c r="AJ129" s="36">
        <f t="shared" si="67"/>
        <v>3.9937005042372302</v>
      </c>
      <c r="AK129" s="36">
        <f t="shared" si="68"/>
        <v>0.57320740377086821</v>
      </c>
      <c r="AL129" s="36">
        <f t="shared" si="69"/>
        <v>3.6497829816175367</v>
      </c>
      <c r="AM129" s="36">
        <f t="shared" si="70"/>
        <v>0.56525131406020468</v>
      </c>
      <c r="AN129" s="36">
        <f t="shared" si="71"/>
        <v>43.846438953198998</v>
      </c>
      <c r="AO129" s="36">
        <f t="shared" si="72"/>
        <v>28.906615105809383</v>
      </c>
      <c r="AP129" s="53">
        <f t="shared" si="73"/>
        <v>248.36087274808617</v>
      </c>
      <c r="AQ129" s="53">
        <f t="shared" si="74"/>
        <v>292.20731170128516</v>
      </c>
      <c r="AR129" s="52">
        <f t="shared" si="75"/>
        <v>321.11392680709457</v>
      </c>
      <c r="BT129" s="34">
        <v>124</v>
      </c>
      <c r="BU129" s="59">
        <f t="shared" si="39"/>
        <v>1.4892579903705483</v>
      </c>
      <c r="BV129" s="59">
        <f t="shared" si="40"/>
        <v>1.4137580323763246</v>
      </c>
      <c r="BW129" s="59">
        <f t="shared" si="41"/>
        <v>1.3531549139977943</v>
      </c>
      <c r="BX129" s="59">
        <f t="shared" si="42"/>
        <v>1.3556204058609527</v>
      </c>
      <c r="BY129" s="59">
        <f t="shared" si="43"/>
        <v>1.6148670372360312</v>
      </c>
      <c r="BZ129" s="59">
        <f t="shared" si="44"/>
        <v>2.5844747816817124</v>
      </c>
      <c r="CA129" s="59">
        <f t="shared" si="45"/>
        <v>1.8621560134608517</v>
      </c>
      <c r="CB129" s="59">
        <f t="shared" si="46"/>
        <v>1.6612962916283791</v>
      </c>
      <c r="CC129" s="59">
        <f t="shared" si="47"/>
        <v>1.7589490172701645</v>
      </c>
      <c r="CD129" s="59">
        <f t="shared" si="48"/>
        <v>1.5839125714102731</v>
      </c>
      <c r="CE129" s="59">
        <f t="shared" si="49"/>
        <v>1.523150459281934</v>
      </c>
      <c r="CF129" s="59">
        <f t="shared" si="50"/>
        <v>1.5236773093324516</v>
      </c>
      <c r="CG129" s="59">
        <f t="shared" si="51"/>
        <v>1.4552563722557961</v>
      </c>
      <c r="CH129" s="59">
        <f t="shared" si="52"/>
        <v>1.1531034558551709</v>
      </c>
      <c r="CI129" s="59">
        <f t="shared" si="53"/>
        <v>1.5693070491481387</v>
      </c>
      <c r="CJ129" s="59">
        <f t="shared" si="54"/>
        <v>1.3892068005483171</v>
      </c>
    </row>
    <row r="130" spans="1:88" x14ac:dyDescent="0.25">
      <c r="A130" s="41">
        <v>125</v>
      </c>
      <c r="B130" s="42" t="s">
        <v>235</v>
      </c>
      <c r="C130" s="46">
        <v>93927</v>
      </c>
      <c r="D130" s="47" t="s">
        <v>15</v>
      </c>
      <c r="E130" s="47" t="s">
        <v>157</v>
      </c>
      <c r="F130" s="47" t="s">
        <v>207</v>
      </c>
      <c r="G130" s="36">
        <v>46.719407952936962</v>
      </c>
      <c r="H130" s="36">
        <v>91.085265968213264</v>
      </c>
      <c r="I130" s="36">
        <v>9.4018917726401288</v>
      </c>
      <c r="J130" s="36">
        <v>33.648866207606268</v>
      </c>
      <c r="K130" s="36">
        <v>6.524584096658991</v>
      </c>
      <c r="L130" s="36">
        <v>2.5179616616146827</v>
      </c>
      <c r="M130" s="36">
        <v>6.745140050686607</v>
      </c>
      <c r="N130" s="36">
        <v>0.96854262682467573</v>
      </c>
      <c r="O130" s="36">
        <v>5.5211290756307925</v>
      </c>
      <c r="P130" s="36">
        <v>1.1100665151246469</v>
      </c>
      <c r="Q130" s="36">
        <v>3.1455494486126003</v>
      </c>
      <c r="R130" s="36">
        <v>0.43811410810610446</v>
      </c>
      <c r="S130" s="36">
        <v>2.806321288776902</v>
      </c>
      <c r="T130" s="36">
        <v>0.42997561625727593</v>
      </c>
      <c r="U130" s="36">
        <v>31.522872186792366</v>
      </c>
      <c r="V130" s="36">
        <v>22.134105480643228</v>
      </c>
      <c r="W130" s="53">
        <f t="shared" si="55"/>
        <v>211.06281638968994</v>
      </c>
      <c r="X130" s="53">
        <f t="shared" si="56"/>
        <v>242.58568857648231</v>
      </c>
      <c r="Y130" s="52">
        <f t="shared" si="38"/>
        <v>264.71979405712557</v>
      </c>
      <c r="Z130" s="36">
        <f t="shared" si="57"/>
        <v>54.661707304936243</v>
      </c>
      <c r="AA130" s="36">
        <f t="shared" si="58"/>
        <v>106.56976118280951</v>
      </c>
      <c r="AB130" s="36">
        <f t="shared" si="59"/>
        <v>11.00021337398895</v>
      </c>
      <c r="AC130" s="36">
        <f t="shared" si="60"/>
        <v>39.369173462899333</v>
      </c>
      <c r="AD130" s="36">
        <f t="shared" si="61"/>
        <v>7.5685175521244288</v>
      </c>
      <c r="AE130" s="36">
        <f t="shared" si="62"/>
        <v>2.9208355274730318</v>
      </c>
      <c r="AF130" s="36">
        <f t="shared" si="63"/>
        <v>7.7569110582895977</v>
      </c>
      <c r="AG130" s="36">
        <f t="shared" si="64"/>
        <v>1.1138240208483769</v>
      </c>
      <c r="AH130" s="36">
        <f t="shared" si="65"/>
        <v>6.3492984369754106</v>
      </c>
      <c r="AI130" s="36">
        <f t="shared" si="66"/>
        <v>1.2765764923933438</v>
      </c>
      <c r="AJ130" s="36">
        <f t="shared" si="67"/>
        <v>3.5859263714183642</v>
      </c>
      <c r="AK130" s="36">
        <f t="shared" si="68"/>
        <v>0.49945008324095902</v>
      </c>
      <c r="AL130" s="36">
        <f t="shared" si="69"/>
        <v>3.1992062692056682</v>
      </c>
      <c r="AM130" s="36">
        <f t="shared" si="70"/>
        <v>0.49017220253329452</v>
      </c>
      <c r="AN130" s="36">
        <f t="shared" si="71"/>
        <v>40.034047677226305</v>
      </c>
      <c r="AO130" s="36">
        <f t="shared" si="72"/>
        <v>33.86518138538414</v>
      </c>
      <c r="AP130" s="53">
        <f t="shared" si="73"/>
        <v>246.3615733391365</v>
      </c>
      <c r="AQ130" s="53">
        <f t="shared" si="74"/>
        <v>286.39562101636278</v>
      </c>
      <c r="AR130" s="52">
        <f t="shared" si="75"/>
        <v>320.2608024017469</v>
      </c>
      <c r="BT130" s="34">
        <v>125</v>
      </c>
      <c r="BU130" s="59">
        <f t="shared" si="39"/>
        <v>1.5573135984312321</v>
      </c>
      <c r="BV130" s="59">
        <f t="shared" si="40"/>
        <v>1.4232072807533322</v>
      </c>
      <c r="BW130" s="59">
        <f t="shared" si="41"/>
        <v>1.3242101088225535</v>
      </c>
      <c r="BX130" s="59">
        <f t="shared" si="42"/>
        <v>1.2941871618310103</v>
      </c>
      <c r="BY130" s="59">
        <f t="shared" si="43"/>
        <v>1.4499075770353314</v>
      </c>
      <c r="BZ130" s="59">
        <f t="shared" si="44"/>
        <v>2.861320070016685</v>
      </c>
      <c r="CA130" s="59">
        <f t="shared" si="45"/>
        <v>1.775036855443844</v>
      </c>
      <c r="CB130" s="59">
        <f t="shared" si="46"/>
        <v>1.5133478544135559</v>
      </c>
      <c r="CC130" s="59">
        <f t="shared" si="47"/>
        <v>1.5774654501802263</v>
      </c>
      <c r="CD130" s="59">
        <f t="shared" si="48"/>
        <v>1.3875831439058086</v>
      </c>
      <c r="CE130" s="59">
        <f t="shared" si="49"/>
        <v>1.3676301950489567</v>
      </c>
      <c r="CF130" s="59">
        <f t="shared" si="50"/>
        <v>1.3276185094124378</v>
      </c>
      <c r="CG130" s="59">
        <f t="shared" si="51"/>
        <v>1.2756005858076827</v>
      </c>
      <c r="CH130" s="59">
        <f t="shared" si="52"/>
        <v>0.99994329362157197</v>
      </c>
      <c r="CI130" s="59">
        <f t="shared" si="53"/>
        <v>1.4328578266723804</v>
      </c>
      <c r="CJ130" s="59">
        <f t="shared" si="54"/>
        <v>1.6275077559296491</v>
      </c>
    </row>
    <row r="131" spans="1:88" x14ac:dyDescent="0.25">
      <c r="A131" s="41">
        <v>126</v>
      </c>
      <c r="B131" s="42" t="s">
        <v>235</v>
      </c>
      <c r="C131" s="46" t="s">
        <v>216</v>
      </c>
      <c r="D131" s="47" t="s">
        <v>184</v>
      </c>
      <c r="E131" s="47" t="s">
        <v>157</v>
      </c>
      <c r="F131" s="47" t="s">
        <v>185</v>
      </c>
      <c r="G131" s="36">
        <v>108.24806207882155</v>
      </c>
      <c r="H131" s="36">
        <v>212.20226556687703</v>
      </c>
      <c r="I131" s="36">
        <v>23.660628616292133</v>
      </c>
      <c r="J131" s="36">
        <v>88.132654612856456</v>
      </c>
      <c r="K131" s="36">
        <v>18.677311626462327</v>
      </c>
      <c r="L131" s="36">
        <v>3.8806957323884319</v>
      </c>
      <c r="M131" s="36">
        <v>18.807334509171692</v>
      </c>
      <c r="N131" s="36">
        <v>2.9543839945182655</v>
      </c>
      <c r="O131" s="36">
        <v>17.463895572380959</v>
      </c>
      <c r="P131" s="36">
        <v>3.5378889493871344</v>
      </c>
      <c r="Q131" s="36">
        <v>9.8751138943879742</v>
      </c>
      <c r="R131" s="36">
        <v>1.3963137317741994</v>
      </c>
      <c r="S131" s="36">
        <v>8.8192268711949122</v>
      </c>
      <c r="T131" s="36">
        <v>1.3136765536203641</v>
      </c>
      <c r="U131" s="36">
        <v>107.64150193968692</v>
      </c>
      <c r="V131" s="36">
        <v>42.390472032119241</v>
      </c>
      <c r="W131" s="53">
        <f t="shared" si="55"/>
        <v>518.96945231013342</v>
      </c>
      <c r="X131" s="53">
        <f t="shared" si="56"/>
        <v>626.61095424982034</v>
      </c>
      <c r="Y131" s="52">
        <f t="shared" si="38"/>
        <v>669.00142628193953</v>
      </c>
      <c r="Z131" s="36">
        <f t="shared" si="57"/>
        <v>126.6502326322212</v>
      </c>
      <c r="AA131" s="36">
        <f t="shared" si="58"/>
        <v>248.27665071324611</v>
      </c>
      <c r="AB131" s="36">
        <f t="shared" si="59"/>
        <v>27.682935481061794</v>
      </c>
      <c r="AC131" s="36">
        <f t="shared" si="60"/>
        <v>103.11520589704205</v>
      </c>
      <c r="AD131" s="36">
        <f t="shared" si="61"/>
        <v>21.665681486696297</v>
      </c>
      <c r="AE131" s="36">
        <f t="shared" si="62"/>
        <v>4.5016070495705804</v>
      </c>
      <c r="AF131" s="36">
        <f t="shared" si="63"/>
        <v>21.628434685547443</v>
      </c>
      <c r="AG131" s="36">
        <f t="shared" si="64"/>
        <v>3.3975415936960052</v>
      </c>
      <c r="AH131" s="36">
        <f t="shared" si="65"/>
        <v>20.0834799082381</v>
      </c>
      <c r="AI131" s="36">
        <f t="shared" si="66"/>
        <v>4.0685722917952045</v>
      </c>
      <c r="AJ131" s="36">
        <f t="shared" si="67"/>
        <v>11.25762983960229</v>
      </c>
      <c r="AK131" s="36">
        <f t="shared" si="68"/>
        <v>1.5917976542225871</v>
      </c>
      <c r="AL131" s="36">
        <f t="shared" si="69"/>
        <v>10.053918633162199</v>
      </c>
      <c r="AM131" s="36">
        <f t="shared" si="70"/>
        <v>1.4975912711272148</v>
      </c>
      <c r="AN131" s="36">
        <f t="shared" si="71"/>
        <v>136.7047074634024</v>
      </c>
      <c r="AO131" s="36">
        <f t="shared" si="72"/>
        <v>64.857422209142442</v>
      </c>
      <c r="AP131" s="53">
        <f t="shared" si="73"/>
        <v>605.47127913722909</v>
      </c>
      <c r="AQ131" s="53">
        <f t="shared" si="74"/>
        <v>742.17598660063152</v>
      </c>
      <c r="AR131" s="52">
        <f t="shared" si="75"/>
        <v>807.03340880977396</v>
      </c>
      <c r="BT131" s="34">
        <v>126</v>
      </c>
      <c r="BU131" s="59">
        <f t="shared" si="39"/>
        <v>3.6082687359607184</v>
      </c>
      <c r="BV131" s="59">
        <f t="shared" si="40"/>
        <v>3.3156603994824536</v>
      </c>
      <c r="BW131" s="59">
        <f t="shared" si="41"/>
        <v>3.3324829037031174</v>
      </c>
      <c r="BX131" s="59">
        <f t="shared" si="42"/>
        <v>3.3897174851098635</v>
      </c>
      <c r="BY131" s="59">
        <f t="shared" si="43"/>
        <v>4.1505136947694057</v>
      </c>
      <c r="BZ131" s="59">
        <f t="shared" si="44"/>
        <v>4.4098815140777639</v>
      </c>
      <c r="CA131" s="59">
        <f t="shared" si="45"/>
        <v>4.949298555045182</v>
      </c>
      <c r="CB131" s="59">
        <f t="shared" si="46"/>
        <v>4.6162249914347901</v>
      </c>
      <c r="CC131" s="59">
        <f t="shared" si="47"/>
        <v>4.989684449251703</v>
      </c>
      <c r="CD131" s="59">
        <f t="shared" si="48"/>
        <v>4.4223611867339176</v>
      </c>
      <c r="CE131" s="59">
        <f t="shared" si="49"/>
        <v>4.2935277801686844</v>
      </c>
      <c r="CF131" s="59">
        <f t="shared" si="50"/>
        <v>4.2312537326490887</v>
      </c>
      <c r="CG131" s="59">
        <f t="shared" si="51"/>
        <v>4.0087394869067783</v>
      </c>
      <c r="CH131" s="59">
        <f t="shared" si="52"/>
        <v>3.0550617526054977</v>
      </c>
      <c r="CI131" s="59">
        <f t="shared" si="53"/>
        <v>4.8927955427130421</v>
      </c>
      <c r="CJ131" s="59">
        <f t="shared" si="54"/>
        <v>3.1169464729499441</v>
      </c>
    </row>
    <row r="132" spans="1:88" x14ac:dyDescent="0.25">
      <c r="A132" s="41">
        <v>127</v>
      </c>
      <c r="B132" s="42" t="s">
        <v>235</v>
      </c>
      <c r="C132" s="46" t="s">
        <v>217</v>
      </c>
      <c r="D132" s="47" t="s">
        <v>190</v>
      </c>
      <c r="E132" s="47" t="s">
        <v>167</v>
      </c>
      <c r="F132" s="47" t="s">
        <v>185</v>
      </c>
      <c r="G132" s="36">
        <v>106.7737318546135</v>
      </c>
      <c r="H132" s="36">
        <v>239.61514459226245</v>
      </c>
      <c r="I132" s="36">
        <v>26.298287563220612</v>
      </c>
      <c r="J132" s="36">
        <v>102.37576368316665</v>
      </c>
      <c r="K132" s="36">
        <v>20.851360294526103</v>
      </c>
      <c r="L132" s="36">
        <v>3.3435198913428024</v>
      </c>
      <c r="M132" s="36">
        <v>23.202721152388449</v>
      </c>
      <c r="N132" s="36">
        <v>3.1665230003923028</v>
      </c>
      <c r="O132" s="36">
        <v>17.858600023227574</v>
      </c>
      <c r="P132" s="36">
        <v>3.6381333805121869</v>
      </c>
      <c r="Q132" s="36">
        <v>10.346127666514072</v>
      </c>
      <c r="R132" s="36">
        <v>1.5229159368417615</v>
      </c>
      <c r="S132" s="36">
        <v>9.3789737439013106</v>
      </c>
      <c r="T132" s="36">
        <v>1.4245230822576864</v>
      </c>
      <c r="U132" s="36">
        <v>99.329383748104306</v>
      </c>
      <c r="V132" s="36">
        <v>34.360044282675439</v>
      </c>
      <c r="W132" s="53">
        <f t="shared" si="55"/>
        <v>569.79632586516743</v>
      </c>
      <c r="X132" s="53">
        <f t="shared" si="56"/>
        <v>669.12570961327174</v>
      </c>
      <c r="Y132" s="52">
        <f t="shared" si="38"/>
        <v>703.48575389594714</v>
      </c>
      <c r="Z132" s="36">
        <f t="shared" si="57"/>
        <v>124.92526626989779</v>
      </c>
      <c r="AA132" s="36">
        <f t="shared" si="58"/>
        <v>280.34971917294706</v>
      </c>
      <c r="AB132" s="36">
        <f t="shared" si="59"/>
        <v>30.768996448968114</v>
      </c>
      <c r="AC132" s="36">
        <f t="shared" si="60"/>
        <v>119.77964350930498</v>
      </c>
      <c r="AD132" s="36">
        <f t="shared" si="61"/>
        <v>24.187577941650279</v>
      </c>
      <c r="AE132" s="36">
        <f t="shared" si="62"/>
        <v>3.8784830739576504</v>
      </c>
      <c r="AF132" s="36">
        <f t="shared" si="63"/>
        <v>26.683129325246714</v>
      </c>
      <c r="AG132" s="36">
        <f t="shared" si="64"/>
        <v>3.6415014504511478</v>
      </c>
      <c r="AH132" s="36">
        <f t="shared" si="65"/>
        <v>20.537390026711709</v>
      </c>
      <c r="AI132" s="36">
        <f t="shared" si="66"/>
        <v>4.1838533875890143</v>
      </c>
      <c r="AJ132" s="36">
        <f t="shared" si="67"/>
        <v>11.794585539826041</v>
      </c>
      <c r="AK132" s="36">
        <f t="shared" si="68"/>
        <v>1.736124167999608</v>
      </c>
      <c r="AL132" s="36">
        <f t="shared" si="69"/>
        <v>10.692030068047494</v>
      </c>
      <c r="AM132" s="36">
        <f t="shared" si="70"/>
        <v>1.6239563137737625</v>
      </c>
      <c r="AN132" s="36">
        <f t="shared" si="71"/>
        <v>126.14831736009246</v>
      </c>
      <c r="AO132" s="36">
        <f t="shared" si="72"/>
        <v>52.57086775249342</v>
      </c>
      <c r="AP132" s="53">
        <f t="shared" si="73"/>
        <v>664.78225669637141</v>
      </c>
      <c r="AQ132" s="53">
        <f t="shared" si="74"/>
        <v>790.93057405646391</v>
      </c>
      <c r="AR132" s="52">
        <f t="shared" si="75"/>
        <v>843.50144180895734</v>
      </c>
      <c r="BT132" s="34">
        <v>127</v>
      </c>
      <c r="BU132" s="59">
        <f t="shared" si="39"/>
        <v>3.5591243951537832</v>
      </c>
      <c r="BV132" s="59">
        <f t="shared" si="40"/>
        <v>3.7439866342541008</v>
      </c>
      <c r="BW132" s="59">
        <f t="shared" si="41"/>
        <v>3.7039841638338893</v>
      </c>
      <c r="BX132" s="59">
        <f t="shared" si="42"/>
        <v>3.9375293724294869</v>
      </c>
      <c r="BY132" s="59">
        <f t="shared" si="43"/>
        <v>4.6336356210058005</v>
      </c>
      <c r="BZ132" s="59">
        <f t="shared" si="44"/>
        <v>3.7994544219804571</v>
      </c>
      <c r="CA132" s="59">
        <f t="shared" si="45"/>
        <v>6.1059792506285397</v>
      </c>
      <c r="CB132" s="59">
        <f t="shared" si="46"/>
        <v>4.9476921881129732</v>
      </c>
      <c r="CC132" s="59">
        <f t="shared" si="47"/>
        <v>5.1024571494935929</v>
      </c>
      <c r="CD132" s="59">
        <f t="shared" si="48"/>
        <v>4.5476667256402337</v>
      </c>
      <c r="CE132" s="59">
        <f t="shared" si="49"/>
        <v>4.4983163767452492</v>
      </c>
      <c r="CF132" s="59">
        <f t="shared" si="50"/>
        <v>4.6148967783083679</v>
      </c>
      <c r="CG132" s="59">
        <f t="shared" si="51"/>
        <v>4.2631698835915044</v>
      </c>
      <c r="CH132" s="59">
        <f t="shared" si="52"/>
        <v>3.312844377343457</v>
      </c>
      <c r="CI132" s="59">
        <f t="shared" si="53"/>
        <v>4.5149719885501955</v>
      </c>
      <c r="CJ132" s="59">
        <f t="shared" si="54"/>
        <v>2.5264738443143706</v>
      </c>
    </row>
    <row r="133" spans="1:88" x14ac:dyDescent="0.25">
      <c r="A133" s="41">
        <v>128</v>
      </c>
      <c r="B133" s="42" t="s">
        <v>235</v>
      </c>
      <c r="C133" s="46">
        <v>93938</v>
      </c>
      <c r="D133" s="47" t="s">
        <v>190</v>
      </c>
      <c r="E133" s="47" t="s">
        <v>167</v>
      </c>
      <c r="F133" s="47" t="s">
        <v>185</v>
      </c>
      <c r="G133" s="36">
        <v>105.42331840044369</v>
      </c>
      <c r="H133" s="36">
        <v>234.40858717047215</v>
      </c>
      <c r="I133" s="36">
        <v>25.919896837271118</v>
      </c>
      <c r="J133" s="36">
        <v>100.96114363984165</v>
      </c>
      <c r="K133" s="36">
        <v>20.360658978405279</v>
      </c>
      <c r="L133" s="36">
        <v>3.245189489619194</v>
      </c>
      <c r="M133" s="36">
        <v>22.871404763368332</v>
      </c>
      <c r="N133" s="36">
        <v>3.0954396430852205</v>
      </c>
      <c r="O133" s="36">
        <v>17.582829258830795</v>
      </c>
      <c r="P133" s="36">
        <v>3.5587025810212758</v>
      </c>
      <c r="Q133" s="36">
        <v>10.097933983068168</v>
      </c>
      <c r="R133" s="36">
        <v>1.5079762281049709</v>
      </c>
      <c r="S133" s="36">
        <v>9.1804438903543399</v>
      </c>
      <c r="T133" s="36">
        <v>1.408073822604619</v>
      </c>
      <c r="U133" s="36">
        <v>97.162703057516694</v>
      </c>
      <c r="V133" s="36">
        <v>34.115240853085631</v>
      </c>
      <c r="W133" s="53">
        <f t="shared" si="55"/>
        <v>559.62159868649087</v>
      </c>
      <c r="X133" s="53">
        <f t="shared" si="56"/>
        <v>656.78430174400751</v>
      </c>
      <c r="Y133" s="52">
        <f t="shared" si="38"/>
        <v>690.89954259709316</v>
      </c>
      <c r="Z133" s="36">
        <f t="shared" si="57"/>
        <v>123.34528252851911</v>
      </c>
      <c r="AA133" s="36">
        <f t="shared" si="58"/>
        <v>274.2580469894524</v>
      </c>
      <c r="AB133" s="36">
        <f t="shared" si="59"/>
        <v>30.326279299607204</v>
      </c>
      <c r="AC133" s="36">
        <f t="shared" si="60"/>
        <v>118.12453805861473</v>
      </c>
      <c r="AD133" s="36">
        <f t="shared" si="61"/>
        <v>23.618364414950122</v>
      </c>
      <c r="AE133" s="36">
        <f t="shared" si="62"/>
        <v>3.7644198079582649</v>
      </c>
      <c r="AF133" s="36">
        <f t="shared" si="63"/>
        <v>26.302115477873581</v>
      </c>
      <c r="AG133" s="36">
        <f t="shared" si="64"/>
        <v>3.5597555895480033</v>
      </c>
      <c r="AH133" s="36">
        <f t="shared" si="65"/>
        <v>20.220253647655412</v>
      </c>
      <c r="AI133" s="36">
        <f t="shared" si="66"/>
        <v>4.0925079681744672</v>
      </c>
      <c r="AJ133" s="36">
        <f t="shared" si="67"/>
        <v>11.511644740697712</v>
      </c>
      <c r="AK133" s="36">
        <f t="shared" si="68"/>
        <v>1.7190929000396666</v>
      </c>
      <c r="AL133" s="36">
        <f t="shared" si="69"/>
        <v>10.465706035003947</v>
      </c>
      <c r="AM133" s="36">
        <f t="shared" si="70"/>
        <v>1.6052041577692655</v>
      </c>
      <c r="AN133" s="36">
        <f t="shared" si="71"/>
        <v>123.39663288304621</v>
      </c>
      <c r="AO133" s="36">
        <f t="shared" si="72"/>
        <v>52.196318505221015</v>
      </c>
      <c r="AP133" s="53">
        <f t="shared" si="73"/>
        <v>652.91321161586393</v>
      </c>
      <c r="AQ133" s="53">
        <f t="shared" si="74"/>
        <v>776.30984449891014</v>
      </c>
      <c r="AR133" s="52">
        <f t="shared" si="75"/>
        <v>828.50616300413117</v>
      </c>
      <c r="BT133" s="34">
        <v>128</v>
      </c>
      <c r="BU133" s="59">
        <f t="shared" si="39"/>
        <v>3.514110613348123</v>
      </c>
      <c r="BV133" s="59">
        <f t="shared" si="40"/>
        <v>3.6626341745386273</v>
      </c>
      <c r="BW133" s="59">
        <f t="shared" si="41"/>
        <v>3.6506896953902985</v>
      </c>
      <c r="BX133" s="59">
        <f t="shared" si="42"/>
        <v>3.883120909224679</v>
      </c>
      <c r="BY133" s="59">
        <f t="shared" si="43"/>
        <v>4.5245908840900624</v>
      </c>
      <c r="BZ133" s="59">
        <f t="shared" si="44"/>
        <v>3.6877153291127205</v>
      </c>
      <c r="CA133" s="59">
        <f t="shared" si="45"/>
        <v>6.0187907272021928</v>
      </c>
      <c r="CB133" s="59">
        <f t="shared" si="46"/>
        <v>4.836624442320657</v>
      </c>
      <c r="CC133" s="59">
        <f t="shared" si="47"/>
        <v>5.0236655025230847</v>
      </c>
      <c r="CD133" s="59">
        <f t="shared" si="48"/>
        <v>4.4483782262765947</v>
      </c>
      <c r="CE133" s="59">
        <f t="shared" si="49"/>
        <v>4.3904060795948565</v>
      </c>
      <c r="CF133" s="59">
        <f t="shared" si="50"/>
        <v>4.5696249336514265</v>
      </c>
      <c r="CG133" s="59">
        <f t="shared" si="51"/>
        <v>4.1729290410701543</v>
      </c>
      <c r="CH133" s="59">
        <f t="shared" si="52"/>
        <v>3.274590285127021</v>
      </c>
      <c r="CI133" s="59">
        <f t="shared" si="53"/>
        <v>4.4164865026143953</v>
      </c>
      <c r="CJ133" s="59">
        <f t="shared" si="54"/>
        <v>2.5084735921386492</v>
      </c>
    </row>
    <row r="134" spans="1:88" x14ac:dyDescent="0.25">
      <c r="A134" s="41">
        <v>129</v>
      </c>
      <c r="B134" s="42" t="s">
        <v>235</v>
      </c>
      <c r="C134" s="46">
        <v>93952</v>
      </c>
      <c r="D134" s="47" t="s">
        <v>190</v>
      </c>
      <c r="E134" s="47" t="s">
        <v>170</v>
      </c>
      <c r="F134" s="47" t="s">
        <v>185</v>
      </c>
      <c r="G134" s="36">
        <v>75.026973535096232</v>
      </c>
      <c r="H134" s="36">
        <v>158.45413647780833</v>
      </c>
      <c r="I134" s="36">
        <v>18.458253444069022</v>
      </c>
      <c r="J134" s="36">
        <v>72.334133565855041</v>
      </c>
      <c r="K134" s="36">
        <v>14.816033085987177</v>
      </c>
      <c r="L134" s="36">
        <v>2.4751684223772044</v>
      </c>
      <c r="M134" s="36">
        <v>16.441850181165847</v>
      </c>
      <c r="N134" s="36">
        <v>2.3078682797546684</v>
      </c>
      <c r="O134" s="36">
        <v>12.876530551588099</v>
      </c>
      <c r="P134" s="36">
        <v>2.6282352105201583</v>
      </c>
      <c r="Q134" s="36">
        <v>7.3575443510013399</v>
      </c>
      <c r="R134" s="36">
        <v>1.0571966117870706</v>
      </c>
      <c r="S134" s="36">
        <v>6.586048460255836</v>
      </c>
      <c r="T134" s="36">
        <v>0.99869626571625936</v>
      </c>
      <c r="U134" s="36">
        <v>71.866336707421453</v>
      </c>
      <c r="V134" s="36">
        <v>25.08051525958545</v>
      </c>
      <c r="W134" s="53">
        <f t="shared" si="55"/>
        <v>391.81866844298219</v>
      </c>
      <c r="X134" s="53">
        <f t="shared" si="56"/>
        <v>463.68500515040364</v>
      </c>
      <c r="Y134" s="52">
        <f t="shared" ref="Y134:Y197" si="76">SUM(G134:V134)</f>
        <v>488.76552040998911</v>
      </c>
      <c r="Z134" s="36">
        <f t="shared" si="57"/>
        <v>87.781559036062589</v>
      </c>
      <c r="AA134" s="36">
        <f t="shared" si="58"/>
        <v>185.39133967903575</v>
      </c>
      <c r="AB134" s="36">
        <f t="shared" si="59"/>
        <v>21.596156529560755</v>
      </c>
      <c r="AC134" s="36">
        <f t="shared" si="60"/>
        <v>84.630936272050391</v>
      </c>
      <c r="AD134" s="36">
        <f t="shared" si="61"/>
        <v>17.186598379745124</v>
      </c>
      <c r="AE134" s="36">
        <f t="shared" si="62"/>
        <v>2.8711953699575568</v>
      </c>
      <c r="AF134" s="36">
        <f t="shared" si="63"/>
        <v>18.908127708340722</v>
      </c>
      <c r="AG134" s="36">
        <f t="shared" si="64"/>
        <v>2.6540485217178684</v>
      </c>
      <c r="AH134" s="36">
        <f t="shared" si="65"/>
        <v>14.808010134326313</v>
      </c>
      <c r="AI134" s="36">
        <f t="shared" si="66"/>
        <v>3.022470492098182</v>
      </c>
      <c r="AJ134" s="36">
        <f t="shared" si="67"/>
        <v>8.3876005601415269</v>
      </c>
      <c r="AK134" s="36">
        <f t="shared" si="68"/>
        <v>1.2052041374372604</v>
      </c>
      <c r="AL134" s="36">
        <f t="shared" si="69"/>
        <v>7.5080952446916527</v>
      </c>
      <c r="AM134" s="36">
        <f t="shared" si="70"/>
        <v>1.1385137429165355</v>
      </c>
      <c r="AN134" s="36">
        <f t="shared" si="71"/>
        <v>91.270247618425245</v>
      </c>
      <c r="AO134" s="36">
        <f t="shared" si="72"/>
        <v>38.373188347165737</v>
      </c>
      <c r="AP134" s="53">
        <f t="shared" si="73"/>
        <v>457.08985580808223</v>
      </c>
      <c r="AQ134" s="53">
        <f t="shared" si="74"/>
        <v>548.36010342650752</v>
      </c>
      <c r="AR134" s="52">
        <f t="shared" si="75"/>
        <v>586.73329177367327</v>
      </c>
      <c r="BT134" s="34">
        <v>129</v>
      </c>
      <c r="BU134" s="59">
        <f t="shared" ref="BU134:BU197" si="77">G134/$BU$4</f>
        <v>2.500899117836541</v>
      </c>
      <c r="BV134" s="59">
        <f t="shared" ref="BV134:BV197" si="78">H134/$BV$4</f>
        <v>2.4758458824657552</v>
      </c>
      <c r="BW134" s="59">
        <f t="shared" ref="BW134:BW197" si="79">I134/$BW$4</f>
        <v>2.5997540062069047</v>
      </c>
      <c r="BX134" s="59">
        <f t="shared" ref="BX134:BX197" si="80">J134/$BX$4</f>
        <v>2.7820820602251937</v>
      </c>
      <c r="BY134" s="59">
        <f t="shared" ref="BY134:BY197" si="81">K134/$BY$4</f>
        <v>3.2924517968860396</v>
      </c>
      <c r="BZ134" s="59">
        <f t="shared" ref="BZ134:BZ197" si="82">L134/$BZ$4</f>
        <v>2.8126913890650052</v>
      </c>
      <c r="CA134" s="59">
        <f t="shared" ref="CA134:CA197" si="83">M134/$CA$4</f>
        <v>4.3268026792541709</v>
      </c>
      <c r="CB134" s="59">
        <f t="shared" ref="CB134:CB197" si="84">N134/$CB$4</f>
        <v>3.6060441871166691</v>
      </c>
      <c r="CC134" s="59">
        <f t="shared" ref="CC134:CC197" si="85">O134/$CC$4</f>
        <v>3.679008729025171</v>
      </c>
      <c r="CD134" s="59">
        <f t="shared" ref="CD134:CD197" si="86">P134/$CD$4</f>
        <v>3.2852940131501978</v>
      </c>
      <c r="CE134" s="59">
        <f t="shared" ref="CE134:CE197" si="87">Q134/$CE$4</f>
        <v>3.1989323265223217</v>
      </c>
      <c r="CF134" s="59">
        <f t="shared" ref="CF134:CF197" si="88">R134/$CF$4</f>
        <v>3.2036260963244563</v>
      </c>
      <c r="CG134" s="59">
        <f t="shared" ref="CG134:CG197" si="89">S134/$CG$4</f>
        <v>2.9936583910253796</v>
      </c>
      <c r="CH134" s="59">
        <f t="shared" ref="CH134:CH197" si="90">T134/$CH$4</f>
        <v>2.3225494551540917</v>
      </c>
      <c r="CI134" s="59">
        <f t="shared" ref="CI134:CI197" si="91">U134/$CI$4</f>
        <v>3.2666516685191569</v>
      </c>
      <c r="CJ134" s="59">
        <f t="shared" ref="CJ134:CJ197" si="92">V134/$CJ$4</f>
        <v>1.8441555337930478</v>
      </c>
    </row>
    <row r="135" spans="1:88" x14ac:dyDescent="0.25">
      <c r="A135" s="41">
        <v>130</v>
      </c>
      <c r="B135" s="42" t="s">
        <v>235</v>
      </c>
      <c r="C135" s="46">
        <v>93953</v>
      </c>
      <c r="D135" s="47" t="s">
        <v>190</v>
      </c>
      <c r="E135" s="47" t="s">
        <v>164</v>
      </c>
      <c r="F135" s="47" t="s">
        <v>185</v>
      </c>
      <c r="G135" s="36">
        <v>116.96031826154642</v>
      </c>
      <c r="H135" s="36">
        <v>260.68578049936104</v>
      </c>
      <c r="I135" s="36">
        <v>28.184895650029794</v>
      </c>
      <c r="J135" s="36">
        <v>109.8669874555351</v>
      </c>
      <c r="K135" s="36">
        <v>22.307512399572062</v>
      </c>
      <c r="L135" s="36">
        <v>3.5995780814282239</v>
      </c>
      <c r="M135" s="36">
        <v>24.853884703649854</v>
      </c>
      <c r="N135" s="36">
        <v>3.4157628835285672</v>
      </c>
      <c r="O135" s="36">
        <v>19.352829660735676</v>
      </c>
      <c r="P135" s="36">
        <v>3.940334088257178</v>
      </c>
      <c r="Q135" s="36">
        <v>11.004350261714944</v>
      </c>
      <c r="R135" s="36">
        <v>1.594159966713854</v>
      </c>
      <c r="S135" s="36">
        <v>9.8749762223298703</v>
      </c>
      <c r="T135" s="36">
        <v>1.4712557248118909</v>
      </c>
      <c r="U135" s="36">
        <v>106.27459618151047</v>
      </c>
      <c r="V135" s="36">
        <v>40.050746297702432</v>
      </c>
      <c r="W135" s="53">
        <f t="shared" ref="W135:W198" si="93">SUM(G135:T135)</f>
        <v>617.11262585921452</v>
      </c>
      <c r="X135" s="53">
        <f t="shared" ref="X135:X198" si="94">SUM(G135:U135)</f>
        <v>723.38722204072496</v>
      </c>
      <c r="Y135" s="52">
        <f t="shared" si="76"/>
        <v>763.43796833842737</v>
      </c>
      <c r="Z135" s="36">
        <f t="shared" ref="Z135:Z198" si="95">G135*1.17</f>
        <v>136.84357236600931</v>
      </c>
      <c r="AA135" s="36">
        <f t="shared" ref="AA135:AA198" si="96">H135*1.17</f>
        <v>305.00236318425243</v>
      </c>
      <c r="AB135" s="36">
        <f t="shared" ref="AB135:AB198" si="97">I135*1.17</f>
        <v>32.976327910534856</v>
      </c>
      <c r="AC135" s="36">
        <f t="shared" ref="AC135:AC198" si="98">J135*1.17</f>
        <v>128.54437532297607</v>
      </c>
      <c r="AD135" s="36">
        <f t="shared" ref="AD135:AD198" si="99">K135*1.16</f>
        <v>25.87671438350359</v>
      </c>
      <c r="AE135" s="36">
        <f t="shared" ref="AE135:AE198" si="100">L135*1.16</f>
        <v>4.1755105744567391</v>
      </c>
      <c r="AF135" s="36">
        <f t="shared" ref="AF135:AF198" si="101">M135*1.15</f>
        <v>28.581967409197329</v>
      </c>
      <c r="AG135" s="36">
        <f t="shared" ref="AG135:AG198" si="102">N135*1.15</f>
        <v>3.9281273160578518</v>
      </c>
      <c r="AH135" s="36">
        <f t="shared" ref="AH135:AH198" si="103">O135*1.15</f>
        <v>22.255754109846027</v>
      </c>
      <c r="AI135" s="36">
        <f t="shared" ref="AI135:AI198" si="104">P135*1.15</f>
        <v>4.5313842014957544</v>
      </c>
      <c r="AJ135" s="36">
        <f t="shared" ref="AJ135:AJ198" si="105">Q135*1.14</f>
        <v>12.544959298355035</v>
      </c>
      <c r="AK135" s="36">
        <f t="shared" ref="AK135:AK198" si="106">R135*1.14</f>
        <v>1.8173423620537934</v>
      </c>
      <c r="AL135" s="36">
        <f t="shared" ref="AL135:AL198" si="107">S135*1.14</f>
        <v>11.25747289345605</v>
      </c>
      <c r="AM135" s="36">
        <f t="shared" ref="AM135:AM198" si="108">T135*1.14</f>
        <v>1.6772315262855555</v>
      </c>
      <c r="AN135" s="36">
        <f t="shared" ref="AN135:AN198" si="109">U135*1.27</f>
        <v>134.96873715051831</v>
      </c>
      <c r="AO135" s="36">
        <f t="shared" ref="AO135:AO198" si="110">V135*1.53</f>
        <v>61.277641835484722</v>
      </c>
      <c r="AP135" s="53">
        <f t="shared" ref="AP135:AP198" si="111">SUM(Z135:AM135)</f>
        <v>720.01310285848035</v>
      </c>
      <c r="AQ135" s="53">
        <f t="shared" ref="AQ135:AQ198" si="112">SUM(Z135:AN135)</f>
        <v>854.98184000899869</v>
      </c>
      <c r="AR135" s="52">
        <f t="shared" ref="AR135:AR198" si="113">SUM(Z135:AO135)</f>
        <v>916.25948184448339</v>
      </c>
      <c r="BT135" s="34">
        <v>130</v>
      </c>
      <c r="BU135" s="59">
        <f t="shared" si="77"/>
        <v>3.8986772753848808</v>
      </c>
      <c r="BV135" s="59">
        <f t="shared" si="78"/>
        <v>4.0732153203025163</v>
      </c>
      <c r="BW135" s="59">
        <f t="shared" si="79"/>
        <v>3.9697036126802527</v>
      </c>
      <c r="BX135" s="59">
        <f t="shared" si="80"/>
        <v>4.2256533636744269</v>
      </c>
      <c r="BY135" s="59">
        <f t="shared" si="81"/>
        <v>4.9572249776826807</v>
      </c>
      <c r="BZ135" s="59">
        <f t="shared" si="82"/>
        <v>4.0904296379866176</v>
      </c>
      <c r="CA135" s="59">
        <f t="shared" si="83"/>
        <v>6.5404959746446991</v>
      </c>
      <c r="CB135" s="59">
        <f t="shared" si="84"/>
        <v>5.3371295055133858</v>
      </c>
      <c r="CC135" s="59">
        <f t="shared" si="85"/>
        <v>5.5293799030673361</v>
      </c>
      <c r="CD135" s="59">
        <f t="shared" si="86"/>
        <v>4.925417610321472</v>
      </c>
      <c r="CE135" s="59">
        <f t="shared" si="87"/>
        <v>4.7845001137891066</v>
      </c>
      <c r="CF135" s="59">
        <f t="shared" si="88"/>
        <v>4.8307877779207695</v>
      </c>
      <c r="CG135" s="59">
        <f t="shared" si="89"/>
        <v>4.4886255556044858</v>
      </c>
      <c r="CH135" s="59">
        <f t="shared" si="90"/>
        <v>3.421524941423002</v>
      </c>
      <c r="CI135" s="59">
        <f t="shared" si="91"/>
        <v>4.8306634627959308</v>
      </c>
      <c r="CJ135" s="59">
        <f t="shared" si="92"/>
        <v>2.9449078160075319</v>
      </c>
    </row>
    <row r="136" spans="1:88" x14ac:dyDescent="0.25">
      <c r="A136" s="41">
        <v>131</v>
      </c>
      <c r="B136" s="42" t="s">
        <v>235</v>
      </c>
      <c r="C136" s="46">
        <v>93954</v>
      </c>
      <c r="D136" s="47" t="s">
        <v>190</v>
      </c>
      <c r="E136" s="47" t="s">
        <v>164</v>
      </c>
      <c r="F136" s="47" t="s">
        <v>185</v>
      </c>
      <c r="G136" s="36">
        <v>116.77209657117267</v>
      </c>
      <c r="H136" s="36">
        <v>261.06977803965498</v>
      </c>
      <c r="I136" s="36">
        <v>28.237956510112717</v>
      </c>
      <c r="J136" s="36">
        <v>110.00196980288491</v>
      </c>
      <c r="K136" s="36">
        <v>22.627224752017252</v>
      </c>
      <c r="L136" s="36">
        <v>3.5240437397856725</v>
      </c>
      <c r="M136" s="36">
        <v>24.823502843951168</v>
      </c>
      <c r="N136" s="36">
        <v>3.3500603492813745</v>
      </c>
      <c r="O136" s="36">
        <v>19.024594197649851</v>
      </c>
      <c r="P136" s="36">
        <v>3.800968311563333</v>
      </c>
      <c r="Q136" s="36">
        <v>10.697967508437046</v>
      </c>
      <c r="R136" s="36">
        <v>1.5524119035860235</v>
      </c>
      <c r="S136" s="36">
        <v>9.4730997118904234</v>
      </c>
      <c r="T136" s="36">
        <v>1.4601145293556299</v>
      </c>
      <c r="U136" s="36">
        <v>102.25487895470029</v>
      </c>
      <c r="V136" s="36">
        <v>38.979052266006732</v>
      </c>
      <c r="W136" s="53">
        <f t="shared" si="93"/>
        <v>616.41578877134327</v>
      </c>
      <c r="X136" s="53">
        <f t="shared" si="94"/>
        <v>718.67066772604358</v>
      </c>
      <c r="Y136" s="52">
        <f t="shared" si="76"/>
        <v>757.64971999205034</v>
      </c>
      <c r="Z136" s="36">
        <f t="shared" si="95"/>
        <v>136.62335298827202</v>
      </c>
      <c r="AA136" s="36">
        <f t="shared" si="96"/>
        <v>305.45164030639631</v>
      </c>
      <c r="AB136" s="36">
        <f t="shared" si="97"/>
        <v>33.038409116831879</v>
      </c>
      <c r="AC136" s="36">
        <f t="shared" si="98"/>
        <v>128.70230466937534</v>
      </c>
      <c r="AD136" s="36">
        <f t="shared" si="99"/>
        <v>26.24758071234001</v>
      </c>
      <c r="AE136" s="36">
        <f t="shared" si="100"/>
        <v>4.0878907381513798</v>
      </c>
      <c r="AF136" s="36">
        <f t="shared" si="101"/>
        <v>28.547028270543841</v>
      </c>
      <c r="AG136" s="36">
        <f t="shared" si="102"/>
        <v>3.8525694016735805</v>
      </c>
      <c r="AH136" s="36">
        <f t="shared" si="103"/>
        <v>21.878283327297325</v>
      </c>
      <c r="AI136" s="36">
        <f t="shared" si="104"/>
        <v>4.3711135582978322</v>
      </c>
      <c r="AJ136" s="36">
        <f t="shared" si="105"/>
        <v>12.195682959618232</v>
      </c>
      <c r="AK136" s="36">
        <f t="shared" si="106"/>
        <v>1.7697495700880668</v>
      </c>
      <c r="AL136" s="36">
        <f t="shared" si="107"/>
        <v>10.799333671555083</v>
      </c>
      <c r="AM136" s="36">
        <f t="shared" si="108"/>
        <v>1.6645305634654179</v>
      </c>
      <c r="AN136" s="36">
        <f t="shared" si="109"/>
        <v>129.86369627246935</v>
      </c>
      <c r="AO136" s="36">
        <f t="shared" si="110"/>
        <v>59.637949966990298</v>
      </c>
      <c r="AP136" s="53">
        <f t="shared" si="111"/>
        <v>719.22946985390627</v>
      </c>
      <c r="AQ136" s="53">
        <f t="shared" si="112"/>
        <v>849.09316612637565</v>
      </c>
      <c r="AR136" s="52">
        <f t="shared" si="113"/>
        <v>908.73111609336593</v>
      </c>
      <c r="BT136" s="34">
        <v>131</v>
      </c>
      <c r="BU136" s="59">
        <f t="shared" si="77"/>
        <v>3.8924032190390889</v>
      </c>
      <c r="BV136" s="59">
        <f t="shared" si="78"/>
        <v>4.079215281869609</v>
      </c>
      <c r="BW136" s="59">
        <f t="shared" si="79"/>
        <v>3.9771769732553124</v>
      </c>
      <c r="BX136" s="59">
        <f t="shared" si="80"/>
        <v>4.2308449924186506</v>
      </c>
      <c r="BY136" s="59">
        <f t="shared" si="81"/>
        <v>5.0282721671149453</v>
      </c>
      <c r="BZ136" s="59">
        <f t="shared" si="82"/>
        <v>4.004595158847355</v>
      </c>
      <c r="CA136" s="59">
        <f t="shared" si="83"/>
        <v>6.5325007484082027</v>
      </c>
      <c r="CB136" s="59">
        <f t="shared" si="84"/>
        <v>5.2344692957521479</v>
      </c>
      <c r="CC136" s="59">
        <f t="shared" si="85"/>
        <v>5.4355983421856715</v>
      </c>
      <c r="CD136" s="59">
        <f t="shared" si="86"/>
        <v>4.7512103894541662</v>
      </c>
      <c r="CE136" s="59">
        <f t="shared" si="87"/>
        <v>4.6512902210595852</v>
      </c>
      <c r="CF136" s="59">
        <f t="shared" si="88"/>
        <v>4.7042784957152231</v>
      </c>
      <c r="CG136" s="59">
        <f t="shared" si="89"/>
        <v>4.3059544144956465</v>
      </c>
      <c r="CH136" s="59">
        <f t="shared" si="90"/>
        <v>3.3956151845479767</v>
      </c>
      <c r="CI136" s="59">
        <f t="shared" si="91"/>
        <v>4.6479490433954673</v>
      </c>
      <c r="CJ136" s="59">
        <f t="shared" si="92"/>
        <v>2.866106784265201</v>
      </c>
    </row>
    <row r="137" spans="1:88" x14ac:dyDescent="0.25">
      <c r="A137" s="41">
        <v>132</v>
      </c>
      <c r="B137" s="42" t="s">
        <v>235</v>
      </c>
      <c r="C137" s="46">
        <v>93955</v>
      </c>
      <c r="D137" s="47" t="s">
        <v>190</v>
      </c>
      <c r="E137" s="47" t="s">
        <v>161</v>
      </c>
      <c r="F137" s="47" t="s">
        <v>185</v>
      </c>
      <c r="G137" s="36">
        <v>118.98215049654326</v>
      </c>
      <c r="H137" s="36">
        <v>264.64751410664809</v>
      </c>
      <c r="I137" s="36">
        <v>28.955219448084751</v>
      </c>
      <c r="J137" s="36">
        <v>113.43153823806055</v>
      </c>
      <c r="K137" s="36">
        <v>23.716763619520819</v>
      </c>
      <c r="L137" s="36">
        <v>4.1766416639593986</v>
      </c>
      <c r="M137" s="36">
        <v>27.249436667133725</v>
      </c>
      <c r="N137" s="36">
        <v>3.9597479630065395</v>
      </c>
      <c r="O137" s="36">
        <v>23.182460509123903</v>
      </c>
      <c r="P137" s="36">
        <v>4.7654034638619933</v>
      </c>
      <c r="Q137" s="36">
        <v>13.395813840011964</v>
      </c>
      <c r="R137" s="36">
        <v>1.9677088023441935</v>
      </c>
      <c r="S137" s="36">
        <v>12.329028407535221</v>
      </c>
      <c r="T137" s="36">
        <v>1.8082191963837246</v>
      </c>
      <c r="U137" s="36">
        <v>129.13121126381935</v>
      </c>
      <c r="V137" s="36">
        <v>52.901419442183865</v>
      </c>
      <c r="W137" s="53">
        <f t="shared" si="93"/>
        <v>642.5676464222181</v>
      </c>
      <c r="X137" s="53">
        <f t="shared" si="94"/>
        <v>771.6988576860374</v>
      </c>
      <c r="Y137" s="52">
        <f t="shared" si="76"/>
        <v>824.60027712822125</v>
      </c>
      <c r="Z137" s="36">
        <f t="shared" si="95"/>
        <v>139.2091160809556</v>
      </c>
      <c r="AA137" s="36">
        <f t="shared" si="96"/>
        <v>309.63759150477824</v>
      </c>
      <c r="AB137" s="36">
        <f t="shared" si="97"/>
        <v>33.877606754259155</v>
      </c>
      <c r="AC137" s="36">
        <f t="shared" si="98"/>
        <v>132.71489973853085</v>
      </c>
      <c r="AD137" s="36">
        <f t="shared" si="99"/>
        <v>27.511445798644147</v>
      </c>
      <c r="AE137" s="36">
        <f t="shared" si="100"/>
        <v>4.844904330192902</v>
      </c>
      <c r="AF137" s="36">
        <f t="shared" si="101"/>
        <v>31.33685216720378</v>
      </c>
      <c r="AG137" s="36">
        <f t="shared" si="102"/>
        <v>4.5537101574575205</v>
      </c>
      <c r="AH137" s="36">
        <f t="shared" si="103"/>
        <v>26.659829585492485</v>
      </c>
      <c r="AI137" s="36">
        <f t="shared" si="104"/>
        <v>5.480213983441292</v>
      </c>
      <c r="AJ137" s="36">
        <f t="shared" si="105"/>
        <v>15.271227777613639</v>
      </c>
      <c r="AK137" s="36">
        <f t="shared" si="106"/>
        <v>2.2431880346723805</v>
      </c>
      <c r="AL137" s="36">
        <f t="shared" si="107"/>
        <v>14.05509238459015</v>
      </c>
      <c r="AM137" s="36">
        <f t="shared" si="108"/>
        <v>2.0613698838774459</v>
      </c>
      <c r="AN137" s="36">
        <f t="shared" si="109"/>
        <v>163.99663830505057</v>
      </c>
      <c r="AO137" s="36">
        <f t="shared" si="110"/>
        <v>80.939171746541319</v>
      </c>
      <c r="AP137" s="53">
        <f t="shared" si="111"/>
        <v>749.45704818170952</v>
      </c>
      <c r="AQ137" s="53">
        <f t="shared" si="112"/>
        <v>913.45368648676003</v>
      </c>
      <c r="AR137" s="52">
        <f t="shared" si="113"/>
        <v>994.39285823330135</v>
      </c>
      <c r="BT137" s="34">
        <v>132</v>
      </c>
      <c r="BU137" s="59">
        <f t="shared" si="77"/>
        <v>3.9660716832181087</v>
      </c>
      <c r="BV137" s="59">
        <f t="shared" si="78"/>
        <v>4.1351174079163764</v>
      </c>
      <c r="BW137" s="59">
        <f t="shared" si="79"/>
        <v>4.0781999222654584</v>
      </c>
      <c r="BX137" s="59">
        <f t="shared" si="80"/>
        <v>4.3627514706946364</v>
      </c>
      <c r="BY137" s="59">
        <f t="shared" si="81"/>
        <v>5.2703919154490713</v>
      </c>
      <c r="BZ137" s="59">
        <f t="shared" si="82"/>
        <v>4.7461837090447707</v>
      </c>
      <c r="CA137" s="59">
        <f t="shared" si="83"/>
        <v>7.1709043860878232</v>
      </c>
      <c r="CB137" s="59">
        <f t="shared" si="84"/>
        <v>6.1871061921977182</v>
      </c>
      <c r="CC137" s="59">
        <f t="shared" si="85"/>
        <v>6.6235601454639719</v>
      </c>
      <c r="CD137" s="59">
        <f t="shared" si="86"/>
        <v>5.9567543298274916</v>
      </c>
      <c r="CE137" s="59">
        <f t="shared" si="87"/>
        <v>5.8242668869617242</v>
      </c>
      <c r="CF137" s="59">
        <f t="shared" si="88"/>
        <v>5.9627539464975561</v>
      </c>
      <c r="CG137" s="59">
        <f t="shared" si="89"/>
        <v>5.6041038216069179</v>
      </c>
      <c r="CH137" s="59">
        <f t="shared" si="90"/>
        <v>4.2051609218226158</v>
      </c>
      <c r="CI137" s="59">
        <f t="shared" si="91"/>
        <v>5.8696005119917887</v>
      </c>
      <c r="CJ137" s="59">
        <f t="shared" si="92"/>
        <v>3.8898102531017549</v>
      </c>
    </row>
    <row r="138" spans="1:88" x14ac:dyDescent="0.25">
      <c r="A138" s="41">
        <v>133</v>
      </c>
      <c r="B138" s="42" t="s">
        <v>235</v>
      </c>
      <c r="C138" s="46">
        <v>93956</v>
      </c>
      <c r="D138" s="47" t="s">
        <v>190</v>
      </c>
      <c r="E138" s="47" t="s">
        <v>161</v>
      </c>
      <c r="F138" s="47" t="s">
        <v>185</v>
      </c>
      <c r="G138" s="36">
        <v>113.60649473979558</v>
      </c>
      <c r="H138" s="36">
        <v>252.2886022575353</v>
      </c>
      <c r="I138" s="36">
        <v>27.658867634506173</v>
      </c>
      <c r="J138" s="36">
        <v>108.80422642921664</v>
      </c>
      <c r="K138" s="36">
        <v>22.460238124770733</v>
      </c>
      <c r="L138" s="36">
        <v>3.970748642738529</v>
      </c>
      <c r="M138" s="36">
        <v>26.357262462263677</v>
      </c>
      <c r="N138" s="36">
        <v>3.7422614033448962</v>
      </c>
      <c r="O138" s="36">
        <v>21.783243499515144</v>
      </c>
      <c r="P138" s="36">
        <v>4.4987690425366615</v>
      </c>
      <c r="Q138" s="36">
        <v>12.863940177024585</v>
      </c>
      <c r="R138" s="36">
        <v>1.8556077157285145</v>
      </c>
      <c r="S138" s="36">
        <v>11.356698724134514</v>
      </c>
      <c r="T138" s="36">
        <v>1.7316493371823825</v>
      </c>
      <c r="U138" s="36">
        <v>127.24535571208763</v>
      </c>
      <c r="V138" s="36">
        <v>51.885991061333819</v>
      </c>
      <c r="W138" s="53">
        <f t="shared" si="93"/>
        <v>612.97861019029324</v>
      </c>
      <c r="X138" s="53">
        <f t="shared" si="94"/>
        <v>740.22396590238088</v>
      </c>
      <c r="Y138" s="52">
        <f t="shared" si="76"/>
        <v>792.10995696371469</v>
      </c>
      <c r="Z138" s="36">
        <f t="shared" si="95"/>
        <v>132.91959884556081</v>
      </c>
      <c r="AA138" s="36">
        <f t="shared" si="96"/>
        <v>295.17766464131631</v>
      </c>
      <c r="AB138" s="36">
        <f t="shared" si="97"/>
        <v>32.360875132372222</v>
      </c>
      <c r="AC138" s="36">
        <f t="shared" si="98"/>
        <v>127.30094492218346</v>
      </c>
      <c r="AD138" s="36">
        <f t="shared" si="99"/>
        <v>26.053876224734047</v>
      </c>
      <c r="AE138" s="36">
        <f t="shared" si="100"/>
        <v>4.6060684255766935</v>
      </c>
      <c r="AF138" s="36">
        <f t="shared" si="101"/>
        <v>30.310851831603227</v>
      </c>
      <c r="AG138" s="36">
        <f t="shared" si="102"/>
        <v>4.3036006138466307</v>
      </c>
      <c r="AH138" s="36">
        <f t="shared" si="103"/>
        <v>25.050730024442416</v>
      </c>
      <c r="AI138" s="36">
        <f t="shared" si="104"/>
        <v>5.1735843989171606</v>
      </c>
      <c r="AJ138" s="36">
        <f t="shared" si="105"/>
        <v>14.664891801808025</v>
      </c>
      <c r="AK138" s="36">
        <f t="shared" si="106"/>
        <v>2.1153927959305063</v>
      </c>
      <c r="AL138" s="36">
        <f t="shared" si="107"/>
        <v>12.946636545513345</v>
      </c>
      <c r="AM138" s="36">
        <f t="shared" si="108"/>
        <v>1.9740802443879157</v>
      </c>
      <c r="AN138" s="36">
        <f t="shared" si="109"/>
        <v>161.60160175435129</v>
      </c>
      <c r="AO138" s="36">
        <f t="shared" si="110"/>
        <v>79.385566323840749</v>
      </c>
      <c r="AP138" s="53">
        <f t="shared" si="111"/>
        <v>714.95879644819263</v>
      </c>
      <c r="AQ138" s="53">
        <f t="shared" si="112"/>
        <v>876.56039820254387</v>
      </c>
      <c r="AR138" s="52">
        <f t="shared" si="113"/>
        <v>955.94596452638461</v>
      </c>
      <c r="BT138" s="34">
        <v>133</v>
      </c>
      <c r="BU138" s="59">
        <f t="shared" si="77"/>
        <v>3.7868831579931861</v>
      </c>
      <c r="BV138" s="59">
        <f t="shared" si="78"/>
        <v>3.9420094102739891</v>
      </c>
      <c r="BW138" s="59">
        <f t="shared" si="79"/>
        <v>3.8956151597896018</v>
      </c>
      <c r="BX138" s="59">
        <f t="shared" si="80"/>
        <v>4.1847779395852553</v>
      </c>
      <c r="BY138" s="59">
        <f t="shared" si="81"/>
        <v>4.9911640277268292</v>
      </c>
      <c r="BZ138" s="59">
        <f t="shared" si="82"/>
        <v>4.5122143667483288</v>
      </c>
      <c r="CA138" s="59">
        <f t="shared" si="83"/>
        <v>6.936121700595705</v>
      </c>
      <c r="CB138" s="59">
        <f t="shared" si="84"/>
        <v>5.8472834427264004</v>
      </c>
      <c r="CC138" s="59">
        <f t="shared" si="85"/>
        <v>6.2237838570043271</v>
      </c>
      <c r="CD138" s="59">
        <f t="shared" si="86"/>
        <v>5.6234613031708269</v>
      </c>
      <c r="CE138" s="59">
        <f t="shared" si="87"/>
        <v>5.593017468271559</v>
      </c>
      <c r="CF138" s="59">
        <f t="shared" si="88"/>
        <v>5.623053684025801</v>
      </c>
      <c r="CG138" s="59">
        <f t="shared" si="89"/>
        <v>5.1621357836975061</v>
      </c>
      <c r="CH138" s="59">
        <f t="shared" si="90"/>
        <v>4.0270914818194941</v>
      </c>
      <c r="CI138" s="59">
        <f t="shared" si="91"/>
        <v>5.7838798050948919</v>
      </c>
      <c r="CJ138" s="59">
        <f t="shared" si="92"/>
        <v>3.8151464015686631</v>
      </c>
    </row>
    <row r="139" spans="1:88" x14ac:dyDescent="0.25">
      <c r="A139" s="41">
        <v>134</v>
      </c>
      <c r="B139" s="42" t="s">
        <v>235</v>
      </c>
      <c r="C139" s="46">
        <v>93957</v>
      </c>
      <c r="D139" s="47" t="s">
        <v>190</v>
      </c>
      <c r="E139" s="47" t="s">
        <v>161</v>
      </c>
      <c r="F139" s="47" t="s">
        <v>185</v>
      </c>
      <c r="G139" s="36">
        <v>113.15034364183751</v>
      </c>
      <c r="H139" s="36">
        <v>252.2897824396826</v>
      </c>
      <c r="I139" s="36">
        <v>27.804116065219276</v>
      </c>
      <c r="J139" s="36">
        <v>109.1037157602526</v>
      </c>
      <c r="K139" s="36">
        <v>23.030201119957969</v>
      </c>
      <c r="L139" s="36">
        <v>4.289307079318319</v>
      </c>
      <c r="M139" s="36">
        <v>26.486035248301881</v>
      </c>
      <c r="N139" s="36">
        <v>3.8526092532549856</v>
      </c>
      <c r="O139" s="36">
        <v>22.482843023907389</v>
      </c>
      <c r="P139" s="36">
        <v>4.6198466027518403</v>
      </c>
      <c r="Q139" s="36">
        <v>13.2286981455531</v>
      </c>
      <c r="R139" s="36">
        <v>1.9347978495054925</v>
      </c>
      <c r="S139" s="36">
        <v>11.70744631603926</v>
      </c>
      <c r="T139" s="36">
        <v>1.7553405092627825</v>
      </c>
      <c r="U139" s="36">
        <v>129.92020145463243</v>
      </c>
      <c r="V139" s="36">
        <v>54.582555320906962</v>
      </c>
      <c r="W139" s="53">
        <f t="shared" si="93"/>
        <v>615.73508305484506</v>
      </c>
      <c r="X139" s="53">
        <f t="shared" si="94"/>
        <v>745.6552845094775</v>
      </c>
      <c r="Y139" s="52">
        <f t="shared" si="76"/>
        <v>800.23783983038447</v>
      </c>
      <c r="Z139" s="36">
        <f t="shared" si="95"/>
        <v>132.38590206094989</v>
      </c>
      <c r="AA139" s="36">
        <f t="shared" si="96"/>
        <v>295.1790454544286</v>
      </c>
      <c r="AB139" s="36">
        <f t="shared" si="97"/>
        <v>32.530815796306548</v>
      </c>
      <c r="AC139" s="36">
        <f t="shared" si="98"/>
        <v>127.65134743949554</v>
      </c>
      <c r="AD139" s="36">
        <f t="shared" si="99"/>
        <v>26.715033299151241</v>
      </c>
      <c r="AE139" s="36">
        <f t="shared" si="100"/>
        <v>4.9755962120092496</v>
      </c>
      <c r="AF139" s="36">
        <f t="shared" si="101"/>
        <v>30.458940535547161</v>
      </c>
      <c r="AG139" s="36">
        <f t="shared" si="102"/>
        <v>4.4305006412432331</v>
      </c>
      <c r="AH139" s="36">
        <f t="shared" si="103"/>
        <v>25.855269477493493</v>
      </c>
      <c r="AI139" s="36">
        <f t="shared" si="104"/>
        <v>5.3128235931646159</v>
      </c>
      <c r="AJ139" s="36">
        <f t="shared" si="105"/>
        <v>15.080715885930532</v>
      </c>
      <c r="AK139" s="36">
        <f t="shared" si="106"/>
        <v>2.2056695484362612</v>
      </c>
      <c r="AL139" s="36">
        <f t="shared" si="107"/>
        <v>13.346488800284755</v>
      </c>
      <c r="AM139" s="36">
        <f t="shared" si="108"/>
        <v>2.0010881805595719</v>
      </c>
      <c r="AN139" s="36">
        <f t="shared" si="109"/>
        <v>164.99865584738319</v>
      </c>
      <c r="AO139" s="36">
        <f t="shared" si="110"/>
        <v>83.511309640987648</v>
      </c>
      <c r="AP139" s="53">
        <f t="shared" si="111"/>
        <v>718.12923692500078</v>
      </c>
      <c r="AQ139" s="53">
        <f t="shared" si="112"/>
        <v>883.12789277238403</v>
      </c>
      <c r="AR139" s="52">
        <f t="shared" si="113"/>
        <v>966.63920241337166</v>
      </c>
      <c r="BT139" s="34">
        <v>134</v>
      </c>
      <c r="BU139" s="59">
        <f t="shared" si="77"/>
        <v>3.7716781213945838</v>
      </c>
      <c r="BV139" s="59">
        <f t="shared" si="78"/>
        <v>3.9420278506200406</v>
      </c>
      <c r="BW139" s="59">
        <f t="shared" si="79"/>
        <v>3.9160726852421517</v>
      </c>
      <c r="BX139" s="59">
        <f t="shared" si="80"/>
        <v>4.196296760009715</v>
      </c>
      <c r="BY139" s="59">
        <f t="shared" si="81"/>
        <v>5.1178224711017712</v>
      </c>
      <c r="BZ139" s="59">
        <f t="shared" si="82"/>
        <v>4.8742125901344533</v>
      </c>
      <c r="CA139" s="59">
        <f t="shared" si="83"/>
        <v>6.9700092758689163</v>
      </c>
      <c r="CB139" s="59">
        <f t="shared" si="84"/>
        <v>6.0197019582109146</v>
      </c>
      <c r="CC139" s="59">
        <f t="shared" si="85"/>
        <v>6.4236694354021111</v>
      </c>
      <c r="CD139" s="59">
        <f t="shared" si="86"/>
        <v>5.7748082534398</v>
      </c>
      <c r="CE139" s="59">
        <f t="shared" si="87"/>
        <v>5.7516078893709137</v>
      </c>
      <c r="CF139" s="59">
        <f t="shared" si="88"/>
        <v>5.8630237863802801</v>
      </c>
      <c r="CG139" s="59">
        <f t="shared" si="89"/>
        <v>5.321566507290572</v>
      </c>
      <c r="CH139" s="59">
        <f t="shared" si="90"/>
        <v>4.0821872308436804</v>
      </c>
      <c r="CI139" s="59">
        <f t="shared" si="91"/>
        <v>5.9054637024832921</v>
      </c>
      <c r="CJ139" s="59">
        <f t="shared" si="92"/>
        <v>4.0134231853608062</v>
      </c>
    </row>
    <row r="140" spans="1:88" x14ac:dyDescent="0.25">
      <c r="A140" s="41">
        <v>135</v>
      </c>
      <c r="B140" s="42" t="s">
        <v>235</v>
      </c>
      <c r="C140" s="46">
        <v>93958</v>
      </c>
      <c r="D140" s="47" t="s">
        <v>190</v>
      </c>
      <c r="E140" s="47" t="s">
        <v>161</v>
      </c>
      <c r="F140" s="47" t="s">
        <v>185</v>
      </c>
      <c r="G140" s="36">
        <v>115.7049535593066</v>
      </c>
      <c r="H140" s="36">
        <v>256.74416509886663</v>
      </c>
      <c r="I140" s="36">
        <v>28.340253881817596</v>
      </c>
      <c r="J140" s="36">
        <v>111.29104286804883</v>
      </c>
      <c r="K140" s="36">
        <v>23.237459210722143</v>
      </c>
      <c r="L140" s="36">
        <v>4.3409525575250152</v>
      </c>
      <c r="M140" s="36">
        <v>27.131387508245897</v>
      </c>
      <c r="N140" s="36">
        <v>3.8916592488319788</v>
      </c>
      <c r="O140" s="36">
        <v>22.804901669840472</v>
      </c>
      <c r="P140" s="36">
        <v>4.7172316727764665</v>
      </c>
      <c r="Q140" s="36">
        <v>13.406257355505424</v>
      </c>
      <c r="R140" s="36">
        <v>1.9667428871178887</v>
      </c>
      <c r="S140" s="36">
        <v>12.156388728170823</v>
      </c>
      <c r="T140" s="36">
        <v>1.7988443776376832</v>
      </c>
      <c r="U140" s="36">
        <v>133.10805159695059</v>
      </c>
      <c r="V140" s="36">
        <v>55.21219952503651</v>
      </c>
      <c r="W140" s="53">
        <f t="shared" si="93"/>
        <v>627.53224062441348</v>
      </c>
      <c r="X140" s="53">
        <f t="shared" si="94"/>
        <v>760.64029222136401</v>
      </c>
      <c r="Y140" s="52">
        <f t="shared" si="76"/>
        <v>815.85249174640057</v>
      </c>
      <c r="Z140" s="36">
        <f t="shared" si="95"/>
        <v>135.37479566438873</v>
      </c>
      <c r="AA140" s="36">
        <f t="shared" si="96"/>
        <v>300.39067316567395</v>
      </c>
      <c r="AB140" s="36">
        <f t="shared" si="97"/>
        <v>33.158097041726585</v>
      </c>
      <c r="AC140" s="36">
        <f t="shared" si="98"/>
        <v>130.21052015561713</v>
      </c>
      <c r="AD140" s="36">
        <f t="shared" si="99"/>
        <v>26.955452684437684</v>
      </c>
      <c r="AE140" s="36">
        <f t="shared" si="100"/>
        <v>5.0355049667290173</v>
      </c>
      <c r="AF140" s="36">
        <f t="shared" si="101"/>
        <v>31.20109563448278</v>
      </c>
      <c r="AG140" s="36">
        <f t="shared" si="102"/>
        <v>4.4754081361567755</v>
      </c>
      <c r="AH140" s="36">
        <f t="shared" si="103"/>
        <v>26.225636920316539</v>
      </c>
      <c r="AI140" s="36">
        <f t="shared" si="104"/>
        <v>5.4248164236929357</v>
      </c>
      <c r="AJ140" s="36">
        <f t="shared" si="105"/>
        <v>15.283133385276182</v>
      </c>
      <c r="AK140" s="36">
        <f t="shared" si="106"/>
        <v>2.242086891314393</v>
      </c>
      <c r="AL140" s="36">
        <f t="shared" si="107"/>
        <v>13.858283150114737</v>
      </c>
      <c r="AM140" s="36">
        <f t="shared" si="108"/>
        <v>2.0506825905069586</v>
      </c>
      <c r="AN140" s="36">
        <f t="shared" si="109"/>
        <v>169.04722552812726</v>
      </c>
      <c r="AO140" s="36">
        <f t="shared" si="110"/>
        <v>84.47466527330586</v>
      </c>
      <c r="AP140" s="53">
        <f t="shared" si="111"/>
        <v>731.88618681043454</v>
      </c>
      <c r="AQ140" s="53">
        <f t="shared" si="112"/>
        <v>900.93341233856177</v>
      </c>
      <c r="AR140" s="52">
        <f t="shared" si="113"/>
        <v>985.40807761186761</v>
      </c>
      <c r="BT140" s="34">
        <v>135</v>
      </c>
      <c r="BU140" s="59">
        <f t="shared" si="77"/>
        <v>3.8568317853102201</v>
      </c>
      <c r="BV140" s="59">
        <f t="shared" si="78"/>
        <v>4.0116275796697911</v>
      </c>
      <c r="BW140" s="59">
        <f t="shared" si="79"/>
        <v>3.9915850537771265</v>
      </c>
      <c r="BX140" s="59">
        <f t="shared" si="80"/>
        <v>4.2804247256941856</v>
      </c>
      <c r="BY140" s="59">
        <f t="shared" si="81"/>
        <v>5.1638798246049209</v>
      </c>
      <c r="BZ140" s="59">
        <f t="shared" si="82"/>
        <v>4.9329006335511538</v>
      </c>
      <c r="CA140" s="59">
        <f t="shared" si="83"/>
        <v>7.139838817959447</v>
      </c>
      <c r="CB140" s="59">
        <f t="shared" si="84"/>
        <v>6.0807175762999668</v>
      </c>
      <c r="CC140" s="59">
        <f t="shared" si="85"/>
        <v>6.5156861913829918</v>
      </c>
      <c r="CD140" s="59">
        <f t="shared" si="86"/>
        <v>5.8965395909705824</v>
      </c>
      <c r="CE140" s="59">
        <f t="shared" si="87"/>
        <v>5.828807545871924</v>
      </c>
      <c r="CF140" s="59">
        <f t="shared" si="88"/>
        <v>5.9598269306602685</v>
      </c>
      <c r="CG140" s="59">
        <f t="shared" si="89"/>
        <v>5.5256312400776464</v>
      </c>
      <c r="CH140" s="59">
        <f t="shared" si="90"/>
        <v>4.1833590177620543</v>
      </c>
      <c r="CI140" s="59">
        <f t="shared" si="91"/>
        <v>6.0503659816795725</v>
      </c>
      <c r="CJ140" s="59">
        <f t="shared" si="92"/>
        <v>4.0597205533115082</v>
      </c>
    </row>
    <row r="141" spans="1:88" x14ac:dyDescent="0.25">
      <c r="A141" s="41">
        <v>136</v>
      </c>
      <c r="B141" s="42" t="s">
        <v>235</v>
      </c>
      <c r="C141" s="46">
        <v>93959</v>
      </c>
      <c r="D141" s="47" t="s">
        <v>190</v>
      </c>
      <c r="E141" s="47" t="s">
        <v>161</v>
      </c>
      <c r="F141" s="47" t="s">
        <v>185</v>
      </c>
      <c r="G141" s="36">
        <v>116.71407821657384</v>
      </c>
      <c r="H141" s="36">
        <v>258.84340630991869</v>
      </c>
      <c r="I141" s="36">
        <v>28.83811630699482</v>
      </c>
      <c r="J141" s="36">
        <v>112.81608326632026</v>
      </c>
      <c r="K141" s="36">
        <v>23.725773923855037</v>
      </c>
      <c r="L141" s="36">
        <v>4.6027760144607708</v>
      </c>
      <c r="M141" s="36">
        <v>27.92501686960178</v>
      </c>
      <c r="N141" s="36">
        <v>4.0942520313925295</v>
      </c>
      <c r="O141" s="36">
        <v>24.17809734684911</v>
      </c>
      <c r="P141" s="36">
        <v>4.9960645159707404</v>
      </c>
      <c r="Q141" s="36">
        <v>14.238313624745725</v>
      </c>
      <c r="R141" s="36">
        <v>2.0764678093390239</v>
      </c>
      <c r="S141" s="36">
        <v>12.672780970269629</v>
      </c>
      <c r="T141" s="36">
        <v>1.8965651188005623</v>
      </c>
      <c r="U141" s="36">
        <v>137.86251618012926</v>
      </c>
      <c r="V141" s="36">
        <v>57.37636833779942</v>
      </c>
      <c r="W141" s="53">
        <f t="shared" si="93"/>
        <v>637.61779232509264</v>
      </c>
      <c r="X141" s="53">
        <f t="shared" si="94"/>
        <v>775.48030850522196</v>
      </c>
      <c r="Y141" s="52">
        <f t="shared" si="76"/>
        <v>832.85667684302143</v>
      </c>
      <c r="Z141" s="36">
        <f t="shared" si="95"/>
        <v>136.55547151339138</v>
      </c>
      <c r="AA141" s="36">
        <f t="shared" si="96"/>
        <v>302.84678538260488</v>
      </c>
      <c r="AB141" s="36">
        <f t="shared" si="97"/>
        <v>33.740596079183938</v>
      </c>
      <c r="AC141" s="36">
        <f t="shared" si="98"/>
        <v>131.99481742159469</v>
      </c>
      <c r="AD141" s="36">
        <f t="shared" si="99"/>
        <v>27.52189775167184</v>
      </c>
      <c r="AE141" s="36">
        <f t="shared" si="100"/>
        <v>5.3392201767744938</v>
      </c>
      <c r="AF141" s="36">
        <f t="shared" si="101"/>
        <v>32.113769400042045</v>
      </c>
      <c r="AG141" s="36">
        <f t="shared" si="102"/>
        <v>4.7083898361014089</v>
      </c>
      <c r="AH141" s="36">
        <f t="shared" si="103"/>
        <v>27.804811948876473</v>
      </c>
      <c r="AI141" s="36">
        <f t="shared" si="104"/>
        <v>5.7454741933663511</v>
      </c>
      <c r="AJ141" s="36">
        <f t="shared" si="105"/>
        <v>16.231677532210124</v>
      </c>
      <c r="AK141" s="36">
        <f t="shared" si="106"/>
        <v>2.3671733026464872</v>
      </c>
      <c r="AL141" s="36">
        <f t="shared" si="107"/>
        <v>14.446970306107376</v>
      </c>
      <c r="AM141" s="36">
        <f t="shared" si="108"/>
        <v>2.1620842354326411</v>
      </c>
      <c r="AN141" s="36">
        <f t="shared" si="109"/>
        <v>175.08539554876415</v>
      </c>
      <c r="AO141" s="36">
        <f t="shared" si="110"/>
        <v>87.785843556833115</v>
      </c>
      <c r="AP141" s="53">
        <f t="shared" si="111"/>
        <v>743.57913908000421</v>
      </c>
      <c r="AQ141" s="53">
        <f t="shared" si="112"/>
        <v>918.66453462876837</v>
      </c>
      <c r="AR141" s="52">
        <f t="shared" si="113"/>
        <v>1006.4503781856015</v>
      </c>
      <c r="BT141" s="34">
        <v>136</v>
      </c>
      <c r="BU141" s="59">
        <f t="shared" si="77"/>
        <v>3.8904692738857944</v>
      </c>
      <c r="BV141" s="59">
        <f t="shared" si="78"/>
        <v>4.0444282235924796</v>
      </c>
      <c r="BW141" s="59">
        <f t="shared" si="79"/>
        <v>4.0617065221119466</v>
      </c>
      <c r="BX141" s="59">
        <f t="shared" si="80"/>
        <v>4.3390801256277021</v>
      </c>
      <c r="BY141" s="59">
        <f t="shared" si="81"/>
        <v>5.2723942053011195</v>
      </c>
      <c r="BZ141" s="59">
        <f t="shared" si="82"/>
        <v>5.2304272891599668</v>
      </c>
      <c r="CA141" s="59">
        <f t="shared" si="83"/>
        <v>7.3486886498952053</v>
      </c>
      <c r="CB141" s="59">
        <f t="shared" si="84"/>
        <v>6.3972687990508268</v>
      </c>
      <c r="CC141" s="59">
        <f t="shared" si="85"/>
        <v>6.90802781338546</v>
      </c>
      <c r="CD141" s="59">
        <f t="shared" si="86"/>
        <v>6.2450806449634255</v>
      </c>
      <c r="CE141" s="59">
        <f t="shared" si="87"/>
        <v>6.1905711411937938</v>
      </c>
      <c r="CF141" s="59">
        <f t="shared" si="88"/>
        <v>6.2923266949667385</v>
      </c>
      <c r="CG141" s="59">
        <f t="shared" si="89"/>
        <v>5.7603549864861945</v>
      </c>
      <c r="CH141" s="59">
        <f t="shared" si="90"/>
        <v>4.4106165553501446</v>
      </c>
      <c r="CI141" s="59">
        <f t="shared" si="91"/>
        <v>6.2664780081876934</v>
      </c>
      <c r="CJ141" s="59">
        <f t="shared" si="92"/>
        <v>4.2188506130734869</v>
      </c>
    </row>
    <row r="142" spans="1:88" x14ac:dyDescent="0.25">
      <c r="A142" s="41">
        <v>137</v>
      </c>
      <c r="B142" s="42" t="s">
        <v>235</v>
      </c>
      <c r="C142" s="46">
        <v>93960</v>
      </c>
      <c r="D142" s="47" t="s">
        <v>190</v>
      </c>
      <c r="E142" s="47" t="s">
        <v>161</v>
      </c>
      <c r="F142" s="47" t="s">
        <v>185</v>
      </c>
      <c r="G142" s="36">
        <v>110.17244302267746</v>
      </c>
      <c r="H142" s="36">
        <v>246.41066055400867</v>
      </c>
      <c r="I142" s="36">
        <v>27.131531640475291</v>
      </c>
      <c r="J142" s="36">
        <v>106.41046319539855</v>
      </c>
      <c r="K142" s="36">
        <v>22.589788425018064</v>
      </c>
      <c r="L142" s="36">
        <v>4.4918772261114306</v>
      </c>
      <c r="M142" s="36">
        <v>26.455097373306216</v>
      </c>
      <c r="N142" s="36">
        <v>3.8744837175513154</v>
      </c>
      <c r="O142" s="36">
        <v>22.811296089758095</v>
      </c>
      <c r="P142" s="36">
        <v>4.7167388434422692</v>
      </c>
      <c r="Q142" s="36">
        <v>13.474471534721895</v>
      </c>
      <c r="R142" s="36">
        <v>1.9599040333581215</v>
      </c>
      <c r="S142" s="36">
        <v>12.037362684027471</v>
      </c>
      <c r="T142" s="36">
        <v>1.8204335997365753</v>
      </c>
      <c r="U142" s="36">
        <v>132.18287983184177</v>
      </c>
      <c r="V142" s="36">
        <v>54.460899844263587</v>
      </c>
      <c r="W142" s="53">
        <f t="shared" si="93"/>
        <v>604.35655193959167</v>
      </c>
      <c r="X142" s="53">
        <f t="shared" si="94"/>
        <v>736.53943177143344</v>
      </c>
      <c r="Y142" s="52">
        <f t="shared" si="76"/>
        <v>791.00033161569706</v>
      </c>
      <c r="Z142" s="36">
        <f t="shared" si="95"/>
        <v>128.90175833653262</v>
      </c>
      <c r="AA142" s="36">
        <f t="shared" si="96"/>
        <v>288.30047284819011</v>
      </c>
      <c r="AB142" s="36">
        <f t="shared" si="97"/>
        <v>31.743892019356089</v>
      </c>
      <c r="AC142" s="36">
        <f t="shared" si="98"/>
        <v>124.5002419386163</v>
      </c>
      <c r="AD142" s="36">
        <f t="shared" si="99"/>
        <v>26.204154573020951</v>
      </c>
      <c r="AE142" s="36">
        <f t="shared" si="100"/>
        <v>5.2105775822892593</v>
      </c>
      <c r="AF142" s="36">
        <f t="shared" si="101"/>
        <v>30.423361979302147</v>
      </c>
      <c r="AG142" s="36">
        <f t="shared" si="102"/>
        <v>4.4556562751840127</v>
      </c>
      <c r="AH142" s="36">
        <f t="shared" si="103"/>
        <v>26.232990503221806</v>
      </c>
      <c r="AI142" s="36">
        <f t="shared" si="104"/>
        <v>5.4242496699586091</v>
      </c>
      <c r="AJ142" s="36">
        <f t="shared" si="105"/>
        <v>15.360897549582958</v>
      </c>
      <c r="AK142" s="36">
        <f t="shared" si="106"/>
        <v>2.2342905980282581</v>
      </c>
      <c r="AL142" s="36">
        <f t="shared" si="107"/>
        <v>13.722593459791316</v>
      </c>
      <c r="AM142" s="36">
        <f t="shared" si="108"/>
        <v>2.0752943036996956</v>
      </c>
      <c r="AN142" s="36">
        <f t="shared" si="109"/>
        <v>167.87225738643906</v>
      </c>
      <c r="AO142" s="36">
        <f t="shared" si="110"/>
        <v>83.325176761723284</v>
      </c>
      <c r="AP142" s="53">
        <f t="shared" si="111"/>
        <v>704.7904316367742</v>
      </c>
      <c r="AQ142" s="53">
        <f t="shared" si="112"/>
        <v>872.66268902321326</v>
      </c>
      <c r="AR142" s="52">
        <f t="shared" si="113"/>
        <v>955.9878657849365</v>
      </c>
      <c r="BT142" s="34">
        <v>137</v>
      </c>
      <c r="BU142" s="59">
        <f t="shared" si="77"/>
        <v>3.6724147674225818</v>
      </c>
      <c r="BV142" s="59">
        <f t="shared" si="78"/>
        <v>3.8501665711563855</v>
      </c>
      <c r="BW142" s="59">
        <f t="shared" si="79"/>
        <v>3.821342484573985</v>
      </c>
      <c r="BX142" s="59">
        <f t="shared" si="80"/>
        <v>4.0927101228999438</v>
      </c>
      <c r="BY142" s="59">
        <f t="shared" si="81"/>
        <v>5.0199529833373475</v>
      </c>
      <c r="BZ142" s="59">
        <f t="shared" si="82"/>
        <v>5.104405938762989</v>
      </c>
      <c r="CA142" s="59">
        <f t="shared" si="83"/>
        <v>6.9618677298174259</v>
      </c>
      <c r="CB142" s="59">
        <f t="shared" si="84"/>
        <v>6.05388080867393</v>
      </c>
      <c r="CC142" s="59">
        <f t="shared" si="85"/>
        <v>6.5175131685023127</v>
      </c>
      <c r="CD142" s="59">
        <f t="shared" si="86"/>
        <v>5.8959235543028363</v>
      </c>
      <c r="CE142" s="59">
        <f t="shared" si="87"/>
        <v>5.8584658846616939</v>
      </c>
      <c r="CF142" s="59">
        <f t="shared" si="88"/>
        <v>5.9391031313882463</v>
      </c>
      <c r="CG142" s="59">
        <f t="shared" si="89"/>
        <v>5.4715284927397594</v>
      </c>
      <c r="CH142" s="59">
        <f t="shared" si="90"/>
        <v>4.2335665110152911</v>
      </c>
      <c r="CI142" s="59">
        <f t="shared" si="91"/>
        <v>6.0083127196291715</v>
      </c>
      <c r="CJ142" s="59">
        <f t="shared" si="92"/>
        <v>4.0044779297252635</v>
      </c>
    </row>
    <row r="143" spans="1:88" x14ac:dyDescent="0.25">
      <c r="A143" s="41">
        <v>138</v>
      </c>
      <c r="B143" s="42" t="s">
        <v>235</v>
      </c>
      <c r="C143" s="46">
        <v>93962</v>
      </c>
      <c r="D143" s="47"/>
      <c r="E143" s="47" t="s">
        <v>179</v>
      </c>
      <c r="F143" s="47" t="s">
        <v>185</v>
      </c>
      <c r="G143" s="36">
        <v>173.91123995971785</v>
      </c>
      <c r="H143" s="36">
        <v>398.28929421841514</v>
      </c>
      <c r="I143" s="36">
        <v>43.714687981537864</v>
      </c>
      <c r="J143" s="36">
        <v>171.02045682117836</v>
      </c>
      <c r="K143" s="36">
        <v>35.310833556405555</v>
      </c>
      <c r="L143" s="36">
        <v>4.5170500430879379</v>
      </c>
      <c r="M143" s="36">
        <v>40.44900687791813</v>
      </c>
      <c r="N143" s="36">
        <v>5.8932131400883181</v>
      </c>
      <c r="O143" s="36">
        <v>34.663991140909211</v>
      </c>
      <c r="P143" s="36">
        <v>7.3579399565705259</v>
      </c>
      <c r="Q143" s="36">
        <v>21.583805319093713</v>
      </c>
      <c r="R143" s="36">
        <v>3.0930485592179382</v>
      </c>
      <c r="S143" s="36">
        <v>18.615937202388597</v>
      </c>
      <c r="T143" s="36">
        <v>2.9037962987934063</v>
      </c>
      <c r="U143" s="36">
        <v>213.88398031903066</v>
      </c>
      <c r="V143" s="36">
        <v>47.167695150308191</v>
      </c>
      <c r="W143" s="53">
        <f t="shared" si="93"/>
        <v>961.3243010753223</v>
      </c>
      <c r="X143" s="53">
        <f t="shared" si="94"/>
        <v>1175.208281394353</v>
      </c>
      <c r="Y143" s="52">
        <f t="shared" si="76"/>
        <v>1222.3759765446612</v>
      </c>
      <c r="Z143" s="36">
        <f t="shared" si="95"/>
        <v>203.47615075286987</v>
      </c>
      <c r="AA143" s="36">
        <f t="shared" si="96"/>
        <v>465.9984742355457</v>
      </c>
      <c r="AB143" s="36">
        <f t="shared" si="97"/>
        <v>51.146184938399301</v>
      </c>
      <c r="AC143" s="36">
        <f t="shared" si="98"/>
        <v>200.09393448077867</v>
      </c>
      <c r="AD143" s="36">
        <f t="shared" si="99"/>
        <v>40.960566925430442</v>
      </c>
      <c r="AE143" s="36">
        <f t="shared" si="100"/>
        <v>5.2397780499820072</v>
      </c>
      <c r="AF143" s="36">
        <f t="shared" si="101"/>
        <v>46.516357909605844</v>
      </c>
      <c r="AG143" s="36">
        <f t="shared" si="102"/>
        <v>6.7771951111015651</v>
      </c>
      <c r="AH143" s="36">
        <f t="shared" si="103"/>
        <v>39.863589812045589</v>
      </c>
      <c r="AI143" s="36">
        <f t="shared" si="104"/>
        <v>8.4616309500561044</v>
      </c>
      <c r="AJ143" s="36">
        <f t="shared" si="105"/>
        <v>24.605538063766829</v>
      </c>
      <c r="AK143" s="36">
        <f t="shared" si="106"/>
        <v>3.5260753575084491</v>
      </c>
      <c r="AL143" s="36">
        <f t="shared" si="107"/>
        <v>21.222168410723</v>
      </c>
      <c r="AM143" s="36">
        <f t="shared" si="108"/>
        <v>3.3103277806244829</v>
      </c>
      <c r="AN143" s="36">
        <f t="shared" si="109"/>
        <v>271.63265500516894</v>
      </c>
      <c r="AO143" s="36">
        <f t="shared" si="110"/>
        <v>72.166573579971526</v>
      </c>
      <c r="AP143" s="53">
        <f t="shared" si="111"/>
        <v>1121.1979727784378</v>
      </c>
      <c r="AQ143" s="53">
        <f t="shared" si="112"/>
        <v>1392.8306277836068</v>
      </c>
      <c r="AR143" s="52">
        <f t="shared" si="113"/>
        <v>1464.9972013635784</v>
      </c>
      <c r="BT143" s="34">
        <v>138</v>
      </c>
      <c r="BU143" s="59">
        <f t="shared" si="77"/>
        <v>5.7970413319905951</v>
      </c>
      <c r="BV143" s="59">
        <f t="shared" si="78"/>
        <v>6.2232702221627365</v>
      </c>
      <c r="BW143" s="59">
        <f t="shared" si="79"/>
        <v>6.1569983072588546</v>
      </c>
      <c r="BX143" s="59">
        <f t="shared" si="80"/>
        <v>6.5777098777376288</v>
      </c>
      <c r="BY143" s="59">
        <f t="shared" si="81"/>
        <v>7.8468519014234568</v>
      </c>
      <c r="BZ143" s="59">
        <f t="shared" si="82"/>
        <v>5.1330114125999291</v>
      </c>
      <c r="CA143" s="59">
        <f t="shared" si="83"/>
        <v>10.644475494188981</v>
      </c>
      <c r="CB143" s="59">
        <f t="shared" si="84"/>
        <v>9.2081455313879967</v>
      </c>
      <c r="CC143" s="59">
        <f t="shared" si="85"/>
        <v>9.9039974688312036</v>
      </c>
      <c r="CD143" s="59">
        <f t="shared" si="86"/>
        <v>9.1974249457131574</v>
      </c>
      <c r="CE143" s="59">
        <f t="shared" si="87"/>
        <v>9.3842631822146583</v>
      </c>
      <c r="CF143" s="59">
        <f t="shared" si="88"/>
        <v>9.3728744218725399</v>
      </c>
      <c r="CG143" s="59">
        <f t="shared" si="89"/>
        <v>8.4617896374493622</v>
      </c>
      <c r="CH143" s="59">
        <f t="shared" si="90"/>
        <v>6.7530146483567588</v>
      </c>
      <c r="CI143" s="59">
        <f t="shared" si="91"/>
        <v>9.7219991054104842</v>
      </c>
      <c r="CJ143" s="59">
        <f t="shared" si="92"/>
        <v>3.468212878699132</v>
      </c>
    </row>
    <row r="144" spans="1:88" x14ac:dyDescent="0.25">
      <c r="A144" s="41">
        <v>139</v>
      </c>
      <c r="B144" s="42" t="s">
        <v>235</v>
      </c>
      <c r="C144" s="46">
        <v>93963</v>
      </c>
      <c r="D144" s="47"/>
      <c r="E144" s="47" t="s">
        <v>157</v>
      </c>
      <c r="F144" s="47" t="s">
        <v>185</v>
      </c>
      <c r="G144" s="36">
        <v>95.095469398418388</v>
      </c>
      <c r="H144" s="36">
        <v>201.07874903735907</v>
      </c>
      <c r="I144" s="36">
        <v>23.884380537414096</v>
      </c>
      <c r="J144" s="36">
        <v>95.611245805011279</v>
      </c>
      <c r="K144" s="36">
        <v>19.991430483013943</v>
      </c>
      <c r="L144" s="36">
        <v>4.0211584318185905</v>
      </c>
      <c r="M144" s="36">
        <v>22.954351695306233</v>
      </c>
      <c r="N144" s="36">
        <v>3.1864923108313645</v>
      </c>
      <c r="O144" s="36">
        <v>18.291232710161573</v>
      </c>
      <c r="P144" s="36">
        <v>3.6869737116400745</v>
      </c>
      <c r="Q144" s="36">
        <v>10.562289528824182</v>
      </c>
      <c r="R144" s="36">
        <v>1.5423668721639614</v>
      </c>
      <c r="S144" s="36">
        <v>9.3949257127397026</v>
      </c>
      <c r="T144" s="36">
        <v>1.4689589982692479</v>
      </c>
      <c r="U144" s="36">
        <v>103.80565762102432</v>
      </c>
      <c r="V144" s="36">
        <v>40.744523118810989</v>
      </c>
      <c r="W144" s="53">
        <f t="shared" si="93"/>
        <v>510.77002523297159</v>
      </c>
      <c r="X144" s="53">
        <f t="shared" si="94"/>
        <v>614.57568285399589</v>
      </c>
      <c r="Y144" s="52">
        <f t="shared" si="76"/>
        <v>655.32020597280689</v>
      </c>
      <c r="Z144" s="36">
        <f t="shared" si="95"/>
        <v>111.26169919614951</v>
      </c>
      <c r="AA144" s="36">
        <f t="shared" si="96"/>
        <v>235.26213637371009</v>
      </c>
      <c r="AB144" s="36">
        <f t="shared" si="97"/>
        <v>27.944725228774491</v>
      </c>
      <c r="AC144" s="36">
        <f t="shared" si="98"/>
        <v>111.86515759186319</v>
      </c>
      <c r="AD144" s="36">
        <f t="shared" si="99"/>
        <v>23.190059360296171</v>
      </c>
      <c r="AE144" s="36">
        <f t="shared" si="100"/>
        <v>4.6645437809095647</v>
      </c>
      <c r="AF144" s="36">
        <f t="shared" si="101"/>
        <v>26.397504449602167</v>
      </c>
      <c r="AG144" s="36">
        <f t="shared" si="102"/>
        <v>3.6644661574560691</v>
      </c>
      <c r="AH144" s="36">
        <f t="shared" si="103"/>
        <v>21.034917616685807</v>
      </c>
      <c r="AI144" s="36">
        <f t="shared" si="104"/>
        <v>4.2400197683860856</v>
      </c>
      <c r="AJ144" s="36">
        <f t="shared" si="105"/>
        <v>12.041010062859566</v>
      </c>
      <c r="AK144" s="36">
        <f t="shared" si="106"/>
        <v>1.7582982342669158</v>
      </c>
      <c r="AL144" s="36">
        <f t="shared" si="107"/>
        <v>10.71021531252326</v>
      </c>
      <c r="AM144" s="36">
        <f t="shared" si="108"/>
        <v>1.6746132580269424</v>
      </c>
      <c r="AN144" s="36">
        <f t="shared" si="109"/>
        <v>131.83318517870089</v>
      </c>
      <c r="AO144" s="36">
        <f t="shared" si="110"/>
        <v>62.339120371780815</v>
      </c>
      <c r="AP144" s="53">
        <f t="shared" si="111"/>
        <v>595.70936639150977</v>
      </c>
      <c r="AQ144" s="53">
        <f t="shared" si="112"/>
        <v>727.54255157021066</v>
      </c>
      <c r="AR144" s="52">
        <f t="shared" si="113"/>
        <v>789.8816719419915</v>
      </c>
      <c r="BT144" s="34">
        <v>139</v>
      </c>
      <c r="BU144" s="59">
        <f t="shared" si="77"/>
        <v>3.1698489799472798</v>
      </c>
      <c r="BV144" s="59">
        <f t="shared" si="78"/>
        <v>3.1418554537087355</v>
      </c>
      <c r="BW144" s="59">
        <f t="shared" si="79"/>
        <v>3.3639972587907176</v>
      </c>
      <c r="BX144" s="59">
        <f t="shared" si="80"/>
        <v>3.6773556078850493</v>
      </c>
      <c r="BY144" s="59">
        <f t="shared" si="81"/>
        <v>4.4425401073364315</v>
      </c>
      <c r="BZ144" s="59">
        <f t="shared" si="82"/>
        <v>4.5694982179756707</v>
      </c>
      <c r="CA144" s="59">
        <f t="shared" si="83"/>
        <v>6.0406188671858514</v>
      </c>
      <c r="CB144" s="59">
        <f t="shared" si="84"/>
        <v>4.9788942356740069</v>
      </c>
      <c r="CC144" s="59">
        <f t="shared" si="85"/>
        <v>5.226066488617592</v>
      </c>
      <c r="CD144" s="59">
        <f t="shared" si="86"/>
        <v>4.6087171395500928</v>
      </c>
      <c r="CE144" s="59">
        <f t="shared" si="87"/>
        <v>4.5922997951409492</v>
      </c>
      <c r="CF144" s="59">
        <f t="shared" si="88"/>
        <v>4.6738390065574587</v>
      </c>
      <c r="CG144" s="59">
        <f t="shared" si="89"/>
        <v>4.2704207785180461</v>
      </c>
      <c r="CH144" s="59">
        <f t="shared" si="90"/>
        <v>3.4161837169052278</v>
      </c>
      <c r="CI144" s="59">
        <f t="shared" si="91"/>
        <v>4.7184389827738329</v>
      </c>
      <c r="CJ144" s="59">
        <f t="shared" si="92"/>
        <v>2.9959208175596315</v>
      </c>
    </row>
    <row r="145" spans="1:88" x14ac:dyDescent="0.25">
      <c r="A145" s="41">
        <v>140</v>
      </c>
      <c r="B145" s="42" t="s">
        <v>235</v>
      </c>
      <c r="C145" s="46">
        <v>93964</v>
      </c>
      <c r="D145" s="47"/>
      <c r="E145" s="47" t="s">
        <v>157</v>
      </c>
      <c r="F145" s="41" t="s">
        <v>14</v>
      </c>
      <c r="G145" s="36">
        <v>75.013930335010471</v>
      </c>
      <c r="H145" s="36">
        <v>158.97207601338943</v>
      </c>
      <c r="I145" s="36">
        <v>19.132305146075517</v>
      </c>
      <c r="J145" s="36">
        <v>77.298072817783193</v>
      </c>
      <c r="K145" s="36">
        <v>16.421435683454717</v>
      </c>
      <c r="L145" s="36">
        <v>3.5169717087023602</v>
      </c>
      <c r="M145" s="36">
        <v>19.021115199345875</v>
      </c>
      <c r="N145" s="36">
        <v>2.6159578676280089</v>
      </c>
      <c r="O145" s="36">
        <v>14.663854667269057</v>
      </c>
      <c r="P145" s="36">
        <v>2.9641627147469904</v>
      </c>
      <c r="Q145" s="36">
        <v>8.3223874567984222</v>
      </c>
      <c r="R145" s="36">
        <v>1.215416523055217</v>
      </c>
      <c r="S145" s="36">
        <v>7.4296252853244686</v>
      </c>
      <c r="T145" s="36">
        <v>1.143318649991329</v>
      </c>
      <c r="U145" s="36">
        <v>81.800833486899407</v>
      </c>
      <c r="V145" s="36">
        <v>34.650780312889815</v>
      </c>
      <c r="W145" s="53">
        <f t="shared" si="93"/>
        <v>407.73063006857507</v>
      </c>
      <c r="X145" s="53">
        <f t="shared" si="94"/>
        <v>489.53146355547449</v>
      </c>
      <c r="Y145" s="52">
        <f t="shared" si="76"/>
        <v>524.18224386836425</v>
      </c>
      <c r="Z145" s="36">
        <f t="shared" si="95"/>
        <v>87.766298491962246</v>
      </c>
      <c r="AA145" s="36">
        <f t="shared" si="96"/>
        <v>185.99732893566562</v>
      </c>
      <c r="AB145" s="36">
        <f t="shared" si="97"/>
        <v>22.384797020908355</v>
      </c>
      <c r="AC145" s="36">
        <f t="shared" si="98"/>
        <v>90.438745196806337</v>
      </c>
      <c r="AD145" s="36">
        <f t="shared" si="99"/>
        <v>19.048865392807471</v>
      </c>
      <c r="AE145" s="36">
        <f t="shared" si="100"/>
        <v>4.0796871820947374</v>
      </c>
      <c r="AF145" s="36">
        <f t="shared" si="101"/>
        <v>21.874282479247753</v>
      </c>
      <c r="AG145" s="36">
        <f t="shared" si="102"/>
        <v>3.00835154777221</v>
      </c>
      <c r="AH145" s="36">
        <f t="shared" si="103"/>
        <v>16.863432867359414</v>
      </c>
      <c r="AI145" s="36">
        <f t="shared" si="104"/>
        <v>3.4087871219590387</v>
      </c>
      <c r="AJ145" s="36">
        <f t="shared" si="105"/>
        <v>9.4875217007502002</v>
      </c>
      <c r="AK145" s="36">
        <f t="shared" si="106"/>
        <v>1.3855748362829472</v>
      </c>
      <c r="AL145" s="36">
        <f t="shared" si="107"/>
        <v>8.4697728252698941</v>
      </c>
      <c r="AM145" s="36">
        <f t="shared" si="108"/>
        <v>1.303383260990115</v>
      </c>
      <c r="AN145" s="36">
        <f t="shared" si="109"/>
        <v>103.88705852836225</v>
      </c>
      <c r="AO145" s="36">
        <f t="shared" si="110"/>
        <v>53.015693878721414</v>
      </c>
      <c r="AP145" s="53">
        <f t="shared" si="111"/>
        <v>475.5168288598764</v>
      </c>
      <c r="AQ145" s="53">
        <f t="shared" si="112"/>
        <v>579.40388738823867</v>
      </c>
      <c r="AR145" s="52">
        <f t="shared" si="113"/>
        <v>632.41958126696011</v>
      </c>
      <c r="BT145" s="34">
        <v>140</v>
      </c>
      <c r="BU145" s="59">
        <f t="shared" si="77"/>
        <v>2.5004643445003492</v>
      </c>
      <c r="BV145" s="59">
        <f t="shared" si="78"/>
        <v>2.4839386877092098</v>
      </c>
      <c r="BW145" s="59">
        <f t="shared" si="79"/>
        <v>2.6946908656444393</v>
      </c>
      <c r="BX145" s="59">
        <f t="shared" si="80"/>
        <v>2.973002800683969</v>
      </c>
      <c r="BY145" s="59">
        <f t="shared" si="81"/>
        <v>3.6492079296566038</v>
      </c>
      <c r="BZ145" s="59">
        <f t="shared" si="82"/>
        <v>3.9965587598890457</v>
      </c>
      <c r="CA145" s="59">
        <f t="shared" si="83"/>
        <v>5.0055566314068098</v>
      </c>
      <c r="CB145" s="59">
        <f t="shared" si="84"/>
        <v>4.0874341681687634</v>
      </c>
      <c r="CC145" s="59">
        <f t="shared" si="85"/>
        <v>4.1896727620768734</v>
      </c>
      <c r="CD145" s="59">
        <f t="shared" si="86"/>
        <v>3.7052033934337381</v>
      </c>
      <c r="CE145" s="59">
        <f t="shared" si="87"/>
        <v>3.6184293290427925</v>
      </c>
      <c r="CF145" s="59">
        <f t="shared" si="88"/>
        <v>3.6830803728945969</v>
      </c>
      <c r="CG145" s="59">
        <f t="shared" si="89"/>
        <v>3.3771024024202125</v>
      </c>
      <c r="CH145" s="59">
        <f t="shared" si="90"/>
        <v>2.6588805813751839</v>
      </c>
      <c r="CI145" s="59">
        <f t="shared" si="91"/>
        <v>3.7182197039499729</v>
      </c>
      <c r="CJ145" s="59">
        <f t="shared" si="92"/>
        <v>2.5478514935948393</v>
      </c>
    </row>
    <row r="146" spans="1:88" x14ac:dyDescent="0.25">
      <c r="A146" s="41">
        <v>141</v>
      </c>
      <c r="B146" s="42" t="s">
        <v>235</v>
      </c>
      <c r="C146" s="46">
        <v>93965</v>
      </c>
      <c r="D146" s="47"/>
      <c r="E146" s="47" t="s">
        <v>176</v>
      </c>
      <c r="F146" s="41" t="s">
        <v>185</v>
      </c>
      <c r="G146" s="36">
        <v>81.067395985471009</v>
      </c>
      <c r="H146" s="36">
        <v>171.60939491887677</v>
      </c>
      <c r="I146" s="36">
        <v>20.142031732797392</v>
      </c>
      <c r="J146" s="36">
        <v>77.736385779173048</v>
      </c>
      <c r="K146" s="36">
        <v>15.934129770324201</v>
      </c>
      <c r="L146" s="36">
        <v>3.3169860945355363</v>
      </c>
      <c r="M146" s="36">
        <v>17.472433016664347</v>
      </c>
      <c r="N146" s="36">
        <v>2.3791069347318547</v>
      </c>
      <c r="O146" s="36">
        <v>13.485690197328708</v>
      </c>
      <c r="P146" s="36">
        <v>2.6982243123839416</v>
      </c>
      <c r="Q146" s="36">
        <v>7.6304767156207376</v>
      </c>
      <c r="R146" s="36">
        <v>1.1220533054391346</v>
      </c>
      <c r="S146" s="36">
        <v>6.8363660653421885</v>
      </c>
      <c r="T146" s="36">
        <v>1.037166332533894</v>
      </c>
      <c r="U146" s="36">
        <v>75.51437597867087</v>
      </c>
      <c r="V146" s="36">
        <v>32.966433672327533</v>
      </c>
      <c r="W146" s="53">
        <f t="shared" si="93"/>
        <v>422.46784116122279</v>
      </c>
      <c r="X146" s="53">
        <f t="shared" si="94"/>
        <v>497.98221713989369</v>
      </c>
      <c r="Y146" s="52">
        <f t="shared" si="76"/>
        <v>530.94865081222122</v>
      </c>
      <c r="Z146" s="36">
        <f t="shared" si="95"/>
        <v>94.848853303001079</v>
      </c>
      <c r="AA146" s="36">
        <f t="shared" si="96"/>
        <v>200.7829920550858</v>
      </c>
      <c r="AB146" s="36">
        <f t="shared" si="97"/>
        <v>23.566177127372946</v>
      </c>
      <c r="AC146" s="36">
        <f t="shared" si="98"/>
        <v>90.95157136163246</v>
      </c>
      <c r="AD146" s="36">
        <f t="shared" si="99"/>
        <v>18.483590533576074</v>
      </c>
      <c r="AE146" s="36">
        <f t="shared" si="100"/>
        <v>3.8477038696612218</v>
      </c>
      <c r="AF146" s="36">
        <f t="shared" si="101"/>
        <v>20.093297969163999</v>
      </c>
      <c r="AG146" s="36">
        <f t="shared" si="102"/>
        <v>2.7359729749416326</v>
      </c>
      <c r="AH146" s="36">
        <f t="shared" si="103"/>
        <v>15.508543726928012</v>
      </c>
      <c r="AI146" s="36">
        <f t="shared" si="104"/>
        <v>3.1029579592415324</v>
      </c>
      <c r="AJ146" s="36">
        <f t="shared" si="105"/>
        <v>8.6987434558076409</v>
      </c>
      <c r="AK146" s="36">
        <f t="shared" si="106"/>
        <v>1.2791407682006133</v>
      </c>
      <c r="AL146" s="36">
        <f t="shared" si="107"/>
        <v>7.7934573144900945</v>
      </c>
      <c r="AM146" s="36">
        <f t="shared" si="108"/>
        <v>1.182369619088639</v>
      </c>
      <c r="AN146" s="36">
        <f t="shared" si="109"/>
        <v>95.903257492912005</v>
      </c>
      <c r="AO146" s="36">
        <f t="shared" si="110"/>
        <v>50.438643518661124</v>
      </c>
      <c r="AP146" s="53">
        <f t="shared" si="111"/>
        <v>492.87537203819176</v>
      </c>
      <c r="AQ146" s="53">
        <f t="shared" si="112"/>
        <v>588.77862953110377</v>
      </c>
      <c r="AR146" s="52">
        <f t="shared" si="113"/>
        <v>639.21727304976491</v>
      </c>
      <c r="BT146" s="34">
        <v>141</v>
      </c>
      <c r="BU146" s="59">
        <f t="shared" si="77"/>
        <v>2.7022465328490335</v>
      </c>
      <c r="BV146" s="59">
        <f t="shared" si="78"/>
        <v>2.6813967956074496</v>
      </c>
      <c r="BW146" s="59">
        <f t="shared" si="79"/>
        <v>2.8369058778587877</v>
      </c>
      <c r="BX146" s="59">
        <f t="shared" si="80"/>
        <v>2.9898609915066556</v>
      </c>
      <c r="BY146" s="59">
        <f t="shared" si="81"/>
        <v>3.5409177267387113</v>
      </c>
      <c r="BZ146" s="59">
        <f t="shared" si="82"/>
        <v>3.7693023801540186</v>
      </c>
      <c r="CA146" s="59">
        <f t="shared" si="83"/>
        <v>4.5980086885958809</v>
      </c>
      <c r="CB146" s="59">
        <f t="shared" si="84"/>
        <v>3.7173545855185228</v>
      </c>
      <c r="CC146" s="59">
        <f t="shared" si="85"/>
        <v>3.8530543420939165</v>
      </c>
      <c r="CD146" s="59">
        <f t="shared" si="86"/>
        <v>3.3727803904799267</v>
      </c>
      <c r="CE146" s="59">
        <f t="shared" si="87"/>
        <v>3.3175985720090164</v>
      </c>
      <c r="CF146" s="59">
        <f t="shared" si="88"/>
        <v>3.4001615316337412</v>
      </c>
      <c r="CG146" s="59">
        <f t="shared" si="89"/>
        <v>3.1074391206100853</v>
      </c>
      <c r="CH146" s="59">
        <f t="shared" si="90"/>
        <v>2.4120147268230094</v>
      </c>
      <c r="CI146" s="59">
        <f t="shared" si="91"/>
        <v>3.4324716353941302</v>
      </c>
      <c r="CJ146" s="59">
        <f t="shared" si="92"/>
        <v>2.4240024759064362</v>
      </c>
    </row>
    <row r="147" spans="1:88" x14ac:dyDescent="0.25">
      <c r="A147" s="41">
        <v>142</v>
      </c>
      <c r="B147" s="42" t="s">
        <v>235</v>
      </c>
      <c r="C147" s="46" t="s">
        <v>218</v>
      </c>
      <c r="D147" s="47"/>
      <c r="E147" s="47" t="s">
        <v>157</v>
      </c>
      <c r="F147" s="41" t="s">
        <v>207</v>
      </c>
      <c r="G147" s="36">
        <v>67.708692612731127</v>
      </c>
      <c r="H147" s="36">
        <v>129.6708630322081</v>
      </c>
      <c r="I147" s="36">
        <v>15.503720990627071</v>
      </c>
      <c r="J147" s="36">
        <v>60.645367123959325</v>
      </c>
      <c r="K147" s="36">
        <v>12.036468657882059</v>
      </c>
      <c r="L147" s="36">
        <v>4.7064148407976099</v>
      </c>
      <c r="M147" s="36">
        <v>13.358294570788575</v>
      </c>
      <c r="N147" s="36">
        <v>1.7241458747368277</v>
      </c>
      <c r="O147" s="36">
        <v>9.3633425247938291</v>
      </c>
      <c r="P147" s="36">
        <v>1.8443064890693215</v>
      </c>
      <c r="Q147" s="36">
        <v>5.0996779491362707</v>
      </c>
      <c r="R147" s="36">
        <v>0.72977493002285465</v>
      </c>
      <c r="S147" s="36">
        <v>4.3993202955838786</v>
      </c>
      <c r="T147" s="36">
        <v>0.68740205242275865</v>
      </c>
      <c r="U147" s="36">
        <v>50.716491989976554</v>
      </c>
      <c r="V147" s="36">
        <v>27.440404452855642</v>
      </c>
      <c r="W147" s="53">
        <f t="shared" si="93"/>
        <v>327.47779194475964</v>
      </c>
      <c r="X147" s="53">
        <f t="shared" si="94"/>
        <v>378.19428393473618</v>
      </c>
      <c r="Y147" s="52">
        <f t="shared" si="76"/>
        <v>405.63468838759184</v>
      </c>
      <c r="Z147" s="36">
        <f t="shared" si="95"/>
        <v>79.219170356895418</v>
      </c>
      <c r="AA147" s="36">
        <f t="shared" si="96"/>
        <v>151.71490974768346</v>
      </c>
      <c r="AB147" s="36">
        <f t="shared" si="97"/>
        <v>18.139353559033673</v>
      </c>
      <c r="AC147" s="36">
        <f t="shared" si="98"/>
        <v>70.955079535032411</v>
      </c>
      <c r="AD147" s="36">
        <f t="shared" si="99"/>
        <v>13.962303643143187</v>
      </c>
      <c r="AE147" s="36">
        <f t="shared" si="100"/>
        <v>5.459441215325227</v>
      </c>
      <c r="AF147" s="36">
        <f t="shared" si="101"/>
        <v>15.362038756406859</v>
      </c>
      <c r="AG147" s="36">
        <f t="shared" si="102"/>
        <v>1.9827677559473518</v>
      </c>
      <c r="AH147" s="36">
        <f t="shared" si="103"/>
        <v>10.767843903512903</v>
      </c>
      <c r="AI147" s="36">
        <f t="shared" si="104"/>
        <v>2.1209524624297194</v>
      </c>
      <c r="AJ147" s="36">
        <f t="shared" si="105"/>
        <v>5.8136328620153481</v>
      </c>
      <c r="AK147" s="36">
        <f t="shared" si="106"/>
        <v>0.83194342022605428</v>
      </c>
      <c r="AL147" s="36">
        <f t="shared" si="107"/>
        <v>5.0152251369656211</v>
      </c>
      <c r="AM147" s="36">
        <f t="shared" si="108"/>
        <v>0.78363833976194475</v>
      </c>
      <c r="AN147" s="36">
        <f t="shared" si="109"/>
        <v>64.409944827270223</v>
      </c>
      <c r="AO147" s="36">
        <f t="shared" si="110"/>
        <v>41.983818812869131</v>
      </c>
      <c r="AP147" s="53">
        <f t="shared" si="111"/>
        <v>382.12830069437922</v>
      </c>
      <c r="AQ147" s="53">
        <f t="shared" si="112"/>
        <v>446.53824552164946</v>
      </c>
      <c r="AR147" s="52">
        <f t="shared" si="113"/>
        <v>488.52206433451857</v>
      </c>
      <c r="BT147" s="34">
        <v>142</v>
      </c>
      <c r="BU147" s="59">
        <f t="shared" si="77"/>
        <v>2.2569564204243711</v>
      </c>
      <c r="BV147" s="59">
        <f t="shared" si="78"/>
        <v>2.0261072348782516</v>
      </c>
      <c r="BW147" s="59">
        <f t="shared" si="79"/>
        <v>2.1836226747362075</v>
      </c>
      <c r="BX147" s="59">
        <f t="shared" si="80"/>
        <v>2.3325141201522817</v>
      </c>
      <c r="BY147" s="59">
        <f t="shared" si="81"/>
        <v>2.6747708128626799</v>
      </c>
      <c r="BZ147" s="59">
        <f t="shared" si="82"/>
        <v>5.3481986827245569</v>
      </c>
      <c r="CA147" s="59">
        <f t="shared" si="83"/>
        <v>3.5153406765233091</v>
      </c>
      <c r="CB147" s="59">
        <f t="shared" si="84"/>
        <v>2.6939779292762931</v>
      </c>
      <c r="CC147" s="59">
        <f t="shared" si="85"/>
        <v>2.6752407213696654</v>
      </c>
      <c r="CD147" s="59">
        <f t="shared" si="86"/>
        <v>2.3053831113366519</v>
      </c>
      <c r="CE147" s="59">
        <f t="shared" si="87"/>
        <v>2.2172512822331614</v>
      </c>
      <c r="CF147" s="59">
        <f t="shared" si="88"/>
        <v>2.2114391818874384</v>
      </c>
      <c r="CG147" s="59">
        <f t="shared" si="89"/>
        <v>1.9996910434472175</v>
      </c>
      <c r="CH147" s="59">
        <f t="shared" si="90"/>
        <v>1.5986094242389737</v>
      </c>
      <c r="CI147" s="59">
        <f t="shared" si="91"/>
        <v>2.3052950904534799</v>
      </c>
      <c r="CJ147" s="59">
        <f t="shared" si="92"/>
        <v>2.0176767980040915</v>
      </c>
    </row>
    <row r="148" spans="1:88" x14ac:dyDescent="0.25">
      <c r="A148" s="41">
        <v>146</v>
      </c>
      <c r="B148" s="42" t="s">
        <v>235</v>
      </c>
      <c r="C148" s="46">
        <v>93971</v>
      </c>
      <c r="D148" s="44"/>
      <c r="E148" s="44" t="s">
        <v>157</v>
      </c>
      <c r="F148" s="41" t="s">
        <v>207</v>
      </c>
      <c r="G148" s="36">
        <v>39.797327405238676</v>
      </c>
      <c r="H148" s="36">
        <v>73.915550645176765</v>
      </c>
      <c r="I148" s="36">
        <v>8.1963749675802191</v>
      </c>
      <c r="J148" s="36">
        <v>29.925682863679853</v>
      </c>
      <c r="K148" s="36">
        <v>5.8654877743228226</v>
      </c>
      <c r="L148" s="36">
        <v>2.5500229851000142</v>
      </c>
      <c r="M148" s="36">
        <v>6.1810410264723528</v>
      </c>
      <c r="N148" s="36">
        <v>0.91080712491420579</v>
      </c>
      <c r="O148" s="36">
        <v>5.1831245774934995</v>
      </c>
      <c r="P148" s="36">
        <v>1.0684142011649322</v>
      </c>
      <c r="Q148" s="36">
        <v>3.1156856287922494</v>
      </c>
      <c r="R148" s="36">
        <v>0.42444598464195876</v>
      </c>
      <c r="S148" s="36">
        <v>2.7410783682119115</v>
      </c>
      <c r="T148" s="36">
        <v>0.44628811831044846</v>
      </c>
      <c r="U148" s="36">
        <v>29.491729067794846</v>
      </c>
      <c r="V148" s="36">
        <v>22.84407619055985</v>
      </c>
      <c r="W148" s="53">
        <f t="shared" si="93"/>
        <v>180.32133167109984</v>
      </c>
      <c r="X148" s="53">
        <f t="shared" si="94"/>
        <v>209.81306073889468</v>
      </c>
      <c r="Y148" s="52">
        <f t="shared" si="76"/>
        <v>232.65713692945454</v>
      </c>
      <c r="Z148" s="36">
        <f t="shared" si="95"/>
        <v>46.562873064129249</v>
      </c>
      <c r="AA148" s="36">
        <f t="shared" si="96"/>
        <v>86.481194254856817</v>
      </c>
      <c r="AB148" s="36">
        <f t="shared" si="97"/>
        <v>9.5897587120688552</v>
      </c>
      <c r="AC148" s="36">
        <f t="shared" si="98"/>
        <v>35.013048950505429</v>
      </c>
      <c r="AD148" s="36">
        <f t="shared" si="99"/>
        <v>6.8039658182144738</v>
      </c>
      <c r="AE148" s="36">
        <f t="shared" si="100"/>
        <v>2.9580266627160161</v>
      </c>
      <c r="AF148" s="36">
        <f t="shared" si="101"/>
        <v>7.1081971804432049</v>
      </c>
      <c r="AG148" s="36">
        <f t="shared" si="102"/>
        <v>1.0474281936513365</v>
      </c>
      <c r="AH148" s="36">
        <f t="shared" si="103"/>
        <v>5.9605932641175237</v>
      </c>
      <c r="AI148" s="36">
        <f t="shared" si="104"/>
        <v>1.228676331339672</v>
      </c>
      <c r="AJ148" s="36">
        <f t="shared" si="105"/>
        <v>3.5518816168231639</v>
      </c>
      <c r="AK148" s="36">
        <f t="shared" si="106"/>
        <v>0.48386842249183293</v>
      </c>
      <c r="AL148" s="36">
        <f t="shared" si="107"/>
        <v>3.124829339761579</v>
      </c>
      <c r="AM148" s="36">
        <f t="shared" si="108"/>
        <v>0.5087684548739112</v>
      </c>
      <c r="AN148" s="36">
        <f t="shared" si="109"/>
        <v>37.454495916099454</v>
      </c>
      <c r="AO148" s="36">
        <f t="shared" si="110"/>
        <v>34.95143657155657</v>
      </c>
      <c r="AP148" s="53">
        <f t="shared" si="111"/>
        <v>210.42311026599307</v>
      </c>
      <c r="AQ148" s="53">
        <f t="shared" si="112"/>
        <v>247.87760618209253</v>
      </c>
      <c r="AR148" s="52">
        <f t="shared" si="113"/>
        <v>282.82904275364911</v>
      </c>
      <c r="BT148" s="34">
        <v>143</v>
      </c>
      <c r="BU148" s="59">
        <f t="shared" si="77"/>
        <v>1.3265775801746225</v>
      </c>
      <c r="BV148" s="59">
        <f t="shared" si="78"/>
        <v>1.154930478830887</v>
      </c>
      <c r="BW148" s="59">
        <f t="shared" si="79"/>
        <v>1.1544190095183409</v>
      </c>
      <c r="BX148" s="59">
        <f t="shared" si="80"/>
        <v>1.1509878024492251</v>
      </c>
      <c r="BY148" s="59">
        <f t="shared" si="81"/>
        <v>1.3034417276272938</v>
      </c>
      <c r="BZ148" s="59">
        <f t="shared" si="82"/>
        <v>2.8977533921591072</v>
      </c>
      <c r="CA148" s="59">
        <f t="shared" si="83"/>
        <v>1.626589743808514</v>
      </c>
      <c r="CB148" s="59">
        <f t="shared" si="84"/>
        <v>1.4231361326784464</v>
      </c>
      <c r="CC148" s="59">
        <f t="shared" si="85"/>
        <v>1.4808927364267142</v>
      </c>
      <c r="CD148" s="59">
        <f t="shared" si="86"/>
        <v>1.3355177514561651</v>
      </c>
      <c r="CE148" s="59">
        <f t="shared" si="87"/>
        <v>1.3546459255618477</v>
      </c>
      <c r="CF148" s="59">
        <f t="shared" si="88"/>
        <v>1.2861999534604811</v>
      </c>
      <c r="CG148" s="59">
        <f t="shared" si="89"/>
        <v>1.2459447128235961</v>
      </c>
      <c r="CH148" s="59">
        <f t="shared" si="90"/>
        <v>1.0378793449080197</v>
      </c>
      <c r="CI148" s="59">
        <f t="shared" si="91"/>
        <v>1.3405331394452202</v>
      </c>
      <c r="CJ148" s="59">
        <f t="shared" si="92"/>
        <v>1.679711484599989</v>
      </c>
    </row>
    <row r="149" spans="1:88" x14ac:dyDescent="0.25">
      <c r="A149" s="41">
        <v>147</v>
      </c>
      <c r="B149" s="42" t="s">
        <v>235</v>
      </c>
      <c r="C149" s="46">
        <v>93972</v>
      </c>
      <c r="D149" s="44"/>
      <c r="E149" s="44" t="s">
        <v>159</v>
      </c>
      <c r="F149" s="41" t="s">
        <v>207</v>
      </c>
      <c r="G149" s="36">
        <v>39.488458908354005</v>
      </c>
      <c r="H149" s="36">
        <v>75.384855536092275</v>
      </c>
      <c r="I149" s="36">
        <v>8.4990251507884427</v>
      </c>
      <c r="J149" s="36">
        <v>31.226803569411576</v>
      </c>
      <c r="K149" s="36">
        <v>6.0256886079588883</v>
      </c>
      <c r="L149" s="36">
        <v>2.0377843473781154</v>
      </c>
      <c r="M149" s="36">
        <v>6.2600609034318406</v>
      </c>
      <c r="N149" s="36">
        <v>0.93345177038058746</v>
      </c>
      <c r="O149" s="36">
        <v>5.398869647614184</v>
      </c>
      <c r="P149" s="36">
        <v>1.074581591667209</v>
      </c>
      <c r="Q149" s="36">
        <v>3.1729082229481302</v>
      </c>
      <c r="R149" s="36">
        <v>0.43678246370520613</v>
      </c>
      <c r="S149" s="36">
        <v>2.8906881339129078</v>
      </c>
      <c r="T149" s="36">
        <v>0.45400896172742433</v>
      </c>
      <c r="U149" s="36">
        <v>29.8194809913721</v>
      </c>
      <c r="V149" s="36">
        <v>18.002925838907121</v>
      </c>
      <c r="W149" s="53">
        <f t="shared" si="93"/>
        <v>183.28396781537083</v>
      </c>
      <c r="X149" s="53">
        <f t="shared" si="94"/>
        <v>213.10344880674293</v>
      </c>
      <c r="Y149" s="52">
        <f t="shared" si="76"/>
        <v>231.10637464565005</v>
      </c>
      <c r="Z149" s="36">
        <f t="shared" si="95"/>
        <v>46.201496922774183</v>
      </c>
      <c r="AA149" s="36">
        <f t="shared" si="96"/>
        <v>88.200280977227962</v>
      </c>
      <c r="AB149" s="36">
        <f t="shared" si="97"/>
        <v>9.9438594264224776</v>
      </c>
      <c r="AC149" s="36">
        <f t="shared" si="98"/>
        <v>36.53536017621154</v>
      </c>
      <c r="AD149" s="36">
        <f t="shared" si="99"/>
        <v>6.9897987852323098</v>
      </c>
      <c r="AE149" s="36">
        <f t="shared" si="100"/>
        <v>2.3638298429586135</v>
      </c>
      <c r="AF149" s="36">
        <f t="shared" si="101"/>
        <v>7.1990700389466165</v>
      </c>
      <c r="AG149" s="36">
        <f t="shared" si="102"/>
        <v>1.0734695359376756</v>
      </c>
      <c r="AH149" s="36">
        <f t="shared" si="103"/>
        <v>6.2087000947563107</v>
      </c>
      <c r="AI149" s="36">
        <f t="shared" si="104"/>
        <v>1.2357688304172902</v>
      </c>
      <c r="AJ149" s="36">
        <f t="shared" si="105"/>
        <v>3.6171153741608681</v>
      </c>
      <c r="AK149" s="36">
        <f t="shared" si="106"/>
        <v>0.49793200862393494</v>
      </c>
      <c r="AL149" s="36">
        <f t="shared" si="107"/>
        <v>3.2953844726607144</v>
      </c>
      <c r="AM149" s="36">
        <f t="shared" si="108"/>
        <v>0.5175702163692637</v>
      </c>
      <c r="AN149" s="36">
        <f t="shared" si="109"/>
        <v>37.87074085904257</v>
      </c>
      <c r="AO149" s="36">
        <f t="shared" si="110"/>
        <v>27.544476533527895</v>
      </c>
      <c r="AP149" s="53">
        <f t="shared" si="111"/>
        <v>213.87963670269977</v>
      </c>
      <c r="AQ149" s="53">
        <f t="shared" si="112"/>
        <v>251.75037756174234</v>
      </c>
      <c r="AR149" s="52">
        <f t="shared" si="113"/>
        <v>279.29485409527024</v>
      </c>
      <c r="BT149" s="34">
        <v>144</v>
      </c>
      <c r="BU149" s="59">
        <f t="shared" si="77"/>
        <v>1.3162819636118002</v>
      </c>
      <c r="BV149" s="59">
        <f t="shared" si="78"/>
        <v>1.1778883677514418</v>
      </c>
      <c r="BW149" s="59">
        <f t="shared" si="79"/>
        <v>1.1970457958856962</v>
      </c>
      <c r="BX149" s="59">
        <f t="shared" si="80"/>
        <v>1.2010309065158298</v>
      </c>
      <c r="BY149" s="59">
        <f t="shared" si="81"/>
        <v>1.339041912879753</v>
      </c>
      <c r="BZ149" s="59">
        <f t="shared" si="82"/>
        <v>2.3156640311114947</v>
      </c>
      <c r="CA149" s="59">
        <f t="shared" si="83"/>
        <v>1.6473844482715372</v>
      </c>
      <c r="CB149" s="59">
        <f t="shared" si="84"/>
        <v>1.458518391219668</v>
      </c>
      <c r="CC149" s="59">
        <f t="shared" si="85"/>
        <v>1.542534185032624</v>
      </c>
      <c r="CD149" s="59">
        <f t="shared" si="86"/>
        <v>1.3432269895840112</v>
      </c>
      <c r="CE149" s="59">
        <f t="shared" si="87"/>
        <v>1.3795253143252741</v>
      </c>
      <c r="CF149" s="59">
        <f t="shared" si="88"/>
        <v>1.3235832233491094</v>
      </c>
      <c r="CG149" s="59">
        <f t="shared" si="89"/>
        <v>1.3139491517785944</v>
      </c>
      <c r="CH149" s="59">
        <f t="shared" si="90"/>
        <v>1.0558347947149402</v>
      </c>
      <c r="CI149" s="59">
        <f t="shared" si="91"/>
        <v>1.3554309541532772</v>
      </c>
      <c r="CJ149" s="59">
        <f t="shared" si="92"/>
        <v>1.3237445469784648</v>
      </c>
    </row>
    <row r="150" spans="1:88" x14ac:dyDescent="0.25">
      <c r="A150" s="41">
        <v>148</v>
      </c>
      <c r="B150" s="42" t="s">
        <v>235</v>
      </c>
      <c r="C150" s="46">
        <v>93973</v>
      </c>
      <c r="D150" s="47"/>
      <c r="E150" s="47" t="s">
        <v>157</v>
      </c>
      <c r="F150" s="41" t="s">
        <v>207</v>
      </c>
      <c r="G150" s="36">
        <v>61.592158034014915</v>
      </c>
      <c r="H150" s="36">
        <v>121.12877958484722</v>
      </c>
      <c r="I150" s="36">
        <v>14.71763748520307</v>
      </c>
      <c r="J150" s="36">
        <v>58.719661839395883</v>
      </c>
      <c r="K150" s="36">
        <v>11.574473033806447</v>
      </c>
      <c r="L150" s="36">
        <v>4.4877521297760383</v>
      </c>
      <c r="M150" s="36">
        <v>12.929534821218814</v>
      </c>
      <c r="N150" s="36">
        <v>1.6904621422086985</v>
      </c>
      <c r="O150" s="36">
        <v>9.1565493169683645</v>
      </c>
      <c r="P150" s="36">
        <v>1.8547732388809794</v>
      </c>
      <c r="Q150" s="36">
        <v>5.1778000740245913</v>
      </c>
      <c r="R150" s="36">
        <v>0.73995409900092846</v>
      </c>
      <c r="S150" s="36">
        <v>4.605601088481345</v>
      </c>
      <c r="T150" s="36">
        <v>0.71143233415923102</v>
      </c>
      <c r="U150" s="36">
        <v>50.454335979517104</v>
      </c>
      <c r="V150" s="36">
        <v>24.205867207960083</v>
      </c>
      <c r="W150" s="53">
        <f t="shared" si="93"/>
        <v>309.08656922198651</v>
      </c>
      <c r="X150" s="53">
        <f t="shared" si="94"/>
        <v>359.54090520150362</v>
      </c>
      <c r="Y150" s="52">
        <f t="shared" si="76"/>
        <v>383.74677240946369</v>
      </c>
      <c r="Z150" s="36">
        <f t="shared" si="95"/>
        <v>72.062824899797448</v>
      </c>
      <c r="AA150" s="36">
        <f t="shared" si="96"/>
        <v>141.72067211427125</v>
      </c>
      <c r="AB150" s="36">
        <f t="shared" si="97"/>
        <v>17.219635857687592</v>
      </c>
      <c r="AC150" s="36">
        <f t="shared" si="98"/>
        <v>68.702004352093184</v>
      </c>
      <c r="AD150" s="36">
        <f t="shared" si="99"/>
        <v>13.426388719215478</v>
      </c>
      <c r="AE150" s="36">
        <f t="shared" si="100"/>
        <v>5.2057924705402039</v>
      </c>
      <c r="AF150" s="36">
        <f t="shared" si="101"/>
        <v>14.868965044401635</v>
      </c>
      <c r="AG150" s="36">
        <f t="shared" si="102"/>
        <v>1.9440314635400031</v>
      </c>
      <c r="AH150" s="36">
        <f t="shared" si="103"/>
        <v>10.530031714513619</v>
      </c>
      <c r="AI150" s="36">
        <f t="shared" si="104"/>
        <v>2.1329892247131261</v>
      </c>
      <c r="AJ150" s="36">
        <f t="shared" si="105"/>
        <v>5.9026920843880335</v>
      </c>
      <c r="AK150" s="36">
        <f t="shared" si="106"/>
        <v>0.84354767286105836</v>
      </c>
      <c r="AL150" s="36">
        <f t="shared" si="107"/>
        <v>5.2503852408687326</v>
      </c>
      <c r="AM150" s="36">
        <f t="shared" si="108"/>
        <v>0.81103286094152327</v>
      </c>
      <c r="AN150" s="36">
        <f t="shared" si="109"/>
        <v>64.077006693986718</v>
      </c>
      <c r="AO150" s="36">
        <f t="shared" si="110"/>
        <v>37.034976828178927</v>
      </c>
      <c r="AP150" s="53">
        <f t="shared" si="111"/>
        <v>360.62099371983288</v>
      </c>
      <c r="AQ150" s="53">
        <f t="shared" si="112"/>
        <v>424.69800041381961</v>
      </c>
      <c r="AR150" s="52">
        <f t="shared" si="113"/>
        <v>461.73297724199853</v>
      </c>
      <c r="BT150" s="34">
        <v>145</v>
      </c>
      <c r="BU150" s="59">
        <f t="shared" si="77"/>
        <v>2.0530719344671637</v>
      </c>
      <c r="BV150" s="59">
        <f t="shared" si="78"/>
        <v>1.8926371810132379</v>
      </c>
      <c r="BW150" s="59">
        <f t="shared" si="79"/>
        <v>2.0729066880567708</v>
      </c>
      <c r="BX150" s="59">
        <f t="shared" si="80"/>
        <v>2.258448532284457</v>
      </c>
      <c r="BY150" s="59">
        <f t="shared" si="81"/>
        <v>2.572105118623655</v>
      </c>
      <c r="BZ150" s="59">
        <f t="shared" si="82"/>
        <v>5.0997183292909529</v>
      </c>
      <c r="CA150" s="59">
        <f t="shared" si="83"/>
        <v>3.4025091634786353</v>
      </c>
      <c r="CB150" s="59">
        <f t="shared" si="84"/>
        <v>2.6413470972010913</v>
      </c>
      <c r="CC150" s="59">
        <f t="shared" si="85"/>
        <v>2.6161569477052469</v>
      </c>
      <c r="CD150" s="59">
        <f t="shared" si="86"/>
        <v>2.3184665486012244</v>
      </c>
      <c r="CE150" s="59">
        <f t="shared" si="87"/>
        <v>2.2512174234889528</v>
      </c>
      <c r="CF150" s="59">
        <f t="shared" si="88"/>
        <v>2.242285148487662</v>
      </c>
      <c r="CG150" s="59">
        <f t="shared" si="89"/>
        <v>2.0934550402187928</v>
      </c>
      <c r="CH150" s="59">
        <f t="shared" si="90"/>
        <v>1.6544938003703047</v>
      </c>
      <c r="CI150" s="59">
        <f t="shared" si="91"/>
        <v>2.2933789081598683</v>
      </c>
      <c r="CJ150" s="59">
        <f t="shared" si="92"/>
        <v>1.7798431770558885</v>
      </c>
    </row>
    <row r="151" spans="1:88" x14ac:dyDescent="0.25">
      <c r="A151" s="41">
        <v>149</v>
      </c>
      <c r="B151" s="42" t="s">
        <v>236</v>
      </c>
      <c r="C151" s="42" t="s">
        <v>157</v>
      </c>
      <c r="D151" s="41" t="s">
        <v>221</v>
      </c>
      <c r="E151" s="41" t="s">
        <v>157</v>
      </c>
      <c r="F151" s="41" t="s">
        <v>207</v>
      </c>
      <c r="G151" s="39">
        <v>64.2</v>
      </c>
      <c r="H151" s="39">
        <v>122.5</v>
      </c>
      <c r="I151" s="39">
        <v>14.6</v>
      </c>
      <c r="J151" s="39">
        <v>54.5</v>
      </c>
      <c r="K151" s="39">
        <v>10.9</v>
      </c>
      <c r="L151" s="39">
        <v>2.46</v>
      </c>
      <c r="M151" s="39">
        <v>10.75</v>
      </c>
      <c r="N151" s="39">
        <v>1.54</v>
      </c>
      <c r="O151" s="39">
        <v>9.2200000000000006</v>
      </c>
      <c r="P151" s="39">
        <v>1.81</v>
      </c>
      <c r="Q151" s="39">
        <v>4.9800000000000004</v>
      </c>
      <c r="R151" s="39">
        <v>0.77</v>
      </c>
      <c r="S151" s="39">
        <v>4.7699999999999996</v>
      </c>
      <c r="T151" s="39">
        <v>0.74</v>
      </c>
      <c r="U151" s="39">
        <v>52.4</v>
      </c>
      <c r="V151" s="39">
        <v>21</v>
      </c>
      <c r="W151" s="53">
        <f t="shared" si="93"/>
        <v>303.74</v>
      </c>
      <c r="X151" s="53">
        <f t="shared" si="94"/>
        <v>356.14</v>
      </c>
      <c r="Y151" s="52">
        <f t="shared" si="76"/>
        <v>377.14</v>
      </c>
      <c r="Z151" s="36">
        <f t="shared" si="95"/>
        <v>75.114000000000004</v>
      </c>
      <c r="AA151" s="36">
        <f t="shared" si="96"/>
        <v>143.32499999999999</v>
      </c>
      <c r="AB151" s="36">
        <f t="shared" si="97"/>
        <v>17.081999999999997</v>
      </c>
      <c r="AC151" s="36">
        <f t="shared" si="98"/>
        <v>63.764999999999993</v>
      </c>
      <c r="AD151" s="36">
        <f t="shared" si="99"/>
        <v>12.644</v>
      </c>
      <c r="AE151" s="36">
        <f t="shared" si="100"/>
        <v>2.8535999999999997</v>
      </c>
      <c r="AF151" s="36">
        <f t="shared" si="101"/>
        <v>12.362499999999999</v>
      </c>
      <c r="AG151" s="36">
        <f t="shared" si="102"/>
        <v>1.7709999999999999</v>
      </c>
      <c r="AH151" s="36">
        <f t="shared" si="103"/>
        <v>10.603</v>
      </c>
      <c r="AI151" s="36">
        <f t="shared" si="104"/>
        <v>2.0814999999999997</v>
      </c>
      <c r="AJ151" s="36">
        <f t="shared" si="105"/>
        <v>5.6772</v>
      </c>
      <c r="AK151" s="36">
        <f t="shared" si="106"/>
        <v>0.87779999999999991</v>
      </c>
      <c r="AL151" s="36">
        <f t="shared" si="107"/>
        <v>5.4377999999999993</v>
      </c>
      <c r="AM151" s="36">
        <f t="shared" si="108"/>
        <v>0.84359999999999991</v>
      </c>
      <c r="AN151" s="36">
        <f t="shared" si="109"/>
        <v>66.548000000000002</v>
      </c>
      <c r="AO151" s="36">
        <f t="shared" si="110"/>
        <v>32.130000000000003</v>
      </c>
      <c r="AP151" s="53">
        <f t="shared" si="111"/>
        <v>354.43799999999999</v>
      </c>
      <c r="AQ151" s="53">
        <f t="shared" si="112"/>
        <v>420.98599999999999</v>
      </c>
      <c r="AR151" s="52">
        <f t="shared" si="113"/>
        <v>453.11599999999999</v>
      </c>
      <c r="BT151" s="34">
        <v>146</v>
      </c>
      <c r="BU151" s="59">
        <f t="shared" si="77"/>
        <v>2.14</v>
      </c>
      <c r="BV151" s="59">
        <f t="shared" si="78"/>
        <v>1.9140625</v>
      </c>
      <c r="BW151" s="59">
        <f t="shared" si="79"/>
        <v>2.056338028169014</v>
      </c>
      <c r="BX151" s="59">
        <f t="shared" si="80"/>
        <v>2.0961538461538463</v>
      </c>
      <c r="BY151" s="59">
        <f t="shared" si="81"/>
        <v>2.4222222222222225</v>
      </c>
      <c r="BZ151" s="59">
        <f t="shared" si="82"/>
        <v>2.7954545454545454</v>
      </c>
      <c r="CA151" s="59">
        <f t="shared" si="83"/>
        <v>2.8289473684210527</v>
      </c>
      <c r="CB151" s="59">
        <f t="shared" si="84"/>
        <v>2.40625</v>
      </c>
      <c r="CC151" s="59">
        <f t="shared" si="85"/>
        <v>2.6342857142857143</v>
      </c>
      <c r="CD151" s="59">
        <f t="shared" si="86"/>
        <v>2.2624999999999997</v>
      </c>
      <c r="CE151" s="59">
        <f t="shared" si="87"/>
        <v>2.1652173913043482</v>
      </c>
      <c r="CF151" s="59">
        <f t="shared" si="88"/>
        <v>2.3333333333333335</v>
      </c>
      <c r="CG151" s="59">
        <f t="shared" si="89"/>
        <v>2.168181818181818</v>
      </c>
      <c r="CH151" s="59">
        <f t="shared" si="90"/>
        <v>1.7209302325581395</v>
      </c>
      <c r="CI151" s="59">
        <f t="shared" si="91"/>
        <v>2.3818181818181818</v>
      </c>
      <c r="CJ151" s="59">
        <f t="shared" si="92"/>
        <v>1.5441176470588236</v>
      </c>
    </row>
    <row r="152" spans="1:88" x14ac:dyDescent="0.25">
      <c r="A152" s="41">
        <v>150</v>
      </c>
      <c r="B152" s="42" t="s">
        <v>236</v>
      </c>
      <c r="C152" s="42" t="s">
        <v>157</v>
      </c>
      <c r="D152" s="41" t="s">
        <v>221</v>
      </c>
      <c r="E152" s="41" t="s">
        <v>157</v>
      </c>
      <c r="F152" s="41" t="s">
        <v>207</v>
      </c>
      <c r="G152" s="39">
        <v>58.1</v>
      </c>
      <c r="H152" s="39">
        <v>113</v>
      </c>
      <c r="I152" s="39">
        <v>13.2</v>
      </c>
      <c r="J152" s="39">
        <v>53.1</v>
      </c>
      <c r="K152" s="39">
        <v>10.85</v>
      </c>
      <c r="L152" s="39">
        <v>2.34</v>
      </c>
      <c r="M152" s="39">
        <v>10.55</v>
      </c>
      <c r="N152" s="39">
        <v>1.52</v>
      </c>
      <c r="O152" s="39">
        <v>9.24</v>
      </c>
      <c r="P152" s="39">
        <v>1.78</v>
      </c>
      <c r="Q152" s="39">
        <v>5.05</v>
      </c>
      <c r="R152" s="39">
        <v>0.73</v>
      </c>
      <c r="S152" s="39">
        <v>4.72</v>
      </c>
      <c r="T152" s="39">
        <v>0.72</v>
      </c>
      <c r="U152" s="39">
        <v>48.1</v>
      </c>
      <c r="V152" s="39">
        <v>17</v>
      </c>
      <c r="W152" s="53">
        <f t="shared" si="93"/>
        <v>284.90000000000003</v>
      </c>
      <c r="X152" s="53">
        <f t="shared" si="94"/>
        <v>333.00000000000006</v>
      </c>
      <c r="Y152" s="52">
        <f t="shared" si="76"/>
        <v>350.00000000000006</v>
      </c>
      <c r="Z152" s="36">
        <f t="shared" si="95"/>
        <v>67.977000000000004</v>
      </c>
      <c r="AA152" s="36">
        <f t="shared" si="96"/>
        <v>132.20999999999998</v>
      </c>
      <c r="AB152" s="36">
        <f t="shared" si="97"/>
        <v>15.443999999999999</v>
      </c>
      <c r="AC152" s="36">
        <f t="shared" si="98"/>
        <v>62.126999999999995</v>
      </c>
      <c r="AD152" s="36">
        <f t="shared" si="99"/>
        <v>12.585999999999999</v>
      </c>
      <c r="AE152" s="36">
        <f t="shared" si="100"/>
        <v>2.7143999999999995</v>
      </c>
      <c r="AF152" s="36">
        <f t="shared" si="101"/>
        <v>12.1325</v>
      </c>
      <c r="AG152" s="36">
        <f t="shared" si="102"/>
        <v>1.7479999999999998</v>
      </c>
      <c r="AH152" s="36">
        <f t="shared" si="103"/>
        <v>10.625999999999999</v>
      </c>
      <c r="AI152" s="36">
        <f t="shared" si="104"/>
        <v>2.0469999999999997</v>
      </c>
      <c r="AJ152" s="36">
        <f t="shared" si="105"/>
        <v>5.7569999999999997</v>
      </c>
      <c r="AK152" s="36">
        <f t="shared" si="106"/>
        <v>0.83219999999999994</v>
      </c>
      <c r="AL152" s="36">
        <f t="shared" si="107"/>
        <v>5.3807999999999989</v>
      </c>
      <c r="AM152" s="36">
        <f t="shared" si="108"/>
        <v>0.82079999999999986</v>
      </c>
      <c r="AN152" s="36">
        <f t="shared" si="109"/>
        <v>61.087000000000003</v>
      </c>
      <c r="AO152" s="36">
        <f t="shared" si="110"/>
        <v>26.01</v>
      </c>
      <c r="AP152" s="53">
        <f t="shared" si="111"/>
        <v>332.40270000000004</v>
      </c>
      <c r="AQ152" s="53">
        <f t="shared" si="112"/>
        <v>393.48970000000003</v>
      </c>
      <c r="AR152" s="52">
        <f t="shared" si="113"/>
        <v>419.49970000000002</v>
      </c>
      <c r="BT152" s="34">
        <v>147</v>
      </c>
      <c r="BU152" s="59">
        <f t="shared" si="77"/>
        <v>1.9366666666666668</v>
      </c>
      <c r="BV152" s="59">
        <f t="shared" si="78"/>
        <v>1.765625</v>
      </c>
      <c r="BW152" s="59">
        <f t="shared" si="79"/>
        <v>1.8591549295774648</v>
      </c>
      <c r="BX152" s="59">
        <f t="shared" si="80"/>
        <v>2.0423076923076922</v>
      </c>
      <c r="BY152" s="59">
        <f t="shared" si="81"/>
        <v>2.411111111111111</v>
      </c>
      <c r="BZ152" s="59">
        <f t="shared" si="82"/>
        <v>2.6590909090909087</v>
      </c>
      <c r="CA152" s="59">
        <f t="shared" si="83"/>
        <v>2.7763157894736845</v>
      </c>
      <c r="CB152" s="59">
        <f t="shared" si="84"/>
        <v>2.375</v>
      </c>
      <c r="CC152" s="59">
        <f t="shared" si="85"/>
        <v>2.64</v>
      </c>
      <c r="CD152" s="59">
        <f t="shared" si="86"/>
        <v>2.2250000000000001</v>
      </c>
      <c r="CE152" s="59">
        <f t="shared" si="87"/>
        <v>2.1956521739130435</v>
      </c>
      <c r="CF152" s="59">
        <f t="shared" si="88"/>
        <v>2.2121212121212119</v>
      </c>
      <c r="CG152" s="59">
        <f t="shared" si="89"/>
        <v>2.1454545454545451</v>
      </c>
      <c r="CH152" s="59">
        <f t="shared" si="90"/>
        <v>1.6744186046511627</v>
      </c>
      <c r="CI152" s="59">
        <f t="shared" si="91"/>
        <v>2.1863636363636365</v>
      </c>
      <c r="CJ152" s="59">
        <f t="shared" si="92"/>
        <v>1.25</v>
      </c>
    </row>
    <row r="153" spans="1:88" x14ac:dyDescent="0.25">
      <c r="A153" s="41">
        <v>151</v>
      </c>
      <c r="B153" s="42" t="s">
        <v>236</v>
      </c>
      <c r="C153" s="42" t="s">
        <v>157</v>
      </c>
      <c r="D153" s="41" t="s">
        <v>221</v>
      </c>
      <c r="E153" s="41" t="s">
        <v>157</v>
      </c>
      <c r="F153" s="41" t="s">
        <v>207</v>
      </c>
      <c r="G153" s="39">
        <v>60</v>
      </c>
      <c r="H153" s="39">
        <v>116.5</v>
      </c>
      <c r="I153" s="39">
        <v>13.75</v>
      </c>
      <c r="J153" s="39">
        <v>55.3</v>
      </c>
      <c r="K153" s="39">
        <v>11.1</v>
      </c>
      <c r="L153" s="39">
        <v>2.42</v>
      </c>
      <c r="M153" s="39">
        <v>10.7</v>
      </c>
      <c r="N153" s="39">
        <v>1.52</v>
      </c>
      <c r="O153" s="39">
        <v>9.08</v>
      </c>
      <c r="P153" s="39">
        <v>1.93</v>
      </c>
      <c r="Q153" s="39">
        <v>5.09</v>
      </c>
      <c r="R153" s="39">
        <v>0.71</v>
      </c>
      <c r="S153" s="39">
        <v>4.99</v>
      </c>
      <c r="T153" s="39">
        <v>0.76</v>
      </c>
      <c r="U153" s="39">
        <v>49.5</v>
      </c>
      <c r="V153" s="40">
        <v>16.3</v>
      </c>
      <c r="W153" s="53">
        <f t="shared" si="93"/>
        <v>293.84999999999997</v>
      </c>
      <c r="X153" s="53">
        <f t="shared" si="94"/>
        <v>343.34999999999997</v>
      </c>
      <c r="Y153" s="52">
        <f t="shared" si="76"/>
        <v>359.65</v>
      </c>
      <c r="Z153" s="36">
        <f t="shared" si="95"/>
        <v>70.199999999999989</v>
      </c>
      <c r="AA153" s="36">
        <f t="shared" si="96"/>
        <v>136.30499999999998</v>
      </c>
      <c r="AB153" s="36">
        <f t="shared" si="97"/>
        <v>16.087499999999999</v>
      </c>
      <c r="AC153" s="36">
        <f t="shared" si="98"/>
        <v>64.700999999999993</v>
      </c>
      <c r="AD153" s="36">
        <f t="shared" si="99"/>
        <v>12.875999999999999</v>
      </c>
      <c r="AE153" s="36">
        <f t="shared" si="100"/>
        <v>2.8071999999999999</v>
      </c>
      <c r="AF153" s="36">
        <f t="shared" si="101"/>
        <v>12.304999999999998</v>
      </c>
      <c r="AG153" s="36">
        <f t="shared" si="102"/>
        <v>1.7479999999999998</v>
      </c>
      <c r="AH153" s="36">
        <f t="shared" si="103"/>
        <v>10.441999999999998</v>
      </c>
      <c r="AI153" s="36">
        <f t="shared" si="104"/>
        <v>2.2194999999999996</v>
      </c>
      <c r="AJ153" s="36">
        <f t="shared" si="105"/>
        <v>5.8025999999999991</v>
      </c>
      <c r="AK153" s="36">
        <f t="shared" si="106"/>
        <v>0.8093999999999999</v>
      </c>
      <c r="AL153" s="36">
        <f t="shared" si="107"/>
        <v>5.6886000000000001</v>
      </c>
      <c r="AM153" s="36">
        <f t="shared" si="108"/>
        <v>0.86639999999999995</v>
      </c>
      <c r="AN153" s="36">
        <f t="shared" si="109"/>
        <v>62.865000000000002</v>
      </c>
      <c r="AO153" s="36">
        <f t="shared" si="110"/>
        <v>24.939</v>
      </c>
      <c r="AP153" s="53">
        <f t="shared" si="111"/>
        <v>342.85819999999995</v>
      </c>
      <c r="AQ153" s="53">
        <f t="shared" si="112"/>
        <v>405.72319999999996</v>
      </c>
      <c r="AR153" s="52">
        <f t="shared" si="113"/>
        <v>430.66219999999998</v>
      </c>
      <c r="BT153" s="34">
        <v>148</v>
      </c>
      <c r="BU153" s="59">
        <f t="shared" si="77"/>
        <v>2</v>
      </c>
      <c r="BV153" s="59">
        <f t="shared" si="78"/>
        <v>1.8203125</v>
      </c>
      <c r="BW153" s="59">
        <f t="shared" si="79"/>
        <v>1.9366197183098592</v>
      </c>
      <c r="BX153" s="59">
        <f t="shared" si="80"/>
        <v>2.1269230769230769</v>
      </c>
      <c r="BY153" s="59">
        <f t="shared" si="81"/>
        <v>2.4666666666666668</v>
      </c>
      <c r="BZ153" s="59">
        <f t="shared" si="82"/>
        <v>2.75</v>
      </c>
      <c r="CA153" s="59">
        <f t="shared" si="83"/>
        <v>2.8157894736842106</v>
      </c>
      <c r="CB153" s="59">
        <f t="shared" si="84"/>
        <v>2.375</v>
      </c>
      <c r="CC153" s="59">
        <f t="shared" si="85"/>
        <v>2.5942857142857143</v>
      </c>
      <c r="CD153" s="59">
        <f t="shared" si="86"/>
        <v>2.4124999999999996</v>
      </c>
      <c r="CE153" s="59">
        <f t="shared" si="87"/>
        <v>2.2130434782608699</v>
      </c>
      <c r="CF153" s="59">
        <f t="shared" si="88"/>
        <v>2.1515151515151514</v>
      </c>
      <c r="CG153" s="59">
        <f t="shared" si="89"/>
        <v>2.2681818181818181</v>
      </c>
      <c r="CH153" s="59">
        <f t="shared" si="90"/>
        <v>1.7674418604651163</v>
      </c>
      <c r="CI153" s="59">
        <f t="shared" si="91"/>
        <v>2.25</v>
      </c>
      <c r="CJ153" s="59">
        <f t="shared" si="92"/>
        <v>1.1985294117647061</v>
      </c>
    </row>
    <row r="154" spans="1:88" x14ac:dyDescent="0.25">
      <c r="A154" s="41">
        <v>152</v>
      </c>
      <c r="B154" s="42" t="s">
        <v>236</v>
      </c>
      <c r="C154" s="42" t="s">
        <v>157</v>
      </c>
      <c r="D154" s="41" t="s">
        <v>221</v>
      </c>
      <c r="E154" s="41" t="s">
        <v>157</v>
      </c>
      <c r="F154" s="41" t="s">
        <v>207</v>
      </c>
      <c r="G154" s="39">
        <v>45.9</v>
      </c>
      <c r="H154" s="39">
        <v>89</v>
      </c>
      <c r="I154" s="39">
        <v>10.55</v>
      </c>
      <c r="J154" s="39">
        <v>41.3</v>
      </c>
      <c r="K154" s="39">
        <v>8.26</v>
      </c>
      <c r="L154" s="39">
        <v>1.78</v>
      </c>
      <c r="M154" s="39">
        <v>7.94</v>
      </c>
      <c r="N154" s="39">
        <v>1.1599999999999999</v>
      </c>
      <c r="O154" s="39">
        <v>7.08</v>
      </c>
      <c r="P154" s="39">
        <v>1.44</v>
      </c>
      <c r="Q154" s="39">
        <v>4.03</v>
      </c>
      <c r="R154" s="39">
        <v>0.56999999999999995</v>
      </c>
      <c r="S154" s="39">
        <v>3.86</v>
      </c>
      <c r="T154" s="39">
        <v>0.55000000000000004</v>
      </c>
      <c r="U154" s="39">
        <v>37.5</v>
      </c>
      <c r="V154" s="40">
        <v>16.3</v>
      </c>
      <c r="W154" s="53">
        <f t="shared" si="93"/>
        <v>223.42000000000002</v>
      </c>
      <c r="X154" s="53">
        <f t="shared" si="94"/>
        <v>260.92</v>
      </c>
      <c r="Y154" s="52">
        <f t="shared" si="76"/>
        <v>277.22000000000003</v>
      </c>
      <c r="Z154" s="36">
        <f t="shared" si="95"/>
        <v>53.702999999999996</v>
      </c>
      <c r="AA154" s="36">
        <f t="shared" si="96"/>
        <v>104.13</v>
      </c>
      <c r="AB154" s="36">
        <f t="shared" si="97"/>
        <v>12.343500000000001</v>
      </c>
      <c r="AC154" s="36">
        <f t="shared" si="98"/>
        <v>48.320999999999991</v>
      </c>
      <c r="AD154" s="36">
        <f t="shared" si="99"/>
        <v>9.5815999999999999</v>
      </c>
      <c r="AE154" s="36">
        <f t="shared" si="100"/>
        <v>2.0648</v>
      </c>
      <c r="AF154" s="36">
        <f t="shared" si="101"/>
        <v>9.1310000000000002</v>
      </c>
      <c r="AG154" s="36">
        <f t="shared" si="102"/>
        <v>1.3339999999999999</v>
      </c>
      <c r="AH154" s="36">
        <f t="shared" si="103"/>
        <v>8.1419999999999995</v>
      </c>
      <c r="AI154" s="36">
        <f t="shared" si="104"/>
        <v>1.6559999999999999</v>
      </c>
      <c r="AJ154" s="36">
        <f t="shared" si="105"/>
        <v>4.5941999999999998</v>
      </c>
      <c r="AK154" s="36">
        <f t="shared" si="106"/>
        <v>0.64979999999999993</v>
      </c>
      <c r="AL154" s="36">
        <f t="shared" si="107"/>
        <v>4.4003999999999994</v>
      </c>
      <c r="AM154" s="36">
        <f t="shared" si="108"/>
        <v>0.627</v>
      </c>
      <c r="AN154" s="36">
        <f t="shared" si="109"/>
        <v>47.625</v>
      </c>
      <c r="AO154" s="36">
        <f t="shared" si="110"/>
        <v>24.939</v>
      </c>
      <c r="AP154" s="53">
        <f t="shared" si="111"/>
        <v>260.67830000000004</v>
      </c>
      <c r="AQ154" s="53">
        <f t="shared" si="112"/>
        <v>308.30330000000004</v>
      </c>
      <c r="AR154" s="52">
        <f t="shared" si="113"/>
        <v>333.24230000000006</v>
      </c>
      <c r="BT154" s="34">
        <v>149</v>
      </c>
      <c r="BU154" s="59">
        <f t="shared" si="77"/>
        <v>1.53</v>
      </c>
      <c r="BV154" s="59">
        <f t="shared" si="78"/>
        <v>1.390625</v>
      </c>
      <c r="BW154" s="59">
        <f t="shared" si="79"/>
        <v>1.4859154929577467</v>
      </c>
      <c r="BX154" s="59">
        <f t="shared" si="80"/>
        <v>1.5884615384615384</v>
      </c>
      <c r="BY154" s="59">
        <f t="shared" si="81"/>
        <v>1.8355555555555556</v>
      </c>
      <c r="BZ154" s="59">
        <f t="shared" si="82"/>
        <v>2.0227272727272729</v>
      </c>
      <c r="CA154" s="59">
        <f t="shared" si="83"/>
        <v>2.0894736842105264</v>
      </c>
      <c r="CB154" s="59">
        <f t="shared" si="84"/>
        <v>1.8124999999999998</v>
      </c>
      <c r="CC154" s="59">
        <f t="shared" si="85"/>
        <v>2.0228571428571427</v>
      </c>
      <c r="CD154" s="59">
        <f t="shared" si="86"/>
        <v>1.7999999999999998</v>
      </c>
      <c r="CE154" s="59">
        <f t="shared" si="87"/>
        <v>1.7521739130434786</v>
      </c>
      <c r="CF154" s="59">
        <f t="shared" si="88"/>
        <v>1.7272727272727271</v>
      </c>
      <c r="CG154" s="59">
        <f t="shared" si="89"/>
        <v>1.7545454545454544</v>
      </c>
      <c r="CH154" s="59">
        <f t="shared" si="90"/>
        <v>1.2790697674418605</v>
      </c>
      <c r="CI154" s="59">
        <f t="shared" si="91"/>
        <v>1.7045454545454546</v>
      </c>
      <c r="CJ154" s="59">
        <f t="shared" si="92"/>
        <v>1.1985294117647061</v>
      </c>
    </row>
    <row r="155" spans="1:88" x14ac:dyDescent="0.25">
      <c r="A155" s="41">
        <v>153</v>
      </c>
      <c r="B155" s="42" t="s">
        <v>236</v>
      </c>
      <c r="C155" s="42" t="s">
        <v>222</v>
      </c>
      <c r="D155" s="41" t="s">
        <v>221</v>
      </c>
      <c r="E155" s="50" t="s">
        <v>173</v>
      </c>
      <c r="F155" s="41" t="s">
        <v>207</v>
      </c>
      <c r="G155" s="39">
        <v>38.700000000000003</v>
      </c>
      <c r="H155" s="39">
        <v>65.8</v>
      </c>
      <c r="I155" s="39">
        <v>8.77</v>
      </c>
      <c r="J155" s="39">
        <v>32</v>
      </c>
      <c r="K155" s="39">
        <v>6.57</v>
      </c>
      <c r="L155" s="39">
        <v>1.41</v>
      </c>
      <c r="M155" s="39">
        <v>5.81</v>
      </c>
      <c r="N155" s="39">
        <v>0.88</v>
      </c>
      <c r="O155" s="39">
        <v>5.39</v>
      </c>
      <c r="P155" s="39">
        <v>1.05</v>
      </c>
      <c r="Q155" s="39">
        <v>2.9</v>
      </c>
      <c r="R155" s="39">
        <v>0.45</v>
      </c>
      <c r="S155" s="39">
        <v>2.74</v>
      </c>
      <c r="T155" s="39">
        <v>0.41</v>
      </c>
      <c r="U155" s="39">
        <v>28.3</v>
      </c>
      <c r="V155" s="40">
        <v>16.3</v>
      </c>
      <c r="W155" s="53">
        <f t="shared" si="93"/>
        <v>172.87999999999997</v>
      </c>
      <c r="X155" s="53">
        <f t="shared" si="94"/>
        <v>201.17999999999998</v>
      </c>
      <c r="Y155" s="52">
        <f t="shared" si="76"/>
        <v>217.48</v>
      </c>
      <c r="Z155" s="36">
        <f t="shared" si="95"/>
        <v>45.279000000000003</v>
      </c>
      <c r="AA155" s="36">
        <f t="shared" si="96"/>
        <v>76.98599999999999</v>
      </c>
      <c r="AB155" s="36">
        <f t="shared" si="97"/>
        <v>10.260899999999999</v>
      </c>
      <c r="AC155" s="36">
        <f t="shared" si="98"/>
        <v>37.44</v>
      </c>
      <c r="AD155" s="36">
        <f t="shared" si="99"/>
        <v>7.6212</v>
      </c>
      <c r="AE155" s="36">
        <f t="shared" si="100"/>
        <v>1.6355999999999997</v>
      </c>
      <c r="AF155" s="36">
        <f t="shared" si="101"/>
        <v>6.6814999999999989</v>
      </c>
      <c r="AG155" s="36">
        <f t="shared" si="102"/>
        <v>1.012</v>
      </c>
      <c r="AH155" s="36">
        <f t="shared" si="103"/>
        <v>6.1984999999999992</v>
      </c>
      <c r="AI155" s="36">
        <f t="shared" si="104"/>
        <v>1.2075</v>
      </c>
      <c r="AJ155" s="36">
        <f t="shared" si="105"/>
        <v>3.3059999999999996</v>
      </c>
      <c r="AK155" s="36">
        <f t="shared" si="106"/>
        <v>0.51300000000000001</v>
      </c>
      <c r="AL155" s="36">
        <f t="shared" si="107"/>
        <v>3.1236000000000002</v>
      </c>
      <c r="AM155" s="36">
        <f t="shared" si="108"/>
        <v>0.46739999999999993</v>
      </c>
      <c r="AN155" s="36">
        <f t="shared" si="109"/>
        <v>35.941000000000003</v>
      </c>
      <c r="AO155" s="36">
        <f t="shared" si="110"/>
        <v>24.939</v>
      </c>
      <c r="AP155" s="53">
        <f t="shared" si="111"/>
        <v>201.73220000000001</v>
      </c>
      <c r="AQ155" s="53">
        <f t="shared" si="112"/>
        <v>237.67320000000001</v>
      </c>
      <c r="AR155" s="52">
        <f t="shared" si="113"/>
        <v>262.61220000000003</v>
      </c>
      <c r="BT155" s="34">
        <v>150</v>
      </c>
      <c r="BU155" s="59">
        <f t="shared" si="77"/>
        <v>1.29</v>
      </c>
      <c r="BV155" s="59">
        <f t="shared" si="78"/>
        <v>1.028125</v>
      </c>
      <c r="BW155" s="59">
        <f t="shared" si="79"/>
        <v>1.2352112676056337</v>
      </c>
      <c r="BX155" s="59">
        <f t="shared" si="80"/>
        <v>1.2307692307692308</v>
      </c>
      <c r="BY155" s="59">
        <f t="shared" si="81"/>
        <v>1.46</v>
      </c>
      <c r="BZ155" s="59">
        <f t="shared" si="82"/>
        <v>1.6022727272727271</v>
      </c>
      <c r="CA155" s="59">
        <f t="shared" si="83"/>
        <v>1.5289473684210526</v>
      </c>
      <c r="CB155" s="59">
        <f t="shared" si="84"/>
        <v>1.375</v>
      </c>
      <c r="CC155" s="59">
        <f t="shared" si="85"/>
        <v>1.5399999999999998</v>
      </c>
      <c r="CD155" s="59">
        <f t="shared" si="86"/>
        <v>1.3125</v>
      </c>
      <c r="CE155" s="59">
        <f t="shared" si="87"/>
        <v>1.2608695652173914</v>
      </c>
      <c r="CF155" s="59">
        <f t="shared" si="88"/>
        <v>1.3636363636363635</v>
      </c>
      <c r="CG155" s="59">
        <f t="shared" si="89"/>
        <v>1.2454545454545454</v>
      </c>
      <c r="CH155" s="59">
        <f t="shared" si="90"/>
        <v>0.95348837209302317</v>
      </c>
      <c r="CI155" s="59">
        <f t="shared" si="91"/>
        <v>1.2863636363636364</v>
      </c>
      <c r="CJ155" s="59">
        <f t="shared" si="92"/>
        <v>1.1985294117647061</v>
      </c>
    </row>
    <row r="156" spans="1:88" x14ac:dyDescent="0.25">
      <c r="A156" s="41">
        <v>154</v>
      </c>
      <c r="B156" s="42" t="s">
        <v>236</v>
      </c>
      <c r="C156" s="42" t="s">
        <v>222</v>
      </c>
      <c r="D156" s="41" t="s">
        <v>221</v>
      </c>
      <c r="E156" s="50" t="s">
        <v>173</v>
      </c>
      <c r="F156" s="41" t="s">
        <v>207</v>
      </c>
      <c r="G156" s="39">
        <v>41.4</v>
      </c>
      <c r="H156" s="39">
        <v>78.7</v>
      </c>
      <c r="I156" s="39">
        <v>9.59</v>
      </c>
      <c r="J156" s="39">
        <v>37</v>
      </c>
      <c r="K156" s="39">
        <v>7.93</v>
      </c>
      <c r="L156" s="39">
        <v>1.62</v>
      </c>
      <c r="M156" s="39">
        <v>6.72</v>
      </c>
      <c r="N156" s="39">
        <v>1.03</v>
      </c>
      <c r="O156" s="39">
        <v>6.08</v>
      </c>
      <c r="P156" s="39">
        <v>1.22</v>
      </c>
      <c r="Q156" s="39">
        <v>3.45</v>
      </c>
      <c r="R156" s="39">
        <v>0.54</v>
      </c>
      <c r="S156" s="39">
        <v>3.37</v>
      </c>
      <c r="T156" s="39">
        <v>0.54</v>
      </c>
      <c r="U156" s="39">
        <v>33.799999999999997</v>
      </c>
      <c r="V156" s="40">
        <v>16.3</v>
      </c>
      <c r="W156" s="53">
        <f t="shared" si="93"/>
        <v>199.19</v>
      </c>
      <c r="X156" s="53">
        <f t="shared" si="94"/>
        <v>232.99</v>
      </c>
      <c r="Y156" s="52">
        <f t="shared" si="76"/>
        <v>249.29000000000002</v>
      </c>
      <c r="Z156" s="36">
        <f t="shared" si="95"/>
        <v>48.437999999999995</v>
      </c>
      <c r="AA156" s="36">
        <f t="shared" si="96"/>
        <v>92.078999999999994</v>
      </c>
      <c r="AB156" s="36">
        <f t="shared" si="97"/>
        <v>11.2203</v>
      </c>
      <c r="AC156" s="36">
        <f t="shared" si="98"/>
        <v>43.29</v>
      </c>
      <c r="AD156" s="36">
        <f t="shared" si="99"/>
        <v>9.1987999999999985</v>
      </c>
      <c r="AE156" s="36">
        <f t="shared" si="100"/>
        <v>1.8792</v>
      </c>
      <c r="AF156" s="36">
        <f t="shared" si="101"/>
        <v>7.7279999999999989</v>
      </c>
      <c r="AG156" s="36">
        <f t="shared" si="102"/>
        <v>1.1844999999999999</v>
      </c>
      <c r="AH156" s="36">
        <f t="shared" si="103"/>
        <v>6.9919999999999991</v>
      </c>
      <c r="AI156" s="36">
        <f t="shared" si="104"/>
        <v>1.4029999999999998</v>
      </c>
      <c r="AJ156" s="36">
        <f t="shared" si="105"/>
        <v>3.9329999999999998</v>
      </c>
      <c r="AK156" s="36">
        <f t="shared" si="106"/>
        <v>0.61560000000000004</v>
      </c>
      <c r="AL156" s="36">
        <f t="shared" si="107"/>
        <v>3.8417999999999997</v>
      </c>
      <c r="AM156" s="36">
        <f t="shared" si="108"/>
        <v>0.61560000000000004</v>
      </c>
      <c r="AN156" s="36">
        <f t="shared" si="109"/>
        <v>42.925999999999995</v>
      </c>
      <c r="AO156" s="36">
        <f t="shared" si="110"/>
        <v>24.939</v>
      </c>
      <c r="AP156" s="53">
        <f t="shared" si="111"/>
        <v>232.4188</v>
      </c>
      <c r="AQ156" s="53">
        <f t="shared" si="112"/>
        <v>275.34480000000002</v>
      </c>
      <c r="AR156" s="52">
        <f t="shared" si="113"/>
        <v>300.28380000000004</v>
      </c>
      <c r="BT156" s="34">
        <v>151</v>
      </c>
      <c r="BU156" s="59">
        <f t="shared" si="77"/>
        <v>1.38</v>
      </c>
      <c r="BV156" s="59">
        <f t="shared" si="78"/>
        <v>1.2296875</v>
      </c>
      <c r="BW156" s="59">
        <f t="shared" si="79"/>
        <v>1.3507042253521127</v>
      </c>
      <c r="BX156" s="59">
        <f t="shared" si="80"/>
        <v>1.4230769230769231</v>
      </c>
      <c r="BY156" s="59">
        <f t="shared" si="81"/>
        <v>1.7622222222222221</v>
      </c>
      <c r="BZ156" s="59">
        <f t="shared" si="82"/>
        <v>1.8409090909090911</v>
      </c>
      <c r="CA156" s="59">
        <f t="shared" si="83"/>
        <v>1.7684210526315789</v>
      </c>
      <c r="CB156" s="59">
        <f t="shared" si="84"/>
        <v>1.609375</v>
      </c>
      <c r="CC156" s="59">
        <f t="shared" si="85"/>
        <v>1.7371428571428571</v>
      </c>
      <c r="CD156" s="59">
        <f t="shared" si="86"/>
        <v>1.5249999999999999</v>
      </c>
      <c r="CE156" s="59">
        <f t="shared" si="87"/>
        <v>1.5000000000000002</v>
      </c>
      <c r="CF156" s="59">
        <f t="shared" si="88"/>
        <v>1.6363636363636365</v>
      </c>
      <c r="CG156" s="59">
        <f t="shared" si="89"/>
        <v>1.5318181818181817</v>
      </c>
      <c r="CH156" s="59">
        <f t="shared" si="90"/>
        <v>1.2558139534883721</v>
      </c>
      <c r="CI156" s="59">
        <f t="shared" si="91"/>
        <v>1.5363636363636362</v>
      </c>
      <c r="CJ156" s="59">
        <f t="shared" si="92"/>
        <v>1.1985294117647061</v>
      </c>
    </row>
    <row r="157" spans="1:88" x14ac:dyDescent="0.25">
      <c r="A157" s="41">
        <v>155</v>
      </c>
      <c r="B157" s="42" t="s">
        <v>236</v>
      </c>
      <c r="C157" s="42" t="s">
        <v>222</v>
      </c>
      <c r="D157" s="41" t="s">
        <v>221</v>
      </c>
      <c r="E157" s="50" t="s">
        <v>173</v>
      </c>
      <c r="F157" s="41" t="s">
        <v>207</v>
      </c>
      <c r="G157" s="39">
        <v>38.5</v>
      </c>
      <c r="H157" s="39">
        <v>72.5</v>
      </c>
      <c r="I157" s="39">
        <v>8.91</v>
      </c>
      <c r="J157" s="39">
        <v>34.200000000000003</v>
      </c>
      <c r="K157" s="39">
        <v>7.31</v>
      </c>
      <c r="L157" s="39">
        <v>1.54</v>
      </c>
      <c r="M157" s="39">
        <v>6.08</v>
      </c>
      <c r="N157" s="39">
        <v>0.94</v>
      </c>
      <c r="O157" s="39">
        <v>5.49</v>
      </c>
      <c r="P157" s="39">
        <v>1.1100000000000001</v>
      </c>
      <c r="Q157" s="39">
        <v>3.04</v>
      </c>
      <c r="R157" s="39">
        <v>0.45</v>
      </c>
      <c r="S157" s="39">
        <v>2.96</v>
      </c>
      <c r="T157" s="39">
        <v>0.45</v>
      </c>
      <c r="U157" s="39">
        <v>30.2</v>
      </c>
      <c r="V157" s="40">
        <v>16.3</v>
      </c>
      <c r="W157" s="53">
        <f t="shared" si="93"/>
        <v>183.48000000000002</v>
      </c>
      <c r="X157" s="53">
        <f t="shared" si="94"/>
        <v>213.68</v>
      </c>
      <c r="Y157" s="52">
        <f t="shared" si="76"/>
        <v>229.98000000000002</v>
      </c>
      <c r="Z157" s="36">
        <f t="shared" si="95"/>
        <v>45.044999999999995</v>
      </c>
      <c r="AA157" s="36">
        <f t="shared" si="96"/>
        <v>84.824999999999989</v>
      </c>
      <c r="AB157" s="36">
        <f t="shared" si="97"/>
        <v>10.4247</v>
      </c>
      <c r="AC157" s="36">
        <f t="shared" si="98"/>
        <v>40.014000000000003</v>
      </c>
      <c r="AD157" s="36">
        <f t="shared" si="99"/>
        <v>8.4795999999999996</v>
      </c>
      <c r="AE157" s="36">
        <f t="shared" si="100"/>
        <v>1.7864</v>
      </c>
      <c r="AF157" s="36">
        <f t="shared" si="101"/>
        <v>6.9919999999999991</v>
      </c>
      <c r="AG157" s="36">
        <f t="shared" si="102"/>
        <v>1.081</v>
      </c>
      <c r="AH157" s="36">
        <f t="shared" si="103"/>
        <v>6.3134999999999994</v>
      </c>
      <c r="AI157" s="36">
        <f t="shared" si="104"/>
        <v>1.2765</v>
      </c>
      <c r="AJ157" s="36">
        <f t="shared" si="105"/>
        <v>3.4655999999999998</v>
      </c>
      <c r="AK157" s="36">
        <f t="shared" si="106"/>
        <v>0.51300000000000001</v>
      </c>
      <c r="AL157" s="36">
        <f t="shared" si="107"/>
        <v>3.3743999999999996</v>
      </c>
      <c r="AM157" s="36">
        <f t="shared" si="108"/>
        <v>0.51300000000000001</v>
      </c>
      <c r="AN157" s="36">
        <f t="shared" si="109"/>
        <v>38.353999999999999</v>
      </c>
      <c r="AO157" s="36">
        <f t="shared" si="110"/>
        <v>24.939</v>
      </c>
      <c r="AP157" s="53">
        <f t="shared" si="111"/>
        <v>214.10369999999998</v>
      </c>
      <c r="AQ157" s="53">
        <f t="shared" si="112"/>
        <v>252.45769999999999</v>
      </c>
      <c r="AR157" s="52">
        <f t="shared" si="113"/>
        <v>277.39670000000001</v>
      </c>
      <c r="BT157" s="34">
        <v>152</v>
      </c>
      <c r="BU157" s="59">
        <f t="shared" si="77"/>
        <v>1.2833333333333334</v>
      </c>
      <c r="BV157" s="59">
        <f t="shared" si="78"/>
        <v>1.1328125</v>
      </c>
      <c r="BW157" s="59">
        <f t="shared" si="79"/>
        <v>1.2549295774647888</v>
      </c>
      <c r="BX157" s="59">
        <f t="shared" si="80"/>
        <v>1.3153846153846156</v>
      </c>
      <c r="BY157" s="59">
        <f t="shared" si="81"/>
        <v>1.6244444444444444</v>
      </c>
      <c r="BZ157" s="59">
        <f t="shared" si="82"/>
        <v>1.75</v>
      </c>
      <c r="CA157" s="59">
        <f t="shared" si="83"/>
        <v>1.6</v>
      </c>
      <c r="CB157" s="59">
        <f t="shared" si="84"/>
        <v>1.4687499999999998</v>
      </c>
      <c r="CC157" s="59">
        <f t="shared" si="85"/>
        <v>1.5685714285714287</v>
      </c>
      <c r="CD157" s="59">
        <f t="shared" si="86"/>
        <v>1.3875</v>
      </c>
      <c r="CE157" s="59">
        <f t="shared" si="87"/>
        <v>1.3217391304347827</v>
      </c>
      <c r="CF157" s="59">
        <f t="shared" si="88"/>
        <v>1.3636363636363635</v>
      </c>
      <c r="CG157" s="59">
        <f t="shared" si="89"/>
        <v>1.3454545454545452</v>
      </c>
      <c r="CH157" s="59">
        <f t="shared" si="90"/>
        <v>1.0465116279069768</v>
      </c>
      <c r="CI157" s="59">
        <f t="shared" si="91"/>
        <v>1.3727272727272728</v>
      </c>
      <c r="CJ157" s="59">
        <f t="shared" si="92"/>
        <v>1.1985294117647061</v>
      </c>
    </row>
    <row r="158" spans="1:88" x14ac:dyDescent="0.25">
      <c r="A158" s="41">
        <v>156</v>
      </c>
      <c r="B158" s="42" t="s">
        <v>236</v>
      </c>
      <c r="C158" s="42" t="s">
        <v>222</v>
      </c>
      <c r="D158" s="41" t="s">
        <v>221</v>
      </c>
      <c r="E158" s="50" t="s">
        <v>173</v>
      </c>
      <c r="F158" s="41" t="s">
        <v>207</v>
      </c>
      <c r="G158" s="39">
        <v>38.700000000000003</v>
      </c>
      <c r="H158" s="39">
        <v>71.099999999999994</v>
      </c>
      <c r="I158" s="39">
        <v>8.67</v>
      </c>
      <c r="J158" s="39">
        <v>32.700000000000003</v>
      </c>
      <c r="K158" s="39">
        <v>6.62</v>
      </c>
      <c r="L158" s="39">
        <v>1.43</v>
      </c>
      <c r="M158" s="39">
        <v>6.03</v>
      </c>
      <c r="N158" s="39">
        <v>0.96</v>
      </c>
      <c r="O158" s="39">
        <v>5.45</v>
      </c>
      <c r="P158" s="39">
        <v>1.1100000000000001</v>
      </c>
      <c r="Q158" s="39">
        <v>3.02</v>
      </c>
      <c r="R158" s="39">
        <v>0.47</v>
      </c>
      <c r="S158" s="39">
        <v>2.9</v>
      </c>
      <c r="T158" s="39">
        <v>0.45</v>
      </c>
      <c r="U158" s="39">
        <v>29.8</v>
      </c>
      <c r="V158" s="40">
        <v>16.3</v>
      </c>
      <c r="W158" s="53">
        <f t="shared" si="93"/>
        <v>179.61000000000004</v>
      </c>
      <c r="X158" s="53">
        <f t="shared" si="94"/>
        <v>209.41000000000005</v>
      </c>
      <c r="Y158" s="52">
        <f t="shared" si="76"/>
        <v>225.71000000000006</v>
      </c>
      <c r="Z158" s="36">
        <f t="shared" si="95"/>
        <v>45.279000000000003</v>
      </c>
      <c r="AA158" s="36">
        <f t="shared" si="96"/>
        <v>83.186999999999983</v>
      </c>
      <c r="AB158" s="36">
        <f t="shared" si="97"/>
        <v>10.143899999999999</v>
      </c>
      <c r="AC158" s="36">
        <f t="shared" si="98"/>
        <v>38.259</v>
      </c>
      <c r="AD158" s="36">
        <f t="shared" si="99"/>
        <v>7.6791999999999998</v>
      </c>
      <c r="AE158" s="36">
        <f t="shared" si="100"/>
        <v>1.6587999999999998</v>
      </c>
      <c r="AF158" s="36">
        <f t="shared" si="101"/>
        <v>6.9344999999999999</v>
      </c>
      <c r="AG158" s="36">
        <f t="shared" si="102"/>
        <v>1.1039999999999999</v>
      </c>
      <c r="AH158" s="36">
        <f t="shared" si="103"/>
        <v>6.2675000000000001</v>
      </c>
      <c r="AI158" s="36">
        <f t="shared" si="104"/>
        <v>1.2765</v>
      </c>
      <c r="AJ158" s="36">
        <f t="shared" si="105"/>
        <v>3.4427999999999996</v>
      </c>
      <c r="AK158" s="36">
        <f t="shared" si="106"/>
        <v>0.53579999999999994</v>
      </c>
      <c r="AL158" s="36">
        <f t="shared" si="107"/>
        <v>3.3059999999999996</v>
      </c>
      <c r="AM158" s="36">
        <f t="shared" si="108"/>
        <v>0.51300000000000001</v>
      </c>
      <c r="AN158" s="36">
        <f t="shared" si="109"/>
        <v>37.846000000000004</v>
      </c>
      <c r="AO158" s="36">
        <f t="shared" si="110"/>
        <v>24.939</v>
      </c>
      <c r="AP158" s="53">
        <f t="shared" si="111"/>
        <v>209.58700000000007</v>
      </c>
      <c r="AQ158" s="53">
        <f t="shared" si="112"/>
        <v>247.43300000000008</v>
      </c>
      <c r="AR158" s="52">
        <f t="shared" si="113"/>
        <v>272.37200000000007</v>
      </c>
      <c r="BT158" s="34">
        <v>153</v>
      </c>
      <c r="BU158" s="59">
        <f t="shared" si="77"/>
        <v>1.29</v>
      </c>
      <c r="BV158" s="59">
        <f t="shared" si="78"/>
        <v>1.1109374999999999</v>
      </c>
      <c r="BW158" s="59">
        <f t="shared" si="79"/>
        <v>1.2211267605633804</v>
      </c>
      <c r="BX158" s="59">
        <f t="shared" si="80"/>
        <v>1.2576923076923079</v>
      </c>
      <c r="BY158" s="59">
        <f t="shared" si="81"/>
        <v>1.471111111111111</v>
      </c>
      <c r="BZ158" s="59">
        <f t="shared" si="82"/>
        <v>1.625</v>
      </c>
      <c r="CA158" s="59">
        <f t="shared" si="83"/>
        <v>1.5868421052631581</v>
      </c>
      <c r="CB158" s="59">
        <f t="shared" si="84"/>
        <v>1.5</v>
      </c>
      <c r="CC158" s="59">
        <f t="shared" si="85"/>
        <v>1.5571428571428572</v>
      </c>
      <c r="CD158" s="59">
        <f t="shared" si="86"/>
        <v>1.3875</v>
      </c>
      <c r="CE158" s="59">
        <f t="shared" si="87"/>
        <v>1.3130434782608698</v>
      </c>
      <c r="CF158" s="59">
        <f t="shared" si="88"/>
        <v>1.4242424242424241</v>
      </c>
      <c r="CG158" s="59">
        <f t="shared" si="89"/>
        <v>1.3181818181818181</v>
      </c>
      <c r="CH158" s="59">
        <f t="shared" si="90"/>
        <v>1.0465116279069768</v>
      </c>
      <c r="CI158" s="59">
        <f t="shared" si="91"/>
        <v>1.3545454545454545</v>
      </c>
      <c r="CJ158" s="59">
        <f t="shared" si="92"/>
        <v>1.1985294117647061</v>
      </c>
    </row>
    <row r="159" spans="1:88" x14ac:dyDescent="0.25">
      <c r="A159" s="41">
        <v>157</v>
      </c>
      <c r="B159" s="42" t="s">
        <v>236</v>
      </c>
      <c r="C159" s="42" t="s">
        <v>222</v>
      </c>
      <c r="D159" s="41" t="s">
        <v>221</v>
      </c>
      <c r="E159" s="50" t="s">
        <v>173</v>
      </c>
      <c r="F159" s="41" t="s">
        <v>207</v>
      </c>
      <c r="G159" s="39">
        <v>40.1</v>
      </c>
      <c r="H159" s="39">
        <v>75.3</v>
      </c>
      <c r="I159" s="39">
        <v>9.25</v>
      </c>
      <c r="J159" s="39">
        <v>33.700000000000003</v>
      </c>
      <c r="K159" s="39">
        <v>7.16</v>
      </c>
      <c r="L159" s="39">
        <v>1.54</v>
      </c>
      <c r="M159" s="39">
        <v>6</v>
      </c>
      <c r="N159" s="39">
        <v>0.97</v>
      </c>
      <c r="O159" s="39">
        <v>5.43</v>
      </c>
      <c r="P159" s="39">
        <v>1.1499999999999999</v>
      </c>
      <c r="Q159" s="39">
        <v>3.15</v>
      </c>
      <c r="R159" s="39">
        <v>0.46</v>
      </c>
      <c r="S159" s="39">
        <v>3.09</v>
      </c>
      <c r="T159" s="39">
        <v>0.47</v>
      </c>
      <c r="U159" s="39">
        <v>30.9</v>
      </c>
      <c r="V159" s="40">
        <v>16.3</v>
      </c>
      <c r="W159" s="53">
        <f t="shared" si="93"/>
        <v>187.77000000000004</v>
      </c>
      <c r="X159" s="53">
        <f t="shared" si="94"/>
        <v>218.67000000000004</v>
      </c>
      <c r="Y159" s="52">
        <f t="shared" si="76"/>
        <v>234.97000000000006</v>
      </c>
      <c r="Z159" s="36">
        <f t="shared" si="95"/>
        <v>46.917000000000002</v>
      </c>
      <c r="AA159" s="36">
        <f t="shared" si="96"/>
        <v>88.100999999999985</v>
      </c>
      <c r="AB159" s="36">
        <f t="shared" si="97"/>
        <v>10.8225</v>
      </c>
      <c r="AC159" s="36">
        <f t="shared" si="98"/>
        <v>39.429000000000002</v>
      </c>
      <c r="AD159" s="36">
        <f t="shared" si="99"/>
        <v>8.3056000000000001</v>
      </c>
      <c r="AE159" s="36">
        <f t="shared" si="100"/>
        <v>1.7864</v>
      </c>
      <c r="AF159" s="36">
        <f t="shared" si="101"/>
        <v>6.8999999999999995</v>
      </c>
      <c r="AG159" s="36">
        <f t="shared" si="102"/>
        <v>1.1154999999999999</v>
      </c>
      <c r="AH159" s="36">
        <f t="shared" si="103"/>
        <v>6.2444999999999995</v>
      </c>
      <c r="AI159" s="36">
        <f t="shared" si="104"/>
        <v>1.3224999999999998</v>
      </c>
      <c r="AJ159" s="36">
        <f t="shared" si="105"/>
        <v>3.5909999999999997</v>
      </c>
      <c r="AK159" s="36">
        <f t="shared" si="106"/>
        <v>0.52439999999999998</v>
      </c>
      <c r="AL159" s="36">
        <f t="shared" si="107"/>
        <v>3.5225999999999997</v>
      </c>
      <c r="AM159" s="36">
        <f t="shared" si="108"/>
        <v>0.53579999999999994</v>
      </c>
      <c r="AN159" s="36">
        <f t="shared" si="109"/>
        <v>39.243000000000002</v>
      </c>
      <c r="AO159" s="36">
        <f t="shared" si="110"/>
        <v>24.939</v>
      </c>
      <c r="AP159" s="53">
        <f t="shared" si="111"/>
        <v>219.11779999999993</v>
      </c>
      <c r="AQ159" s="53">
        <f t="shared" si="112"/>
        <v>258.36079999999993</v>
      </c>
      <c r="AR159" s="52">
        <f t="shared" si="113"/>
        <v>283.29979999999995</v>
      </c>
      <c r="BT159" s="34">
        <v>154</v>
      </c>
      <c r="BU159" s="59">
        <f t="shared" si="77"/>
        <v>1.3366666666666667</v>
      </c>
      <c r="BV159" s="59">
        <f t="shared" si="78"/>
        <v>1.1765625</v>
      </c>
      <c r="BW159" s="59">
        <f t="shared" si="79"/>
        <v>1.3028169014084507</v>
      </c>
      <c r="BX159" s="59">
        <f t="shared" si="80"/>
        <v>1.2961538461538462</v>
      </c>
      <c r="BY159" s="59">
        <f t="shared" si="81"/>
        <v>1.5911111111111111</v>
      </c>
      <c r="BZ159" s="59">
        <f t="shared" si="82"/>
        <v>1.75</v>
      </c>
      <c r="CA159" s="59">
        <f t="shared" si="83"/>
        <v>1.5789473684210527</v>
      </c>
      <c r="CB159" s="59">
        <f t="shared" si="84"/>
        <v>1.515625</v>
      </c>
      <c r="CC159" s="59">
        <f t="shared" si="85"/>
        <v>1.5514285714285714</v>
      </c>
      <c r="CD159" s="59">
        <f t="shared" si="86"/>
        <v>1.4374999999999998</v>
      </c>
      <c r="CE159" s="59">
        <f t="shared" si="87"/>
        <v>1.3695652173913044</v>
      </c>
      <c r="CF159" s="59">
        <f t="shared" si="88"/>
        <v>1.393939393939394</v>
      </c>
      <c r="CG159" s="59">
        <f t="shared" si="89"/>
        <v>1.4045454545454543</v>
      </c>
      <c r="CH159" s="59">
        <f t="shared" si="90"/>
        <v>1.0930232558139534</v>
      </c>
      <c r="CI159" s="59">
        <f t="shared" si="91"/>
        <v>1.4045454545454545</v>
      </c>
      <c r="CJ159" s="59">
        <f t="shared" si="92"/>
        <v>1.1985294117647061</v>
      </c>
    </row>
    <row r="160" spans="1:88" x14ac:dyDescent="0.25">
      <c r="A160" s="41">
        <v>158</v>
      </c>
      <c r="B160" s="42" t="s">
        <v>236</v>
      </c>
      <c r="C160" s="42" t="s">
        <v>222</v>
      </c>
      <c r="D160" s="41" t="s">
        <v>221</v>
      </c>
      <c r="E160" s="50" t="s">
        <v>173</v>
      </c>
      <c r="F160" s="41" t="s">
        <v>207</v>
      </c>
      <c r="G160" s="39">
        <v>31.3</v>
      </c>
      <c r="H160" s="39">
        <v>59.2</v>
      </c>
      <c r="I160" s="39">
        <v>7.2</v>
      </c>
      <c r="J160" s="39">
        <v>27.8</v>
      </c>
      <c r="K160" s="39">
        <v>6.04</v>
      </c>
      <c r="L160" s="39">
        <v>1.29</v>
      </c>
      <c r="M160" s="39">
        <v>5.45</v>
      </c>
      <c r="N160" s="39">
        <v>0.79</v>
      </c>
      <c r="O160" s="39">
        <v>4.4000000000000004</v>
      </c>
      <c r="P160" s="39">
        <v>0.93</v>
      </c>
      <c r="Q160" s="39">
        <v>2.62</v>
      </c>
      <c r="R160" s="39">
        <v>0.38</v>
      </c>
      <c r="S160" s="39">
        <v>2.4500000000000002</v>
      </c>
      <c r="T160" s="39">
        <v>0.39</v>
      </c>
      <c r="U160" s="39">
        <v>25.6</v>
      </c>
      <c r="V160" s="40">
        <v>16.3</v>
      </c>
      <c r="W160" s="53">
        <f t="shared" si="93"/>
        <v>150.23999999999995</v>
      </c>
      <c r="X160" s="53">
        <f t="shared" si="94"/>
        <v>175.83999999999995</v>
      </c>
      <c r="Y160" s="52">
        <f t="shared" si="76"/>
        <v>192.13999999999996</v>
      </c>
      <c r="Z160" s="36">
        <f t="shared" si="95"/>
        <v>36.620999999999995</v>
      </c>
      <c r="AA160" s="36">
        <f t="shared" si="96"/>
        <v>69.263999999999996</v>
      </c>
      <c r="AB160" s="36">
        <f t="shared" si="97"/>
        <v>8.4239999999999995</v>
      </c>
      <c r="AC160" s="36">
        <f t="shared" si="98"/>
        <v>32.525999999999996</v>
      </c>
      <c r="AD160" s="36">
        <f t="shared" si="99"/>
        <v>7.0063999999999993</v>
      </c>
      <c r="AE160" s="36">
        <f t="shared" si="100"/>
        <v>1.4964</v>
      </c>
      <c r="AF160" s="36">
        <f t="shared" si="101"/>
        <v>6.2675000000000001</v>
      </c>
      <c r="AG160" s="36">
        <f t="shared" si="102"/>
        <v>0.90849999999999997</v>
      </c>
      <c r="AH160" s="36">
        <f t="shared" si="103"/>
        <v>5.0599999999999996</v>
      </c>
      <c r="AI160" s="36">
        <f t="shared" si="104"/>
        <v>1.0694999999999999</v>
      </c>
      <c r="AJ160" s="36">
        <f t="shared" si="105"/>
        <v>2.9867999999999997</v>
      </c>
      <c r="AK160" s="36">
        <f t="shared" si="106"/>
        <v>0.43319999999999997</v>
      </c>
      <c r="AL160" s="36">
        <f t="shared" si="107"/>
        <v>2.7930000000000001</v>
      </c>
      <c r="AM160" s="36">
        <f t="shared" si="108"/>
        <v>0.4446</v>
      </c>
      <c r="AN160" s="36">
        <f t="shared" si="109"/>
        <v>32.512</v>
      </c>
      <c r="AO160" s="36">
        <f t="shared" si="110"/>
        <v>24.939</v>
      </c>
      <c r="AP160" s="53">
        <f t="shared" si="111"/>
        <v>175.30089999999998</v>
      </c>
      <c r="AQ160" s="53">
        <f t="shared" si="112"/>
        <v>207.81289999999998</v>
      </c>
      <c r="AR160" s="52">
        <f t="shared" si="113"/>
        <v>232.75189999999998</v>
      </c>
      <c r="BT160" s="34">
        <v>155</v>
      </c>
      <c r="BU160" s="59">
        <f t="shared" si="77"/>
        <v>1.0433333333333334</v>
      </c>
      <c r="BV160" s="59">
        <f t="shared" si="78"/>
        <v>0.92500000000000004</v>
      </c>
      <c r="BW160" s="59">
        <f t="shared" si="79"/>
        <v>1.0140845070422535</v>
      </c>
      <c r="BX160" s="59">
        <f t="shared" si="80"/>
        <v>1.0692307692307692</v>
      </c>
      <c r="BY160" s="59">
        <f t="shared" si="81"/>
        <v>1.3422222222222222</v>
      </c>
      <c r="BZ160" s="59">
        <f t="shared" si="82"/>
        <v>1.4659090909090911</v>
      </c>
      <c r="CA160" s="59">
        <f t="shared" si="83"/>
        <v>1.4342105263157896</v>
      </c>
      <c r="CB160" s="59">
        <f t="shared" si="84"/>
        <v>1.234375</v>
      </c>
      <c r="CC160" s="59">
        <f t="shared" si="85"/>
        <v>1.2571428571428573</v>
      </c>
      <c r="CD160" s="59">
        <f t="shared" si="86"/>
        <v>1.1625000000000001</v>
      </c>
      <c r="CE160" s="59">
        <f t="shared" si="87"/>
        <v>1.1391304347826088</v>
      </c>
      <c r="CF160" s="59">
        <f t="shared" si="88"/>
        <v>1.1515151515151514</v>
      </c>
      <c r="CG160" s="59">
        <f t="shared" si="89"/>
        <v>1.1136363636363635</v>
      </c>
      <c r="CH160" s="59">
        <f t="shared" si="90"/>
        <v>0.90697674418604657</v>
      </c>
      <c r="CI160" s="59">
        <f t="shared" si="91"/>
        <v>1.1636363636363638</v>
      </c>
      <c r="CJ160" s="59">
        <f t="shared" si="92"/>
        <v>1.1985294117647061</v>
      </c>
    </row>
    <row r="161" spans="1:88" x14ac:dyDescent="0.25">
      <c r="A161" s="41">
        <v>159</v>
      </c>
      <c r="B161" s="42" t="s">
        <v>236</v>
      </c>
      <c r="C161" s="42" t="s">
        <v>223</v>
      </c>
      <c r="D161" s="41" t="s">
        <v>221</v>
      </c>
      <c r="E161" s="50" t="s">
        <v>173</v>
      </c>
      <c r="F161" s="41" t="s">
        <v>207</v>
      </c>
      <c r="G161" s="39">
        <v>52.2</v>
      </c>
      <c r="H161" s="39">
        <v>102</v>
      </c>
      <c r="I161" s="39">
        <v>12.7</v>
      </c>
      <c r="J161" s="39">
        <v>48.9</v>
      </c>
      <c r="K161" s="39">
        <v>10.4</v>
      </c>
      <c r="L161" s="39">
        <v>2.2599999999999998</v>
      </c>
      <c r="M161" s="39">
        <v>9.36</v>
      </c>
      <c r="N161" s="39">
        <v>1.41</v>
      </c>
      <c r="O161" s="39">
        <v>8.83</v>
      </c>
      <c r="P161" s="39">
        <v>1.66</v>
      </c>
      <c r="Q161" s="39">
        <v>4.8</v>
      </c>
      <c r="R161" s="39">
        <v>0.73</v>
      </c>
      <c r="S161" s="39">
        <v>4.54</v>
      </c>
      <c r="T161" s="39">
        <v>0.68</v>
      </c>
      <c r="U161" s="39">
        <v>46.3</v>
      </c>
      <c r="V161" s="40">
        <v>16.3</v>
      </c>
      <c r="W161" s="53">
        <f t="shared" si="93"/>
        <v>260.47000000000003</v>
      </c>
      <c r="X161" s="53">
        <f t="shared" si="94"/>
        <v>306.77000000000004</v>
      </c>
      <c r="Y161" s="52">
        <f t="shared" si="76"/>
        <v>323.07000000000005</v>
      </c>
      <c r="Z161" s="36">
        <f t="shared" si="95"/>
        <v>61.073999999999998</v>
      </c>
      <c r="AA161" s="36">
        <f t="shared" si="96"/>
        <v>119.33999999999999</v>
      </c>
      <c r="AB161" s="36">
        <f t="shared" si="97"/>
        <v>14.858999999999998</v>
      </c>
      <c r="AC161" s="36">
        <f t="shared" si="98"/>
        <v>57.212999999999994</v>
      </c>
      <c r="AD161" s="36">
        <f t="shared" si="99"/>
        <v>12.064</v>
      </c>
      <c r="AE161" s="36">
        <f t="shared" si="100"/>
        <v>2.6215999999999995</v>
      </c>
      <c r="AF161" s="36">
        <f t="shared" si="101"/>
        <v>10.763999999999999</v>
      </c>
      <c r="AG161" s="36">
        <f t="shared" si="102"/>
        <v>1.6214999999999997</v>
      </c>
      <c r="AH161" s="36">
        <f t="shared" si="103"/>
        <v>10.154499999999999</v>
      </c>
      <c r="AI161" s="36">
        <f t="shared" si="104"/>
        <v>1.9089999999999998</v>
      </c>
      <c r="AJ161" s="36">
        <f t="shared" si="105"/>
        <v>5.4719999999999995</v>
      </c>
      <c r="AK161" s="36">
        <f t="shared" si="106"/>
        <v>0.83219999999999994</v>
      </c>
      <c r="AL161" s="36">
        <f t="shared" si="107"/>
        <v>5.1755999999999993</v>
      </c>
      <c r="AM161" s="36">
        <f t="shared" si="108"/>
        <v>0.7752</v>
      </c>
      <c r="AN161" s="36">
        <f t="shared" si="109"/>
        <v>58.800999999999995</v>
      </c>
      <c r="AO161" s="36">
        <f t="shared" si="110"/>
        <v>24.939</v>
      </c>
      <c r="AP161" s="53">
        <f t="shared" si="111"/>
        <v>303.87559999999996</v>
      </c>
      <c r="AQ161" s="53">
        <f t="shared" si="112"/>
        <v>362.67659999999995</v>
      </c>
      <c r="AR161" s="52">
        <f t="shared" si="113"/>
        <v>387.61559999999997</v>
      </c>
      <c r="BT161" s="34">
        <v>156</v>
      </c>
      <c r="BU161" s="59">
        <f t="shared" si="77"/>
        <v>1.74</v>
      </c>
      <c r="BV161" s="59">
        <f t="shared" si="78"/>
        <v>1.59375</v>
      </c>
      <c r="BW161" s="59">
        <f t="shared" si="79"/>
        <v>1.7887323943661972</v>
      </c>
      <c r="BX161" s="59">
        <f t="shared" si="80"/>
        <v>1.8807692307692307</v>
      </c>
      <c r="BY161" s="59">
        <f t="shared" si="81"/>
        <v>2.3111111111111113</v>
      </c>
      <c r="BZ161" s="59">
        <f t="shared" si="82"/>
        <v>2.5681818181818179</v>
      </c>
      <c r="CA161" s="59">
        <f t="shared" si="83"/>
        <v>2.4631578947368422</v>
      </c>
      <c r="CB161" s="59">
        <f t="shared" si="84"/>
        <v>2.203125</v>
      </c>
      <c r="CC161" s="59">
        <f t="shared" si="85"/>
        <v>2.5228571428571427</v>
      </c>
      <c r="CD161" s="59">
        <f t="shared" si="86"/>
        <v>2.0749999999999997</v>
      </c>
      <c r="CE161" s="59">
        <f t="shared" si="87"/>
        <v>2.0869565217391304</v>
      </c>
      <c r="CF161" s="59">
        <f t="shared" si="88"/>
        <v>2.2121212121212119</v>
      </c>
      <c r="CG161" s="59">
        <f t="shared" si="89"/>
        <v>2.0636363636363635</v>
      </c>
      <c r="CH161" s="59">
        <f t="shared" si="90"/>
        <v>1.5813953488372094</v>
      </c>
      <c r="CI161" s="59">
        <f t="shared" si="91"/>
        <v>2.1045454545454545</v>
      </c>
      <c r="CJ161" s="59">
        <f t="shared" si="92"/>
        <v>1.1985294117647061</v>
      </c>
    </row>
    <row r="162" spans="1:88" x14ac:dyDescent="0.25">
      <c r="A162" s="41">
        <v>160</v>
      </c>
      <c r="B162" s="42" t="s">
        <v>236</v>
      </c>
      <c r="C162" s="42" t="s">
        <v>223</v>
      </c>
      <c r="D162" s="41" t="s">
        <v>221</v>
      </c>
      <c r="E162" s="50" t="s">
        <v>173</v>
      </c>
      <c r="F162" s="41" t="s">
        <v>207</v>
      </c>
      <c r="G162" s="39">
        <v>43.3</v>
      </c>
      <c r="H162" s="39">
        <v>82.5</v>
      </c>
      <c r="I162" s="39">
        <v>10.15</v>
      </c>
      <c r="J162" s="39">
        <v>37.9</v>
      </c>
      <c r="K162" s="39">
        <v>7.96</v>
      </c>
      <c r="L162" s="39">
        <v>1.68</v>
      </c>
      <c r="M162" s="39">
        <v>7.13</v>
      </c>
      <c r="N162" s="39">
        <v>1.06</v>
      </c>
      <c r="O162" s="39">
        <v>6.38</v>
      </c>
      <c r="P162" s="39">
        <v>1.31</v>
      </c>
      <c r="Q162" s="39">
        <v>3.72</v>
      </c>
      <c r="R162" s="39">
        <v>0.55000000000000004</v>
      </c>
      <c r="S162" s="39">
        <v>3.25</v>
      </c>
      <c r="T162" s="39">
        <v>0.52</v>
      </c>
      <c r="U162" s="39">
        <v>35.200000000000003</v>
      </c>
      <c r="V162" s="40">
        <v>16.3</v>
      </c>
      <c r="W162" s="53">
        <f t="shared" si="93"/>
        <v>207.41000000000003</v>
      </c>
      <c r="X162" s="53">
        <f t="shared" si="94"/>
        <v>242.61</v>
      </c>
      <c r="Y162" s="52">
        <f t="shared" si="76"/>
        <v>258.91000000000003</v>
      </c>
      <c r="Z162" s="36">
        <f t="shared" si="95"/>
        <v>50.660999999999994</v>
      </c>
      <c r="AA162" s="36">
        <f t="shared" si="96"/>
        <v>96.524999999999991</v>
      </c>
      <c r="AB162" s="36">
        <f t="shared" si="97"/>
        <v>11.875499999999999</v>
      </c>
      <c r="AC162" s="36">
        <f t="shared" si="98"/>
        <v>44.342999999999996</v>
      </c>
      <c r="AD162" s="36">
        <f t="shared" si="99"/>
        <v>9.2335999999999991</v>
      </c>
      <c r="AE162" s="36">
        <f t="shared" si="100"/>
        <v>1.9487999999999999</v>
      </c>
      <c r="AF162" s="36">
        <f t="shared" si="101"/>
        <v>8.1994999999999987</v>
      </c>
      <c r="AG162" s="36">
        <f t="shared" si="102"/>
        <v>1.2189999999999999</v>
      </c>
      <c r="AH162" s="36">
        <f t="shared" si="103"/>
        <v>7.3369999999999997</v>
      </c>
      <c r="AI162" s="36">
        <f t="shared" si="104"/>
        <v>1.5065</v>
      </c>
      <c r="AJ162" s="36">
        <f t="shared" si="105"/>
        <v>4.2408000000000001</v>
      </c>
      <c r="AK162" s="36">
        <f t="shared" si="106"/>
        <v>0.627</v>
      </c>
      <c r="AL162" s="36">
        <f t="shared" si="107"/>
        <v>3.7049999999999996</v>
      </c>
      <c r="AM162" s="36">
        <f t="shared" si="108"/>
        <v>0.59279999999999999</v>
      </c>
      <c r="AN162" s="36">
        <f t="shared" si="109"/>
        <v>44.704000000000008</v>
      </c>
      <c r="AO162" s="36">
        <f t="shared" si="110"/>
        <v>24.939</v>
      </c>
      <c r="AP162" s="53">
        <f t="shared" si="111"/>
        <v>242.01449999999997</v>
      </c>
      <c r="AQ162" s="53">
        <f t="shared" si="112"/>
        <v>286.71849999999995</v>
      </c>
      <c r="AR162" s="52">
        <f t="shared" si="113"/>
        <v>311.65749999999997</v>
      </c>
      <c r="BT162" s="34">
        <v>157</v>
      </c>
      <c r="BU162" s="59">
        <f t="shared" si="77"/>
        <v>1.4433333333333331</v>
      </c>
      <c r="BV162" s="59">
        <f t="shared" si="78"/>
        <v>1.2890625</v>
      </c>
      <c r="BW162" s="59">
        <f t="shared" si="79"/>
        <v>1.4295774647887325</v>
      </c>
      <c r="BX162" s="59">
        <f t="shared" si="80"/>
        <v>1.4576923076923076</v>
      </c>
      <c r="BY162" s="59">
        <f t="shared" si="81"/>
        <v>1.768888888888889</v>
      </c>
      <c r="BZ162" s="59">
        <f t="shared" si="82"/>
        <v>1.9090909090909089</v>
      </c>
      <c r="CA162" s="59">
        <f t="shared" si="83"/>
        <v>1.8763157894736844</v>
      </c>
      <c r="CB162" s="59">
        <f t="shared" si="84"/>
        <v>1.65625</v>
      </c>
      <c r="CC162" s="59">
        <f t="shared" si="85"/>
        <v>1.8228571428571427</v>
      </c>
      <c r="CD162" s="59">
        <f t="shared" si="86"/>
        <v>1.6375</v>
      </c>
      <c r="CE162" s="59">
        <f t="shared" si="87"/>
        <v>1.6173913043478263</v>
      </c>
      <c r="CF162" s="59">
        <f t="shared" si="88"/>
        <v>1.6666666666666667</v>
      </c>
      <c r="CG162" s="59">
        <f t="shared" si="89"/>
        <v>1.4772727272727271</v>
      </c>
      <c r="CH162" s="59">
        <f t="shared" si="90"/>
        <v>1.2093023255813955</v>
      </c>
      <c r="CI162" s="59">
        <f t="shared" si="91"/>
        <v>1.6</v>
      </c>
      <c r="CJ162" s="59">
        <f t="shared" si="92"/>
        <v>1.1985294117647061</v>
      </c>
    </row>
    <row r="163" spans="1:88" x14ac:dyDescent="0.25">
      <c r="A163" s="41">
        <v>161</v>
      </c>
      <c r="B163" s="42" t="s">
        <v>236</v>
      </c>
      <c r="C163" s="42" t="s">
        <v>223</v>
      </c>
      <c r="D163" s="41" t="s">
        <v>221</v>
      </c>
      <c r="E163" s="50" t="s">
        <v>173</v>
      </c>
      <c r="F163" s="41" t="s">
        <v>207</v>
      </c>
      <c r="G163" s="39">
        <v>39.299999999999997</v>
      </c>
      <c r="H163" s="39">
        <v>74.5</v>
      </c>
      <c r="I163" s="39">
        <v>9.0299999999999994</v>
      </c>
      <c r="J163" s="39">
        <v>34.4</v>
      </c>
      <c r="K163" s="39">
        <v>7.55</v>
      </c>
      <c r="L163" s="39">
        <v>1.49</v>
      </c>
      <c r="M163" s="39">
        <v>6.33</v>
      </c>
      <c r="N163" s="39">
        <v>0.98</v>
      </c>
      <c r="O163" s="39">
        <v>5.81</v>
      </c>
      <c r="P163" s="39">
        <v>1.21</v>
      </c>
      <c r="Q163" s="39">
        <v>3.49</v>
      </c>
      <c r="R163" s="39">
        <v>0.5</v>
      </c>
      <c r="S163" s="39">
        <v>3.19</v>
      </c>
      <c r="T163" s="39">
        <v>0.52</v>
      </c>
      <c r="U163" s="39">
        <v>32.4</v>
      </c>
      <c r="V163" s="40">
        <v>16.3</v>
      </c>
      <c r="W163" s="53">
        <f t="shared" si="93"/>
        <v>188.30000000000004</v>
      </c>
      <c r="X163" s="53">
        <f t="shared" si="94"/>
        <v>220.70000000000005</v>
      </c>
      <c r="Y163" s="52">
        <f t="shared" si="76"/>
        <v>237.00000000000006</v>
      </c>
      <c r="Z163" s="36">
        <f t="shared" si="95"/>
        <v>45.980999999999995</v>
      </c>
      <c r="AA163" s="36">
        <f t="shared" si="96"/>
        <v>87.164999999999992</v>
      </c>
      <c r="AB163" s="36">
        <f t="shared" si="97"/>
        <v>10.565099999999999</v>
      </c>
      <c r="AC163" s="36">
        <f t="shared" si="98"/>
        <v>40.247999999999998</v>
      </c>
      <c r="AD163" s="36">
        <f t="shared" si="99"/>
        <v>8.7579999999999991</v>
      </c>
      <c r="AE163" s="36">
        <f t="shared" si="100"/>
        <v>1.7283999999999999</v>
      </c>
      <c r="AF163" s="36">
        <f t="shared" si="101"/>
        <v>7.2794999999999996</v>
      </c>
      <c r="AG163" s="36">
        <f t="shared" si="102"/>
        <v>1.127</v>
      </c>
      <c r="AH163" s="36">
        <f t="shared" si="103"/>
        <v>6.6814999999999989</v>
      </c>
      <c r="AI163" s="36">
        <f t="shared" si="104"/>
        <v>1.3915</v>
      </c>
      <c r="AJ163" s="36">
        <f t="shared" si="105"/>
        <v>3.9785999999999997</v>
      </c>
      <c r="AK163" s="36">
        <f t="shared" si="106"/>
        <v>0.56999999999999995</v>
      </c>
      <c r="AL163" s="36">
        <f t="shared" si="107"/>
        <v>3.6365999999999996</v>
      </c>
      <c r="AM163" s="36">
        <f t="shared" si="108"/>
        <v>0.59279999999999999</v>
      </c>
      <c r="AN163" s="36">
        <f t="shared" si="109"/>
        <v>41.147999999999996</v>
      </c>
      <c r="AO163" s="36">
        <f t="shared" si="110"/>
        <v>24.939</v>
      </c>
      <c r="AP163" s="53">
        <f t="shared" si="111"/>
        <v>219.703</v>
      </c>
      <c r="AQ163" s="53">
        <f t="shared" si="112"/>
        <v>260.851</v>
      </c>
      <c r="AR163" s="52">
        <f t="shared" si="113"/>
        <v>285.79000000000002</v>
      </c>
      <c r="BT163" s="34">
        <v>158</v>
      </c>
      <c r="BU163" s="59">
        <f t="shared" si="77"/>
        <v>1.3099999999999998</v>
      </c>
      <c r="BV163" s="59">
        <f t="shared" si="78"/>
        <v>1.1640625</v>
      </c>
      <c r="BW163" s="59">
        <f t="shared" si="79"/>
        <v>1.271830985915493</v>
      </c>
      <c r="BX163" s="59">
        <f t="shared" si="80"/>
        <v>1.323076923076923</v>
      </c>
      <c r="BY163" s="59">
        <f t="shared" si="81"/>
        <v>1.6777777777777778</v>
      </c>
      <c r="BZ163" s="59">
        <f t="shared" si="82"/>
        <v>1.6931818181818181</v>
      </c>
      <c r="CA163" s="59">
        <f t="shared" si="83"/>
        <v>1.6657894736842107</v>
      </c>
      <c r="CB163" s="59">
        <f t="shared" si="84"/>
        <v>1.53125</v>
      </c>
      <c r="CC163" s="59">
        <f t="shared" si="85"/>
        <v>1.66</v>
      </c>
      <c r="CD163" s="59">
        <f t="shared" si="86"/>
        <v>1.5125</v>
      </c>
      <c r="CE163" s="59">
        <f t="shared" si="87"/>
        <v>1.5173913043478262</v>
      </c>
      <c r="CF163" s="59">
        <f t="shared" si="88"/>
        <v>1.5151515151515151</v>
      </c>
      <c r="CG163" s="59">
        <f t="shared" si="89"/>
        <v>1.45</v>
      </c>
      <c r="CH163" s="59">
        <f t="shared" si="90"/>
        <v>1.2093023255813955</v>
      </c>
      <c r="CI163" s="59">
        <f t="shared" si="91"/>
        <v>1.4727272727272727</v>
      </c>
      <c r="CJ163" s="59">
        <f t="shared" si="92"/>
        <v>1.1985294117647061</v>
      </c>
    </row>
    <row r="164" spans="1:88" x14ac:dyDescent="0.25">
      <c r="A164" s="41">
        <v>162</v>
      </c>
      <c r="B164" s="42" t="s">
        <v>236</v>
      </c>
      <c r="C164" s="42" t="s">
        <v>224</v>
      </c>
      <c r="D164" s="41" t="s">
        <v>221</v>
      </c>
      <c r="E164" s="50" t="s">
        <v>173</v>
      </c>
      <c r="F164" s="41" t="s">
        <v>207</v>
      </c>
      <c r="G164" s="39">
        <v>51.2</v>
      </c>
      <c r="H164" s="39">
        <v>99.4</v>
      </c>
      <c r="I164" s="39">
        <v>11.55</v>
      </c>
      <c r="J164" s="39">
        <v>46.8</v>
      </c>
      <c r="K164" s="39">
        <v>9.81</v>
      </c>
      <c r="L164" s="39">
        <v>2.1</v>
      </c>
      <c r="M164" s="39">
        <v>9.56</v>
      </c>
      <c r="N164" s="39">
        <v>1.35</v>
      </c>
      <c r="O164" s="39">
        <v>8.44</v>
      </c>
      <c r="P164" s="39">
        <v>1.72</v>
      </c>
      <c r="Q164" s="39">
        <v>4.9800000000000004</v>
      </c>
      <c r="R164" s="39">
        <v>0.71</v>
      </c>
      <c r="S164" s="39">
        <v>4.38</v>
      </c>
      <c r="T164" s="39">
        <v>0.7</v>
      </c>
      <c r="U164" s="39">
        <v>45.4</v>
      </c>
      <c r="V164" s="40">
        <v>16.3</v>
      </c>
      <c r="W164" s="53">
        <f t="shared" si="93"/>
        <v>252.70000000000002</v>
      </c>
      <c r="X164" s="53">
        <f t="shared" si="94"/>
        <v>298.10000000000002</v>
      </c>
      <c r="Y164" s="52">
        <f t="shared" si="76"/>
        <v>314.40000000000003</v>
      </c>
      <c r="Z164" s="36">
        <f t="shared" si="95"/>
        <v>59.903999999999996</v>
      </c>
      <c r="AA164" s="36">
        <f t="shared" si="96"/>
        <v>116.298</v>
      </c>
      <c r="AB164" s="36">
        <f t="shared" si="97"/>
        <v>13.513500000000001</v>
      </c>
      <c r="AC164" s="36">
        <f t="shared" si="98"/>
        <v>54.755999999999993</v>
      </c>
      <c r="AD164" s="36">
        <f t="shared" si="99"/>
        <v>11.3796</v>
      </c>
      <c r="AE164" s="36">
        <f t="shared" si="100"/>
        <v>2.4359999999999999</v>
      </c>
      <c r="AF164" s="36">
        <f t="shared" si="101"/>
        <v>10.994</v>
      </c>
      <c r="AG164" s="36">
        <f t="shared" si="102"/>
        <v>1.5525</v>
      </c>
      <c r="AH164" s="36">
        <f t="shared" si="103"/>
        <v>9.7059999999999995</v>
      </c>
      <c r="AI164" s="36">
        <f t="shared" si="104"/>
        <v>1.9779999999999998</v>
      </c>
      <c r="AJ164" s="36">
        <f t="shared" si="105"/>
        <v>5.6772</v>
      </c>
      <c r="AK164" s="36">
        <f t="shared" si="106"/>
        <v>0.8093999999999999</v>
      </c>
      <c r="AL164" s="36">
        <f t="shared" si="107"/>
        <v>4.9931999999999999</v>
      </c>
      <c r="AM164" s="36">
        <f t="shared" si="108"/>
        <v>0.79799999999999993</v>
      </c>
      <c r="AN164" s="36">
        <f t="shared" si="109"/>
        <v>57.658000000000001</v>
      </c>
      <c r="AO164" s="36">
        <f t="shared" si="110"/>
        <v>24.939</v>
      </c>
      <c r="AP164" s="53">
        <f t="shared" si="111"/>
        <v>294.79540000000009</v>
      </c>
      <c r="AQ164" s="53">
        <f t="shared" si="112"/>
        <v>352.4534000000001</v>
      </c>
      <c r="AR164" s="52">
        <f t="shared" si="113"/>
        <v>377.39240000000012</v>
      </c>
      <c r="BT164" s="34">
        <v>159</v>
      </c>
      <c r="BU164" s="59">
        <f t="shared" si="77"/>
        <v>1.7066666666666668</v>
      </c>
      <c r="BV164" s="59">
        <f t="shared" si="78"/>
        <v>1.5531250000000001</v>
      </c>
      <c r="BW164" s="59">
        <f t="shared" si="79"/>
        <v>1.626760563380282</v>
      </c>
      <c r="BX164" s="59">
        <f t="shared" si="80"/>
        <v>1.7999999999999998</v>
      </c>
      <c r="BY164" s="59">
        <f t="shared" si="81"/>
        <v>2.1800000000000002</v>
      </c>
      <c r="BZ164" s="59">
        <f t="shared" si="82"/>
        <v>2.3863636363636362</v>
      </c>
      <c r="CA164" s="59">
        <f t="shared" si="83"/>
        <v>2.5157894736842108</v>
      </c>
      <c r="CB164" s="59">
        <f t="shared" si="84"/>
        <v>2.109375</v>
      </c>
      <c r="CC164" s="59">
        <f t="shared" si="85"/>
        <v>2.4114285714285715</v>
      </c>
      <c r="CD164" s="59">
        <f t="shared" si="86"/>
        <v>2.15</v>
      </c>
      <c r="CE164" s="59">
        <f t="shared" si="87"/>
        <v>2.1652173913043482</v>
      </c>
      <c r="CF164" s="59">
        <f t="shared" si="88"/>
        <v>2.1515151515151514</v>
      </c>
      <c r="CG164" s="59">
        <f t="shared" si="89"/>
        <v>1.9909090909090907</v>
      </c>
      <c r="CH164" s="59">
        <f t="shared" si="90"/>
        <v>1.6279069767441861</v>
      </c>
      <c r="CI164" s="59">
        <f t="shared" si="91"/>
        <v>2.0636363636363635</v>
      </c>
      <c r="CJ164" s="59">
        <f t="shared" si="92"/>
        <v>1.1985294117647061</v>
      </c>
    </row>
    <row r="165" spans="1:88" x14ac:dyDescent="0.25">
      <c r="A165" s="41">
        <v>163</v>
      </c>
      <c r="B165" s="42" t="s">
        <v>236</v>
      </c>
      <c r="C165" s="42" t="s">
        <v>224</v>
      </c>
      <c r="D165" s="41" t="s">
        <v>221</v>
      </c>
      <c r="E165" s="50" t="s">
        <v>173</v>
      </c>
      <c r="F165" s="41" t="s">
        <v>207</v>
      </c>
      <c r="G165" s="39">
        <v>51.2</v>
      </c>
      <c r="H165" s="39">
        <v>99.8</v>
      </c>
      <c r="I165" s="39">
        <v>12</v>
      </c>
      <c r="J165" s="39">
        <v>46.2</v>
      </c>
      <c r="K165" s="39">
        <v>9.49</v>
      </c>
      <c r="L165" s="39">
        <v>2.13</v>
      </c>
      <c r="M165" s="39">
        <v>9.3000000000000007</v>
      </c>
      <c r="N165" s="39">
        <v>1.4</v>
      </c>
      <c r="O165" s="39">
        <v>8.68</v>
      </c>
      <c r="P165" s="39">
        <v>1.74</v>
      </c>
      <c r="Q165" s="39">
        <v>4.87</v>
      </c>
      <c r="R165" s="39">
        <v>0.71</v>
      </c>
      <c r="S165" s="39">
        <v>4.4400000000000004</v>
      </c>
      <c r="T165" s="39">
        <v>0.71</v>
      </c>
      <c r="U165" s="39">
        <v>45.8</v>
      </c>
      <c r="V165" s="40">
        <v>16.3</v>
      </c>
      <c r="W165" s="53">
        <f t="shared" si="93"/>
        <v>252.67000000000004</v>
      </c>
      <c r="X165" s="53">
        <f t="shared" si="94"/>
        <v>298.47000000000003</v>
      </c>
      <c r="Y165" s="52">
        <f t="shared" si="76"/>
        <v>314.77000000000004</v>
      </c>
      <c r="Z165" s="36">
        <f t="shared" si="95"/>
        <v>59.903999999999996</v>
      </c>
      <c r="AA165" s="36">
        <f t="shared" si="96"/>
        <v>116.76599999999999</v>
      </c>
      <c r="AB165" s="36">
        <f t="shared" si="97"/>
        <v>14.04</v>
      </c>
      <c r="AC165" s="36">
        <f t="shared" si="98"/>
        <v>54.054000000000002</v>
      </c>
      <c r="AD165" s="36">
        <f t="shared" si="99"/>
        <v>11.0084</v>
      </c>
      <c r="AE165" s="36">
        <f t="shared" si="100"/>
        <v>2.4707999999999997</v>
      </c>
      <c r="AF165" s="36">
        <f t="shared" si="101"/>
        <v>10.695</v>
      </c>
      <c r="AG165" s="36">
        <f t="shared" si="102"/>
        <v>1.6099999999999999</v>
      </c>
      <c r="AH165" s="36">
        <f t="shared" si="103"/>
        <v>9.9819999999999993</v>
      </c>
      <c r="AI165" s="36">
        <f t="shared" si="104"/>
        <v>2.0009999999999999</v>
      </c>
      <c r="AJ165" s="36">
        <f t="shared" si="105"/>
        <v>5.5518000000000001</v>
      </c>
      <c r="AK165" s="36">
        <f t="shared" si="106"/>
        <v>0.8093999999999999</v>
      </c>
      <c r="AL165" s="36">
        <f t="shared" si="107"/>
        <v>5.0616000000000003</v>
      </c>
      <c r="AM165" s="36">
        <f t="shared" si="108"/>
        <v>0.8093999999999999</v>
      </c>
      <c r="AN165" s="36">
        <f t="shared" si="109"/>
        <v>58.165999999999997</v>
      </c>
      <c r="AO165" s="36">
        <f t="shared" si="110"/>
        <v>24.939</v>
      </c>
      <c r="AP165" s="53">
        <f t="shared" si="111"/>
        <v>294.76339999999999</v>
      </c>
      <c r="AQ165" s="53">
        <f t="shared" si="112"/>
        <v>352.92939999999999</v>
      </c>
      <c r="AR165" s="52">
        <f t="shared" si="113"/>
        <v>377.86840000000001</v>
      </c>
      <c r="BT165" s="34">
        <v>160</v>
      </c>
      <c r="BU165" s="59">
        <f t="shared" si="77"/>
        <v>1.7066666666666668</v>
      </c>
      <c r="BV165" s="59">
        <f t="shared" si="78"/>
        <v>1.559375</v>
      </c>
      <c r="BW165" s="59">
        <f t="shared" si="79"/>
        <v>1.6901408450704227</v>
      </c>
      <c r="BX165" s="59">
        <f t="shared" si="80"/>
        <v>1.776923076923077</v>
      </c>
      <c r="BY165" s="59">
        <f t="shared" si="81"/>
        <v>2.108888888888889</v>
      </c>
      <c r="BZ165" s="59">
        <f t="shared" si="82"/>
        <v>2.4204545454545454</v>
      </c>
      <c r="CA165" s="59">
        <f t="shared" si="83"/>
        <v>2.4473684210526319</v>
      </c>
      <c r="CB165" s="59">
        <f t="shared" si="84"/>
        <v>2.1875</v>
      </c>
      <c r="CC165" s="59">
        <f t="shared" si="85"/>
        <v>2.48</v>
      </c>
      <c r="CD165" s="59">
        <f t="shared" si="86"/>
        <v>2.1749999999999998</v>
      </c>
      <c r="CE165" s="59">
        <f t="shared" si="87"/>
        <v>2.1173913043478261</v>
      </c>
      <c r="CF165" s="59">
        <f t="shared" si="88"/>
        <v>2.1515151515151514</v>
      </c>
      <c r="CG165" s="59">
        <f t="shared" si="89"/>
        <v>2.0181818181818181</v>
      </c>
      <c r="CH165" s="59">
        <f t="shared" si="90"/>
        <v>1.6511627906976745</v>
      </c>
      <c r="CI165" s="59">
        <f t="shared" si="91"/>
        <v>2.0818181818181816</v>
      </c>
      <c r="CJ165" s="59">
        <f t="shared" si="92"/>
        <v>1.1985294117647061</v>
      </c>
    </row>
    <row r="166" spans="1:88" x14ac:dyDescent="0.25">
      <c r="A166" s="41">
        <v>164</v>
      </c>
      <c r="B166" s="42" t="s">
        <v>236</v>
      </c>
      <c r="C166" s="42" t="s">
        <v>224</v>
      </c>
      <c r="D166" s="41" t="s">
        <v>221</v>
      </c>
      <c r="E166" s="50" t="s">
        <v>173</v>
      </c>
      <c r="F166" s="41" t="s">
        <v>207</v>
      </c>
      <c r="G166" s="39">
        <v>55.8</v>
      </c>
      <c r="H166" s="39">
        <v>107</v>
      </c>
      <c r="I166" s="39">
        <v>12.5</v>
      </c>
      <c r="J166" s="39">
        <v>47.3</v>
      </c>
      <c r="K166" s="39">
        <v>10</v>
      </c>
      <c r="L166" s="39">
        <v>2.08</v>
      </c>
      <c r="M166" s="39">
        <v>8.8000000000000007</v>
      </c>
      <c r="N166" s="39">
        <v>1.44</v>
      </c>
      <c r="O166" s="39">
        <v>8.41</v>
      </c>
      <c r="P166" s="39">
        <v>1.68</v>
      </c>
      <c r="Q166" s="39">
        <v>4.8499999999999996</v>
      </c>
      <c r="R166" s="39">
        <v>0.74</v>
      </c>
      <c r="S166" s="39">
        <v>4.49</v>
      </c>
      <c r="T166" s="39">
        <v>0.68</v>
      </c>
      <c r="U166" s="39">
        <v>46.5</v>
      </c>
      <c r="V166" s="40">
        <v>16.3</v>
      </c>
      <c r="W166" s="53">
        <f t="shared" si="93"/>
        <v>265.7700000000001</v>
      </c>
      <c r="X166" s="53">
        <f t="shared" si="94"/>
        <v>312.2700000000001</v>
      </c>
      <c r="Y166" s="52">
        <f t="shared" si="76"/>
        <v>328.57000000000011</v>
      </c>
      <c r="Z166" s="36">
        <f t="shared" si="95"/>
        <v>65.285999999999987</v>
      </c>
      <c r="AA166" s="36">
        <f t="shared" si="96"/>
        <v>125.19</v>
      </c>
      <c r="AB166" s="36">
        <f t="shared" si="97"/>
        <v>14.625</v>
      </c>
      <c r="AC166" s="36">
        <f t="shared" si="98"/>
        <v>55.340999999999994</v>
      </c>
      <c r="AD166" s="36">
        <f t="shared" si="99"/>
        <v>11.6</v>
      </c>
      <c r="AE166" s="36">
        <f t="shared" si="100"/>
        <v>2.4127999999999998</v>
      </c>
      <c r="AF166" s="36">
        <f t="shared" si="101"/>
        <v>10.119999999999999</v>
      </c>
      <c r="AG166" s="36">
        <f t="shared" si="102"/>
        <v>1.6559999999999999</v>
      </c>
      <c r="AH166" s="36">
        <f t="shared" si="103"/>
        <v>9.6715</v>
      </c>
      <c r="AI166" s="36">
        <f t="shared" si="104"/>
        <v>1.9319999999999997</v>
      </c>
      <c r="AJ166" s="36">
        <f t="shared" si="105"/>
        <v>5.528999999999999</v>
      </c>
      <c r="AK166" s="36">
        <f t="shared" si="106"/>
        <v>0.84359999999999991</v>
      </c>
      <c r="AL166" s="36">
        <f t="shared" si="107"/>
        <v>5.1185999999999998</v>
      </c>
      <c r="AM166" s="36">
        <f t="shared" si="108"/>
        <v>0.7752</v>
      </c>
      <c r="AN166" s="36">
        <f t="shared" si="109"/>
        <v>59.055</v>
      </c>
      <c r="AO166" s="36">
        <f t="shared" si="110"/>
        <v>24.939</v>
      </c>
      <c r="AP166" s="53">
        <f t="shared" si="111"/>
        <v>310.10070000000002</v>
      </c>
      <c r="AQ166" s="53">
        <f t="shared" si="112"/>
        <v>369.15570000000002</v>
      </c>
      <c r="AR166" s="52">
        <f t="shared" si="113"/>
        <v>394.09470000000005</v>
      </c>
      <c r="BT166" s="34">
        <v>161</v>
      </c>
      <c r="BU166" s="59">
        <f t="shared" si="77"/>
        <v>1.8599999999999999</v>
      </c>
      <c r="BV166" s="59">
        <f t="shared" si="78"/>
        <v>1.671875</v>
      </c>
      <c r="BW166" s="59">
        <f t="shared" si="79"/>
        <v>1.7605633802816902</v>
      </c>
      <c r="BX166" s="59">
        <f t="shared" si="80"/>
        <v>1.8192307692307692</v>
      </c>
      <c r="BY166" s="59">
        <f t="shared" si="81"/>
        <v>2.2222222222222223</v>
      </c>
      <c r="BZ166" s="59">
        <f t="shared" si="82"/>
        <v>2.3636363636363638</v>
      </c>
      <c r="CA166" s="59">
        <f t="shared" si="83"/>
        <v>2.3157894736842106</v>
      </c>
      <c r="CB166" s="59">
        <f t="shared" si="84"/>
        <v>2.25</v>
      </c>
      <c r="CC166" s="59">
        <f t="shared" si="85"/>
        <v>2.402857142857143</v>
      </c>
      <c r="CD166" s="59">
        <f t="shared" si="86"/>
        <v>2.0999999999999996</v>
      </c>
      <c r="CE166" s="59">
        <f t="shared" si="87"/>
        <v>2.1086956521739131</v>
      </c>
      <c r="CF166" s="59">
        <f t="shared" si="88"/>
        <v>2.2424242424242422</v>
      </c>
      <c r="CG166" s="59">
        <f t="shared" si="89"/>
        <v>2.040909090909091</v>
      </c>
      <c r="CH166" s="59">
        <f t="shared" si="90"/>
        <v>1.5813953488372094</v>
      </c>
      <c r="CI166" s="59">
        <f t="shared" si="91"/>
        <v>2.1136363636363638</v>
      </c>
      <c r="CJ166" s="59">
        <f t="shared" si="92"/>
        <v>1.1985294117647061</v>
      </c>
    </row>
    <row r="167" spans="1:88" x14ac:dyDescent="0.25">
      <c r="A167" s="41">
        <v>165</v>
      </c>
      <c r="B167" s="42" t="s">
        <v>236</v>
      </c>
      <c r="C167" s="42" t="s">
        <v>224</v>
      </c>
      <c r="D167" s="41" t="s">
        <v>221</v>
      </c>
      <c r="E167" s="50" t="s">
        <v>173</v>
      </c>
      <c r="F167" s="41" t="s">
        <v>207</v>
      </c>
      <c r="G167" s="39">
        <v>63</v>
      </c>
      <c r="H167" s="39">
        <v>122.5</v>
      </c>
      <c r="I167" s="39">
        <v>14.3</v>
      </c>
      <c r="J167" s="39">
        <v>54.4</v>
      </c>
      <c r="K167" s="39">
        <v>11.55</v>
      </c>
      <c r="L167" s="39">
        <v>2.2999999999999998</v>
      </c>
      <c r="M167" s="39">
        <v>10.050000000000001</v>
      </c>
      <c r="N167" s="39">
        <v>1.54</v>
      </c>
      <c r="O167" s="39">
        <v>8.94</v>
      </c>
      <c r="P167" s="39">
        <v>1.89</v>
      </c>
      <c r="Q167" s="39">
        <v>5.07</v>
      </c>
      <c r="R167" s="39">
        <v>0.77</v>
      </c>
      <c r="S167" s="39">
        <v>4.6399999999999997</v>
      </c>
      <c r="T167" s="39">
        <v>0.68</v>
      </c>
      <c r="U167" s="39">
        <v>50.3</v>
      </c>
      <c r="V167" s="40">
        <v>16.3</v>
      </c>
      <c r="W167" s="53">
        <f t="shared" si="93"/>
        <v>301.63</v>
      </c>
      <c r="X167" s="53">
        <f t="shared" si="94"/>
        <v>351.93</v>
      </c>
      <c r="Y167" s="52">
        <f t="shared" si="76"/>
        <v>368.23</v>
      </c>
      <c r="Z167" s="36">
        <f t="shared" si="95"/>
        <v>73.709999999999994</v>
      </c>
      <c r="AA167" s="36">
        <f t="shared" si="96"/>
        <v>143.32499999999999</v>
      </c>
      <c r="AB167" s="36">
        <f t="shared" si="97"/>
        <v>16.730999999999998</v>
      </c>
      <c r="AC167" s="36">
        <f t="shared" si="98"/>
        <v>63.647999999999996</v>
      </c>
      <c r="AD167" s="36">
        <f t="shared" si="99"/>
        <v>13.398</v>
      </c>
      <c r="AE167" s="36">
        <f t="shared" si="100"/>
        <v>2.6679999999999997</v>
      </c>
      <c r="AF167" s="36">
        <f t="shared" si="101"/>
        <v>11.557499999999999</v>
      </c>
      <c r="AG167" s="36">
        <f t="shared" si="102"/>
        <v>1.7709999999999999</v>
      </c>
      <c r="AH167" s="36">
        <f t="shared" si="103"/>
        <v>10.280999999999999</v>
      </c>
      <c r="AI167" s="36">
        <f t="shared" si="104"/>
        <v>2.1734999999999998</v>
      </c>
      <c r="AJ167" s="36">
        <f t="shared" si="105"/>
        <v>5.7797999999999998</v>
      </c>
      <c r="AK167" s="36">
        <f t="shared" si="106"/>
        <v>0.87779999999999991</v>
      </c>
      <c r="AL167" s="36">
        <f t="shared" si="107"/>
        <v>5.2895999999999992</v>
      </c>
      <c r="AM167" s="36">
        <f t="shared" si="108"/>
        <v>0.7752</v>
      </c>
      <c r="AN167" s="36">
        <f t="shared" si="109"/>
        <v>63.881</v>
      </c>
      <c r="AO167" s="36">
        <f t="shared" si="110"/>
        <v>24.939</v>
      </c>
      <c r="AP167" s="53">
        <f t="shared" si="111"/>
        <v>351.98540000000003</v>
      </c>
      <c r="AQ167" s="53">
        <f t="shared" si="112"/>
        <v>415.8664</v>
      </c>
      <c r="AR167" s="52">
        <f t="shared" si="113"/>
        <v>440.80540000000002</v>
      </c>
      <c r="BT167" s="34">
        <v>162</v>
      </c>
      <c r="BU167" s="59">
        <f t="shared" si="77"/>
        <v>2.1</v>
      </c>
      <c r="BV167" s="59">
        <f t="shared" si="78"/>
        <v>1.9140625</v>
      </c>
      <c r="BW167" s="59">
        <f t="shared" si="79"/>
        <v>2.0140845070422535</v>
      </c>
      <c r="BX167" s="59">
        <f t="shared" si="80"/>
        <v>2.0923076923076924</v>
      </c>
      <c r="BY167" s="59">
        <f t="shared" si="81"/>
        <v>2.5666666666666669</v>
      </c>
      <c r="BZ167" s="59">
        <f t="shared" si="82"/>
        <v>2.6136363636363633</v>
      </c>
      <c r="CA167" s="59">
        <f t="shared" si="83"/>
        <v>2.6447368421052633</v>
      </c>
      <c r="CB167" s="59">
        <f t="shared" si="84"/>
        <v>2.40625</v>
      </c>
      <c r="CC167" s="59">
        <f t="shared" si="85"/>
        <v>2.5542857142857143</v>
      </c>
      <c r="CD167" s="59">
        <f t="shared" si="86"/>
        <v>2.3624999999999998</v>
      </c>
      <c r="CE167" s="59">
        <f t="shared" si="87"/>
        <v>2.2043478260869569</v>
      </c>
      <c r="CF167" s="59">
        <f t="shared" si="88"/>
        <v>2.3333333333333335</v>
      </c>
      <c r="CG167" s="59">
        <f t="shared" si="89"/>
        <v>2.1090909090909089</v>
      </c>
      <c r="CH167" s="59">
        <f t="shared" si="90"/>
        <v>1.5813953488372094</v>
      </c>
      <c r="CI167" s="59">
        <f t="shared" si="91"/>
        <v>2.2863636363636362</v>
      </c>
      <c r="CJ167" s="59">
        <f t="shared" si="92"/>
        <v>1.1985294117647061</v>
      </c>
    </row>
    <row r="168" spans="1:88" x14ac:dyDescent="0.25">
      <c r="A168" s="41">
        <v>166</v>
      </c>
      <c r="B168" s="42" t="s">
        <v>236</v>
      </c>
      <c r="C168" s="42" t="s">
        <v>224</v>
      </c>
      <c r="D168" s="41" t="s">
        <v>221</v>
      </c>
      <c r="E168" s="50" t="s">
        <v>173</v>
      </c>
      <c r="F168" s="41" t="s">
        <v>207</v>
      </c>
      <c r="G168" s="39">
        <v>64.400000000000006</v>
      </c>
      <c r="H168" s="39">
        <v>124.5</v>
      </c>
      <c r="I168" s="39">
        <v>14.7</v>
      </c>
      <c r="J168" s="39">
        <v>55.6</v>
      </c>
      <c r="K168" s="39">
        <v>11.65</v>
      </c>
      <c r="L168" s="39">
        <v>2.52</v>
      </c>
      <c r="M168" s="39">
        <v>10.6</v>
      </c>
      <c r="N168" s="39">
        <v>1.62</v>
      </c>
      <c r="O168" s="39">
        <v>9.44</v>
      </c>
      <c r="P168" s="39">
        <v>1.89</v>
      </c>
      <c r="Q168" s="39">
        <v>5.38</v>
      </c>
      <c r="R168" s="39">
        <v>0.84</v>
      </c>
      <c r="S168" s="39">
        <v>5</v>
      </c>
      <c r="T168" s="39">
        <v>0.72</v>
      </c>
      <c r="U168" s="39">
        <v>52.1</v>
      </c>
      <c r="V168" s="40">
        <v>16.3</v>
      </c>
      <c r="W168" s="53">
        <f t="shared" si="93"/>
        <v>308.85999999999996</v>
      </c>
      <c r="X168" s="53">
        <f t="shared" si="94"/>
        <v>360.96</v>
      </c>
      <c r="Y168" s="52">
        <f t="shared" si="76"/>
        <v>377.26</v>
      </c>
      <c r="Z168" s="36">
        <f t="shared" si="95"/>
        <v>75.347999999999999</v>
      </c>
      <c r="AA168" s="36">
        <f t="shared" si="96"/>
        <v>145.66499999999999</v>
      </c>
      <c r="AB168" s="36">
        <f t="shared" si="97"/>
        <v>17.198999999999998</v>
      </c>
      <c r="AC168" s="36">
        <f t="shared" si="98"/>
        <v>65.051999999999992</v>
      </c>
      <c r="AD168" s="36">
        <f t="shared" si="99"/>
        <v>13.513999999999999</v>
      </c>
      <c r="AE168" s="36">
        <f t="shared" si="100"/>
        <v>2.9232</v>
      </c>
      <c r="AF168" s="36">
        <f t="shared" si="101"/>
        <v>12.19</v>
      </c>
      <c r="AG168" s="36">
        <f t="shared" si="102"/>
        <v>1.863</v>
      </c>
      <c r="AH168" s="36">
        <f t="shared" si="103"/>
        <v>10.855999999999998</v>
      </c>
      <c r="AI168" s="36">
        <f t="shared" si="104"/>
        <v>2.1734999999999998</v>
      </c>
      <c r="AJ168" s="36">
        <f t="shared" si="105"/>
        <v>6.1331999999999995</v>
      </c>
      <c r="AK168" s="36">
        <f t="shared" si="106"/>
        <v>0.9575999999999999</v>
      </c>
      <c r="AL168" s="36">
        <f t="shared" si="107"/>
        <v>5.6999999999999993</v>
      </c>
      <c r="AM168" s="36">
        <f t="shared" si="108"/>
        <v>0.82079999999999986</v>
      </c>
      <c r="AN168" s="36">
        <f t="shared" si="109"/>
        <v>66.167000000000002</v>
      </c>
      <c r="AO168" s="36">
        <f t="shared" si="110"/>
        <v>24.939</v>
      </c>
      <c r="AP168" s="53">
        <f t="shared" si="111"/>
        <v>360.39530000000002</v>
      </c>
      <c r="AQ168" s="53">
        <f t="shared" si="112"/>
        <v>426.56230000000005</v>
      </c>
      <c r="AR168" s="52">
        <f t="shared" si="113"/>
        <v>451.50130000000007</v>
      </c>
      <c r="BT168" s="34">
        <v>163</v>
      </c>
      <c r="BU168" s="59">
        <f t="shared" si="77"/>
        <v>2.1466666666666669</v>
      </c>
      <c r="BV168" s="59">
        <f t="shared" si="78"/>
        <v>1.9453125</v>
      </c>
      <c r="BW168" s="59">
        <f t="shared" si="79"/>
        <v>2.0704225352112675</v>
      </c>
      <c r="BX168" s="59">
        <f t="shared" si="80"/>
        <v>2.1384615384615384</v>
      </c>
      <c r="BY168" s="59">
        <f t="shared" si="81"/>
        <v>2.588888888888889</v>
      </c>
      <c r="BZ168" s="59">
        <f t="shared" si="82"/>
        <v>2.8636363636363638</v>
      </c>
      <c r="CA168" s="59">
        <f t="shared" si="83"/>
        <v>2.7894736842105265</v>
      </c>
      <c r="CB168" s="59">
        <f t="shared" si="84"/>
        <v>2.53125</v>
      </c>
      <c r="CC168" s="59">
        <f t="shared" si="85"/>
        <v>2.6971428571428571</v>
      </c>
      <c r="CD168" s="59">
        <f t="shared" si="86"/>
        <v>2.3624999999999998</v>
      </c>
      <c r="CE168" s="59">
        <f t="shared" si="87"/>
        <v>2.339130434782609</v>
      </c>
      <c r="CF168" s="59">
        <f t="shared" si="88"/>
        <v>2.5454545454545454</v>
      </c>
      <c r="CG168" s="59">
        <f t="shared" si="89"/>
        <v>2.2727272727272725</v>
      </c>
      <c r="CH168" s="59">
        <f t="shared" si="90"/>
        <v>1.6744186046511627</v>
      </c>
      <c r="CI168" s="59">
        <f t="shared" si="91"/>
        <v>2.3681818181818182</v>
      </c>
      <c r="CJ168" s="59">
        <f t="shared" si="92"/>
        <v>1.1985294117647061</v>
      </c>
    </row>
    <row r="169" spans="1:88" x14ac:dyDescent="0.25">
      <c r="A169" s="41">
        <v>167</v>
      </c>
      <c r="B169" s="42" t="s">
        <v>236</v>
      </c>
      <c r="C169" s="42" t="s">
        <v>224</v>
      </c>
      <c r="D169" s="41" t="s">
        <v>221</v>
      </c>
      <c r="E169" s="50" t="s">
        <v>173</v>
      </c>
      <c r="F169" s="41" t="s">
        <v>207</v>
      </c>
      <c r="G169" s="39">
        <v>49.4</v>
      </c>
      <c r="H169" s="39">
        <v>94.6</v>
      </c>
      <c r="I169" s="39">
        <v>11.1</v>
      </c>
      <c r="J169" s="39">
        <v>42.3</v>
      </c>
      <c r="K169" s="39">
        <v>8.7899999999999991</v>
      </c>
      <c r="L169" s="39">
        <v>1.82</v>
      </c>
      <c r="M169" s="39">
        <v>7.62</v>
      </c>
      <c r="N169" s="39">
        <v>1.22</v>
      </c>
      <c r="O169" s="39">
        <v>7.27</v>
      </c>
      <c r="P169" s="39">
        <v>1.43</v>
      </c>
      <c r="Q169" s="39">
        <v>3.84</v>
      </c>
      <c r="R169" s="39">
        <v>0.59</v>
      </c>
      <c r="S169" s="39">
        <v>3.76</v>
      </c>
      <c r="T169" s="39">
        <v>0.55000000000000004</v>
      </c>
      <c r="U169" s="39">
        <v>38.9</v>
      </c>
      <c r="V169" s="40">
        <v>16.3</v>
      </c>
      <c r="W169" s="53">
        <f t="shared" si="93"/>
        <v>234.29</v>
      </c>
      <c r="X169" s="53">
        <f t="shared" si="94"/>
        <v>273.19</v>
      </c>
      <c r="Y169" s="52">
        <f t="shared" si="76"/>
        <v>289.49</v>
      </c>
      <c r="Z169" s="36">
        <f t="shared" si="95"/>
        <v>57.797999999999995</v>
      </c>
      <c r="AA169" s="36">
        <f t="shared" si="96"/>
        <v>110.68199999999999</v>
      </c>
      <c r="AB169" s="36">
        <f t="shared" si="97"/>
        <v>12.986999999999998</v>
      </c>
      <c r="AC169" s="36">
        <f t="shared" si="98"/>
        <v>49.490999999999993</v>
      </c>
      <c r="AD169" s="36">
        <f t="shared" si="99"/>
        <v>10.196399999999999</v>
      </c>
      <c r="AE169" s="36">
        <f t="shared" si="100"/>
        <v>2.1111999999999997</v>
      </c>
      <c r="AF169" s="36">
        <f t="shared" si="101"/>
        <v>8.7629999999999999</v>
      </c>
      <c r="AG169" s="36">
        <f t="shared" si="102"/>
        <v>1.4029999999999998</v>
      </c>
      <c r="AH169" s="36">
        <f t="shared" si="103"/>
        <v>8.3604999999999983</v>
      </c>
      <c r="AI169" s="36">
        <f t="shared" si="104"/>
        <v>1.6444999999999999</v>
      </c>
      <c r="AJ169" s="36">
        <f t="shared" si="105"/>
        <v>4.3775999999999993</v>
      </c>
      <c r="AK169" s="36">
        <f t="shared" si="106"/>
        <v>0.67259999999999986</v>
      </c>
      <c r="AL169" s="36">
        <f t="shared" si="107"/>
        <v>4.2863999999999995</v>
      </c>
      <c r="AM169" s="36">
        <f t="shared" si="108"/>
        <v>0.627</v>
      </c>
      <c r="AN169" s="36">
        <f t="shared" si="109"/>
        <v>49.402999999999999</v>
      </c>
      <c r="AO169" s="36">
        <f t="shared" si="110"/>
        <v>24.939</v>
      </c>
      <c r="AP169" s="53">
        <f t="shared" si="111"/>
        <v>273.40019999999993</v>
      </c>
      <c r="AQ169" s="53">
        <f t="shared" si="112"/>
        <v>322.80319999999995</v>
      </c>
      <c r="AR169" s="52">
        <f t="shared" si="113"/>
        <v>347.74219999999997</v>
      </c>
      <c r="BT169" s="34">
        <v>164</v>
      </c>
      <c r="BU169" s="59">
        <f t="shared" si="77"/>
        <v>1.6466666666666667</v>
      </c>
      <c r="BV169" s="59">
        <f t="shared" si="78"/>
        <v>1.4781249999999999</v>
      </c>
      <c r="BW169" s="59">
        <f t="shared" si="79"/>
        <v>1.563380281690141</v>
      </c>
      <c r="BX169" s="59">
        <f t="shared" si="80"/>
        <v>1.6269230769230769</v>
      </c>
      <c r="BY169" s="59">
        <f t="shared" si="81"/>
        <v>1.9533333333333331</v>
      </c>
      <c r="BZ169" s="59">
        <f t="shared" si="82"/>
        <v>2.0681818181818183</v>
      </c>
      <c r="CA169" s="59">
        <f t="shared" si="83"/>
        <v>2.0052631578947371</v>
      </c>
      <c r="CB169" s="59">
        <f t="shared" si="84"/>
        <v>1.90625</v>
      </c>
      <c r="CC169" s="59">
        <f t="shared" si="85"/>
        <v>2.077142857142857</v>
      </c>
      <c r="CD169" s="59">
        <f t="shared" si="86"/>
        <v>1.7874999999999999</v>
      </c>
      <c r="CE169" s="59">
        <f t="shared" si="87"/>
        <v>1.6695652173913045</v>
      </c>
      <c r="CF169" s="59">
        <f t="shared" si="88"/>
        <v>1.7878787878787876</v>
      </c>
      <c r="CG169" s="59">
        <f t="shared" si="89"/>
        <v>1.7090909090909088</v>
      </c>
      <c r="CH169" s="59">
        <f t="shared" si="90"/>
        <v>1.2790697674418605</v>
      </c>
      <c r="CI169" s="59">
        <f t="shared" si="91"/>
        <v>1.7681818181818181</v>
      </c>
      <c r="CJ169" s="59">
        <f t="shared" si="92"/>
        <v>1.1985294117647061</v>
      </c>
    </row>
    <row r="170" spans="1:88" x14ac:dyDescent="0.25">
      <c r="A170" s="41">
        <v>168</v>
      </c>
      <c r="B170" s="42" t="s">
        <v>236</v>
      </c>
      <c r="C170" s="42" t="s">
        <v>15</v>
      </c>
      <c r="D170" s="41" t="s">
        <v>221</v>
      </c>
      <c r="E170" s="50" t="s">
        <v>173</v>
      </c>
      <c r="F170" s="41" t="s">
        <v>207</v>
      </c>
      <c r="G170" s="39">
        <v>56.2</v>
      </c>
      <c r="H170" s="39">
        <v>108.5</v>
      </c>
      <c r="I170" s="39">
        <v>13.4</v>
      </c>
      <c r="J170" s="39">
        <v>51</v>
      </c>
      <c r="K170" s="39">
        <v>10.75</v>
      </c>
      <c r="L170" s="39">
        <v>2.35</v>
      </c>
      <c r="M170" s="39">
        <v>10.25</v>
      </c>
      <c r="N170" s="39">
        <v>1.5</v>
      </c>
      <c r="O170" s="39">
        <v>8.81</v>
      </c>
      <c r="P170" s="39">
        <v>1.79</v>
      </c>
      <c r="Q170" s="39">
        <v>4.9400000000000004</v>
      </c>
      <c r="R170" s="39">
        <v>0.7</v>
      </c>
      <c r="S170" s="39">
        <v>4.46</v>
      </c>
      <c r="T170" s="39">
        <v>0.71</v>
      </c>
      <c r="U170" s="39">
        <v>50.4</v>
      </c>
      <c r="V170" s="39">
        <v>17</v>
      </c>
      <c r="W170" s="53">
        <f t="shared" si="93"/>
        <v>275.35999999999996</v>
      </c>
      <c r="X170" s="53">
        <f t="shared" si="94"/>
        <v>325.75999999999993</v>
      </c>
      <c r="Y170" s="52">
        <f t="shared" si="76"/>
        <v>342.75999999999993</v>
      </c>
      <c r="Z170" s="36">
        <f t="shared" si="95"/>
        <v>65.754000000000005</v>
      </c>
      <c r="AA170" s="36">
        <f t="shared" si="96"/>
        <v>126.94499999999999</v>
      </c>
      <c r="AB170" s="36">
        <f t="shared" si="97"/>
        <v>15.677999999999999</v>
      </c>
      <c r="AC170" s="36">
        <f t="shared" si="98"/>
        <v>59.669999999999995</v>
      </c>
      <c r="AD170" s="36">
        <f t="shared" si="99"/>
        <v>12.469999999999999</v>
      </c>
      <c r="AE170" s="36">
        <f t="shared" si="100"/>
        <v>2.726</v>
      </c>
      <c r="AF170" s="36">
        <f t="shared" si="101"/>
        <v>11.7875</v>
      </c>
      <c r="AG170" s="36">
        <f t="shared" si="102"/>
        <v>1.7249999999999999</v>
      </c>
      <c r="AH170" s="36">
        <f t="shared" si="103"/>
        <v>10.131499999999999</v>
      </c>
      <c r="AI170" s="36">
        <f t="shared" si="104"/>
        <v>2.0585</v>
      </c>
      <c r="AJ170" s="36">
        <f t="shared" si="105"/>
        <v>5.6315999999999997</v>
      </c>
      <c r="AK170" s="36">
        <f t="shared" si="106"/>
        <v>0.79799999999999993</v>
      </c>
      <c r="AL170" s="36">
        <f t="shared" si="107"/>
        <v>5.0843999999999996</v>
      </c>
      <c r="AM170" s="36">
        <f t="shared" si="108"/>
        <v>0.8093999999999999</v>
      </c>
      <c r="AN170" s="36">
        <f t="shared" si="109"/>
        <v>64.007999999999996</v>
      </c>
      <c r="AO170" s="36">
        <f t="shared" si="110"/>
        <v>26.01</v>
      </c>
      <c r="AP170" s="53">
        <f t="shared" si="111"/>
        <v>321.26890000000009</v>
      </c>
      <c r="AQ170" s="53">
        <f t="shared" si="112"/>
        <v>385.27690000000007</v>
      </c>
      <c r="AR170" s="52">
        <f t="shared" si="113"/>
        <v>411.28690000000006</v>
      </c>
      <c r="BT170" s="34">
        <v>165</v>
      </c>
      <c r="BU170" s="59">
        <f t="shared" si="77"/>
        <v>1.8733333333333335</v>
      </c>
      <c r="BV170" s="59">
        <f t="shared" si="78"/>
        <v>1.6953125</v>
      </c>
      <c r="BW170" s="59">
        <f t="shared" si="79"/>
        <v>1.887323943661972</v>
      </c>
      <c r="BX170" s="59">
        <f t="shared" si="80"/>
        <v>1.9615384615384615</v>
      </c>
      <c r="BY170" s="59">
        <f t="shared" si="81"/>
        <v>2.3888888888888888</v>
      </c>
      <c r="BZ170" s="59">
        <f t="shared" si="82"/>
        <v>2.6704545454545454</v>
      </c>
      <c r="CA170" s="59">
        <f t="shared" si="83"/>
        <v>2.6973684210526319</v>
      </c>
      <c r="CB170" s="59">
        <f t="shared" si="84"/>
        <v>2.34375</v>
      </c>
      <c r="CC170" s="59">
        <f t="shared" si="85"/>
        <v>2.5171428571428573</v>
      </c>
      <c r="CD170" s="59">
        <f t="shared" si="86"/>
        <v>2.2374999999999998</v>
      </c>
      <c r="CE170" s="59">
        <f t="shared" si="87"/>
        <v>2.1478260869565222</v>
      </c>
      <c r="CF170" s="59">
        <f t="shared" si="88"/>
        <v>2.1212121212121211</v>
      </c>
      <c r="CG170" s="59">
        <f t="shared" si="89"/>
        <v>2.0272727272727269</v>
      </c>
      <c r="CH170" s="59">
        <f t="shared" si="90"/>
        <v>1.6511627906976745</v>
      </c>
      <c r="CI170" s="59">
        <f t="shared" si="91"/>
        <v>2.290909090909091</v>
      </c>
      <c r="CJ170" s="59">
        <f t="shared" si="92"/>
        <v>1.25</v>
      </c>
    </row>
    <row r="171" spans="1:88" x14ac:dyDescent="0.25">
      <c r="A171" s="41">
        <v>169</v>
      </c>
      <c r="B171" s="42" t="s">
        <v>236</v>
      </c>
      <c r="C171" s="42" t="s">
        <v>15</v>
      </c>
      <c r="D171" s="41" t="s">
        <v>221</v>
      </c>
      <c r="E171" s="50" t="s">
        <v>173</v>
      </c>
      <c r="F171" s="41" t="s">
        <v>207</v>
      </c>
      <c r="G171" s="39">
        <v>39.6</v>
      </c>
      <c r="H171" s="39">
        <v>74.7</v>
      </c>
      <c r="I171" s="39">
        <v>8.94</v>
      </c>
      <c r="J171" s="39">
        <v>33.200000000000003</v>
      </c>
      <c r="K171" s="39">
        <v>6.6</v>
      </c>
      <c r="L171" s="39">
        <v>1.45</v>
      </c>
      <c r="M171" s="39">
        <v>6.41</v>
      </c>
      <c r="N171" s="39">
        <v>0.96</v>
      </c>
      <c r="O171" s="39">
        <v>5.61</v>
      </c>
      <c r="P171" s="39">
        <v>1.1299999999999999</v>
      </c>
      <c r="Q171" s="39">
        <v>3.09</v>
      </c>
      <c r="R171" s="39">
        <v>0.46</v>
      </c>
      <c r="S171" s="39">
        <v>2.88</v>
      </c>
      <c r="T171" s="39">
        <v>0.47</v>
      </c>
      <c r="U171" s="39">
        <v>32.1</v>
      </c>
      <c r="V171" s="39">
        <v>13</v>
      </c>
      <c r="W171" s="53">
        <f t="shared" si="93"/>
        <v>185.5</v>
      </c>
      <c r="X171" s="53">
        <f t="shared" si="94"/>
        <v>217.6</v>
      </c>
      <c r="Y171" s="52">
        <f t="shared" si="76"/>
        <v>230.6</v>
      </c>
      <c r="Z171" s="36">
        <f t="shared" si="95"/>
        <v>46.332000000000001</v>
      </c>
      <c r="AA171" s="36">
        <f t="shared" si="96"/>
        <v>87.399000000000001</v>
      </c>
      <c r="AB171" s="36">
        <f t="shared" si="97"/>
        <v>10.4598</v>
      </c>
      <c r="AC171" s="36">
        <f t="shared" si="98"/>
        <v>38.844000000000001</v>
      </c>
      <c r="AD171" s="36">
        <f t="shared" si="99"/>
        <v>7.6559999999999988</v>
      </c>
      <c r="AE171" s="36">
        <f t="shared" si="100"/>
        <v>1.6819999999999999</v>
      </c>
      <c r="AF171" s="36">
        <f t="shared" si="101"/>
        <v>7.3714999999999993</v>
      </c>
      <c r="AG171" s="36">
        <f t="shared" si="102"/>
        <v>1.1039999999999999</v>
      </c>
      <c r="AH171" s="36">
        <f t="shared" si="103"/>
        <v>6.4515000000000002</v>
      </c>
      <c r="AI171" s="36">
        <f t="shared" si="104"/>
        <v>1.2994999999999999</v>
      </c>
      <c r="AJ171" s="36">
        <f t="shared" si="105"/>
        <v>3.5225999999999997</v>
      </c>
      <c r="AK171" s="36">
        <f t="shared" si="106"/>
        <v>0.52439999999999998</v>
      </c>
      <c r="AL171" s="36">
        <f t="shared" si="107"/>
        <v>3.2831999999999995</v>
      </c>
      <c r="AM171" s="36">
        <f t="shared" si="108"/>
        <v>0.53579999999999994</v>
      </c>
      <c r="AN171" s="36">
        <f t="shared" si="109"/>
        <v>40.767000000000003</v>
      </c>
      <c r="AO171" s="36">
        <f t="shared" si="110"/>
        <v>19.89</v>
      </c>
      <c r="AP171" s="53">
        <f t="shared" si="111"/>
        <v>216.46529999999998</v>
      </c>
      <c r="AQ171" s="53">
        <f t="shared" si="112"/>
        <v>257.23230000000001</v>
      </c>
      <c r="AR171" s="52">
        <f t="shared" si="113"/>
        <v>277.1223</v>
      </c>
      <c r="BT171" s="34">
        <v>166</v>
      </c>
      <c r="BU171" s="59">
        <f t="shared" si="77"/>
        <v>1.32</v>
      </c>
      <c r="BV171" s="59">
        <f t="shared" si="78"/>
        <v>1.1671875</v>
      </c>
      <c r="BW171" s="59">
        <f t="shared" si="79"/>
        <v>1.2591549295774649</v>
      </c>
      <c r="BX171" s="59">
        <f t="shared" si="80"/>
        <v>1.276923076923077</v>
      </c>
      <c r="BY171" s="59">
        <f t="shared" si="81"/>
        <v>1.4666666666666666</v>
      </c>
      <c r="BZ171" s="59">
        <f t="shared" si="82"/>
        <v>1.6477272727272727</v>
      </c>
      <c r="CA171" s="59">
        <f t="shared" si="83"/>
        <v>1.6868421052631579</v>
      </c>
      <c r="CB171" s="59">
        <f t="shared" si="84"/>
        <v>1.5</v>
      </c>
      <c r="CC171" s="59">
        <f t="shared" si="85"/>
        <v>1.602857142857143</v>
      </c>
      <c r="CD171" s="59">
        <f t="shared" si="86"/>
        <v>1.4124999999999999</v>
      </c>
      <c r="CE171" s="59">
        <f t="shared" si="87"/>
        <v>1.3434782608695652</v>
      </c>
      <c r="CF171" s="59">
        <f t="shared" si="88"/>
        <v>1.393939393939394</v>
      </c>
      <c r="CG171" s="59">
        <f t="shared" si="89"/>
        <v>1.3090909090909089</v>
      </c>
      <c r="CH171" s="59">
        <f t="shared" si="90"/>
        <v>1.0930232558139534</v>
      </c>
      <c r="CI171" s="59">
        <f t="shared" si="91"/>
        <v>1.4590909090909092</v>
      </c>
      <c r="CJ171" s="59">
        <f t="shared" si="92"/>
        <v>0.95588235294117652</v>
      </c>
    </row>
    <row r="172" spans="1:88" x14ac:dyDescent="0.25">
      <c r="A172" s="41">
        <v>170</v>
      </c>
      <c r="B172" s="42" t="s">
        <v>236</v>
      </c>
      <c r="C172" s="42" t="s">
        <v>15</v>
      </c>
      <c r="D172" s="41" t="s">
        <v>221</v>
      </c>
      <c r="E172" s="50" t="s">
        <v>173</v>
      </c>
      <c r="F172" s="41" t="s">
        <v>207</v>
      </c>
      <c r="G172" s="39">
        <v>42.1</v>
      </c>
      <c r="H172" s="39">
        <v>80.2</v>
      </c>
      <c r="I172" s="39">
        <v>9.7100000000000009</v>
      </c>
      <c r="J172" s="39">
        <v>36.6</v>
      </c>
      <c r="K172" s="39">
        <v>7.75</v>
      </c>
      <c r="L172" s="39">
        <v>1.71</v>
      </c>
      <c r="M172" s="39">
        <v>7.12</v>
      </c>
      <c r="N172" s="39">
        <v>1.04</v>
      </c>
      <c r="O172" s="39">
        <v>6.19</v>
      </c>
      <c r="P172" s="39">
        <v>1.23</v>
      </c>
      <c r="Q172" s="39">
        <v>3.37</v>
      </c>
      <c r="R172" s="39">
        <v>0.48</v>
      </c>
      <c r="S172" s="39">
        <v>3.16</v>
      </c>
      <c r="T172" s="39">
        <v>0.48</v>
      </c>
      <c r="U172" s="39">
        <v>34.6</v>
      </c>
      <c r="V172" s="39">
        <v>12</v>
      </c>
      <c r="W172" s="53">
        <f t="shared" si="93"/>
        <v>201.14</v>
      </c>
      <c r="X172" s="53">
        <f t="shared" si="94"/>
        <v>235.73999999999998</v>
      </c>
      <c r="Y172" s="52">
        <f t="shared" si="76"/>
        <v>247.73999999999998</v>
      </c>
      <c r="Z172" s="36">
        <f t="shared" si="95"/>
        <v>49.256999999999998</v>
      </c>
      <c r="AA172" s="36">
        <f t="shared" si="96"/>
        <v>93.834000000000003</v>
      </c>
      <c r="AB172" s="36">
        <f t="shared" si="97"/>
        <v>11.3607</v>
      </c>
      <c r="AC172" s="36">
        <f t="shared" si="98"/>
        <v>42.821999999999996</v>
      </c>
      <c r="AD172" s="36">
        <f t="shared" si="99"/>
        <v>8.99</v>
      </c>
      <c r="AE172" s="36">
        <f t="shared" si="100"/>
        <v>1.9835999999999998</v>
      </c>
      <c r="AF172" s="36">
        <f t="shared" si="101"/>
        <v>8.1879999999999988</v>
      </c>
      <c r="AG172" s="36">
        <f t="shared" si="102"/>
        <v>1.196</v>
      </c>
      <c r="AH172" s="36">
        <f t="shared" si="103"/>
        <v>7.1185</v>
      </c>
      <c r="AI172" s="36">
        <f t="shared" si="104"/>
        <v>1.4144999999999999</v>
      </c>
      <c r="AJ172" s="36">
        <f t="shared" si="105"/>
        <v>3.8417999999999997</v>
      </c>
      <c r="AK172" s="36">
        <f t="shared" si="106"/>
        <v>0.54719999999999991</v>
      </c>
      <c r="AL172" s="36">
        <f t="shared" si="107"/>
        <v>3.6023999999999998</v>
      </c>
      <c r="AM172" s="36">
        <f t="shared" si="108"/>
        <v>0.54719999999999991</v>
      </c>
      <c r="AN172" s="36">
        <f t="shared" si="109"/>
        <v>43.942</v>
      </c>
      <c r="AO172" s="36">
        <f t="shared" si="110"/>
        <v>18.36</v>
      </c>
      <c r="AP172" s="53">
        <f t="shared" si="111"/>
        <v>234.70290000000003</v>
      </c>
      <c r="AQ172" s="53">
        <f t="shared" si="112"/>
        <v>278.64490000000001</v>
      </c>
      <c r="AR172" s="52">
        <f t="shared" si="113"/>
        <v>297.00490000000002</v>
      </c>
      <c r="BT172" s="34">
        <v>167</v>
      </c>
      <c r="BU172" s="59">
        <f t="shared" si="77"/>
        <v>1.4033333333333333</v>
      </c>
      <c r="BV172" s="59">
        <f t="shared" si="78"/>
        <v>1.253125</v>
      </c>
      <c r="BW172" s="59">
        <f t="shared" si="79"/>
        <v>1.3676056338028171</v>
      </c>
      <c r="BX172" s="59">
        <f t="shared" si="80"/>
        <v>1.4076923076923078</v>
      </c>
      <c r="BY172" s="59">
        <f t="shared" si="81"/>
        <v>1.7222222222222223</v>
      </c>
      <c r="BZ172" s="59">
        <f t="shared" si="82"/>
        <v>1.9431818181818181</v>
      </c>
      <c r="CA172" s="59">
        <f t="shared" si="83"/>
        <v>1.8736842105263158</v>
      </c>
      <c r="CB172" s="59">
        <f t="shared" si="84"/>
        <v>1.625</v>
      </c>
      <c r="CC172" s="59">
        <f t="shared" si="85"/>
        <v>1.7685714285714287</v>
      </c>
      <c r="CD172" s="59">
        <f t="shared" si="86"/>
        <v>1.5374999999999999</v>
      </c>
      <c r="CE172" s="59">
        <f t="shared" si="87"/>
        <v>1.465217391304348</v>
      </c>
      <c r="CF172" s="59">
        <f t="shared" si="88"/>
        <v>1.4545454545454544</v>
      </c>
      <c r="CG172" s="59">
        <f t="shared" si="89"/>
        <v>1.4363636363636363</v>
      </c>
      <c r="CH172" s="59">
        <f t="shared" si="90"/>
        <v>1.1162790697674418</v>
      </c>
      <c r="CI172" s="59">
        <f t="shared" si="91"/>
        <v>1.5727272727272728</v>
      </c>
      <c r="CJ172" s="59">
        <f t="shared" si="92"/>
        <v>0.88235294117647056</v>
      </c>
    </row>
    <row r="173" spans="1:88" x14ac:dyDescent="0.25">
      <c r="A173" s="41">
        <v>171</v>
      </c>
      <c r="B173" s="42" t="s">
        <v>236</v>
      </c>
      <c r="C173" s="42" t="s">
        <v>159</v>
      </c>
      <c r="D173" s="41" t="s">
        <v>221</v>
      </c>
      <c r="E173" s="41" t="s">
        <v>159</v>
      </c>
      <c r="F173" s="41" t="s">
        <v>207</v>
      </c>
      <c r="G173" s="39">
        <v>55.8</v>
      </c>
      <c r="H173" s="39">
        <v>107</v>
      </c>
      <c r="I173" s="39">
        <v>12.7</v>
      </c>
      <c r="J173" s="39">
        <v>48</v>
      </c>
      <c r="K173" s="39">
        <v>9.9</v>
      </c>
      <c r="L173" s="39">
        <v>2.2000000000000002</v>
      </c>
      <c r="M173" s="39">
        <v>9.5</v>
      </c>
      <c r="N173" s="39">
        <v>1.41</v>
      </c>
      <c r="O173" s="39">
        <v>7.88</v>
      </c>
      <c r="P173" s="39">
        <v>1.68</v>
      </c>
      <c r="Q173" s="39">
        <v>4.74</v>
      </c>
      <c r="R173" s="39">
        <v>0.72</v>
      </c>
      <c r="S173" s="39">
        <v>4.37</v>
      </c>
      <c r="T173" s="39">
        <v>0.68</v>
      </c>
      <c r="U173" s="39">
        <v>48.5</v>
      </c>
      <c r="V173" s="39">
        <v>18</v>
      </c>
      <c r="W173" s="53">
        <f t="shared" si="93"/>
        <v>266.58000000000004</v>
      </c>
      <c r="X173" s="53">
        <f t="shared" si="94"/>
        <v>315.08000000000004</v>
      </c>
      <c r="Y173" s="52">
        <f t="shared" si="76"/>
        <v>333.08000000000004</v>
      </c>
      <c r="Z173" s="36">
        <f t="shared" si="95"/>
        <v>65.285999999999987</v>
      </c>
      <c r="AA173" s="36">
        <f t="shared" si="96"/>
        <v>125.19</v>
      </c>
      <c r="AB173" s="36">
        <f t="shared" si="97"/>
        <v>14.858999999999998</v>
      </c>
      <c r="AC173" s="36">
        <f t="shared" si="98"/>
        <v>56.16</v>
      </c>
      <c r="AD173" s="36">
        <f t="shared" si="99"/>
        <v>11.484</v>
      </c>
      <c r="AE173" s="36">
        <f t="shared" si="100"/>
        <v>2.552</v>
      </c>
      <c r="AF173" s="36">
        <f t="shared" si="101"/>
        <v>10.924999999999999</v>
      </c>
      <c r="AG173" s="36">
        <f t="shared" si="102"/>
        <v>1.6214999999999997</v>
      </c>
      <c r="AH173" s="36">
        <f t="shared" si="103"/>
        <v>9.0619999999999994</v>
      </c>
      <c r="AI173" s="36">
        <f t="shared" si="104"/>
        <v>1.9319999999999997</v>
      </c>
      <c r="AJ173" s="36">
        <f t="shared" si="105"/>
        <v>5.4036</v>
      </c>
      <c r="AK173" s="36">
        <f t="shared" si="106"/>
        <v>0.82079999999999986</v>
      </c>
      <c r="AL173" s="36">
        <f t="shared" si="107"/>
        <v>4.9817999999999998</v>
      </c>
      <c r="AM173" s="36">
        <f t="shared" si="108"/>
        <v>0.7752</v>
      </c>
      <c r="AN173" s="36">
        <f t="shared" si="109"/>
        <v>61.594999999999999</v>
      </c>
      <c r="AO173" s="36">
        <f t="shared" si="110"/>
        <v>27.54</v>
      </c>
      <c r="AP173" s="53">
        <f t="shared" si="111"/>
        <v>311.05290000000008</v>
      </c>
      <c r="AQ173" s="53">
        <f t="shared" si="112"/>
        <v>372.64790000000005</v>
      </c>
      <c r="AR173" s="52">
        <f t="shared" si="113"/>
        <v>400.18790000000007</v>
      </c>
      <c r="BT173" s="34">
        <v>168</v>
      </c>
      <c r="BU173" s="59">
        <f t="shared" si="77"/>
        <v>1.8599999999999999</v>
      </c>
      <c r="BV173" s="59">
        <f t="shared" si="78"/>
        <v>1.671875</v>
      </c>
      <c r="BW173" s="59">
        <f t="shared" si="79"/>
        <v>1.7887323943661972</v>
      </c>
      <c r="BX173" s="59">
        <f t="shared" si="80"/>
        <v>1.8461538461538463</v>
      </c>
      <c r="BY173" s="59">
        <f t="shared" si="81"/>
        <v>2.2000000000000002</v>
      </c>
      <c r="BZ173" s="59">
        <f t="shared" si="82"/>
        <v>2.5</v>
      </c>
      <c r="CA173" s="59">
        <f t="shared" si="83"/>
        <v>2.5</v>
      </c>
      <c r="CB173" s="59">
        <f t="shared" si="84"/>
        <v>2.203125</v>
      </c>
      <c r="CC173" s="59">
        <f t="shared" si="85"/>
        <v>2.2514285714285713</v>
      </c>
      <c r="CD173" s="59">
        <f t="shared" si="86"/>
        <v>2.0999999999999996</v>
      </c>
      <c r="CE173" s="59">
        <f t="shared" si="87"/>
        <v>2.0608695652173914</v>
      </c>
      <c r="CF173" s="59">
        <f t="shared" si="88"/>
        <v>2.1818181818181817</v>
      </c>
      <c r="CG173" s="59">
        <f t="shared" si="89"/>
        <v>1.9863636363636363</v>
      </c>
      <c r="CH173" s="59">
        <f t="shared" si="90"/>
        <v>1.5813953488372094</v>
      </c>
      <c r="CI173" s="59">
        <f t="shared" si="91"/>
        <v>2.2045454545454546</v>
      </c>
      <c r="CJ173" s="59">
        <f t="shared" si="92"/>
        <v>1.3235294117647058</v>
      </c>
    </row>
    <row r="174" spans="1:88" x14ac:dyDescent="0.25">
      <c r="A174" s="41">
        <v>172</v>
      </c>
      <c r="B174" s="42" t="s">
        <v>236</v>
      </c>
      <c r="C174" s="42" t="s">
        <v>15</v>
      </c>
      <c r="D174" s="41" t="s">
        <v>253</v>
      </c>
      <c r="E174" s="50" t="s">
        <v>173</v>
      </c>
      <c r="F174" s="41" t="s">
        <v>207</v>
      </c>
      <c r="G174" s="39">
        <v>32.4</v>
      </c>
      <c r="H174" s="39">
        <v>63.7</v>
      </c>
      <c r="I174" s="39">
        <v>7.83</v>
      </c>
      <c r="J174" s="39">
        <v>32.200000000000003</v>
      </c>
      <c r="K174" s="39">
        <v>6.37</v>
      </c>
      <c r="L174" s="39">
        <v>1.22</v>
      </c>
      <c r="M174" s="39">
        <v>5.76</v>
      </c>
      <c r="N174" s="39">
        <v>0.83</v>
      </c>
      <c r="O174" s="39">
        <v>5.42</v>
      </c>
      <c r="P174" s="39">
        <v>1.03</v>
      </c>
      <c r="Q174" s="39">
        <v>1.03</v>
      </c>
      <c r="R174" s="39">
        <v>0.42</v>
      </c>
      <c r="S174" s="39">
        <v>3</v>
      </c>
      <c r="T174" s="39">
        <v>0.43</v>
      </c>
      <c r="U174" s="39">
        <v>28.7</v>
      </c>
      <c r="V174" s="40">
        <v>15.5</v>
      </c>
      <c r="W174" s="53">
        <f t="shared" si="93"/>
        <v>161.63999999999999</v>
      </c>
      <c r="X174" s="53">
        <f t="shared" si="94"/>
        <v>190.33999999999997</v>
      </c>
      <c r="Y174" s="52">
        <f t="shared" si="76"/>
        <v>205.83999999999997</v>
      </c>
      <c r="Z174" s="36">
        <f t="shared" si="95"/>
        <v>37.907999999999994</v>
      </c>
      <c r="AA174" s="36">
        <f t="shared" si="96"/>
        <v>74.528999999999996</v>
      </c>
      <c r="AB174" s="36">
        <f t="shared" si="97"/>
        <v>9.1610999999999994</v>
      </c>
      <c r="AC174" s="36">
        <f t="shared" si="98"/>
        <v>37.673999999999999</v>
      </c>
      <c r="AD174" s="36">
        <f t="shared" si="99"/>
        <v>7.3891999999999998</v>
      </c>
      <c r="AE174" s="36">
        <f t="shared" si="100"/>
        <v>1.4151999999999998</v>
      </c>
      <c r="AF174" s="36">
        <f t="shared" si="101"/>
        <v>6.6239999999999997</v>
      </c>
      <c r="AG174" s="36">
        <f t="shared" si="102"/>
        <v>0.9544999999999999</v>
      </c>
      <c r="AH174" s="36">
        <f t="shared" si="103"/>
        <v>6.2329999999999997</v>
      </c>
      <c r="AI174" s="36">
        <f t="shared" si="104"/>
        <v>1.1844999999999999</v>
      </c>
      <c r="AJ174" s="36">
        <f t="shared" si="105"/>
        <v>1.1741999999999999</v>
      </c>
      <c r="AK174" s="36">
        <f t="shared" si="106"/>
        <v>0.47879999999999995</v>
      </c>
      <c r="AL174" s="36">
        <f t="shared" si="107"/>
        <v>3.42</v>
      </c>
      <c r="AM174" s="36">
        <f t="shared" si="108"/>
        <v>0.49019999999999997</v>
      </c>
      <c r="AN174" s="36">
        <f t="shared" si="109"/>
        <v>36.448999999999998</v>
      </c>
      <c r="AO174" s="36">
        <f t="shared" si="110"/>
        <v>23.715</v>
      </c>
      <c r="AP174" s="53">
        <f t="shared" si="111"/>
        <v>188.63569999999999</v>
      </c>
      <c r="AQ174" s="53">
        <f t="shared" si="112"/>
        <v>225.0847</v>
      </c>
      <c r="AR174" s="52">
        <f t="shared" si="113"/>
        <v>248.7997</v>
      </c>
      <c r="BT174" s="34">
        <v>169</v>
      </c>
      <c r="BU174" s="59">
        <f t="shared" si="77"/>
        <v>1.0799999999999998</v>
      </c>
      <c r="BV174" s="59">
        <f t="shared" si="78"/>
        <v>0.99531250000000004</v>
      </c>
      <c r="BW174" s="59">
        <f t="shared" si="79"/>
        <v>1.1028169014084508</v>
      </c>
      <c r="BX174" s="59">
        <f t="shared" si="80"/>
        <v>1.2384615384615385</v>
      </c>
      <c r="BY174" s="59">
        <f t="shared" si="81"/>
        <v>1.4155555555555557</v>
      </c>
      <c r="BZ174" s="59">
        <f t="shared" si="82"/>
        <v>1.3863636363636362</v>
      </c>
      <c r="CA174" s="59">
        <f t="shared" si="83"/>
        <v>1.5157894736842106</v>
      </c>
      <c r="CB174" s="59">
        <f t="shared" si="84"/>
        <v>1.296875</v>
      </c>
      <c r="CC174" s="59">
        <f t="shared" si="85"/>
        <v>1.5485714285714285</v>
      </c>
      <c r="CD174" s="59">
        <f t="shared" si="86"/>
        <v>1.2874999999999999</v>
      </c>
      <c r="CE174" s="59">
        <f t="shared" si="87"/>
        <v>0.44782608695652176</v>
      </c>
      <c r="CF174" s="59">
        <f t="shared" si="88"/>
        <v>1.2727272727272727</v>
      </c>
      <c r="CG174" s="59">
        <f t="shared" si="89"/>
        <v>1.3636363636363635</v>
      </c>
      <c r="CH174" s="59">
        <f t="shared" si="90"/>
        <v>1</v>
      </c>
      <c r="CI174" s="59">
        <f t="shared" si="91"/>
        <v>1.3045454545454545</v>
      </c>
      <c r="CJ174" s="59">
        <f t="shared" si="92"/>
        <v>1.1397058823529411</v>
      </c>
    </row>
    <row r="175" spans="1:88" x14ac:dyDescent="0.25">
      <c r="A175" s="41">
        <v>173</v>
      </c>
      <c r="B175" s="42" t="s">
        <v>236</v>
      </c>
      <c r="C175" s="42" t="s">
        <v>15</v>
      </c>
      <c r="D175" s="41" t="s">
        <v>253</v>
      </c>
      <c r="E175" s="50" t="s">
        <v>173</v>
      </c>
      <c r="F175" s="41" t="s">
        <v>207</v>
      </c>
      <c r="G175" s="39">
        <v>38.299999999999997</v>
      </c>
      <c r="H175" s="39">
        <v>75.2</v>
      </c>
      <c r="I175" s="39">
        <v>9.09</v>
      </c>
      <c r="J175" s="39">
        <v>39</v>
      </c>
      <c r="K175" s="39">
        <v>8.36</v>
      </c>
      <c r="L175" s="39">
        <v>1.55</v>
      </c>
      <c r="M175" s="39">
        <v>7.14</v>
      </c>
      <c r="N175" s="39">
        <v>1.06</v>
      </c>
      <c r="O175" s="39">
        <v>6.6</v>
      </c>
      <c r="P175" s="39">
        <v>1.2</v>
      </c>
      <c r="Q175" s="39">
        <v>1.2</v>
      </c>
      <c r="R175" s="39">
        <v>0.5</v>
      </c>
      <c r="S175" s="39">
        <v>3.48</v>
      </c>
      <c r="T175" s="39">
        <v>0.48</v>
      </c>
      <c r="U175" s="39">
        <v>34.200000000000003</v>
      </c>
      <c r="V175" s="40">
        <v>15.5</v>
      </c>
      <c r="W175" s="53">
        <f t="shared" si="93"/>
        <v>193.15999999999994</v>
      </c>
      <c r="X175" s="53">
        <f t="shared" si="94"/>
        <v>227.35999999999996</v>
      </c>
      <c r="Y175" s="52">
        <f t="shared" si="76"/>
        <v>242.85999999999996</v>
      </c>
      <c r="Z175" s="36">
        <f t="shared" si="95"/>
        <v>44.810999999999993</v>
      </c>
      <c r="AA175" s="36">
        <f t="shared" si="96"/>
        <v>87.983999999999995</v>
      </c>
      <c r="AB175" s="36">
        <f t="shared" si="97"/>
        <v>10.635299999999999</v>
      </c>
      <c r="AC175" s="36">
        <f t="shared" si="98"/>
        <v>45.629999999999995</v>
      </c>
      <c r="AD175" s="36">
        <f t="shared" si="99"/>
        <v>9.6975999999999996</v>
      </c>
      <c r="AE175" s="36">
        <f t="shared" si="100"/>
        <v>1.7979999999999998</v>
      </c>
      <c r="AF175" s="36">
        <f t="shared" si="101"/>
        <v>8.2109999999999985</v>
      </c>
      <c r="AG175" s="36">
        <f t="shared" si="102"/>
        <v>1.2189999999999999</v>
      </c>
      <c r="AH175" s="36">
        <f t="shared" si="103"/>
        <v>7.589999999999999</v>
      </c>
      <c r="AI175" s="36">
        <f t="shared" si="104"/>
        <v>1.38</v>
      </c>
      <c r="AJ175" s="36">
        <f t="shared" si="105"/>
        <v>1.3679999999999999</v>
      </c>
      <c r="AK175" s="36">
        <f t="shared" si="106"/>
        <v>0.56999999999999995</v>
      </c>
      <c r="AL175" s="36">
        <f t="shared" si="107"/>
        <v>3.9671999999999996</v>
      </c>
      <c r="AM175" s="36">
        <f t="shared" si="108"/>
        <v>0.54719999999999991</v>
      </c>
      <c r="AN175" s="36">
        <f t="shared" si="109"/>
        <v>43.434000000000005</v>
      </c>
      <c r="AO175" s="36">
        <f t="shared" si="110"/>
        <v>23.715</v>
      </c>
      <c r="AP175" s="53">
        <f t="shared" si="111"/>
        <v>225.40829999999994</v>
      </c>
      <c r="AQ175" s="53">
        <f t="shared" si="112"/>
        <v>268.84229999999997</v>
      </c>
      <c r="AR175" s="52">
        <f t="shared" si="113"/>
        <v>292.55729999999994</v>
      </c>
      <c r="BT175" s="34">
        <v>170</v>
      </c>
      <c r="BU175" s="59">
        <f t="shared" si="77"/>
        <v>1.2766666666666666</v>
      </c>
      <c r="BV175" s="59">
        <f t="shared" si="78"/>
        <v>1.175</v>
      </c>
      <c r="BW175" s="59">
        <f t="shared" si="79"/>
        <v>1.2802816901408451</v>
      </c>
      <c r="BX175" s="59">
        <f t="shared" si="80"/>
        <v>1.5</v>
      </c>
      <c r="BY175" s="59">
        <f t="shared" si="81"/>
        <v>1.8577777777777778</v>
      </c>
      <c r="BZ175" s="59">
        <f t="shared" si="82"/>
        <v>1.7613636363636365</v>
      </c>
      <c r="CA175" s="59">
        <f t="shared" si="83"/>
        <v>1.8789473684210527</v>
      </c>
      <c r="CB175" s="59">
        <f t="shared" si="84"/>
        <v>1.65625</v>
      </c>
      <c r="CC175" s="59">
        <f t="shared" si="85"/>
        <v>1.8857142857142857</v>
      </c>
      <c r="CD175" s="59">
        <f t="shared" si="86"/>
        <v>1.4999999999999998</v>
      </c>
      <c r="CE175" s="59">
        <f t="shared" si="87"/>
        <v>0.52173913043478259</v>
      </c>
      <c r="CF175" s="59">
        <f t="shared" si="88"/>
        <v>1.5151515151515151</v>
      </c>
      <c r="CG175" s="59">
        <f t="shared" si="89"/>
        <v>1.5818181818181818</v>
      </c>
      <c r="CH175" s="59">
        <f t="shared" si="90"/>
        <v>1.1162790697674418</v>
      </c>
      <c r="CI175" s="59">
        <f t="shared" si="91"/>
        <v>1.5545454545454547</v>
      </c>
      <c r="CJ175" s="59">
        <f t="shared" si="92"/>
        <v>1.1397058823529411</v>
      </c>
    </row>
    <row r="176" spans="1:88" x14ac:dyDescent="0.25">
      <c r="A176" s="41">
        <v>174</v>
      </c>
      <c r="B176" s="42" t="s">
        <v>236</v>
      </c>
      <c r="C176" s="42" t="s">
        <v>15</v>
      </c>
      <c r="D176" s="41" t="s">
        <v>253</v>
      </c>
      <c r="E176" s="50" t="s">
        <v>173</v>
      </c>
      <c r="F176" s="41" t="s">
        <v>207</v>
      </c>
      <c r="G176" s="39">
        <v>39.4</v>
      </c>
      <c r="H176" s="39">
        <v>78.8</v>
      </c>
      <c r="I176" s="39">
        <v>9.6300000000000008</v>
      </c>
      <c r="J176" s="39">
        <v>41.4</v>
      </c>
      <c r="K176" s="39">
        <v>8.85</v>
      </c>
      <c r="L176" s="39">
        <v>1.68</v>
      </c>
      <c r="M176" s="39">
        <v>8</v>
      </c>
      <c r="N176" s="39">
        <v>1.0900000000000001</v>
      </c>
      <c r="O176" s="39">
        <v>6.98</v>
      </c>
      <c r="P176" s="39">
        <v>1.34</v>
      </c>
      <c r="Q176" s="39">
        <v>1.34</v>
      </c>
      <c r="R176" s="39">
        <v>0.56999999999999995</v>
      </c>
      <c r="S176" s="39">
        <v>3.61</v>
      </c>
      <c r="T176" s="39">
        <v>0.55000000000000004</v>
      </c>
      <c r="U176" s="39">
        <v>36.700000000000003</v>
      </c>
      <c r="V176" s="40">
        <v>15.5</v>
      </c>
      <c r="W176" s="53">
        <f t="shared" si="93"/>
        <v>203.24</v>
      </c>
      <c r="X176" s="53">
        <f t="shared" si="94"/>
        <v>239.94</v>
      </c>
      <c r="Y176" s="52">
        <f t="shared" si="76"/>
        <v>255.44</v>
      </c>
      <c r="Z176" s="36">
        <f t="shared" si="95"/>
        <v>46.097999999999999</v>
      </c>
      <c r="AA176" s="36">
        <f t="shared" si="96"/>
        <v>92.195999999999998</v>
      </c>
      <c r="AB176" s="36">
        <f t="shared" si="97"/>
        <v>11.267100000000001</v>
      </c>
      <c r="AC176" s="36">
        <f t="shared" si="98"/>
        <v>48.437999999999995</v>
      </c>
      <c r="AD176" s="36">
        <f t="shared" si="99"/>
        <v>10.265999999999998</v>
      </c>
      <c r="AE176" s="36">
        <f t="shared" si="100"/>
        <v>1.9487999999999999</v>
      </c>
      <c r="AF176" s="36">
        <f t="shared" si="101"/>
        <v>9.1999999999999993</v>
      </c>
      <c r="AG176" s="36">
        <f t="shared" si="102"/>
        <v>1.2535000000000001</v>
      </c>
      <c r="AH176" s="36">
        <f t="shared" si="103"/>
        <v>8.0269999999999992</v>
      </c>
      <c r="AI176" s="36">
        <f t="shared" si="104"/>
        <v>1.5409999999999999</v>
      </c>
      <c r="AJ176" s="36">
        <f t="shared" si="105"/>
        <v>1.5276000000000001</v>
      </c>
      <c r="AK176" s="36">
        <f t="shared" si="106"/>
        <v>0.64979999999999993</v>
      </c>
      <c r="AL176" s="36">
        <f t="shared" si="107"/>
        <v>4.1153999999999993</v>
      </c>
      <c r="AM176" s="36">
        <f t="shared" si="108"/>
        <v>0.627</v>
      </c>
      <c r="AN176" s="36">
        <f t="shared" si="109"/>
        <v>46.609000000000002</v>
      </c>
      <c r="AO176" s="36">
        <f t="shared" si="110"/>
        <v>23.715</v>
      </c>
      <c r="AP176" s="53">
        <f t="shared" si="111"/>
        <v>237.15519999999995</v>
      </c>
      <c r="AQ176" s="53">
        <f t="shared" si="112"/>
        <v>283.76419999999996</v>
      </c>
      <c r="AR176" s="52">
        <f t="shared" si="113"/>
        <v>307.47919999999993</v>
      </c>
      <c r="BT176" s="34">
        <v>171</v>
      </c>
      <c r="BU176" s="59">
        <f t="shared" si="77"/>
        <v>1.3133333333333332</v>
      </c>
      <c r="BV176" s="59">
        <f t="shared" si="78"/>
        <v>1.23125</v>
      </c>
      <c r="BW176" s="59">
        <f t="shared" si="79"/>
        <v>1.3563380281690143</v>
      </c>
      <c r="BX176" s="59">
        <f t="shared" si="80"/>
        <v>1.5923076923076922</v>
      </c>
      <c r="BY176" s="59">
        <f t="shared" si="81"/>
        <v>1.9666666666666666</v>
      </c>
      <c r="BZ176" s="59">
        <f t="shared" si="82"/>
        <v>1.9090909090909089</v>
      </c>
      <c r="CA176" s="59">
        <f t="shared" si="83"/>
        <v>2.1052631578947367</v>
      </c>
      <c r="CB176" s="59">
        <f t="shared" si="84"/>
        <v>1.703125</v>
      </c>
      <c r="CC176" s="59">
        <f t="shared" si="85"/>
        <v>1.9942857142857144</v>
      </c>
      <c r="CD176" s="59">
        <f t="shared" si="86"/>
        <v>1.675</v>
      </c>
      <c r="CE176" s="59">
        <f t="shared" si="87"/>
        <v>0.58260869565217399</v>
      </c>
      <c r="CF176" s="59">
        <f t="shared" si="88"/>
        <v>1.7272727272727271</v>
      </c>
      <c r="CG176" s="59">
        <f t="shared" si="89"/>
        <v>1.6409090909090907</v>
      </c>
      <c r="CH176" s="59">
        <f t="shared" si="90"/>
        <v>1.2790697674418605</v>
      </c>
      <c r="CI176" s="59">
        <f t="shared" si="91"/>
        <v>1.6681818181818182</v>
      </c>
      <c r="CJ176" s="59">
        <f t="shared" si="92"/>
        <v>1.1397058823529411</v>
      </c>
    </row>
    <row r="177" spans="1:88" x14ac:dyDescent="0.25">
      <c r="A177" s="41">
        <v>175</v>
      </c>
      <c r="B177" s="42" t="s">
        <v>236</v>
      </c>
      <c r="C177" s="42" t="s">
        <v>15</v>
      </c>
      <c r="D177" s="41" t="s">
        <v>253</v>
      </c>
      <c r="E177" s="50" t="s">
        <v>173</v>
      </c>
      <c r="F177" s="41" t="s">
        <v>207</v>
      </c>
      <c r="G177" s="39">
        <v>42.3</v>
      </c>
      <c r="H177" s="39">
        <v>84.6</v>
      </c>
      <c r="I177" s="39">
        <v>10.45</v>
      </c>
      <c r="J177" s="39">
        <v>43.4</v>
      </c>
      <c r="K177" s="39">
        <v>9.1999999999999993</v>
      </c>
      <c r="L177" s="39">
        <v>1.87</v>
      </c>
      <c r="M177" s="39">
        <v>8.67</v>
      </c>
      <c r="N177" s="39">
        <v>1.21</v>
      </c>
      <c r="O177" s="39">
        <v>7.18</v>
      </c>
      <c r="P177" s="39">
        <v>1.45</v>
      </c>
      <c r="Q177" s="39">
        <v>4.1500000000000004</v>
      </c>
      <c r="R177" s="39">
        <v>0.61</v>
      </c>
      <c r="S177" s="39">
        <v>3.97</v>
      </c>
      <c r="T177" s="39">
        <v>0.56999999999999995</v>
      </c>
      <c r="U177" s="39">
        <v>39.5</v>
      </c>
      <c r="V177" s="40">
        <v>15.5</v>
      </c>
      <c r="W177" s="53">
        <f t="shared" si="93"/>
        <v>219.63</v>
      </c>
      <c r="X177" s="53">
        <f t="shared" si="94"/>
        <v>259.13</v>
      </c>
      <c r="Y177" s="52">
        <f t="shared" si="76"/>
        <v>274.63</v>
      </c>
      <c r="Z177" s="36">
        <f t="shared" si="95"/>
        <v>49.490999999999993</v>
      </c>
      <c r="AA177" s="36">
        <f t="shared" si="96"/>
        <v>98.981999999999985</v>
      </c>
      <c r="AB177" s="36">
        <f t="shared" si="97"/>
        <v>12.226499999999998</v>
      </c>
      <c r="AC177" s="36">
        <f t="shared" si="98"/>
        <v>50.777999999999999</v>
      </c>
      <c r="AD177" s="36">
        <f t="shared" si="99"/>
        <v>10.671999999999999</v>
      </c>
      <c r="AE177" s="36">
        <f t="shared" si="100"/>
        <v>2.1692</v>
      </c>
      <c r="AF177" s="36">
        <f t="shared" si="101"/>
        <v>9.9704999999999995</v>
      </c>
      <c r="AG177" s="36">
        <f t="shared" si="102"/>
        <v>1.3915</v>
      </c>
      <c r="AH177" s="36">
        <f t="shared" si="103"/>
        <v>8.2569999999999997</v>
      </c>
      <c r="AI177" s="36">
        <f t="shared" si="104"/>
        <v>1.6674999999999998</v>
      </c>
      <c r="AJ177" s="36">
        <f t="shared" si="105"/>
        <v>4.7309999999999999</v>
      </c>
      <c r="AK177" s="36">
        <f t="shared" si="106"/>
        <v>0.69539999999999991</v>
      </c>
      <c r="AL177" s="36">
        <f t="shared" si="107"/>
        <v>4.5258000000000003</v>
      </c>
      <c r="AM177" s="36">
        <f t="shared" si="108"/>
        <v>0.64979999999999993</v>
      </c>
      <c r="AN177" s="36">
        <f t="shared" si="109"/>
        <v>50.164999999999999</v>
      </c>
      <c r="AO177" s="36">
        <f t="shared" si="110"/>
        <v>23.715</v>
      </c>
      <c r="AP177" s="53">
        <f t="shared" si="111"/>
        <v>256.20719999999994</v>
      </c>
      <c r="AQ177" s="53">
        <f t="shared" si="112"/>
        <v>306.37219999999996</v>
      </c>
      <c r="AR177" s="52">
        <f t="shared" si="113"/>
        <v>330.08719999999994</v>
      </c>
      <c r="BT177" s="34">
        <v>172</v>
      </c>
      <c r="BU177" s="59">
        <f t="shared" si="77"/>
        <v>1.41</v>
      </c>
      <c r="BV177" s="59">
        <f t="shared" si="78"/>
        <v>1.3218749999999999</v>
      </c>
      <c r="BW177" s="59">
        <f t="shared" si="79"/>
        <v>1.471830985915493</v>
      </c>
      <c r="BX177" s="59">
        <f t="shared" si="80"/>
        <v>1.6692307692307691</v>
      </c>
      <c r="BY177" s="59">
        <f t="shared" si="81"/>
        <v>2.0444444444444443</v>
      </c>
      <c r="BZ177" s="59">
        <f t="shared" si="82"/>
        <v>2.125</v>
      </c>
      <c r="CA177" s="59">
        <f t="shared" si="83"/>
        <v>2.2815789473684212</v>
      </c>
      <c r="CB177" s="59">
        <f t="shared" si="84"/>
        <v>1.890625</v>
      </c>
      <c r="CC177" s="59">
        <f t="shared" si="85"/>
        <v>2.0514285714285712</v>
      </c>
      <c r="CD177" s="59">
        <f t="shared" si="86"/>
        <v>1.8124999999999998</v>
      </c>
      <c r="CE177" s="59">
        <f t="shared" si="87"/>
        <v>1.8043478260869568</v>
      </c>
      <c r="CF177" s="59">
        <f t="shared" si="88"/>
        <v>1.8484848484848484</v>
      </c>
      <c r="CG177" s="59">
        <f t="shared" si="89"/>
        <v>1.8045454545454545</v>
      </c>
      <c r="CH177" s="59">
        <f t="shared" si="90"/>
        <v>1.3255813953488371</v>
      </c>
      <c r="CI177" s="59">
        <f t="shared" si="91"/>
        <v>1.7954545454545454</v>
      </c>
      <c r="CJ177" s="59">
        <f t="shared" si="92"/>
        <v>1.1397058823529411</v>
      </c>
    </row>
    <row r="178" spans="1:88" x14ac:dyDescent="0.25">
      <c r="A178" s="41">
        <v>176</v>
      </c>
      <c r="B178" s="42" t="s">
        <v>236</v>
      </c>
      <c r="C178" s="42" t="s">
        <v>15</v>
      </c>
      <c r="D178" s="41" t="s">
        <v>253</v>
      </c>
      <c r="E178" s="50" t="s">
        <v>173</v>
      </c>
      <c r="F178" s="41" t="s">
        <v>207</v>
      </c>
      <c r="G178" s="39">
        <v>42.3</v>
      </c>
      <c r="H178" s="39">
        <v>85.1</v>
      </c>
      <c r="I178" s="39">
        <v>10.4</v>
      </c>
      <c r="J178" s="39">
        <v>43.1</v>
      </c>
      <c r="K178" s="39">
        <v>8.5299999999999994</v>
      </c>
      <c r="L178" s="39">
        <v>2.02</v>
      </c>
      <c r="M178" s="39">
        <v>8.7200000000000006</v>
      </c>
      <c r="N178" s="39">
        <v>1.19</v>
      </c>
      <c r="O178" s="39">
        <v>7.42</v>
      </c>
      <c r="P178" s="39">
        <v>1.54</v>
      </c>
      <c r="Q178" s="39">
        <v>4.24</v>
      </c>
      <c r="R178" s="39">
        <v>0.57999999999999996</v>
      </c>
      <c r="S178" s="39">
        <v>3.83</v>
      </c>
      <c r="T178" s="39">
        <v>0.6</v>
      </c>
      <c r="U178" s="39">
        <v>39.6</v>
      </c>
      <c r="V178" s="40">
        <v>15.5</v>
      </c>
      <c r="W178" s="53">
        <f t="shared" si="93"/>
        <v>219.57</v>
      </c>
      <c r="X178" s="53">
        <f t="shared" si="94"/>
        <v>259.17</v>
      </c>
      <c r="Y178" s="52">
        <f t="shared" si="76"/>
        <v>274.67</v>
      </c>
      <c r="Z178" s="36">
        <f t="shared" si="95"/>
        <v>49.490999999999993</v>
      </c>
      <c r="AA178" s="36">
        <f t="shared" si="96"/>
        <v>99.566999999999993</v>
      </c>
      <c r="AB178" s="36">
        <f t="shared" si="97"/>
        <v>12.167999999999999</v>
      </c>
      <c r="AC178" s="36">
        <f t="shared" si="98"/>
        <v>50.427</v>
      </c>
      <c r="AD178" s="36">
        <f t="shared" si="99"/>
        <v>9.8947999999999983</v>
      </c>
      <c r="AE178" s="36">
        <f t="shared" si="100"/>
        <v>2.3431999999999999</v>
      </c>
      <c r="AF178" s="36">
        <f t="shared" si="101"/>
        <v>10.028</v>
      </c>
      <c r="AG178" s="36">
        <f t="shared" si="102"/>
        <v>1.3684999999999998</v>
      </c>
      <c r="AH178" s="36">
        <f t="shared" si="103"/>
        <v>8.5329999999999995</v>
      </c>
      <c r="AI178" s="36">
        <f t="shared" si="104"/>
        <v>1.7709999999999999</v>
      </c>
      <c r="AJ178" s="36">
        <f t="shared" si="105"/>
        <v>4.8335999999999997</v>
      </c>
      <c r="AK178" s="36">
        <f t="shared" si="106"/>
        <v>0.6611999999999999</v>
      </c>
      <c r="AL178" s="36">
        <f t="shared" si="107"/>
        <v>4.3662000000000001</v>
      </c>
      <c r="AM178" s="36">
        <f t="shared" si="108"/>
        <v>0.68399999999999994</v>
      </c>
      <c r="AN178" s="36">
        <f t="shared" si="109"/>
        <v>50.292000000000002</v>
      </c>
      <c r="AO178" s="36">
        <f t="shared" si="110"/>
        <v>23.715</v>
      </c>
      <c r="AP178" s="53">
        <f t="shared" si="111"/>
        <v>256.13649999999996</v>
      </c>
      <c r="AQ178" s="53">
        <f t="shared" si="112"/>
        <v>306.42849999999999</v>
      </c>
      <c r="AR178" s="52">
        <f t="shared" si="113"/>
        <v>330.14349999999996</v>
      </c>
      <c r="BT178" s="34">
        <v>173</v>
      </c>
      <c r="BU178" s="59">
        <f t="shared" si="77"/>
        <v>1.41</v>
      </c>
      <c r="BV178" s="59">
        <f t="shared" si="78"/>
        <v>1.3296874999999999</v>
      </c>
      <c r="BW178" s="59">
        <f t="shared" si="79"/>
        <v>1.4647887323943662</v>
      </c>
      <c r="BX178" s="59">
        <f t="shared" si="80"/>
        <v>1.6576923076923078</v>
      </c>
      <c r="BY178" s="59">
        <f t="shared" si="81"/>
        <v>1.8955555555555554</v>
      </c>
      <c r="BZ178" s="59">
        <f t="shared" si="82"/>
        <v>2.2954545454545454</v>
      </c>
      <c r="CA178" s="59">
        <f t="shared" si="83"/>
        <v>2.2947368421052636</v>
      </c>
      <c r="CB178" s="59">
        <f t="shared" si="84"/>
        <v>1.8593749999999998</v>
      </c>
      <c r="CC178" s="59">
        <f t="shared" si="85"/>
        <v>2.12</v>
      </c>
      <c r="CD178" s="59">
        <f t="shared" si="86"/>
        <v>1.925</v>
      </c>
      <c r="CE178" s="59">
        <f t="shared" si="87"/>
        <v>1.8434782608695655</v>
      </c>
      <c r="CF178" s="59">
        <f t="shared" si="88"/>
        <v>1.7575757575757573</v>
      </c>
      <c r="CG178" s="59">
        <f t="shared" si="89"/>
        <v>1.7409090909090907</v>
      </c>
      <c r="CH178" s="59">
        <f t="shared" si="90"/>
        <v>1.3953488372093024</v>
      </c>
      <c r="CI178" s="59">
        <f t="shared" si="91"/>
        <v>1.8</v>
      </c>
      <c r="CJ178" s="59">
        <f t="shared" si="92"/>
        <v>1.1397058823529411</v>
      </c>
    </row>
    <row r="179" spans="1:88" x14ac:dyDescent="0.25">
      <c r="A179" s="41">
        <v>177</v>
      </c>
      <c r="B179" s="42" t="s">
        <v>236</v>
      </c>
      <c r="C179" s="42" t="s">
        <v>15</v>
      </c>
      <c r="D179" s="41" t="s">
        <v>253</v>
      </c>
      <c r="E179" s="50" t="s">
        <v>173</v>
      </c>
      <c r="F179" s="41" t="s">
        <v>207</v>
      </c>
      <c r="G179" s="39">
        <v>41.9</v>
      </c>
      <c r="H179" s="39">
        <v>85.1</v>
      </c>
      <c r="I179" s="39">
        <v>10.5</v>
      </c>
      <c r="J179" s="39">
        <v>42.8</v>
      </c>
      <c r="K179" s="39">
        <v>9.43</v>
      </c>
      <c r="L179" s="39">
        <v>1.85</v>
      </c>
      <c r="M179" s="39">
        <v>8.4499999999999993</v>
      </c>
      <c r="N179" s="39">
        <v>1.22</v>
      </c>
      <c r="O179" s="39">
        <v>7.46</v>
      </c>
      <c r="P179" s="39">
        <v>1.52</v>
      </c>
      <c r="Q179" s="39">
        <v>4.25</v>
      </c>
      <c r="R179" s="39">
        <v>0.61</v>
      </c>
      <c r="S179" s="39">
        <v>3.84</v>
      </c>
      <c r="T179" s="39">
        <v>0.55000000000000004</v>
      </c>
      <c r="U179" s="39">
        <v>39.1</v>
      </c>
      <c r="V179" s="40">
        <v>15.5</v>
      </c>
      <c r="W179" s="53">
        <f t="shared" si="93"/>
        <v>219.48000000000005</v>
      </c>
      <c r="X179" s="53">
        <f t="shared" si="94"/>
        <v>258.58000000000004</v>
      </c>
      <c r="Y179" s="52">
        <f t="shared" si="76"/>
        <v>274.08000000000004</v>
      </c>
      <c r="Z179" s="36">
        <f t="shared" si="95"/>
        <v>49.022999999999996</v>
      </c>
      <c r="AA179" s="36">
        <f t="shared" si="96"/>
        <v>99.566999999999993</v>
      </c>
      <c r="AB179" s="36">
        <f t="shared" si="97"/>
        <v>12.285</v>
      </c>
      <c r="AC179" s="36">
        <f t="shared" si="98"/>
        <v>50.075999999999993</v>
      </c>
      <c r="AD179" s="36">
        <f t="shared" si="99"/>
        <v>10.938799999999999</v>
      </c>
      <c r="AE179" s="36">
        <f t="shared" si="100"/>
        <v>2.1459999999999999</v>
      </c>
      <c r="AF179" s="36">
        <f t="shared" si="101"/>
        <v>9.7174999999999976</v>
      </c>
      <c r="AG179" s="36">
        <f t="shared" si="102"/>
        <v>1.4029999999999998</v>
      </c>
      <c r="AH179" s="36">
        <f t="shared" si="103"/>
        <v>8.5789999999999988</v>
      </c>
      <c r="AI179" s="36">
        <f t="shared" si="104"/>
        <v>1.7479999999999998</v>
      </c>
      <c r="AJ179" s="36">
        <f t="shared" si="105"/>
        <v>4.8449999999999998</v>
      </c>
      <c r="AK179" s="36">
        <f t="shared" si="106"/>
        <v>0.69539999999999991</v>
      </c>
      <c r="AL179" s="36">
        <f t="shared" si="107"/>
        <v>4.3775999999999993</v>
      </c>
      <c r="AM179" s="36">
        <f t="shared" si="108"/>
        <v>0.627</v>
      </c>
      <c r="AN179" s="36">
        <f t="shared" si="109"/>
        <v>49.657000000000004</v>
      </c>
      <c r="AO179" s="36">
        <f t="shared" si="110"/>
        <v>23.715</v>
      </c>
      <c r="AP179" s="53">
        <f t="shared" si="111"/>
        <v>256.02829999999994</v>
      </c>
      <c r="AQ179" s="53">
        <f t="shared" si="112"/>
        <v>305.68529999999993</v>
      </c>
      <c r="AR179" s="52">
        <f t="shared" si="113"/>
        <v>329.4002999999999</v>
      </c>
      <c r="BT179" s="34">
        <v>174</v>
      </c>
      <c r="BU179" s="59">
        <f t="shared" si="77"/>
        <v>1.3966666666666667</v>
      </c>
      <c r="BV179" s="59">
        <f t="shared" si="78"/>
        <v>1.3296874999999999</v>
      </c>
      <c r="BW179" s="59">
        <f t="shared" si="79"/>
        <v>1.4788732394366197</v>
      </c>
      <c r="BX179" s="59">
        <f t="shared" si="80"/>
        <v>1.6461538461538461</v>
      </c>
      <c r="BY179" s="59">
        <f t="shared" si="81"/>
        <v>2.0955555555555554</v>
      </c>
      <c r="BZ179" s="59">
        <f t="shared" si="82"/>
        <v>2.1022727272727275</v>
      </c>
      <c r="CA179" s="59">
        <f t="shared" si="83"/>
        <v>2.2236842105263155</v>
      </c>
      <c r="CB179" s="59">
        <f t="shared" si="84"/>
        <v>1.90625</v>
      </c>
      <c r="CC179" s="59">
        <f t="shared" si="85"/>
        <v>2.1314285714285712</v>
      </c>
      <c r="CD179" s="59">
        <f t="shared" si="86"/>
        <v>1.9</v>
      </c>
      <c r="CE179" s="59">
        <f t="shared" si="87"/>
        <v>1.847826086956522</v>
      </c>
      <c r="CF179" s="59">
        <f t="shared" si="88"/>
        <v>1.8484848484848484</v>
      </c>
      <c r="CG179" s="59">
        <f t="shared" si="89"/>
        <v>1.7454545454545451</v>
      </c>
      <c r="CH179" s="59">
        <f t="shared" si="90"/>
        <v>1.2790697674418605</v>
      </c>
      <c r="CI179" s="59">
        <f t="shared" si="91"/>
        <v>1.7772727272727273</v>
      </c>
      <c r="CJ179" s="59">
        <f t="shared" si="92"/>
        <v>1.1397058823529411</v>
      </c>
    </row>
    <row r="180" spans="1:88" x14ac:dyDescent="0.25">
      <c r="A180" s="41">
        <v>178</v>
      </c>
      <c r="B180" s="42" t="s">
        <v>236</v>
      </c>
      <c r="C180" s="42" t="s">
        <v>15</v>
      </c>
      <c r="D180" s="41" t="s">
        <v>253</v>
      </c>
      <c r="E180" s="50" t="s">
        <v>173</v>
      </c>
      <c r="F180" s="41" t="s">
        <v>207</v>
      </c>
      <c r="G180" s="39">
        <v>41</v>
      </c>
      <c r="H180" s="39">
        <v>82.6</v>
      </c>
      <c r="I180" s="39">
        <v>10.25</v>
      </c>
      <c r="J180" s="39">
        <v>42.2</v>
      </c>
      <c r="K180" s="39">
        <v>8.7200000000000006</v>
      </c>
      <c r="L180" s="39">
        <v>1.8</v>
      </c>
      <c r="M180" s="39">
        <v>8.35</v>
      </c>
      <c r="N180" s="39">
        <v>1.17</v>
      </c>
      <c r="O180" s="39">
        <v>7.06</v>
      </c>
      <c r="P180" s="39">
        <v>1.44</v>
      </c>
      <c r="Q180" s="39">
        <v>4.0599999999999996</v>
      </c>
      <c r="R180" s="39">
        <v>0.56000000000000005</v>
      </c>
      <c r="S180" s="39">
        <v>3.75</v>
      </c>
      <c r="T180" s="39">
        <v>0.54</v>
      </c>
      <c r="U180" s="39">
        <v>38</v>
      </c>
      <c r="V180" s="40">
        <v>15.5</v>
      </c>
      <c r="W180" s="53">
        <f t="shared" si="93"/>
        <v>213.5</v>
      </c>
      <c r="X180" s="53">
        <f t="shared" si="94"/>
        <v>251.5</v>
      </c>
      <c r="Y180" s="52">
        <f t="shared" si="76"/>
        <v>267</v>
      </c>
      <c r="Z180" s="36">
        <f t="shared" si="95"/>
        <v>47.97</v>
      </c>
      <c r="AA180" s="36">
        <f t="shared" si="96"/>
        <v>96.641999999999982</v>
      </c>
      <c r="AB180" s="36">
        <f t="shared" si="97"/>
        <v>11.9925</v>
      </c>
      <c r="AC180" s="36">
        <f t="shared" si="98"/>
        <v>49.374000000000002</v>
      </c>
      <c r="AD180" s="36">
        <f t="shared" si="99"/>
        <v>10.1152</v>
      </c>
      <c r="AE180" s="36">
        <f t="shared" si="100"/>
        <v>2.0880000000000001</v>
      </c>
      <c r="AF180" s="36">
        <f t="shared" si="101"/>
        <v>9.6024999999999991</v>
      </c>
      <c r="AG180" s="36">
        <f t="shared" si="102"/>
        <v>1.3454999999999999</v>
      </c>
      <c r="AH180" s="36">
        <f t="shared" si="103"/>
        <v>8.1189999999999998</v>
      </c>
      <c r="AI180" s="36">
        <f t="shared" si="104"/>
        <v>1.6559999999999999</v>
      </c>
      <c r="AJ180" s="36">
        <f t="shared" si="105"/>
        <v>4.6283999999999992</v>
      </c>
      <c r="AK180" s="36">
        <f t="shared" si="106"/>
        <v>0.63839999999999997</v>
      </c>
      <c r="AL180" s="36">
        <f t="shared" si="107"/>
        <v>4.2749999999999995</v>
      </c>
      <c r="AM180" s="36">
        <f t="shared" si="108"/>
        <v>0.61560000000000004</v>
      </c>
      <c r="AN180" s="36">
        <f t="shared" si="109"/>
        <v>48.26</v>
      </c>
      <c r="AO180" s="36">
        <f t="shared" si="110"/>
        <v>23.715</v>
      </c>
      <c r="AP180" s="53">
        <f t="shared" si="111"/>
        <v>249.06209999999993</v>
      </c>
      <c r="AQ180" s="53">
        <f t="shared" si="112"/>
        <v>297.32209999999992</v>
      </c>
      <c r="AR180" s="52">
        <f t="shared" si="113"/>
        <v>321.0370999999999</v>
      </c>
      <c r="BT180" s="34">
        <v>175</v>
      </c>
      <c r="BU180" s="59">
        <f t="shared" si="77"/>
        <v>1.3666666666666667</v>
      </c>
      <c r="BV180" s="59">
        <f t="shared" si="78"/>
        <v>1.2906249999999999</v>
      </c>
      <c r="BW180" s="59">
        <f t="shared" si="79"/>
        <v>1.443661971830986</v>
      </c>
      <c r="BX180" s="59">
        <f t="shared" si="80"/>
        <v>1.6230769230769231</v>
      </c>
      <c r="BY180" s="59">
        <f t="shared" si="81"/>
        <v>1.9377777777777778</v>
      </c>
      <c r="BZ180" s="59">
        <f t="shared" si="82"/>
        <v>2.0454545454545454</v>
      </c>
      <c r="CA180" s="59">
        <f t="shared" si="83"/>
        <v>2.1973684210526314</v>
      </c>
      <c r="CB180" s="59">
        <f t="shared" si="84"/>
        <v>1.8281249999999998</v>
      </c>
      <c r="CC180" s="59">
        <f t="shared" si="85"/>
        <v>2.0171428571428569</v>
      </c>
      <c r="CD180" s="59">
        <f t="shared" si="86"/>
        <v>1.7999999999999998</v>
      </c>
      <c r="CE180" s="59">
        <f t="shared" si="87"/>
        <v>1.7652173913043478</v>
      </c>
      <c r="CF180" s="59">
        <f t="shared" si="88"/>
        <v>1.696969696969697</v>
      </c>
      <c r="CG180" s="59">
        <f t="shared" si="89"/>
        <v>1.7045454545454544</v>
      </c>
      <c r="CH180" s="59">
        <f t="shared" si="90"/>
        <v>1.2558139534883721</v>
      </c>
      <c r="CI180" s="59">
        <f t="shared" si="91"/>
        <v>1.7272727272727273</v>
      </c>
      <c r="CJ180" s="59">
        <f t="shared" si="92"/>
        <v>1.1397058823529411</v>
      </c>
    </row>
    <row r="181" spans="1:88" x14ac:dyDescent="0.25">
      <c r="A181" s="41">
        <v>179</v>
      </c>
      <c r="B181" s="42" t="s">
        <v>236</v>
      </c>
      <c r="C181" s="42" t="s">
        <v>15</v>
      </c>
      <c r="D181" s="41" t="s">
        <v>253</v>
      </c>
      <c r="E181" s="50" t="s">
        <v>173</v>
      </c>
      <c r="F181" s="41" t="s">
        <v>207</v>
      </c>
      <c r="G181" s="39">
        <v>50.9</v>
      </c>
      <c r="H181" s="39">
        <v>100</v>
      </c>
      <c r="I181" s="39">
        <v>12</v>
      </c>
      <c r="J181" s="39">
        <v>49.1</v>
      </c>
      <c r="K181" s="39">
        <v>10.15</v>
      </c>
      <c r="L181" s="39">
        <v>2.1800000000000002</v>
      </c>
      <c r="M181" s="39">
        <v>9.83</v>
      </c>
      <c r="N181" s="39">
        <v>1.39</v>
      </c>
      <c r="O181" s="39">
        <v>8.75</v>
      </c>
      <c r="P181" s="39">
        <v>1.73</v>
      </c>
      <c r="Q181" s="39">
        <v>4.9000000000000004</v>
      </c>
      <c r="R181" s="39">
        <v>0.71</v>
      </c>
      <c r="S181" s="39">
        <v>4.54</v>
      </c>
      <c r="T181" s="39">
        <v>0.7</v>
      </c>
      <c r="U181" s="39">
        <v>46</v>
      </c>
      <c r="V181" s="40">
        <v>15.5</v>
      </c>
      <c r="W181" s="53">
        <f t="shared" si="93"/>
        <v>256.88</v>
      </c>
      <c r="X181" s="53">
        <f t="shared" si="94"/>
        <v>302.88</v>
      </c>
      <c r="Y181" s="52">
        <f t="shared" si="76"/>
        <v>318.38</v>
      </c>
      <c r="Z181" s="36">
        <f t="shared" si="95"/>
        <v>59.552999999999997</v>
      </c>
      <c r="AA181" s="36">
        <f t="shared" si="96"/>
        <v>117</v>
      </c>
      <c r="AB181" s="36">
        <f t="shared" si="97"/>
        <v>14.04</v>
      </c>
      <c r="AC181" s="36">
        <f t="shared" si="98"/>
        <v>57.446999999999996</v>
      </c>
      <c r="AD181" s="36">
        <f t="shared" si="99"/>
        <v>11.773999999999999</v>
      </c>
      <c r="AE181" s="36">
        <f t="shared" si="100"/>
        <v>2.5287999999999999</v>
      </c>
      <c r="AF181" s="36">
        <f t="shared" si="101"/>
        <v>11.304499999999999</v>
      </c>
      <c r="AG181" s="36">
        <f t="shared" si="102"/>
        <v>1.5984999999999998</v>
      </c>
      <c r="AH181" s="36">
        <f t="shared" si="103"/>
        <v>10.0625</v>
      </c>
      <c r="AI181" s="36">
        <f t="shared" si="104"/>
        <v>1.9894999999999998</v>
      </c>
      <c r="AJ181" s="36">
        <f t="shared" si="105"/>
        <v>5.5860000000000003</v>
      </c>
      <c r="AK181" s="36">
        <f t="shared" si="106"/>
        <v>0.8093999999999999</v>
      </c>
      <c r="AL181" s="36">
        <f t="shared" si="107"/>
        <v>5.1755999999999993</v>
      </c>
      <c r="AM181" s="36">
        <f t="shared" si="108"/>
        <v>0.79799999999999993</v>
      </c>
      <c r="AN181" s="36">
        <f t="shared" si="109"/>
        <v>58.42</v>
      </c>
      <c r="AO181" s="36">
        <f t="shared" si="110"/>
        <v>23.715</v>
      </c>
      <c r="AP181" s="53">
        <f t="shared" si="111"/>
        <v>299.66679999999997</v>
      </c>
      <c r="AQ181" s="53">
        <f t="shared" si="112"/>
        <v>358.08679999999998</v>
      </c>
      <c r="AR181" s="52">
        <f t="shared" si="113"/>
        <v>381.80179999999996</v>
      </c>
      <c r="BT181" s="34">
        <v>176</v>
      </c>
      <c r="BU181" s="59">
        <f t="shared" si="77"/>
        <v>1.6966666666666665</v>
      </c>
      <c r="BV181" s="59">
        <f t="shared" si="78"/>
        <v>1.5625</v>
      </c>
      <c r="BW181" s="59">
        <f t="shared" si="79"/>
        <v>1.6901408450704227</v>
      </c>
      <c r="BX181" s="59">
        <f t="shared" si="80"/>
        <v>1.8884615384615384</v>
      </c>
      <c r="BY181" s="59">
        <f t="shared" si="81"/>
        <v>2.2555555555555555</v>
      </c>
      <c r="BZ181" s="59">
        <f t="shared" si="82"/>
        <v>2.4772727272727275</v>
      </c>
      <c r="CA181" s="59">
        <f t="shared" si="83"/>
        <v>2.5868421052631581</v>
      </c>
      <c r="CB181" s="59">
        <f t="shared" si="84"/>
        <v>2.171875</v>
      </c>
      <c r="CC181" s="59">
        <f t="shared" si="85"/>
        <v>2.5</v>
      </c>
      <c r="CD181" s="59">
        <f t="shared" si="86"/>
        <v>2.1624999999999996</v>
      </c>
      <c r="CE181" s="59">
        <f t="shared" si="87"/>
        <v>2.1304347826086958</v>
      </c>
      <c r="CF181" s="59">
        <f t="shared" si="88"/>
        <v>2.1515151515151514</v>
      </c>
      <c r="CG181" s="59">
        <f t="shared" si="89"/>
        <v>2.0636363636363635</v>
      </c>
      <c r="CH181" s="59">
        <f t="shared" si="90"/>
        <v>1.6279069767441861</v>
      </c>
      <c r="CI181" s="59">
        <f t="shared" si="91"/>
        <v>2.0909090909090908</v>
      </c>
      <c r="CJ181" s="59">
        <f t="shared" si="92"/>
        <v>1.1397058823529411</v>
      </c>
    </row>
    <row r="182" spans="1:88" x14ac:dyDescent="0.25">
      <c r="A182" s="41">
        <v>180</v>
      </c>
      <c r="B182" s="42" t="s">
        <v>236</v>
      </c>
      <c r="C182" s="42" t="s">
        <v>15</v>
      </c>
      <c r="D182" s="41" t="s">
        <v>253</v>
      </c>
      <c r="E182" s="50" t="s">
        <v>173</v>
      </c>
      <c r="F182" s="41" t="s">
        <v>207</v>
      </c>
      <c r="G182" s="39">
        <v>54.6</v>
      </c>
      <c r="H182" s="39">
        <v>111.5</v>
      </c>
      <c r="I182" s="39">
        <v>13.5</v>
      </c>
      <c r="J182" s="39">
        <v>57.5</v>
      </c>
      <c r="K182" s="39">
        <v>11.95</v>
      </c>
      <c r="L182" s="39">
        <v>2.6</v>
      </c>
      <c r="M182" s="39">
        <v>11.4</v>
      </c>
      <c r="N182" s="39">
        <v>1.6</v>
      </c>
      <c r="O182" s="39">
        <v>9.66</v>
      </c>
      <c r="P182" s="39">
        <v>2.0099999999999998</v>
      </c>
      <c r="Q182" s="39">
        <v>5.65</v>
      </c>
      <c r="R182" s="39">
        <v>0.77</v>
      </c>
      <c r="S182" s="39">
        <v>5.0599999999999996</v>
      </c>
      <c r="T182" s="39">
        <v>0.79</v>
      </c>
      <c r="U182" s="39">
        <v>52.4</v>
      </c>
      <c r="V182" s="40">
        <v>15.5</v>
      </c>
      <c r="W182" s="53">
        <f t="shared" si="93"/>
        <v>288.58999999999997</v>
      </c>
      <c r="X182" s="53">
        <f t="shared" si="94"/>
        <v>340.98999999999995</v>
      </c>
      <c r="Y182" s="52">
        <f t="shared" si="76"/>
        <v>356.48999999999995</v>
      </c>
      <c r="Z182" s="36">
        <f t="shared" si="95"/>
        <v>63.881999999999998</v>
      </c>
      <c r="AA182" s="36">
        <f t="shared" si="96"/>
        <v>130.45499999999998</v>
      </c>
      <c r="AB182" s="36">
        <f t="shared" si="97"/>
        <v>15.794999999999998</v>
      </c>
      <c r="AC182" s="36">
        <f t="shared" si="98"/>
        <v>67.274999999999991</v>
      </c>
      <c r="AD182" s="36">
        <f t="shared" si="99"/>
        <v>13.861999999999998</v>
      </c>
      <c r="AE182" s="36">
        <f t="shared" si="100"/>
        <v>3.016</v>
      </c>
      <c r="AF182" s="36">
        <f t="shared" si="101"/>
        <v>13.11</v>
      </c>
      <c r="AG182" s="36">
        <f t="shared" si="102"/>
        <v>1.8399999999999999</v>
      </c>
      <c r="AH182" s="36">
        <f t="shared" si="103"/>
        <v>11.109</v>
      </c>
      <c r="AI182" s="36">
        <f t="shared" si="104"/>
        <v>2.3114999999999997</v>
      </c>
      <c r="AJ182" s="36">
        <f t="shared" si="105"/>
        <v>6.4409999999999998</v>
      </c>
      <c r="AK182" s="36">
        <f t="shared" si="106"/>
        <v>0.87779999999999991</v>
      </c>
      <c r="AL182" s="36">
        <f t="shared" si="107"/>
        <v>5.7683999999999989</v>
      </c>
      <c r="AM182" s="36">
        <f t="shared" si="108"/>
        <v>0.90059999999999996</v>
      </c>
      <c r="AN182" s="36">
        <f t="shared" si="109"/>
        <v>66.548000000000002</v>
      </c>
      <c r="AO182" s="36">
        <f t="shared" si="110"/>
        <v>23.715</v>
      </c>
      <c r="AP182" s="53">
        <f t="shared" si="111"/>
        <v>336.64329999999995</v>
      </c>
      <c r="AQ182" s="53">
        <f t="shared" si="112"/>
        <v>403.19129999999996</v>
      </c>
      <c r="AR182" s="52">
        <f t="shared" si="113"/>
        <v>426.90629999999993</v>
      </c>
      <c r="BT182" s="34">
        <v>177</v>
      </c>
      <c r="BU182" s="59">
        <f t="shared" si="77"/>
        <v>1.82</v>
      </c>
      <c r="BV182" s="59">
        <f t="shared" si="78"/>
        <v>1.7421875</v>
      </c>
      <c r="BW182" s="59">
        <f t="shared" si="79"/>
        <v>1.9014084507042255</v>
      </c>
      <c r="BX182" s="59">
        <f t="shared" si="80"/>
        <v>2.2115384615384617</v>
      </c>
      <c r="BY182" s="59">
        <f t="shared" si="81"/>
        <v>2.6555555555555554</v>
      </c>
      <c r="BZ182" s="59">
        <f t="shared" si="82"/>
        <v>2.9545454545454546</v>
      </c>
      <c r="CA182" s="59">
        <f t="shared" si="83"/>
        <v>3.0000000000000004</v>
      </c>
      <c r="CB182" s="59">
        <f t="shared" si="84"/>
        <v>2.5</v>
      </c>
      <c r="CC182" s="59">
        <f t="shared" si="85"/>
        <v>2.7600000000000002</v>
      </c>
      <c r="CD182" s="59">
        <f t="shared" si="86"/>
        <v>2.5124999999999997</v>
      </c>
      <c r="CE182" s="59">
        <f t="shared" si="87"/>
        <v>2.456521739130435</v>
      </c>
      <c r="CF182" s="59">
        <f t="shared" si="88"/>
        <v>2.3333333333333335</v>
      </c>
      <c r="CG182" s="59">
        <f t="shared" si="89"/>
        <v>2.2999999999999998</v>
      </c>
      <c r="CH182" s="59">
        <f t="shared" si="90"/>
        <v>1.8372093023255816</v>
      </c>
      <c r="CI182" s="59">
        <f t="shared" si="91"/>
        <v>2.3818181818181818</v>
      </c>
      <c r="CJ182" s="59">
        <f t="shared" si="92"/>
        <v>1.1397058823529411</v>
      </c>
    </row>
    <row r="183" spans="1:88" x14ac:dyDescent="0.25">
      <c r="A183" s="41">
        <v>181</v>
      </c>
      <c r="B183" s="42" t="s">
        <v>236</v>
      </c>
      <c r="C183" s="42" t="s">
        <v>15</v>
      </c>
      <c r="D183" s="41" t="s">
        <v>253</v>
      </c>
      <c r="E183" s="50" t="s">
        <v>173</v>
      </c>
      <c r="F183" s="41" t="s">
        <v>207</v>
      </c>
      <c r="G183" s="39">
        <v>48.3</v>
      </c>
      <c r="H183" s="39">
        <v>97.9</v>
      </c>
      <c r="I183" s="39">
        <v>12.1</v>
      </c>
      <c r="J183" s="39">
        <v>50.1</v>
      </c>
      <c r="K183" s="39">
        <v>10.65</v>
      </c>
      <c r="L183" s="39">
        <v>2.34</v>
      </c>
      <c r="M183" s="39">
        <v>10.199999999999999</v>
      </c>
      <c r="N183" s="39">
        <v>1.42</v>
      </c>
      <c r="O183" s="39">
        <v>8.86</v>
      </c>
      <c r="P183" s="39">
        <v>1.77</v>
      </c>
      <c r="Q183" s="39">
        <v>4.7699999999999996</v>
      </c>
      <c r="R183" s="39">
        <v>0.69</v>
      </c>
      <c r="S183" s="39">
        <v>4.3</v>
      </c>
      <c r="T183" s="39">
        <v>0.69</v>
      </c>
      <c r="U183" s="39">
        <v>44.9</v>
      </c>
      <c r="V183" s="40">
        <v>15.5</v>
      </c>
      <c r="W183" s="53">
        <f t="shared" si="93"/>
        <v>254.08999999999997</v>
      </c>
      <c r="X183" s="53">
        <f t="shared" si="94"/>
        <v>298.98999999999995</v>
      </c>
      <c r="Y183" s="52">
        <f t="shared" si="76"/>
        <v>314.48999999999995</v>
      </c>
      <c r="Z183" s="36">
        <f t="shared" si="95"/>
        <v>56.510999999999996</v>
      </c>
      <c r="AA183" s="36">
        <f t="shared" si="96"/>
        <v>114.54300000000001</v>
      </c>
      <c r="AB183" s="36">
        <f t="shared" si="97"/>
        <v>14.156999999999998</v>
      </c>
      <c r="AC183" s="36">
        <f t="shared" si="98"/>
        <v>58.616999999999997</v>
      </c>
      <c r="AD183" s="36">
        <f t="shared" si="99"/>
        <v>12.353999999999999</v>
      </c>
      <c r="AE183" s="36">
        <f t="shared" si="100"/>
        <v>2.7143999999999995</v>
      </c>
      <c r="AF183" s="36">
        <f t="shared" si="101"/>
        <v>11.729999999999999</v>
      </c>
      <c r="AG183" s="36">
        <f t="shared" si="102"/>
        <v>1.6329999999999998</v>
      </c>
      <c r="AH183" s="36">
        <f t="shared" si="103"/>
        <v>10.188999999999998</v>
      </c>
      <c r="AI183" s="36">
        <f t="shared" si="104"/>
        <v>2.0354999999999999</v>
      </c>
      <c r="AJ183" s="36">
        <f t="shared" si="105"/>
        <v>5.4377999999999993</v>
      </c>
      <c r="AK183" s="36">
        <f t="shared" si="106"/>
        <v>0.78659999999999985</v>
      </c>
      <c r="AL183" s="36">
        <f t="shared" si="107"/>
        <v>4.9019999999999992</v>
      </c>
      <c r="AM183" s="36">
        <f t="shared" si="108"/>
        <v>0.78659999999999985</v>
      </c>
      <c r="AN183" s="36">
        <f t="shared" si="109"/>
        <v>57.022999999999996</v>
      </c>
      <c r="AO183" s="36">
        <f t="shared" si="110"/>
        <v>23.715</v>
      </c>
      <c r="AP183" s="53">
        <f t="shared" si="111"/>
        <v>296.39690000000007</v>
      </c>
      <c r="AQ183" s="53">
        <f t="shared" si="112"/>
        <v>353.4199000000001</v>
      </c>
      <c r="AR183" s="52">
        <f t="shared" si="113"/>
        <v>377.13490000000007</v>
      </c>
      <c r="BT183" s="34">
        <v>178</v>
      </c>
      <c r="BU183" s="59">
        <f t="shared" si="77"/>
        <v>1.6099999999999999</v>
      </c>
      <c r="BV183" s="59">
        <f t="shared" si="78"/>
        <v>1.5296875000000001</v>
      </c>
      <c r="BW183" s="59">
        <f t="shared" si="79"/>
        <v>1.704225352112676</v>
      </c>
      <c r="BX183" s="59">
        <f t="shared" si="80"/>
        <v>1.926923076923077</v>
      </c>
      <c r="BY183" s="59">
        <f t="shared" si="81"/>
        <v>2.3666666666666667</v>
      </c>
      <c r="BZ183" s="59">
        <f t="shared" si="82"/>
        <v>2.6590909090909087</v>
      </c>
      <c r="CA183" s="59">
        <f t="shared" si="83"/>
        <v>2.6842105263157894</v>
      </c>
      <c r="CB183" s="59">
        <f t="shared" si="84"/>
        <v>2.21875</v>
      </c>
      <c r="CC183" s="59">
        <f t="shared" si="85"/>
        <v>2.5314285714285711</v>
      </c>
      <c r="CD183" s="59">
        <f t="shared" si="86"/>
        <v>2.2124999999999999</v>
      </c>
      <c r="CE183" s="59">
        <f t="shared" si="87"/>
        <v>2.0739130434782607</v>
      </c>
      <c r="CF183" s="59">
        <f t="shared" si="88"/>
        <v>2.0909090909090908</v>
      </c>
      <c r="CG183" s="59">
        <f t="shared" si="89"/>
        <v>1.9545454545454544</v>
      </c>
      <c r="CH183" s="59">
        <f t="shared" si="90"/>
        <v>1.6046511627906976</v>
      </c>
      <c r="CI183" s="59">
        <f t="shared" si="91"/>
        <v>2.040909090909091</v>
      </c>
      <c r="CJ183" s="59">
        <f t="shared" si="92"/>
        <v>1.1397058823529411</v>
      </c>
    </row>
    <row r="184" spans="1:88" x14ac:dyDescent="0.25">
      <c r="A184" s="41">
        <v>182</v>
      </c>
      <c r="B184" s="42" t="s">
        <v>236</v>
      </c>
      <c r="C184" s="42" t="s">
        <v>15</v>
      </c>
      <c r="D184" s="41" t="s">
        <v>253</v>
      </c>
      <c r="E184" s="50" t="s">
        <v>173</v>
      </c>
      <c r="F184" s="41" t="s">
        <v>207</v>
      </c>
      <c r="G184" s="39">
        <v>49.4</v>
      </c>
      <c r="H184" s="39">
        <v>99.4</v>
      </c>
      <c r="I184" s="39">
        <v>12.45</v>
      </c>
      <c r="J184" s="39">
        <v>46.8</v>
      </c>
      <c r="K184" s="39">
        <v>10.199999999999999</v>
      </c>
      <c r="L184" s="39">
        <v>2.2200000000000002</v>
      </c>
      <c r="M184" s="39">
        <v>9.4</v>
      </c>
      <c r="N184" s="39">
        <v>1.42</v>
      </c>
      <c r="O184" s="39">
        <v>8.18</v>
      </c>
      <c r="P184" s="39">
        <v>1.69</v>
      </c>
      <c r="Q184" s="39">
        <v>4.3899999999999997</v>
      </c>
      <c r="R184" s="39">
        <v>0.68</v>
      </c>
      <c r="S184" s="39">
        <v>4.45</v>
      </c>
      <c r="T184" s="39">
        <v>0.66</v>
      </c>
      <c r="U184" s="39">
        <v>46.2</v>
      </c>
      <c r="V184" s="40">
        <v>15.5</v>
      </c>
      <c r="W184" s="53">
        <f t="shared" si="93"/>
        <v>251.33999999999997</v>
      </c>
      <c r="X184" s="53">
        <f t="shared" si="94"/>
        <v>297.53999999999996</v>
      </c>
      <c r="Y184" s="52">
        <f t="shared" si="76"/>
        <v>313.03999999999996</v>
      </c>
      <c r="Z184" s="36">
        <f t="shared" si="95"/>
        <v>57.797999999999995</v>
      </c>
      <c r="AA184" s="36">
        <f t="shared" si="96"/>
        <v>116.298</v>
      </c>
      <c r="AB184" s="36">
        <f t="shared" si="97"/>
        <v>14.566499999999998</v>
      </c>
      <c r="AC184" s="36">
        <f t="shared" si="98"/>
        <v>54.755999999999993</v>
      </c>
      <c r="AD184" s="36">
        <f t="shared" si="99"/>
        <v>11.831999999999999</v>
      </c>
      <c r="AE184" s="36">
        <f t="shared" si="100"/>
        <v>2.5752000000000002</v>
      </c>
      <c r="AF184" s="36">
        <f t="shared" si="101"/>
        <v>10.809999999999999</v>
      </c>
      <c r="AG184" s="36">
        <f t="shared" si="102"/>
        <v>1.6329999999999998</v>
      </c>
      <c r="AH184" s="36">
        <f t="shared" si="103"/>
        <v>9.4069999999999983</v>
      </c>
      <c r="AI184" s="36">
        <f t="shared" si="104"/>
        <v>1.9434999999999998</v>
      </c>
      <c r="AJ184" s="36">
        <f t="shared" si="105"/>
        <v>5.004599999999999</v>
      </c>
      <c r="AK184" s="36">
        <f t="shared" si="106"/>
        <v>0.7752</v>
      </c>
      <c r="AL184" s="36">
        <f t="shared" si="107"/>
        <v>5.0729999999999995</v>
      </c>
      <c r="AM184" s="36">
        <f t="shared" si="108"/>
        <v>0.75239999999999996</v>
      </c>
      <c r="AN184" s="36">
        <f t="shared" si="109"/>
        <v>58.674000000000007</v>
      </c>
      <c r="AO184" s="36">
        <f t="shared" si="110"/>
        <v>23.715</v>
      </c>
      <c r="AP184" s="53">
        <f t="shared" si="111"/>
        <v>293.22439999999989</v>
      </c>
      <c r="AQ184" s="53">
        <f t="shared" si="112"/>
        <v>351.89839999999992</v>
      </c>
      <c r="AR184" s="52">
        <f t="shared" si="113"/>
        <v>375.6133999999999</v>
      </c>
      <c r="BT184" s="34">
        <v>179</v>
      </c>
      <c r="BU184" s="59">
        <f t="shared" si="77"/>
        <v>1.6466666666666667</v>
      </c>
      <c r="BV184" s="59">
        <f t="shared" si="78"/>
        <v>1.5531250000000001</v>
      </c>
      <c r="BW184" s="59">
        <f t="shared" si="79"/>
        <v>1.7535211267605633</v>
      </c>
      <c r="BX184" s="59">
        <f t="shared" si="80"/>
        <v>1.7999999999999998</v>
      </c>
      <c r="BY184" s="59">
        <f t="shared" si="81"/>
        <v>2.2666666666666666</v>
      </c>
      <c r="BZ184" s="59">
        <f t="shared" si="82"/>
        <v>2.5227272727272729</v>
      </c>
      <c r="CA184" s="59">
        <f t="shared" si="83"/>
        <v>2.4736842105263159</v>
      </c>
      <c r="CB184" s="59">
        <f t="shared" si="84"/>
        <v>2.21875</v>
      </c>
      <c r="CC184" s="59">
        <f t="shared" si="85"/>
        <v>2.3371428571428572</v>
      </c>
      <c r="CD184" s="59">
        <f t="shared" si="86"/>
        <v>2.1124999999999998</v>
      </c>
      <c r="CE184" s="59">
        <f t="shared" si="87"/>
        <v>1.9086956521739131</v>
      </c>
      <c r="CF184" s="59">
        <f t="shared" si="88"/>
        <v>2.0606060606060606</v>
      </c>
      <c r="CG184" s="59">
        <f t="shared" si="89"/>
        <v>2.0227272727272725</v>
      </c>
      <c r="CH184" s="59">
        <f t="shared" si="90"/>
        <v>1.5348837209302326</v>
      </c>
      <c r="CI184" s="59">
        <f t="shared" si="91"/>
        <v>2.1</v>
      </c>
      <c r="CJ184" s="59">
        <f t="shared" si="92"/>
        <v>1.1397058823529411</v>
      </c>
    </row>
    <row r="185" spans="1:88" x14ac:dyDescent="0.25">
      <c r="A185" s="41">
        <v>183</v>
      </c>
      <c r="B185" s="42" t="s">
        <v>236</v>
      </c>
      <c r="C185" s="42" t="s">
        <v>15</v>
      </c>
      <c r="D185" s="41" t="s">
        <v>253</v>
      </c>
      <c r="E185" s="50" t="s">
        <v>173</v>
      </c>
      <c r="F185" s="41" t="s">
        <v>207</v>
      </c>
      <c r="G185" s="39">
        <v>53.3</v>
      </c>
      <c r="H185" s="39">
        <v>105</v>
      </c>
      <c r="I185" s="39">
        <v>12.6</v>
      </c>
      <c r="J185" s="39">
        <v>49.1</v>
      </c>
      <c r="K185" s="39">
        <v>10.4</v>
      </c>
      <c r="L185" s="39">
        <v>2.12</v>
      </c>
      <c r="M185" s="39">
        <v>9.7899999999999991</v>
      </c>
      <c r="N185" s="39">
        <v>1.55</v>
      </c>
      <c r="O185" s="39">
        <v>8.93</v>
      </c>
      <c r="P185" s="39">
        <v>1.78</v>
      </c>
      <c r="Q185" s="39">
        <v>5.0599999999999996</v>
      </c>
      <c r="R185" s="39">
        <v>0.78</v>
      </c>
      <c r="S185" s="39">
        <v>5.05</v>
      </c>
      <c r="T185" s="39">
        <v>0.76</v>
      </c>
      <c r="U185" s="39">
        <v>50.6</v>
      </c>
      <c r="V185" s="40">
        <v>15.5</v>
      </c>
      <c r="W185" s="53">
        <f t="shared" si="93"/>
        <v>266.21999999999997</v>
      </c>
      <c r="X185" s="53">
        <f t="shared" si="94"/>
        <v>316.82</v>
      </c>
      <c r="Y185" s="52">
        <f t="shared" si="76"/>
        <v>332.32</v>
      </c>
      <c r="Z185" s="36">
        <f t="shared" si="95"/>
        <v>62.36099999999999</v>
      </c>
      <c r="AA185" s="36">
        <f t="shared" si="96"/>
        <v>122.85</v>
      </c>
      <c r="AB185" s="36">
        <f t="shared" si="97"/>
        <v>14.741999999999999</v>
      </c>
      <c r="AC185" s="36">
        <f t="shared" si="98"/>
        <v>57.446999999999996</v>
      </c>
      <c r="AD185" s="36">
        <f t="shared" si="99"/>
        <v>12.064</v>
      </c>
      <c r="AE185" s="36">
        <f t="shared" si="100"/>
        <v>2.4592000000000001</v>
      </c>
      <c r="AF185" s="36">
        <f t="shared" si="101"/>
        <v>11.258499999999998</v>
      </c>
      <c r="AG185" s="36">
        <f t="shared" si="102"/>
        <v>1.7825</v>
      </c>
      <c r="AH185" s="36">
        <f t="shared" si="103"/>
        <v>10.269499999999999</v>
      </c>
      <c r="AI185" s="36">
        <f t="shared" si="104"/>
        <v>2.0469999999999997</v>
      </c>
      <c r="AJ185" s="36">
        <f t="shared" si="105"/>
        <v>5.7683999999999989</v>
      </c>
      <c r="AK185" s="36">
        <f t="shared" si="106"/>
        <v>0.88919999999999999</v>
      </c>
      <c r="AL185" s="36">
        <f t="shared" si="107"/>
        <v>5.7569999999999997</v>
      </c>
      <c r="AM185" s="36">
        <f t="shared" si="108"/>
        <v>0.86639999999999995</v>
      </c>
      <c r="AN185" s="36">
        <f t="shared" si="109"/>
        <v>64.262</v>
      </c>
      <c r="AO185" s="36">
        <f t="shared" si="110"/>
        <v>23.715</v>
      </c>
      <c r="AP185" s="53">
        <f t="shared" si="111"/>
        <v>310.56170000000003</v>
      </c>
      <c r="AQ185" s="53">
        <f t="shared" si="112"/>
        <v>374.82370000000003</v>
      </c>
      <c r="AR185" s="52">
        <f t="shared" si="113"/>
        <v>398.53870000000001</v>
      </c>
      <c r="BT185" s="34">
        <v>180</v>
      </c>
      <c r="BU185" s="59">
        <f t="shared" si="77"/>
        <v>1.7766666666666666</v>
      </c>
      <c r="BV185" s="59">
        <f t="shared" si="78"/>
        <v>1.640625</v>
      </c>
      <c r="BW185" s="59">
        <f t="shared" si="79"/>
        <v>1.7746478873239437</v>
      </c>
      <c r="BX185" s="59">
        <f t="shared" si="80"/>
        <v>1.8884615384615384</v>
      </c>
      <c r="BY185" s="59">
        <f t="shared" si="81"/>
        <v>2.3111111111111113</v>
      </c>
      <c r="BZ185" s="59">
        <f t="shared" si="82"/>
        <v>2.4090909090909092</v>
      </c>
      <c r="CA185" s="59">
        <f t="shared" si="83"/>
        <v>2.5763157894736839</v>
      </c>
      <c r="CB185" s="59">
        <f t="shared" si="84"/>
        <v>2.421875</v>
      </c>
      <c r="CC185" s="59">
        <f t="shared" si="85"/>
        <v>2.5514285714285712</v>
      </c>
      <c r="CD185" s="59">
        <f t="shared" si="86"/>
        <v>2.2250000000000001</v>
      </c>
      <c r="CE185" s="59">
        <f t="shared" si="87"/>
        <v>2.2000000000000002</v>
      </c>
      <c r="CF185" s="59">
        <f t="shared" si="88"/>
        <v>2.3636363636363638</v>
      </c>
      <c r="CG185" s="59">
        <f t="shared" si="89"/>
        <v>2.295454545454545</v>
      </c>
      <c r="CH185" s="59">
        <f t="shared" si="90"/>
        <v>1.7674418604651163</v>
      </c>
      <c r="CI185" s="59">
        <f t="shared" si="91"/>
        <v>2.3000000000000003</v>
      </c>
      <c r="CJ185" s="59">
        <f t="shared" si="92"/>
        <v>1.1397058823529411</v>
      </c>
    </row>
    <row r="186" spans="1:88" x14ac:dyDescent="0.25">
      <c r="A186" s="41">
        <v>184</v>
      </c>
      <c r="B186" s="42" t="s">
        <v>236</v>
      </c>
      <c r="C186" s="42" t="s">
        <v>15</v>
      </c>
      <c r="D186" s="41" t="s">
        <v>253</v>
      </c>
      <c r="E186" s="50" t="s">
        <v>173</v>
      </c>
      <c r="F186" s="41" t="s">
        <v>207</v>
      </c>
      <c r="G186" s="39">
        <v>46.4</v>
      </c>
      <c r="H186" s="39">
        <v>94.2</v>
      </c>
      <c r="I186" s="39">
        <v>11.55</v>
      </c>
      <c r="J186" s="39">
        <v>45.1</v>
      </c>
      <c r="K186" s="39">
        <v>9.74</v>
      </c>
      <c r="L186" s="39">
        <v>2.0499999999999998</v>
      </c>
      <c r="M186" s="39">
        <v>8.83</v>
      </c>
      <c r="N186" s="39">
        <v>1.33</v>
      </c>
      <c r="O186" s="39">
        <v>7.55</v>
      </c>
      <c r="P186" s="39">
        <v>1.58</v>
      </c>
      <c r="Q186" s="39">
        <v>4.24</v>
      </c>
      <c r="R186" s="39">
        <v>0.65</v>
      </c>
      <c r="S186" s="39">
        <v>4.1900000000000004</v>
      </c>
      <c r="T186" s="39">
        <v>0.64</v>
      </c>
      <c r="U186" s="39">
        <v>43.2</v>
      </c>
      <c r="V186" s="40">
        <v>15.5</v>
      </c>
      <c r="W186" s="53">
        <f t="shared" si="93"/>
        <v>238.05000000000007</v>
      </c>
      <c r="X186" s="53">
        <f t="shared" si="94"/>
        <v>281.25000000000006</v>
      </c>
      <c r="Y186" s="52">
        <f t="shared" si="76"/>
        <v>296.75000000000006</v>
      </c>
      <c r="Z186" s="36">
        <f t="shared" si="95"/>
        <v>54.287999999999997</v>
      </c>
      <c r="AA186" s="36">
        <f t="shared" si="96"/>
        <v>110.214</v>
      </c>
      <c r="AB186" s="36">
        <f t="shared" si="97"/>
        <v>13.513500000000001</v>
      </c>
      <c r="AC186" s="36">
        <f t="shared" si="98"/>
        <v>52.766999999999996</v>
      </c>
      <c r="AD186" s="36">
        <f t="shared" si="99"/>
        <v>11.298399999999999</v>
      </c>
      <c r="AE186" s="36">
        <f t="shared" si="100"/>
        <v>2.3779999999999997</v>
      </c>
      <c r="AF186" s="36">
        <f t="shared" si="101"/>
        <v>10.154499999999999</v>
      </c>
      <c r="AG186" s="36">
        <f t="shared" si="102"/>
        <v>1.5294999999999999</v>
      </c>
      <c r="AH186" s="36">
        <f t="shared" si="103"/>
        <v>8.6824999999999992</v>
      </c>
      <c r="AI186" s="36">
        <f t="shared" si="104"/>
        <v>1.8169999999999999</v>
      </c>
      <c r="AJ186" s="36">
        <f t="shared" si="105"/>
        <v>4.8335999999999997</v>
      </c>
      <c r="AK186" s="36">
        <f t="shared" si="106"/>
        <v>0.74099999999999999</v>
      </c>
      <c r="AL186" s="36">
        <f t="shared" si="107"/>
        <v>4.7766000000000002</v>
      </c>
      <c r="AM186" s="36">
        <f t="shared" si="108"/>
        <v>0.72959999999999992</v>
      </c>
      <c r="AN186" s="36">
        <f t="shared" si="109"/>
        <v>54.864000000000004</v>
      </c>
      <c r="AO186" s="36">
        <f t="shared" si="110"/>
        <v>23.715</v>
      </c>
      <c r="AP186" s="53">
        <f t="shared" si="111"/>
        <v>277.72319999999991</v>
      </c>
      <c r="AQ186" s="53">
        <f t="shared" si="112"/>
        <v>332.58719999999994</v>
      </c>
      <c r="AR186" s="52">
        <f t="shared" si="113"/>
        <v>356.30219999999991</v>
      </c>
      <c r="BT186" s="34">
        <v>181</v>
      </c>
      <c r="BU186" s="59">
        <f t="shared" si="77"/>
        <v>1.5466666666666666</v>
      </c>
      <c r="BV186" s="59">
        <f t="shared" si="78"/>
        <v>1.471875</v>
      </c>
      <c r="BW186" s="59">
        <f t="shared" si="79"/>
        <v>1.626760563380282</v>
      </c>
      <c r="BX186" s="59">
        <f t="shared" si="80"/>
        <v>1.7346153846153847</v>
      </c>
      <c r="BY186" s="59">
        <f t="shared" si="81"/>
        <v>2.1644444444444444</v>
      </c>
      <c r="BZ186" s="59">
        <f t="shared" si="82"/>
        <v>2.3295454545454541</v>
      </c>
      <c r="CA186" s="59">
        <f t="shared" si="83"/>
        <v>2.323684210526316</v>
      </c>
      <c r="CB186" s="59">
        <f t="shared" si="84"/>
        <v>2.078125</v>
      </c>
      <c r="CC186" s="59">
        <f t="shared" si="85"/>
        <v>2.157142857142857</v>
      </c>
      <c r="CD186" s="59">
        <f t="shared" si="86"/>
        <v>1.9750000000000001</v>
      </c>
      <c r="CE186" s="59">
        <f t="shared" si="87"/>
        <v>1.8434782608695655</v>
      </c>
      <c r="CF186" s="59">
        <f t="shared" si="88"/>
        <v>1.9696969696969697</v>
      </c>
      <c r="CG186" s="59">
        <f t="shared" si="89"/>
        <v>1.9045454545454545</v>
      </c>
      <c r="CH186" s="59">
        <f t="shared" si="90"/>
        <v>1.4883720930232558</v>
      </c>
      <c r="CI186" s="59">
        <f t="shared" si="91"/>
        <v>1.9636363636363638</v>
      </c>
      <c r="CJ186" s="59">
        <f t="shared" si="92"/>
        <v>1.1397058823529411</v>
      </c>
    </row>
    <row r="187" spans="1:88" x14ac:dyDescent="0.25">
      <c r="A187" s="41">
        <v>185</v>
      </c>
      <c r="B187" s="42" t="s">
        <v>236</v>
      </c>
      <c r="C187" s="42" t="s">
        <v>15</v>
      </c>
      <c r="D187" s="41" t="s">
        <v>253</v>
      </c>
      <c r="E187" s="50" t="s">
        <v>173</v>
      </c>
      <c r="F187" s="41" t="s">
        <v>207</v>
      </c>
      <c r="G187" s="39">
        <v>42.4</v>
      </c>
      <c r="H187" s="39">
        <v>85.4</v>
      </c>
      <c r="I187" s="39">
        <v>10.75</v>
      </c>
      <c r="J187" s="39">
        <v>41.3</v>
      </c>
      <c r="K187" s="39">
        <v>9.1</v>
      </c>
      <c r="L187" s="39">
        <v>1.94</v>
      </c>
      <c r="M187" s="39">
        <v>8.35</v>
      </c>
      <c r="N187" s="39">
        <v>1.29</v>
      </c>
      <c r="O187" s="39">
        <v>6.91</v>
      </c>
      <c r="P187" s="39">
        <v>1.4</v>
      </c>
      <c r="Q187" s="39">
        <v>3.97</v>
      </c>
      <c r="R187" s="39">
        <v>0.56000000000000005</v>
      </c>
      <c r="S187" s="39">
        <v>3.64</v>
      </c>
      <c r="T187" s="39">
        <v>0.57999999999999996</v>
      </c>
      <c r="U187" s="39">
        <v>40.4</v>
      </c>
      <c r="V187" s="39">
        <v>11</v>
      </c>
      <c r="W187" s="53">
        <f t="shared" si="93"/>
        <v>217.59</v>
      </c>
      <c r="X187" s="53">
        <f t="shared" si="94"/>
        <v>257.99</v>
      </c>
      <c r="Y187" s="52">
        <f t="shared" si="76"/>
        <v>268.99</v>
      </c>
      <c r="Z187" s="36">
        <f t="shared" si="95"/>
        <v>49.607999999999997</v>
      </c>
      <c r="AA187" s="36">
        <f t="shared" si="96"/>
        <v>99.918000000000006</v>
      </c>
      <c r="AB187" s="36">
        <f t="shared" si="97"/>
        <v>12.577499999999999</v>
      </c>
      <c r="AC187" s="36">
        <f t="shared" si="98"/>
        <v>48.320999999999991</v>
      </c>
      <c r="AD187" s="36">
        <f t="shared" si="99"/>
        <v>10.555999999999999</v>
      </c>
      <c r="AE187" s="36">
        <f t="shared" si="100"/>
        <v>2.2504</v>
      </c>
      <c r="AF187" s="36">
        <f t="shared" si="101"/>
        <v>9.6024999999999991</v>
      </c>
      <c r="AG187" s="36">
        <f t="shared" si="102"/>
        <v>1.4834999999999998</v>
      </c>
      <c r="AH187" s="36">
        <f t="shared" si="103"/>
        <v>7.9464999999999995</v>
      </c>
      <c r="AI187" s="36">
        <f t="shared" si="104"/>
        <v>1.6099999999999999</v>
      </c>
      <c r="AJ187" s="36">
        <f t="shared" si="105"/>
        <v>4.5258000000000003</v>
      </c>
      <c r="AK187" s="36">
        <f t="shared" si="106"/>
        <v>0.63839999999999997</v>
      </c>
      <c r="AL187" s="36">
        <f t="shared" si="107"/>
        <v>4.1495999999999995</v>
      </c>
      <c r="AM187" s="36">
        <f t="shared" si="108"/>
        <v>0.6611999999999999</v>
      </c>
      <c r="AN187" s="36">
        <f t="shared" si="109"/>
        <v>51.308</v>
      </c>
      <c r="AO187" s="36">
        <f t="shared" si="110"/>
        <v>16.830000000000002</v>
      </c>
      <c r="AP187" s="53">
        <f t="shared" si="111"/>
        <v>253.8484</v>
      </c>
      <c r="AQ187" s="53">
        <f t="shared" si="112"/>
        <v>305.15640000000002</v>
      </c>
      <c r="AR187" s="52">
        <f t="shared" si="113"/>
        <v>321.9864</v>
      </c>
      <c r="BT187" s="34">
        <v>182</v>
      </c>
      <c r="BU187" s="59">
        <f t="shared" si="77"/>
        <v>1.4133333333333333</v>
      </c>
      <c r="BV187" s="59">
        <f t="shared" si="78"/>
        <v>1.3343750000000001</v>
      </c>
      <c r="BW187" s="59">
        <f t="shared" si="79"/>
        <v>1.5140845070422535</v>
      </c>
      <c r="BX187" s="59">
        <f t="shared" si="80"/>
        <v>1.5884615384615384</v>
      </c>
      <c r="BY187" s="59">
        <f t="shared" si="81"/>
        <v>2.0222222222222221</v>
      </c>
      <c r="BZ187" s="59">
        <f t="shared" si="82"/>
        <v>2.2045454545454546</v>
      </c>
      <c r="CA187" s="59">
        <f t="shared" si="83"/>
        <v>2.1973684210526314</v>
      </c>
      <c r="CB187" s="59">
        <f t="shared" si="84"/>
        <v>2.015625</v>
      </c>
      <c r="CC187" s="59">
        <f t="shared" si="85"/>
        <v>1.9742857142857144</v>
      </c>
      <c r="CD187" s="59">
        <f t="shared" si="86"/>
        <v>1.7499999999999998</v>
      </c>
      <c r="CE187" s="59">
        <f t="shared" si="87"/>
        <v>1.7260869565217394</v>
      </c>
      <c r="CF187" s="59">
        <f t="shared" si="88"/>
        <v>1.696969696969697</v>
      </c>
      <c r="CG187" s="59">
        <f t="shared" si="89"/>
        <v>1.6545454545454545</v>
      </c>
      <c r="CH187" s="59">
        <f t="shared" si="90"/>
        <v>1.3488372093023255</v>
      </c>
      <c r="CI187" s="59">
        <f t="shared" si="91"/>
        <v>1.8363636363636362</v>
      </c>
      <c r="CJ187" s="59">
        <f t="shared" si="92"/>
        <v>0.80882352941176472</v>
      </c>
    </row>
    <row r="188" spans="1:88" x14ac:dyDescent="0.25">
      <c r="A188" s="41">
        <v>186</v>
      </c>
      <c r="B188" s="42" t="s">
        <v>236</v>
      </c>
      <c r="C188" s="42" t="s">
        <v>15</v>
      </c>
      <c r="D188" s="41" t="s">
        <v>253</v>
      </c>
      <c r="E188" s="50" t="s">
        <v>173</v>
      </c>
      <c r="F188" s="41" t="s">
        <v>207</v>
      </c>
      <c r="G188" s="39">
        <v>37.9</v>
      </c>
      <c r="H188" s="39">
        <v>74.3</v>
      </c>
      <c r="I188" s="39">
        <v>9.4</v>
      </c>
      <c r="J188" s="39">
        <v>36.200000000000003</v>
      </c>
      <c r="K188" s="39">
        <v>7.63</v>
      </c>
      <c r="L188" s="39">
        <v>1.76</v>
      </c>
      <c r="M188" s="39">
        <v>7.26</v>
      </c>
      <c r="N188" s="39">
        <v>1.03</v>
      </c>
      <c r="O188" s="39">
        <v>6.03</v>
      </c>
      <c r="P188" s="39">
        <v>1.21</v>
      </c>
      <c r="Q188" s="39">
        <v>3.44</v>
      </c>
      <c r="R188" s="39">
        <v>0.49</v>
      </c>
      <c r="S188" s="39">
        <v>3.22</v>
      </c>
      <c r="T188" s="39">
        <v>0.5</v>
      </c>
      <c r="U188" s="39">
        <v>35.4</v>
      </c>
      <c r="V188" s="39">
        <v>11</v>
      </c>
      <c r="W188" s="53">
        <f t="shared" si="93"/>
        <v>190.37</v>
      </c>
      <c r="X188" s="53">
        <f t="shared" si="94"/>
        <v>225.77</v>
      </c>
      <c r="Y188" s="52">
        <f t="shared" si="76"/>
        <v>236.77</v>
      </c>
      <c r="Z188" s="36">
        <f t="shared" si="95"/>
        <v>44.342999999999996</v>
      </c>
      <c r="AA188" s="36">
        <f t="shared" si="96"/>
        <v>86.930999999999997</v>
      </c>
      <c r="AB188" s="36">
        <f t="shared" si="97"/>
        <v>10.997999999999999</v>
      </c>
      <c r="AC188" s="36">
        <f t="shared" si="98"/>
        <v>42.353999999999999</v>
      </c>
      <c r="AD188" s="36">
        <f t="shared" si="99"/>
        <v>8.8507999999999996</v>
      </c>
      <c r="AE188" s="36">
        <f t="shared" si="100"/>
        <v>2.0415999999999999</v>
      </c>
      <c r="AF188" s="36">
        <f t="shared" si="101"/>
        <v>8.3489999999999984</v>
      </c>
      <c r="AG188" s="36">
        <f t="shared" si="102"/>
        <v>1.1844999999999999</v>
      </c>
      <c r="AH188" s="36">
        <f t="shared" si="103"/>
        <v>6.9344999999999999</v>
      </c>
      <c r="AI188" s="36">
        <f t="shared" si="104"/>
        <v>1.3915</v>
      </c>
      <c r="AJ188" s="36">
        <f t="shared" si="105"/>
        <v>3.9215999999999998</v>
      </c>
      <c r="AK188" s="36">
        <f t="shared" si="106"/>
        <v>0.55859999999999999</v>
      </c>
      <c r="AL188" s="36">
        <f t="shared" si="107"/>
        <v>3.6707999999999998</v>
      </c>
      <c r="AM188" s="36">
        <f t="shared" si="108"/>
        <v>0.56999999999999995</v>
      </c>
      <c r="AN188" s="36">
        <f t="shared" si="109"/>
        <v>44.957999999999998</v>
      </c>
      <c r="AO188" s="36">
        <f t="shared" si="110"/>
        <v>16.830000000000002</v>
      </c>
      <c r="AP188" s="53">
        <f t="shared" si="111"/>
        <v>222.09889999999996</v>
      </c>
      <c r="AQ188" s="53">
        <f t="shared" si="112"/>
        <v>267.05689999999993</v>
      </c>
      <c r="AR188" s="52">
        <f t="shared" si="113"/>
        <v>283.88689999999991</v>
      </c>
      <c r="BT188" s="34">
        <v>183</v>
      </c>
      <c r="BU188" s="59">
        <f t="shared" si="77"/>
        <v>1.2633333333333332</v>
      </c>
      <c r="BV188" s="59">
        <f t="shared" si="78"/>
        <v>1.1609375</v>
      </c>
      <c r="BW188" s="59">
        <f t="shared" si="79"/>
        <v>1.323943661971831</v>
      </c>
      <c r="BX188" s="59">
        <f t="shared" si="80"/>
        <v>1.3923076923076925</v>
      </c>
      <c r="BY188" s="59">
        <f t="shared" si="81"/>
        <v>1.6955555555555555</v>
      </c>
      <c r="BZ188" s="59">
        <f t="shared" si="82"/>
        <v>2</v>
      </c>
      <c r="CA188" s="59">
        <f t="shared" si="83"/>
        <v>1.9105263157894736</v>
      </c>
      <c r="CB188" s="59">
        <f t="shared" si="84"/>
        <v>1.609375</v>
      </c>
      <c r="CC188" s="59">
        <f t="shared" si="85"/>
        <v>1.7228571428571429</v>
      </c>
      <c r="CD188" s="59">
        <f t="shared" si="86"/>
        <v>1.5125</v>
      </c>
      <c r="CE188" s="59">
        <f t="shared" si="87"/>
        <v>1.4956521739130435</v>
      </c>
      <c r="CF188" s="59">
        <f t="shared" si="88"/>
        <v>1.4848484848484849</v>
      </c>
      <c r="CG188" s="59">
        <f t="shared" si="89"/>
        <v>1.4636363636363636</v>
      </c>
      <c r="CH188" s="59">
        <f t="shared" si="90"/>
        <v>1.1627906976744187</v>
      </c>
      <c r="CI188" s="59">
        <f t="shared" si="91"/>
        <v>1.6090909090909091</v>
      </c>
      <c r="CJ188" s="59">
        <f t="shared" si="92"/>
        <v>0.80882352941176472</v>
      </c>
    </row>
    <row r="189" spans="1:88" x14ac:dyDescent="0.25">
      <c r="A189" s="41">
        <v>187</v>
      </c>
      <c r="B189" s="42" t="s">
        <v>236</v>
      </c>
      <c r="C189" s="42" t="s">
        <v>159</v>
      </c>
      <c r="D189" s="41" t="s">
        <v>253</v>
      </c>
      <c r="E189" s="41" t="s">
        <v>159</v>
      </c>
      <c r="F189" s="41" t="s">
        <v>207</v>
      </c>
      <c r="G189" s="39">
        <v>54</v>
      </c>
      <c r="H189" s="39">
        <v>107</v>
      </c>
      <c r="I189" s="39">
        <v>12.75</v>
      </c>
      <c r="J189" s="39">
        <v>53.2</v>
      </c>
      <c r="K189" s="39">
        <v>11.4</v>
      </c>
      <c r="L189" s="39">
        <v>2.25</v>
      </c>
      <c r="M189" s="39">
        <v>10.35</v>
      </c>
      <c r="N189" s="39">
        <v>1.44</v>
      </c>
      <c r="O189" s="39">
        <v>9.49</v>
      </c>
      <c r="P189" s="39">
        <v>1.81</v>
      </c>
      <c r="Q189" s="39">
        <v>1.81</v>
      </c>
      <c r="R189" s="39">
        <v>0.77</v>
      </c>
      <c r="S189" s="39">
        <v>5.36</v>
      </c>
      <c r="T189" s="39">
        <v>0.8</v>
      </c>
      <c r="U189" s="39">
        <v>51.1</v>
      </c>
      <c r="V189" s="40">
        <v>15.5</v>
      </c>
      <c r="W189" s="53">
        <f t="shared" si="93"/>
        <v>272.43</v>
      </c>
      <c r="X189" s="53">
        <f t="shared" si="94"/>
        <v>323.53000000000003</v>
      </c>
      <c r="Y189" s="52">
        <f t="shared" si="76"/>
        <v>339.03000000000003</v>
      </c>
      <c r="Z189" s="36">
        <f t="shared" si="95"/>
        <v>63.179999999999993</v>
      </c>
      <c r="AA189" s="36">
        <f t="shared" si="96"/>
        <v>125.19</v>
      </c>
      <c r="AB189" s="36">
        <f t="shared" si="97"/>
        <v>14.917499999999999</v>
      </c>
      <c r="AC189" s="36">
        <f t="shared" si="98"/>
        <v>62.244</v>
      </c>
      <c r="AD189" s="36">
        <f t="shared" si="99"/>
        <v>13.224</v>
      </c>
      <c r="AE189" s="36">
        <f t="shared" si="100"/>
        <v>2.61</v>
      </c>
      <c r="AF189" s="36">
        <f t="shared" si="101"/>
        <v>11.902499999999998</v>
      </c>
      <c r="AG189" s="36">
        <f t="shared" si="102"/>
        <v>1.6559999999999999</v>
      </c>
      <c r="AH189" s="36">
        <f t="shared" si="103"/>
        <v>10.913499999999999</v>
      </c>
      <c r="AI189" s="36">
        <f t="shared" si="104"/>
        <v>2.0814999999999997</v>
      </c>
      <c r="AJ189" s="36">
        <f t="shared" si="105"/>
        <v>2.0633999999999997</v>
      </c>
      <c r="AK189" s="36">
        <f t="shared" si="106"/>
        <v>0.87779999999999991</v>
      </c>
      <c r="AL189" s="36">
        <f t="shared" si="107"/>
        <v>6.1104000000000003</v>
      </c>
      <c r="AM189" s="36">
        <f t="shared" si="108"/>
        <v>0.91199999999999992</v>
      </c>
      <c r="AN189" s="36">
        <f t="shared" si="109"/>
        <v>64.897000000000006</v>
      </c>
      <c r="AO189" s="36">
        <f t="shared" si="110"/>
        <v>23.715</v>
      </c>
      <c r="AP189" s="53">
        <f t="shared" si="111"/>
        <v>317.88259999999997</v>
      </c>
      <c r="AQ189" s="53">
        <f t="shared" si="112"/>
        <v>382.77959999999996</v>
      </c>
      <c r="AR189" s="52">
        <f t="shared" si="113"/>
        <v>406.49459999999993</v>
      </c>
      <c r="BT189" s="34">
        <v>184</v>
      </c>
      <c r="BU189" s="59">
        <f t="shared" si="77"/>
        <v>1.8</v>
      </c>
      <c r="BV189" s="59">
        <f t="shared" si="78"/>
        <v>1.671875</v>
      </c>
      <c r="BW189" s="59">
        <f t="shared" si="79"/>
        <v>1.795774647887324</v>
      </c>
      <c r="BX189" s="59">
        <f t="shared" si="80"/>
        <v>2.0461538461538464</v>
      </c>
      <c r="BY189" s="59">
        <f t="shared" si="81"/>
        <v>2.5333333333333332</v>
      </c>
      <c r="BZ189" s="59">
        <f t="shared" si="82"/>
        <v>2.5568181818181817</v>
      </c>
      <c r="CA189" s="59">
        <f t="shared" si="83"/>
        <v>2.7236842105263159</v>
      </c>
      <c r="CB189" s="59">
        <f t="shared" si="84"/>
        <v>2.25</v>
      </c>
      <c r="CC189" s="59">
        <f t="shared" si="85"/>
        <v>2.7114285714285713</v>
      </c>
      <c r="CD189" s="59">
        <f t="shared" si="86"/>
        <v>2.2624999999999997</v>
      </c>
      <c r="CE189" s="59">
        <f t="shared" si="87"/>
        <v>0.78695652173913055</v>
      </c>
      <c r="CF189" s="59">
        <f t="shared" si="88"/>
        <v>2.3333333333333335</v>
      </c>
      <c r="CG189" s="59">
        <f t="shared" si="89"/>
        <v>2.4363636363636365</v>
      </c>
      <c r="CH189" s="59">
        <f t="shared" si="90"/>
        <v>1.86046511627907</v>
      </c>
      <c r="CI189" s="59">
        <f t="shared" si="91"/>
        <v>2.3227272727272728</v>
      </c>
      <c r="CJ189" s="59">
        <f t="shared" si="92"/>
        <v>1.1397058823529411</v>
      </c>
    </row>
    <row r="190" spans="1:88" x14ac:dyDescent="0.25">
      <c r="A190" s="41">
        <v>188</v>
      </c>
      <c r="B190" s="42" t="s">
        <v>236</v>
      </c>
      <c r="C190" s="42" t="s">
        <v>159</v>
      </c>
      <c r="D190" s="41" t="s">
        <v>253</v>
      </c>
      <c r="E190" s="41" t="s">
        <v>159</v>
      </c>
      <c r="F190" s="41" t="s">
        <v>207</v>
      </c>
      <c r="G190" s="39">
        <v>61.7</v>
      </c>
      <c r="H190" s="39">
        <v>124</v>
      </c>
      <c r="I190" s="39">
        <v>15.1</v>
      </c>
      <c r="J190" s="39">
        <v>60.3</v>
      </c>
      <c r="K190" s="39">
        <v>12.85</v>
      </c>
      <c r="L190" s="39">
        <v>2.79</v>
      </c>
      <c r="M190" s="39">
        <v>12.8</v>
      </c>
      <c r="N190" s="39">
        <v>1.81</v>
      </c>
      <c r="O190" s="39">
        <v>11</v>
      </c>
      <c r="P190" s="39">
        <v>2.2000000000000002</v>
      </c>
      <c r="Q190" s="39">
        <v>6.05</v>
      </c>
      <c r="R190" s="39">
        <v>0.89</v>
      </c>
      <c r="S190" s="39">
        <v>5.86</v>
      </c>
      <c r="T190" s="39">
        <v>0.87</v>
      </c>
      <c r="U190" s="39">
        <v>56.8</v>
      </c>
      <c r="V190" s="40">
        <v>15.5</v>
      </c>
      <c r="W190" s="53">
        <f t="shared" si="93"/>
        <v>318.22000000000003</v>
      </c>
      <c r="X190" s="53">
        <f t="shared" si="94"/>
        <v>375.02000000000004</v>
      </c>
      <c r="Y190" s="52">
        <f t="shared" si="76"/>
        <v>390.52000000000004</v>
      </c>
      <c r="Z190" s="36">
        <f t="shared" si="95"/>
        <v>72.188999999999993</v>
      </c>
      <c r="AA190" s="36">
        <f t="shared" si="96"/>
        <v>145.07999999999998</v>
      </c>
      <c r="AB190" s="36">
        <f t="shared" si="97"/>
        <v>17.666999999999998</v>
      </c>
      <c r="AC190" s="36">
        <f t="shared" si="98"/>
        <v>70.550999999999988</v>
      </c>
      <c r="AD190" s="36">
        <f t="shared" si="99"/>
        <v>14.905999999999999</v>
      </c>
      <c r="AE190" s="36">
        <f t="shared" si="100"/>
        <v>3.2363999999999997</v>
      </c>
      <c r="AF190" s="36">
        <f t="shared" si="101"/>
        <v>14.719999999999999</v>
      </c>
      <c r="AG190" s="36">
        <f t="shared" si="102"/>
        <v>2.0814999999999997</v>
      </c>
      <c r="AH190" s="36">
        <f t="shared" si="103"/>
        <v>12.649999999999999</v>
      </c>
      <c r="AI190" s="36">
        <f t="shared" si="104"/>
        <v>2.5299999999999998</v>
      </c>
      <c r="AJ190" s="36">
        <f t="shared" si="105"/>
        <v>6.8969999999999994</v>
      </c>
      <c r="AK190" s="36">
        <f t="shared" si="106"/>
        <v>1.0145999999999999</v>
      </c>
      <c r="AL190" s="36">
        <f t="shared" si="107"/>
        <v>6.6803999999999997</v>
      </c>
      <c r="AM190" s="36">
        <f t="shared" si="108"/>
        <v>0.9917999999999999</v>
      </c>
      <c r="AN190" s="36">
        <f t="shared" si="109"/>
        <v>72.135999999999996</v>
      </c>
      <c r="AO190" s="36">
        <f t="shared" si="110"/>
        <v>23.715</v>
      </c>
      <c r="AP190" s="53">
        <f t="shared" si="111"/>
        <v>371.1946999999999</v>
      </c>
      <c r="AQ190" s="53">
        <f t="shared" si="112"/>
        <v>443.33069999999987</v>
      </c>
      <c r="AR190" s="52">
        <f t="shared" si="113"/>
        <v>467.04569999999984</v>
      </c>
      <c r="BT190" s="34">
        <v>185</v>
      </c>
      <c r="BU190" s="59">
        <f t="shared" si="77"/>
        <v>2.0566666666666666</v>
      </c>
      <c r="BV190" s="59">
        <f t="shared" si="78"/>
        <v>1.9375</v>
      </c>
      <c r="BW190" s="59">
        <f t="shared" si="79"/>
        <v>2.126760563380282</v>
      </c>
      <c r="BX190" s="59">
        <f t="shared" si="80"/>
        <v>2.319230769230769</v>
      </c>
      <c r="BY190" s="59">
        <f t="shared" si="81"/>
        <v>2.8555555555555556</v>
      </c>
      <c r="BZ190" s="59">
        <f t="shared" si="82"/>
        <v>3.1704545454545454</v>
      </c>
      <c r="CA190" s="59">
        <f t="shared" si="83"/>
        <v>3.3684210526315792</v>
      </c>
      <c r="CB190" s="59">
        <f t="shared" si="84"/>
        <v>2.828125</v>
      </c>
      <c r="CC190" s="59">
        <f t="shared" si="85"/>
        <v>3.1428571428571428</v>
      </c>
      <c r="CD190" s="59">
        <f t="shared" si="86"/>
        <v>2.75</v>
      </c>
      <c r="CE190" s="59">
        <f t="shared" si="87"/>
        <v>2.6304347826086958</v>
      </c>
      <c r="CF190" s="59">
        <f t="shared" si="88"/>
        <v>2.6969696969696968</v>
      </c>
      <c r="CG190" s="59">
        <f t="shared" si="89"/>
        <v>2.6636363636363636</v>
      </c>
      <c r="CH190" s="59">
        <f t="shared" si="90"/>
        <v>2.0232558139534884</v>
      </c>
      <c r="CI190" s="59">
        <f t="shared" si="91"/>
        <v>2.5818181818181816</v>
      </c>
      <c r="CJ190" s="59">
        <f t="shared" si="92"/>
        <v>1.1397058823529411</v>
      </c>
    </row>
    <row r="191" spans="1:88" x14ac:dyDescent="0.25">
      <c r="A191" s="41">
        <v>189</v>
      </c>
      <c r="B191" s="42" t="s">
        <v>236</v>
      </c>
      <c r="C191" s="42" t="s">
        <v>159</v>
      </c>
      <c r="D191" s="41" t="s">
        <v>253</v>
      </c>
      <c r="E191" s="41" t="s">
        <v>159</v>
      </c>
      <c r="F191" s="41" t="s">
        <v>207</v>
      </c>
      <c r="G191" s="39">
        <v>73.099999999999994</v>
      </c>
      <c r="H191" s="39">
        <v>151.5</v>
      </c>
      <c r="I191" s="39">
        <v>18.600000000000001</v>
      </c>
      <c r="J191" s="39">
        <v>78.3</v>
      </c>
      <c r="K191" s="39">
        <v>16.75</v>
      </c>
      <c r="L191" s="39">
        <v>3.64</v>
      </c>
      <c r="M191" s="39">
        <v>15.25</v>
      </c>
      <c r="N191" s="39">
        <v>2.21</v>
      </c>
      <c r="O191" s="39">
        <v>13.35</v>
      </c>
      <c r="P191" s="39">
        <v>2.71</v>
      </c>
      <c r="Q191" s="39">
        <v>7.71</v>
      </c>
      <c r="R191" s="39">
        <v>1.05</v>
      </c>
      <c r="S191" s="39">
        <v>6.89</v>
      </c>
      <c r="T191" s="39">
        <v>1.07</v>
      </c>
      <c r="U191" s="39">
        <v>69.8</v>
      </c>
      <c r="V191" s="40">
        <v>15.5</v>
      </c>
      <c r="W191" s="53">
        <f t="shared" si="93"/>
        <v>392.12999999999994</v>
      </c>
      <c r="X191" s="53">
        <f t="shared" si="94"/>
        <v>461.92999999999995</v>
      </c>
      <c r="Y191" s="52">
        <f t="shared" si="76"/>
        <v>477.42999999999995</v>
      </c>
      <c r="Z191" s="36">
        <f t="shared" si="95"/>
        <v>85.526999999999987</v>
      </c>
      <c r="AA191" s="36">
        <f t="shared" si="96"/>
        <v>177.255</v>
      </c>
      <c r="AB191" s="36">
        <f t="shared" si="97"/>
        <v>21.762</v>
      </c>
      <c r="AC191" s="36">
        <f t="shared" si="98"/>
        <v>91.61099999999999</v>
      </c>
      <c r="AD191" s="36">
        <f t="shared" si="99"/>
        <v>19.43</v>
      </c>
      <c r="AE191" s="36">
        <f t="shared" si="100"/>
        <v>4.2223999999999995</v>
      </c>
      <c r="AF191" s="36">
        <f t="shared" si="101"/>
        <v>17.537499999999998</v>
      </c>
      <c r="AG191" s="36">
        <f t="shared" si="102"/>
        <v>2.5414999999999996</v>
      </c>
      <c r="AH191" s="36">
        <f t="shared" si="103"/>
        <v>15.352499999999999</v>
      </c>
      <c r="AI191" s="36">
        <f t="shared" si="104"/>
        <v>3.1164999999999998</v>
      </c>
      <c r="AJ191" s="36">
        <f t="shared" si="105"/>
        <v>8.7893999999999988</v>
      </c>
      <c r="AK191" s="36">
        <f t="shared" si="106"/>
        <v>1.1969999999999998</v>
      </c>
      <c r="AL191" s="36">
        <f t="shared" si="107"/>
        <v>7.8545999999999987</v>
      </c>
      <c r="AM191" s="36">
        <f t="shared" si="108"/>
        <v>1.2198</v>
      </c>
      <c r="AN191" s="36">
        <f t="shared" si="109"/>
        <v>88.646000000000001</v>
      </c>
      <c r="AO191" s="36">
        <f t="shared" si="110"/>
        <v>23.715</v>
      </c>
      <c r="AP191" s="53">
        <f t="shared" si="111"/>
        <v>457.4162</v>
      </c>
      <c r="AQ191" s="53">
        <f t="shared" si="112"/>
        <v>546.06219999999996</v>
      </c>
      <c r="AR191" s="52">
        <f t="shared" si="113"/>
        <v>569.77719999999999</v>
      </c>
      <c r="BT191" s="34">
        <v>186</v>
      </c>
      <c r="BU191" s="59">
        <f t="shared" si="77"/>
        <v>2.4366666666666665</v>
      </c>
      <c r="BV191" s="59">
        <f t="shared" si="78"/>
        <v>2.3671875</v>
      </c>
      <c r="BW191" s="59">
        <f t="shared" si="79"/>
        <v>2.6197183098591554</v>
      </c>
      <c r="BX191" s="59">
        <f t="shared" si="80"/>
        <v>3.0115384615384615</v>
      </c>
      <c r="BY191" s="59">
        <f t="shared" si="81"/>
        <v>3.7222222222222223</v>
      </c>
      <c r="BZ191" s="59">
        <f t="shared" si="82"/>
        <v>4.1363636363636367</v>
      </c>
      <c r="CA191" s="59">
        <f t="shared" si="83"/>
        <v>4.0131578947368425</v>
      </c>
      <c r="CB191" s="59">
        <f t="shared" si="84"/>
        <v>3.453125</v>
      </c>
      <c r="CC191" s="59">
        <f t="shared" si="85"/>
        <v>3.8142857142857141</v>
      </c>
      <c r="CD191" s="59">
        <f t="shared" si="86"/>
        <v>3.3874999999999997</v>
      </c>
      <c r="CE191" s="59">
        <f t="shared" si="87"/>
        <v>3.3521739130434787</v>
      </c>
      <c r="CF191" s="59">
        <f t="shared" si="88"/>
        <v>3.1818181818181817</v>
      </c>
      <c r="CG191" s="59">
        <f t="shared" si="89"/>
        <v>3.1318181818181814</v>
      </c>
      <c r="CH191" s="59">
        <f t="shared" si="90"/>
        <v>2.4883720930232558</v>
      </c>
      <c r="CI191" s="59">
        <f t="shared" si="91"/>
        <v>3.1727272727272724</v>
      </c>
      <c r="CJ191" s="59">
        <f t="shared" si="92"/>
        <v>1.1397058823529411</v>
      </c>
    </row>
    <row r="192" spans="1:88" x14ac:dyDescent="0.25">
      <c r="A192" s="41">
        <v>190</v>
      </c>
      <c r="B192" s="42" t="s">
        <v>236</v>
      </c>
      <c r="C192" s="42" t="s">
        <v>159</v>
      </c>
      <c r="D192" s="41" t="s">
        <v>253</v>
      </c>
      <c r="E192" s="41" t="s">
        <v>159</v>
      </c>
      <c r="F192" s="41" t="s">
        <v>207</v>
      </c>
      <c r="G192" s="39">
        <v>65.8</v>
      </c>
      <c r="H192" s="39">
        <v>133</v>
      </c>
      <c r="I192" s="39">
        <v>16.399999999999999</v>
      </c>
      <c r="J192" s="39">
        <v>66.900000000000006</v>
      </c>
      <c r="K192" s="39">
        <v>14.55</v>
      </c>
      <c r="L192" s="39">
        <v>3.21</v>
      </c>
      <c r="M192" s="39">
        <v>14.15</v>
      </c>
      <c r="N192" s="39">
        <v>1.97</v>
      </c>
      <c r="O192" s="39">
        <v>12.15</v>
      </c>
      <c r="P192" s="39">
        <v>2.4300000000000002</v>
      </c>
      <c r="Q192" s="39">
        <v>6.69</v>
      </c>
      <c r="R192" s="39">
        <v>0.99</v>
      </c>
      <c r="S192" s="39">
        <v>6.05</v>
      </c>
      <c r="T192" s="39">
        <v>0.99</v>
      </c>
      <c r="U192" s="39">
        <v>63.7</v>
      </c>
      <c r="V192" s="40">
        <v>15.5</v>
      </c>
      <c r="W192" s="53">
        <f t="shared" si="93"/>
        <v>345.28000000000003</v>
      </c>
      <c r="X192" s="53">
        <f t="shared" si="94"/>
        <v>408.98</v>
      </c>
      <c r="Y192" s="52">
        <f t="shared" si="76"/>
        <v>424.48</v>
      </c>
      <c r="Z192" s="36">
        <f t="shared" si="95"/>
        <v>76.98599999999999</v>
      </c>
      <c r="AA192" s="36">
        <f t="shared" si="96"/>
        <v>155.60999999999999</v>
      </c>
      <c r="AB192" s="36">
        <f t="shared" si="97"/>
        <v>19.187999999999999</v>
      </c>
      <c r="AC192" s="36">
        <f t="shared" si="98"/>
        <v>78.272999999999996</v>
      </c>
      <c r="AD192" s="36">
        <f t="shared" si="99"/>
        <v>16.878</v>
      </c>
      <c r="AE192" s="36">
        <f t="shared" si="100"/>
        <v>3.7235999999999998</v>
      </c>
      <c r="AF192" s="36">
        <f t="shared" si="101"/>
        <v>16.272500000000001</v>
      </c>
      <c r="AG192" s="36">
        <f t="shared" si="102"/>
        <v>2.2654999999999998</v>
      </c>
      <c r="AH192" s="36">
        <f t="shared" si="103"/>
        <v>13.9725</v>
      </c>
      <c r="AI192" s="36">
        <f t="shared" si="104"/>
        <v>2.7944999999999998</v>
      </c>
      <c r="AJ192" s="36">
        <f t="shared" si="105"/>
        <v>7.6265999999999998</v>
      </c>
      <c r="AK192" s="36">
        <f t="shared" si="106"/>
        <v>1.1285999999999998</v>
      </c>
      <c r="AL192" s="36">
        <f t="shared" si="107"/>
        <v>6.8969999999999994</v>
      </c>
      <c r="AM192" s="36">
        <f t="shared" si="108"/>
        <v>1.1285999999999998</v>
      </c>
      <c r="AN192" s="36">
        <f t="shared" si="109"/>
        <v>80.899000000000001</v>
      </c>
      <c r="AO192" s="36">
        <f t="shared" si="110"/>
        <v>23.715</v>
      </c>
      <c r="AP192" s="53">
        <f t="shared" si="111"/>
        <v>402.74439999999993</v>
      </c>
      <c r="AQ192" s="53">
        <f t="shared" si="112"/>
        <v>483.64339999999993</v>
      </c>
      <c r="AR192" s="52">
        <f t="shared" si="113"/>
        <v>507.3583999999999</v>
      </c>
      <c r="BT192" s="34">
        <v>187</v>
      </c>
      <c r="BU192" s="59">
        <f t="shared" si="77"/>
        <v>2.1933333333333334</v>
      </c>
      <c r="BV192" s="59">
        <f t="shared" si="78"/>
        <v>2.078125</v>
      </c>
      <c r="BW192" s="59">
        <f t="shared" si="79"/>
        <v>2.3098591549295775</v>
      </c>
      <c r="BX192" s="59">
        <f t="shared" si="80"/>
        <v>2.5730769230769233</v>
      </c>
      <c r="BY192" s="59">
        <f t="shared" si="81"/>
        <v>3.2333333333333334</v>
      </c>
      <c r="BZ192" s="59">
        <f t="shared" si="82"/>
        <v>3.6477272727272725</v>
      </c>
      <c r="CA192" s="59">
        <f t="shared" si="83"/>
        <v>3.7236842105263159</v>
      </c>
      <c r="CB192" s="59">
        <f t="shared" si="84"/>
        <v>3.078125</v>
      </c>
      <c r="CC192" s="59">
        <f t="shared" si="85"/>
        <v>3.4714285714285715</v>
      </c>
      <c r="CD192" s="59">
        <f t="shared" si="86"/>
        <v>3.0375000000000001</v>
      </c>
      <c r="CE192" s="59">
        <f t="shared" si="87"/>
        <v>2.9086956521739133</v>
      </c>
      <c r="CF192" s="59">
        <f t="shared" si="88"/>
        <v>3</v>
      </c>
      <c r="CG192" s="59">
        <f t="shared" si="89"/>
        <v>2.7499999999999996</v>
      </c>
      <c r="CH192" s="59">
        <f t="shared" si="90"/>
        <v>2.3023255813953489</v>
      </c>
      <c r="CI192" s="59">
        <f t="shared" si="91"/>
        <v>2.8954545454545455</v>
      </c>
      <c r="CJ192" s="59">
        <f t="shared" si="92"/>
        <v>1.1397058823529411</v>
      </c>
    </row>
    <row r="193" spans="1:88" x14ac:dyDescent="0.25">
      <c r="A193" s="41">
        <v>191</v>
      </c>
      <c r="B193" s="42" t="s">
        <v>236</v>
      </c>
      <c r="C193" s="42" t="s">
        <v>159</v>
      </c>
      <c r="D193" s="41" t="s">
        <v>253</v>
      </c>
      <c r="E193" s="41" t="s">
        <v>159</v>
      </c>
      <c r="F193" s="41" t="s">
        <v>207</v>
      </c>
      <c r="G193" s="39">
        <v>63.3</v>
      </c>
      <c r="H193" s="39">
        <v>125.5</v>
      </c>
      <c r="I193" s="39">
        <v>15.3</v>
      </c>
      <c r="J193" s="39">
        <v>58.5</v>
      </c>
      <c r="K193" s="39">
        <v>12.85</v>
      </c>
      <c r="L193" s="39">
        <v>2.82</v>
      </c>
      <c r="M193" s="39">
        <v>12</v>
      </c>
      <c r="N193" s="39">
        <v>1.81</v>
      </c>
      <c r="O193" s="39">
        <v>10.25</v>
      </c>
      <c r="P193" s="39">
        <v>2.09</v>
      </c>
      <c r="Q193" s="39">
        <v>5.85</v>
      </c>
      <c r="R193" s="39">
        <v>0.87</v>
      </c>
      <c r="S193" s="39">
        <v>5.6</v>
      </c>
      <c r="T193" s="39">
        <v>0.84</v>
      </c>
      <c r="U193" s="39">
        <v>59.2</v>
      </c>
      <c r="V193" s="39">
        <v>18</v>
      </c>
      <c r="W193" s="53">
        <f t="shared" si="93"/>
        <v>317.58000000000004</v>
      </c>
      <c r="X193" s="53">
        <f t="shared" si="94"/>
        <v>376.78000000000003</v>
      </c>
      <c r="Y193" s="52">
        <f t="shared" si="76"/>
        <v>394.78000000000003</v>
      </c>
      <c r="Z193" s="36">
        <f t="shared" si="95"/>
        <v>74.060999999999993</v>
      </c>
      <c r="AA193" s="36">
        <f t="shared" si="96"/>
        <v>146.83499999999998</v>
      </c>
      <c r="AB193" s="36">
        <f t="shared" si="97"/>
        <v>17.901</v>
      </c>
      <c r="AC193" s="36">
        <f t="shared" si="98"/>
        <v>68.444999999999993</v>
      </c>
      <c r="AD193" s="36">
        <f t="shared" si="99"/>
        <v>14.905999999999999</v>
      </c>
      <c r="AE193" s="36">
        <f t="shared" si="100"/>
        <v>3.2711999999999994</v>
      </c>
      <c r="AF193" s="36">
        <f t="shared" si="101"/>
        <v>13.799999999999999</v>
      </c>
      <c r="AG193" s="36">
        <f t="shared" si="102"/>
        <v>2.0814999999999997</v>
      </c>
      <c r="AH193" s="36">
        <f t="shared" si="103"/>
        <v>11.7875</v>
      </c>
      <c r="AI193" s="36">
        <f t="shared" si="104"/>
        <v>2.4034999999999997</v>
      </c>
      <c r="AJ193" s="36">
        <f t="shared" si="105"/>
        <v>6.6689999999999987</v>
      </c>
      <c r="AK193" s="36">
        <f t="shared" si="106"/>
        <v>0.9917999999999999</v>
      </c>
      <c r="AL193" s="36">
        <f t="shared" si="107"/>
        <v>6.3839999999999995</v>
      </c>
      <c r="AM193" s="36">
        <f t="shared" si="108"/>
        <v>0.9575999999999999</v>
      </c>
      <c r="AN193" s="36">
        <f t="shared" si="109"/>
        <v>75.184000000000012</v>
      </c>
      <c r="AO193" s="36">
        <f t="shared" si="110"/>
        <v>27.54</v>
      </c>
      <c r="AP193" s="53">
        <f t="shared" si="111"/>
        <v>370.49410000000006</v>
      </c>
      <c r="AQ193" s="53">
        <f t="shared" si="112"/>
        <v>445.67810000000009</v>
      </c>
      <c r="AR193" s="52">
        <f t="shared" si="113"/>
        <v>473.21810000000011</v>
      </c>
      <c r="BT193" s="34">
        <v>188</v>
      </c>
      <c r="BU193" s="59">
        <f t="shared" si="77"/>
        <v>2.11</v>
      </c>
      <c r="BV193" s="59">
        <f t="shared" si="78"/>
        <v>1.9609375</v>
      </c>
      <c r="BW193" s="59">
        <f t="shared" si="79"/>
        <v>2.154929577464789</v>
      </c>
      <c r="BX193" s="59">
        <f t="shared" si="80"/>
        <v>2.25</v>
      </c>
      <c r="BY193" s="59">
        <f t="shared" si="81"/>
        <v>2.8555555555555556</v>
      </c>
      <c r="BZ193" s="59">
        <f t="shared" si="82"/>
        <v>3.2045454545454541</v>
      </c>
      <c r="CA193" s="59">
        <f t="shared" si="83"/>
        <v>3.1578947368421053</v>
      </c>
      <c r="CB193" s="59">
        <f t="shared" si="84"/>
        <v>2.828125</v>
      </c>
      <c r="CC193" s="59">
        <f t="shared" si="85"/>
        <v>2.9285714285714284</v>
      </c>
      <c r="CD193" s="59">
        <f t="shared" si="86"/>
        <v>2.6124999999999998</v>
      </c>
      <c r="CE193" s="59">
        <f t="shared" si="87"/>
        <v>2.5434782608695654</v>
      </c>
      <c r="CF193" s="59">
        <f t="shared" si="88"/>
        <v>2.6363636363636362</v>
      </c>
      <c r="CG193" s="59">
        <f t="shared" si="89"/>
        <v>2.545454545454545</v>
      </c>
      <c r="CH193" s="59">
        <f t="shared" si="90"/>
        <v>1.9534883720930232</v>
      </c>
      <c r="CI193" s="59">
        <f t="shared" si="91"/>
        <v>2.6909090909090909</v>
      </c>
      <c r="CJ193" s="59">
        <f t="shared" si="92"/>
        <v>1.3235294117647058</v>
      </c>
    </row>
    <row r="194" spans="1:88" x14ac:dyDescent="0.25">
      <c r="A194" s="41">
        <v>192</v>
      </c>
      <c r="B194" s="42" t="s">
        <v>236</v>
      </c>
      <c r="C194" s="42" t="s">
        <v>159</v>
      </c>
      <c r="D194" s="41" t="s">
        <v>253</v>
      </c>
      <c r="E194" s="41" t="s">
        <v>159</v>
      </c>
      <c r="F194" s="41" t="s">
        <v>207</v>
      </c>
      <c r="G194" s="39">
        <v>63.9</v>
      </c>
      <c r="H194" s="39">
        <v>125.5</v>
      </c>
      <c r="I194" s="39">
        <v>15.7</v>
      </c>
      <c r="J194" s="39">
        <v>61</v>
      </c>
      <c r="K194" s="39">
        <v>12.8</v>
      </c>
      <c r="L194" s="39">
        <v>2.87</v>
      </c>
      <c r="M194" s="39">
        <v>12.25</v>
      </c>
      <c r="N194" s="39">
        <v>1.9</v>
      </c>
      <c r="O194" s="39">
        <v>10.7</v>
      </c>
      <c r="P194" s="39">
        <v>2.12</v>
      </c>
      <c r="Q194" s="39">
        <v>5.88</v>
      </c>
      <c r="R194" s="39">
        <v>0.84</v>
      </c>
      <c r="S194" s="39">
        <v>5.63</v>
      </c>
      <c r="T194" s="39">
        <v>0.89</v>
      </c>
      <c r="U194" s="39">
        <v>60.6</v>
      </c>
      <c r="V194" s="39">
        <v>20</v>
      </c>
      <c r="W194" s="53">
        <f t="shared" si="93"/>
        <v>321.97999999999996</v>
      </c>
      <c r="X194" s="53">
        <f t="shared" si="94"/>
        <v>382.58</v>
      </c>
      <c r="Y194" s="52">
        <f t="shared" si="76"/>
        <v>402.58</v>
      </c>
      <c r="Z194" s="36">
        <f t="shared" si="95"/>
        <v>74.762999999999991</v>
      </c>
      <c r="AA194" s="36">
        <f t="shared" si="96"/>
        <v>146.83499999999998</v>
      </c>
      <c r="AB194" s="36">
        <f t="shared" si="97"/>
        <v>18.369</v>
      </c>
      <c r="AC194" s="36">
        <f t="shared" si="98"/>
        <v>71.36999999999999</v>
      </c>
      <c r="AD194" s="36">
        <f t="shared" si="99"/>
        <v>14.847999999999999</v>
      </c>
      <c r="AE194" s="36">
        <f t="shared" si="100"/>
        <v>3.3291999999999997</v>
      </c>
      <c r="AF194" s="36">
        <f t="shared" si="101"/>
        <v>14.087499999999999</v>
      </c>
      <c r="AG194" s="36">
        <f t="shared" si="102"/>
        <v>2.1849999999999996</v>
      </c>
      <c r="AH194" s="36">
        <f t="shared" si="103"/>
        <v>12.304999999999998</v>
      </c>
      <c r="AI194" s="36">
        <f t="shared" si="104"/>
        <v>2.4379999999999997</v>
      </c>
      <c r="AJ194" s="36">
        <f t="shared" si="105"/>
        <v>6.7031999999999989</v>
      </c>
      <c r="AK194" s="36">
        <f t="shared" si="106"/>
        <v>0.9575999999999999</v>
      </c>
      <c r="AL194" s="36">
        <f t="shared" si="107"/>
        <v>6.4181999999999997</v>
      </c>
      <c r="AM194" s="36">
        <f t="shared" si="108"/>
        <v>1.0145999999999999</v>
      </c>
      <c r="AN194" s="36">
        <f t="shared" si="109"/>
        <v>76.962000000000003</v>
      </c>
      <c r="AO194" s="36">
        <f t="shared" si="110"/>
        <v>30.6</v>
      </c>
      <c r="AP194" s="53">
        <f t="shared" si="111"/>
        <v>375.62329999999992</v>
      </c>
      <c r="AQ194" s="53">
        <f t="shared" si="112"/>
        <v>452.5852999999999</v>
      </c>
      <c r="AR194" s="52">
        <f t="shared" si="113"/>
        <v>483.18529999999993</v>
      </c>
      <c r="BT194" s="34">
        <v>189</v>
      </c>
      <c r="BU194" s="59">
        <f t="shared" si="77"/>
        <v>2.13</v>
      </c>
      <c r="BV194" s="59">
        <f t="shared" si="78"/>
        <v>1.9609375</v>
      </c>
      <c r="BW194" s="59">
        <f t="shared" si="79"/>
        <v>2.211267605633803</v>
      </c>
      <c r="BX194" s="59">
        <f t="shared" si="80"/>
        <v>2.3461538461538463</v>
      </c>
      <c r="BY194" s="59">
        <f t="shared" si="81"/>
        <v>2.8444444444444446</v>
      </c>
      <c r="BZ194" s="59">
        <f t="shared" si="82"/>
        <v>3.2613636363636367</v>
      </c>
      <c r="CA194" s="59">
        <f t="shared" si="83"/>
        <v>3.2236842105263159</v>
      </c>
      <c r="CB194" s="59">
        <f t="shared" si="84"/>
        <v>2.96875</v>
      </c>
      <c r="CC194" s="59">
        <f t="shared" si="85"/>
        <v>3.0571428571428569</v>
      </c>
      <c r="CD194" s="59">
        <f t="shared" si="86"/>
        <v>2.65</v>
      </c>
      <c r="CE194" s="59">
        <f t="shared" si="87"/>
        <v>2.5565217391304351</v>
      </c>
      <c r="CF194" s="59">
        <f t="shared" si="88"/>
        <v>2.5454545454545454</v>
      </c>
      <c r="CG194" s="59">
        <f t="shared" si="89"/>
        <v>2.5590909090909086</v>
      </c>
      <c r="CH194" s="59">
        <f t="shared" si="90"/>
        <v>2.0697674418604652</v>
      </c>
      <c r="CI194" s="59">
        <f t="shared" si="91"/>
        <v>2.7545454545454544</v>
      </c>
      <c r="CJ194" s="59">
        <f t="shared" si="92"/>
        <v>1.4705882352941178</v>
      </c>
    </row>
    <row r="195" spans="1:88" x14ac:dyDescent="0.25">
      <c r="A195" s="41">
        <v>193</v>
      </c>
      <c r="B195" s="42" t="s">
        <v>236</v>
      </c>
      <c r="C195" s="42" t="s">
        <v>159</v>
      </c>
      <c r="D195" s="41" t="s">
        <v>253</v>
      </c>
      <c r="E195" s="41" t="s">
        <v>159</v>
      </c>
      <c r="F195" s="41" t="s">
        <v>207</v>
      </c>
      <c r="G195" s="39">
        <v>64.2</v>
      </c>
      <c r="H195" s="39">
        <v>128.5</v>
      </c>
      <c r="I195" s="39">
        <v>15.5</v>
      </c>
      <c r="J195" s="39">
        <v>60.8</v>
      </c>
      <c r="K195" s="39">
        <v>13.4</v>
      </c>
      <c r="L195" s="39">
        <v>2.72</v>
      </c>
      <c r="M195" s="39">
        <v>12</v>
      </c>
      <c r="N195" s="39">
        <v>1.85</v>
      </c>
      <c r="O195" s="39">
        <v>10.6</v>
      </c>
      <c r="P195" s="39">
        <v>2.2200000000000002</v>
      </c>
      <c r="Q195" s="39">
        <v>6.19</v>
      </c>
      <c r="R195" s="39">
        <v>0.91</v>
      </c>
      <c r="S195" s="39">
        <v>5.56</v>
      </c>
      <c r="T195" s="39">
        <v>0.85</v>
      </c>
      <c r="U195" s="39">
        <v>59.1</v>
      </c>
      <c r="V195" s="40">
        <v>15.5</v>
      </c>
      <c r="W195" s="53">
        <f t="shared" si="93"/>
        <v>325.30000000000013</v>
      </c>
      <c r="X195" s="53">
        <f t="shared" si="94"/>
        <v>384.40000000000015</v>
      </c>
      <c r="Y195" s="52">
        <f t="shared" si="76"/>
        <v>399.90000000000015</v>
      </c>
      <c r="Z195" s="36">
        <f t="shared" si="95"/>
        <v>75.114000000000004</v>
      </c>
      <c r="AA195" s="36">
        <f t="shared" si="96"/>
        <v>150.345</v>
      </c>
      <c r="AB195" s="36">
        <f t="shared" si="97"/>
        <v>18.134999999999998</v>
      </c>
      <c r="AC195" s="36">
        <f t="shared" si="98"/>
        <v>71.135999999999996</v>
      </c>
      <c r="AD195" s="36">
        <f t="shared" si="99"/>
        <v>15.543999999999999</v>
      </c>
      <c r="AE195" s="36">
        <f t="shared" si="100"/>
        <v>3.1552000000000002</v>
      </c>
      <c r="AF195" s="36">
        <f t="shared" si="101"/>
        <v>13.799999999999999</v>
      </c>
      <c r="AG195" s="36">
        <f t="shared" si="102"/>
        <v>2.1274999999999999</v>
      </c>
      <c r="AH195" s="36">
        <f t="shared" si="103"/>
        <v>12.19</v>
      </c>
      <c r="AI195" s="36">
        <f t="shared" si="104"/>
        <v>2.5529999999999999</v>
      </c>
      <c r="AJ195" s="36">
        <f t="shared" si="105"/>
        <v>7.0565999999999995</v>
      </c>
      <c r="AK195" s="36">
        <f t="shared" si="106"/>
        <v>1.0373999999999999</v>
      </c>
      <c r="AL195" s="36">
        <f t="shared" si="107"/>
        <v>6.3383999999999991</v>
      </c>
      <c r="AM195" s="36">
        <f t="shared" si="108"/>
        <v>0.96899999999999986</v>
      </c>
      <c r="AN195" s="36">
        <f t="shared" si="109"/>
        <v>75.057000000000002</v>
      </c>
      <c r="AO195" s="36">
        <f t="shared" si="110"/>
        <v>23.715</v>
      </c>
      <c r="AP195" s="53">
        <f t="shared" si="111"/>
        <v>379.50109999999995</v>
      </c>
      <c r="AQ195" s="53">
        <f t="shared" si="112"/>
        <v>454.55809999999997</v>
      </c>
      <c r="AR195" s="52">
        <f t="shared" si="113"/>
        <v>478.27309999999994</v>
      </c>
      <c r="BT195" s="34">
        <v>190</v>
      </c>
      <c r="BU195" s="59">
        <f t="shared" si="77"/>
        <v>2.14</v>
      </c>
      <c r="BV195" s="59">
        <f t="shared" si="78"/>
        <v>2.0078125</v>
      </c>
      <c r="BW195" s="59">
        <f t="shared" si="79"/>
        <v>2.183098591549296</v>
      </c>
      <c r="BX195" s="59">
        <f t="shared" si="80"/>
        <v>2.3384615384615381</v>
      </c>
      <c r="BY195" s="59">
        <f t="shared" si="81"/>
        <v>2.9777777777777779</v>
      </c>
      <c r="BZ195" s="59">
        <f t="shared" si="82"/>
        <v>3.0909090909090913</v>
      </c>
      <c r="CA195" s="59">
        <f t="shared" si="83"/>
        <v>3.1578947368421053</v>
      </c>
      <c r="CB195" s="59">
        <f t="shared" si="84"/>
        <v>2.890625</v>
      </c>
      <c r="CC195" s="59">
        <f t="shared" si="85"/>
        <v>3.0285714285714285</v>
      </c>
      <c r="CD195" s="59">
        <f t="shared" si="86"/>
        <v>2.7749999999999999</v>
      </c>
      <c r="CE195" s="59">
        <f t="shared" si="87"/>
        <v>2.6913043478260872</v>
      </c>
      <c r="CF195" s="59">
        <f t="shared" si="88"/>
        <v>2.7575757575757573</v>
      </c>
      <c r="CG195" s="59">
        <f t="shared" si="89"/>
        <v>2.5272727272727269</v>
      </c>
      <c r="CH195" s="59">
        <f t="shared" si="90"/>
        <v>1.9767441860465116</v>
      </c>
      <c r="CI195" s="59">
        <f t="shared" si="91"/>
        <v>2.6863636363636365</v>
      </c>
      <c r="CJ195" s="59">
        <f t="shared" si="92"/>
        <v>1.1397058823529411</v>
      </c>
    </row>
    <row r="196" spans="1:88" x14ac:dyDescent="0.25">
      <c r="A196" s="41">
        <v>194</v>
      </c>
      <c r="B196" s="42" t="s">
        <v>236</v>
      </c>
      <c r="C196" s="42" t="s">
        <v>159</v>
      </c>
      <c r="D196" s="41" t="s">
        <v>253</v>
      </c>
      <c r="E196" s="41" t="s">
        <v>159</v>
      </c>
      <c r="F196" s="41" t="s">
        <v>207</v>
      </c>
      <c r="G196" s="39">
        <v>65.7</v>
      </c>
      <c r="H196" s="39">
        <v>132</v>
      </c>
      <c r="I196" s="39">
        <v>15.95</v>
      </c>
      <c r="J196" s="39">
        <v>61.8</v>
      </c>
      <c r="K196" s="39">
        <v>13.3</v>
      </c>
      <c r="L196" s="39">
        <v>2.8</v>
      </c>
      <c r="M196" s="39">
        <v>12.2</v>
      </c>
      <c r="N196" s="39">
        <v>1.91</v>
      </c>
      <c r="O196" s="39">
        <v>10.55</v>
      </c>
      <c r="P196" s="39">
        <v>2.2799999999999998</v>
      </c>
      <c r="Q196" s="39">
        <v>5.86</v>
      </c>
      <c r="R196" s="39">
        <v>0.91</v>
      </c>
      <c r="S196" s="39">
        <v>5.76</v>
      </c>
      <c r="T196" s="39">
        <v>0.91</v>
      </c>
      <c r="U196" s="39">
        <v>60.6</v>
      </c>
      <c r="V196" s="40">
        <v>15.5</v>
      </c>
      <c r="W196" s="53">
        <f t="shared" si="93"/>
        <v>331.93000000000006</v>
      </c>
      <c r="X196" s="53">
        <f t="shared" si="94"/>
        <v>392.53000000000009</v>
      </c>
      <c r="Y196" s="52">
        <f t="shared" si="76"/>
        <v>408.03000000000009</v>
      </c>
      <c r="Z196" s="36">
        <f t="shared" si="95"/>
        <v>76.869</v>
      </c>
      <c r="AA196" s="36">
        <f t="shared" si="96"/>
        <v>154.44</v>
      </c>
      <c r="AB196" s="36">
        <f t="shared" si="97"/>
        <v>18.661499999999997</v>
      </c>
      <c r="AC196" s="36">
        <f t="shared" si="98"/>
        <v>72.305999999999997</v>
      </c>
      <c r="AD196" s="36">
        <f t="shared" si="99"/>
        <v>15.427999999999999</v>
      </c>
      <c r="AE196" s="36">
        <f t="shared" si="100"/>
        <v>3.2479999999999998</v>
      </c>
      <c r="AF196" s="36">
        <f t="shared" si="101"/>
        <v>14.029999999999998</v>
      </c>
      <c r="AG196" s="36">
        <f t="shared" si="102"/>
        <v>2.1964999999999999</v>
      </c>
      <c r="AH196" s="36">
        <f t="shared" si="103"/>
        <v>12.1325</v>
      </c>
      <c r="AI196" s="36">
        <f t="shared" si="104"/>
        <v>2.6219999999999994</v>
      </c>
      <c r="AJ196" s="36">
        <f t="shared" si="105"/>
        <v>6.6803999999999997</v>
      </c>
      <c r="AK196" s="36">
        <f t="shared" si="106"/>
        <v>1.0373999999999999</v>
      </c>
      <c r="AL196" s="36">
        <f t="shared" si="107"/>
        <v>6.5663999999999989</v>
      </c>
      <c r="AM196" s="36">
        <f t="shared" si="108"/>
        <v>1.0373999999999999</v>
      </c>
      <c r="AN196" s="36">
        <f t="shared" si="109"/>
        <v>76.962000000000003</v>
      </c>
      <c r="AO196" s="36">
        <f t="shared" si="110"/>
        <v>23.715</v>
      </c>
      <c r="AP196" s="53">
        <f t="shared" si="111"/>
        <v>387.25509999999997</v>
      </c>
      <c r="AQ196" s="53">
        <f t="shared" si="112"/>
        <v>464.21709999999996</v>
      </c>
      <c r="AR196" s="52">
        <f t="shared" si="113"/>
        <v>487.93209999999993</v>
      </c>
      <c r="BT196" s="34">
        <v>191</v>
      </c>
      <c r="BU196" s="59">
        <f t="shared" si="77"/>
        <v>2.19</v>
      </c>
      <c r="BV196" s="59">
        <f t="shared" si="78"/>
        <v>2.0625</v>
      </c>
      <c r="BW196" s="59">
        <f t="shared" si="79"/>
        <v>2.2464788732394365</v>
      </c>
      <c r="BX196" s="59">
        <f t="shared" si="80"/>
        <v>2.3769230769230769</v>
      </c>
      <c r="BY196" s="59">
        <f t="shared" si="81"/>
        <v>2.9555555555555557</v>
      </c>
      <c r="BZ196" s="59">
        <f t="shared" si="82"/>
        <v>3.1818181818181817</v>
      </c>
      <c r="CA196" s="59">
        <f t="shared" si="83"/>
        <v>3.2105263157894735</v>
      </c>
      <c r="CB196" s="59">
        <f t="shared" si="84"/>
        <v>2.984375</v>
      </c>
      <c r="CC196" s="59">
        <f t="shared" si="85"/>
        <v>3.0142857142857147</v>
      </c>
      <c r="CD196" s="59">
        <f t="shared" si="86"/>
        <v>2.8499999999999996</v>
      </c>
      <c r="CE196" s="59">
        <f t="shared" si="87"/>
        <v>2.5478260869565221</v>
      </c>
      <c r="CF196" s="59">
        <f t="shared" si="88"/>
        <v>2.7575757575757573</v>
      </c>
      <c r="CG196" s="59">
        <f t="shared" si="89"/>
        <v>2.6181818181818177</v>
      </c>
      <c r="CH196" s="59">
        <f t="shared" si="90"/>
        <v>2.1162790697674421</v>
      </c>
      <c r="CI196" s="59">
        <f t="shared" si="91"/>
        <v>2.7545454545454544</v>
      </c>
      <c r="CJ196" s="59">
        <f t="shared" si="92"/>
        <v>1.1397058823529411</v>
      </c>
    </row>
    <row r="197" spans="1:88" x14ac:dyDescent="0.25">
      <c r="A197" s="41">
        <v>195</v>
      </c>
      <c r="B197" s="42" t="s">
        <v>236</v>
      </c>
      <c r="C197" s="42" t="s">
        <v>157</v>
      </c>
      <c r="D197" s="41" t="s">
        <v>253</v>
      </c>
      <c r="E197" s="41" t="s">
        <v>157</v>
      </c>
      <c r="F197" s="41" t="s">
        <v>207</v>
      </c>
      <c r="G197" s="39">
        <v>74.5</v>
      </c>
      <c r="H197" s="39">
        <v>153</v>
      </c>
      <c r="I197" s="39">
        <v>18.8</v>
      </c>
      <c r="J197" s="39">
        <v>78</v>
      </c>
      <c r="K197" s="39">
        <v>16.850000000000001</v>
      </c>
      <c r="L197" s="39">
        <v>3.72</v>
      </c>
      <c r="M197" s="39">
        <v>15.95</v>
      </c>
      <c r="N197" s="39">
        <v>2.29</v>
      </c>
      <c r="O197" s="39">
        <v>13.65</v>
      </c>
      <c r="P197" s="39">
        <v>2.74</v>
      </c>
      <c r="Q197" s="39">
        <v>7.46</v>
      </c>
      <c r="R197" s="39">
        <v>1.07</v>
      </c>
      <c r="S197" s="39">
        <v>7.12</v>
      </c>
      <c r="T197" s="39">
        <v>1.1000000000000001</v>
      </c>
      <c r="U197" s="39">
        <v>72.400000000000006</v>
      </c>
      <c r="V197" s="40">
        <v>15.5</v>
      </c>
      <c r="W197" s="53">
        <f t="shared" si="93"/>
        <v>396.25000000000006</v>
      </c>
      <c r="X197" s="53">
        <f t="shared" si="94"/>
        <v>468.65000000000009</v>
      </c>
      <c r="Y197" s="52">
        <f t="shared" si="76"/>
        <v>484.15000000000009</v>
      </c>
      <c r="Z197" s="36">
        <f t="shared" si="95"/>
        <v>87.164999999999992</v>
      </c>
      <c r="AA197" s="36">
        <f t="shared" si="96"/>
        <v>179.01</v>
      </c>
      <c r="AB197" s="36">
        <f t="shared" si="97"/>
        <v>21.995999999999999</v>
      </c>
      <c r="AC197" s="36">
        <f t="shared" si="98"/>
        <v>91.259999999999991</v>
      </c>
      <c r="AD197" s="36">
        <f t="shared" si="99"/>
        <v>19.545999999999999</v>
      </c>
      <c r="AE197" s="36">
        <f t="shared" si="100"/>
        <v>4.3151999999999999</v>
      </c>
      <c r="AF197" s="36">
        <f t="shared" si="101"/>
        <v>18.342499999999998</v>
      </c>
      <c r="AG197" s="36">
        <f t="shared" si="102"/>
        <v>2.6334999999999997</v>
      </c>
      <c r="AH197" s="36">
        <f t="shared" si="103"/>
        <v>15.6975</v>
      </c>
      <c r="AI197" s="36">
        <f t="shared" si="104"/>
        <v>3.1509999999999998</v>
      </c>
      <c r="AJ197" s="36">
        <f t="shared" si="105"/>
        <v>8.5043999999999986</v>
      </c>
      <c r="AK197" s="36">
        <f t="shared" si="106"/>
        <v>1.2198</v>
      </c>
      <c r="AL197" s="36">
        <f t="shared" si="107"/>
        <v>8.1167999999999996</v>
      </c>
      <c r="AM197" s="36">
        <f t="shared" si="108"/>
        <v>1.254</v>
      </c>
      <c r="AN197" s="36">
        <f t="shared" si="109"/>
        <v>91.948000000000008</v>
      </c>
      <c r="AO197" s="36">
        <f t="shared" si="110"/>
        <v>23.715</v>
      </c>
      <c r="AP197" s="53">
        <f t="shared" si="111"/>
        <v>462.21169999999995</v>
      </c>
      <c r="AQ197" s="53">
        <f t="shared" si="112"/>
        <v>554.15969999999993</v>
      </c>
      <c r="AR197" s="52">
        <f t="shared" si="113"/>
        <v>577.87469999999996</v>
      </c>
      <c r="BT197" s="34">
        <v>192</v>
      </c>
      <c r="BU197" s="59">
        <f t="shared" si="77"/>
        <v>2.4833333333333334</v>
      </c>
      <c r="BV197" s="59">
        <f t="shared" si="78"/>
        <v>2.390625</v>
      </c>
      <c r="BW197" s="59">
        <f t="shared" si="79"/>
        <v>2.647887323943662</v>
      </c>
      <c r="BX197" s="59">
        <f t="shared" si="80"/>
        <v>3</v>
      </c>
      <c r="BY197" s="59">
        <f t="shared" si="81"/>
        <v>3.7444444444444449</v>
      </c>
      <c r="BZ197" s="59">
        <f t="shared" si="82"/>
        <v>4.2272727272727275</v>
      </c>
      <c r="CA197" s="59">
        <f t="shared" si="83"/>
        <v>4.1973684210526319</v>
      </c>
      <c r="CB197" s="59">
        <f t="shared" si="84"/>
        <v>3.578125</v>
      </c>
      <c r="CC197" s="59">
        <f t="shared" si="85"/>
        <v>3.9</v>
      </c>
      <c r="CD197" s="59">
        <f t="shared" si="86"/>
        <v>3.4250000000000003</v>
      </c>
      <c r="CE197" s="59">
        <f t="shared" si="87"/>
        <v>3.2434782608695656</v>
      </c>
      <c r="CF197" s="59">
        <f t="shared" si="88"/>
        <v>3.2424242424242427</v>
      </c>
      <c r="CG197" s="59">
        <f t="shared" si="89"/>
        <v>3.2363636363636363</v>
      </c>
      <c r="CH197" s="59">
        <f t="shared" si="90"/>
        <v>2.558139534883721</v>
      </c>
      <c r="CI197" s="59">
        <f t="shared" si="91"/>
        <v>3.290909090909091</v>
      </c>
      <c r="CJ197" s="59">
        <f t="shared" si="92"/>
        <v>1.1397058823529411</v>
      </c>
    </row>
    <row r="198" spans="1:88" x14ac:dyDescent="0.25">
      <c r="A198" s="41">
        <v>196</v>
      </c>
      <c r="B198" s="42" t="s">
        <v>236</v>
      </c>
      <c r="C198" s="42" t="s">
        <v>157</v>
      </c>
      <c r="D198" s="41" t="s">
        <v>253</v>
      </c>
      <c r="E198" s="41" t="s">
        <v>157</v>
      </c>
      <c r="F198" s="41" t="s">
        <v>207</v>
      </c>
      <c r="G198" s="39">
        <v>56.5</v>
      </c>
      <c r="H198" s="39">
        <v>115</v>
      </c>
      <c r="I198" s="39">
        <v>13.55</v>
      </c>
      <c r="J198" s="39">
        <v>55.2</v>
      </c>
      <c r="K198" s="39">
        <v>11.65</v>
      </c>
      <c r="L198" s="39">
        <v>2.5299999999999998</v>
      </c>
      <c r="M198" s="39">
        <v>11.45</v>
      </c>
      <c r="N198" s="39">
        <v>1.58</v>
      </c>
      <c r="O198" s="39">
        <v>10.25</v>
      </c>
      <c r="P198" s="39">
        <v>2.06</v>
      </c>
      <c r="Q198" s="39">
        <v>5.82</v>
      </c>
      <c r="R198" s="39">
        <v>0.83</v>
      </c>
      <c r="S198" s="39">
        <v>5.1100000000000003</v>
      </c>
      <c r="T198" s="39">
        <v>0.83</v>
      </c>
      <c r="U198" s="39">
        <v>54.4</v>
      </c>
      <c r="V198" s="40">
        <v>15.5</v>
      </c>
      <c r="W198" s="53">
        <f t="shared" si="93"/>
        <v>292.35999999999996</v>
      </c>
      <c r="X198" s="53">
        <f t="shared" si="94"/>
        <v>346.75999999999993</v>
      </c>
      <c r="Y198" s="52">
        <f t="shared" ref="Y198:Y242" si="114">SUM(G198:V198)</f>
        <v>362.25999999999993</v>
      </c>
      <c r="Z198" s="36">
        <f t="shared" si="95"/>
        <v>66.10499999999999</v>
      </c>
      <c r="AA198" s="36">
        <f t="shared" si="96"/>
        <v>134.54999999999998</v>
      </c>
      <c r="AB198" s="36">
        <f t="shared" si="97"/>
        <v>15.8535</v>
      </c>
      <c r="AC198" s="36">
        <f t="shared" si="98"/>
        <v>64.584000000000003</v>
      </c>
      <c r="AD198" s="36">
        <f t="shared" si="99"/>
        <v>13.513999999999999</v>
      </c>
      <c r="AE198" s="36">
        <f t="shared" si="100"/>
        <v>2.9347999999999996</v>
      </c>
      <c r="AF198" s="36">
        <f t="shared" si="101"/>
        <v>13.167499999999999</v>
      </c>
      <c r="AG198" s="36">
        <f t="shared" si="102"/>
        <v>1.8169999999999999</v>
      </c>
      <c r="AH198" s="36">
        <f t="shared" si="103"/>
        <v>11.7875</v>
      </c>
      <c r="AI198" s="36">
        <f t="shared" si="104"/>
        <v>2.3689999999999998</v>
      </c>
      <c r="AJ198" s="36">
        <f t="shared" si="105"/>
        <v>6.6347999999999994</v>
      </c>
      <c r="AK198" s="36">
        <f t="shared" si="106"/>
        <v>0.94619999999999982</v>
      </c>
      <c r="AL198" s="36">
        <f t="shared" si="107"/>
        <v>5.8254000000000001</v>
      </c>
      <c r="AM198" s="36">
        <f t="shared" si="108"/>
        <v>0.94619999999999982</v>
      </c>
      <c r="AN198" s="36">
        <f t="shared" si="109"/>
        <v>69.087999999999994</v>
      </c>
      <c r="AO198" s="36">
        <f t="shared" si="110"/>
        <v>23.715</v>
      </c>
      <c r="AP198" s="53">
        <f t="shared" si="111"/>
        <v>341.03489999999999</v>
      </c>
      <c r="AQ198" s="53">
        <f t="shared" si="112"/>
        <v>410.12289999999996</v>
      </c>
      <c r="AR198" s="52">
        <f t="shared" si="113"/>
        <v>433.83789999999993</v>
      </c>
      <c r="BT198" s="34">
        <v>193</v>
      </c>
      <c r="BU198" s="59">
        <f t="shared" ref="BU198:BU242" si="115">G198/$BU$4</f>
        <v>1.8833333333333333</v>
      </c>
      <c r="BV198" s="59">
        <f t="shared" ref="BV198:BV242" si="116">H198/$BV$4</f>
        <v>1.796875</v>
      </c>
      <c r="BW198" s="59">
        <f t="shared" ref="BW198:BW242" si="117">I198/$BW$4</f>
        <v>1.9084507042253522</v>
      </c>
      <c r="BX198" s="59">
        <f t="shared" ref="BX198:BX242" si="118">J198/$BX$4</f>
        <v>2.1230769230769231</v>
      </c>
      <c r="BY198" s="59">
        <f t="shared" ref="BY198:BY242" si="119">K198/$BY$4</f>
        <v>2.588888888888889</v>
      </c>
      <c r="BZ198" s="59">
        <f t="shared" ref="BZ198:BZ242" si="120">L198/$BZ$4</f>
        <v>2.8749999999999996</v>
      </c>
      <c r="CA198" s="59">
        <f t="shared" ref="CA198:CA242" si="121">M198/$CA$4</f>
        <v>3.013157894736842</v>
      </c>
      <c r="CB198" s="59">
        <f t="shared" ref="CB198:CB242" si="122">N198/$CB$4</f>
        <v>2.46875</v>
      </c>
      <c r="CC198" s="59">
        <f t="shared" ref="CC198:CC242" si="123">O198/$CC$4</f>
        <v>2.9285714285714284</v>
      </c>
      <c r="CD198" s="59">
        <f t="shared" ref="CD198:CD242" si="124">P198/$CD$4</f>
        <v>2.5749999999999997</v>
      </c>
      <c r="CE198" s="59">
        <f t="shared" ref="CE198:CE242" si="125">Q198/$CE$4</f>
        <v>2.5304347826086961</v>
      </c>
      <c r="CF198" s="59">
        <f t="shared" ref="CF198:CF242" si="126">R198/$CF$4</f>
        <v>2.5151515151515147</v>
      </c>
      <c r="CG198" s="59">
        <f t="shared" ref="CG198:CG242" si="127">S198/$CG$4</f>
        <v>2.3227272727272728</v>
      </c>
      <c r="CH198" s="59">
        <f t="shared" ref="CH198:CH242" si="128">T198/$CH$4</f>
        <v>1.9302325581395348</v>
      </c>
      <c r="CI198" s="59">
        <f t="shared" ref="CI198:CI242" si="129">U198/$CI$4</f>
        <v>2.4727272727272727</v>
      </c>
      <c r="CJ198" s="59">
        <f t="shared" ref="CJ198:CJ242" si="130">V198/$CJ$4</f>
        <v>1.1397058823529411</v>
      </c>
    </row>
    <row r="199" spans="1:88" x14ac:dyDescent="0.25">
      <c r="A199" s="41">
        <v>197</v>
      </c>
      <c r="B199" s="42" t="s">
        <v>236</v>
      </c>
      <c r="C199" s="42" t="s">
        <v>157</v>
      </c>
      <c r="D199" s="41" t="s">
        <v>253</v>
      </c>
      <c r="E199" s="41" t="s">
        <v>157</v>
      </c>
      <c r="F199" s="41" t="s">
        <v>207</v>
      </c>
      <c r="G199" s="39">
        <v>44.5</v>
      </c>
      <c r="H199" s="39">
        <v>88.7</v>
      </c>
      <c r="I199" s="39">
        <v>10.7</v>
      </c>
      <c r="J199" s="39">
        <v>41.8</v>
      </c>
      <c r="K199" s="39">
        <v>9.2899999999999991</v>
      </c>
      <c r="L199" s="39">
        <v>1.93</v>
      </c>
      <c r="M199" s="39">
        <v>8.42</v>
      </c>
      <c r="N199" s="39">
        <v>1.33</v>
      </c>
      <c r="O199" s="39">
        <v>7.5</v>
      </c>
      <c r="P199" s="39">
        <v>1.53</v>
      </c>
      <c r="Q199" s="39">
        <v>4.33</v>
      </c>
      <c r="R199" s="39">
        <v>0.63</v>
      </c>
      <c r="S199" s="39">
        <v>4.24</v>
      </c>
      <c r="T199" s="39">
        <v>0.64</v>
      </c>
      <c r="U199" s="39">
        <v>43.1</v>
      </c>
      <c r="V199" s="40">
        <v>15.5</v>
      </c>
      <c r="W199" s="53">
        <f t="shared" ref="W199:W242" si="131">SUM(G199:T199)</f>
        <v>225.54</v>
      </c>
      <c r="X199" s="53">
        <f t="shared" ref="X199:X242" si="132">SUM(G199:U199)</f>
        <v>268.64</v>
      </c>
      <c r="Y199" s="52">
        <f t="shared" si="114"/>
        <v>284.14</v>
      </c>
      <c r="Z199" s="36">
        <f t="shared" ref="Z199:Z242" si="133">G199*1.17</f>
        <v>52.064999999999998</v>
      </c>
      <c r="AA199" s="36">
        <f t="shared" ref="AA199:AA242" si="134">H199*1.17</f>
        <v>103.779</v>
      </c>
      <c r="AB199" s="36">
        <f t="shared" ref="AB199:AB242" si="135">I199*1.17</f>
        <v>12.518999999999998</v>
      </c>
      <c r="AC199" s="36">
        <f t="shared" ref="AC199:AC242" si="136">J199*1.17</f>
        <v>48.905999999999992</v>
      </c>
      <c r="AD199" s="36">
        <f t="shared" ref="AD199:AD242" si="137">K199*1.16</f>
        <v>10.776399999999999</v>
      </c>
      <c r="AE199" s="36">
        <f t="shared" ref="AE199:AE242" si="138">L199*1.16</f>
        <v>2.2387999999999999</v>
      </c>
      <c r="AF199" s="36">
        <f t="shared" ref="AF199:AF242" si="139">M199*1.15</f>
        <v>9.6829999999999998</v>
      </c>
      <c r="AG199" s="36">
        <f t="shared" ref="AG199:AG242" si="140">N199*1.15</f>
        <v>1.5294999999999999</v>
      </c>
      <c r="AH199" s="36">
        <f t="shared" ref="AH199:AH242" si="141">O199*1.15</f>
        <v>8.625</v>
      </c>
      <c r="AI199" s="36">
        <f t="shared" ref="AI199:AI242" si="142">P199*1.15</f>
        <v>1.7594999999999998</v>
      </c>
      <c r="AJ199" s="36">
        <f t="shared" ref="AJ199:AJ242" si="143">Q199*1.14</f>
        <v>4.9361999999999995</v>
      </c>
      <c r="AK199" s="36">
        <f t="shared" ref="AK199:AK242" si="144">R199*1.14</f>
        <v>0.71819999999999995</v>
      </c>
      <c r="AL199" s="36">
        <f t="shared" ref="AL199:AL242" si="145">S199*1.14</f>
        <v>4.8335999999999997</v>
      </c>
      <c r="AM199" s="36">
        <f t="shared" ref="AM199:AM242" si="146">T199*1.14</f>
        <v>0.72959999999999992</v>
      </c>
      <c r="AN199" s="36">
        <f t="shared" ref="AN199:AN242" si="147">U199*1.27</f>
        <v>54.737000000000002</v>
      </c>
      <c r="AO199" s="36">
        <f t="shared" ref="AO199:AO242" si="148">V199*1.53</f>
        <v>23.715</v>
      </c>
      <c r="AP199" s="53">
        <f t="shared" ref="AP199:AP242" si="149">SUM(Z199:AM199)</f>
        <v>263.09880000000004</v>
      </c>
      <c r="AQ199" s="53">
        <f t="shared" ref="AQ199:AQ242" si="150">SUM(Z199:AN199)</f>
        <v>317.83580000000006</v>
      </c>
      <c r="AR199" s="52">
        <f t="shared" ref="AR199:AR242" si="151">SUM(Z199:AO199)</f>
        <v>341.55080000000004</v>
      </c>
      <c r="BT199" s="34">
        <v>194</v>
      </c>
      <c r="BU199" s="59">
        <f t="shared" si="115"/>
        <v>1.4833333333333334</v>
      </c>
      <c r="BV199" s="59">
        <f t="shared" si="116"/>
        <v>1.3859375</v>
      </c>
      <c r="BW199" s="59">
        <f t="shared" si="117"/>
        <v>1.5070422535211268</v>
      </c>
      <c r="BX199" s="59">
        <f t="shared" si="118"/>
        <v>1.6076923076923075</v>
      </c>
      <c r="BY199" s="59">
        <f t="shared" si="119"/>
        <v>2.0644444444444443</v>
      </c>
      <c r="BZ199" s="59">
        <f t="shared" si="120"/>
        <v>2.1931818181818179</v>
      </c>
      <c r="CA199" s="59">
        <f t="shared" si="121"/>
        <v>2.2157894736842105</v>
      </c>
      <c r="CB199" s="59">
        <f t="shared" si="122"/>
        <v>2.078125</v>
      </c>
      <c r="CC199" s="59">
        <f t="shared" si="123"/>
        <v>2.1428571428571428</v>
      </c>
      <c r="CD199" s="59">
        <f t="shared" si="124"/>
        <v>1.9124999999999999</v>
      </c>
      <c r="CE199" s="59">
        <f t="shared" si="125"/>
        <v>1.8826086956521741</v>
      </c>
      <c r="CF199" s="59">
        <f t="shared" si="126"/>
        <v>1.9090909090909089</v>
      </c>
      <c r="CG199" s="59">
        <f t="shared" si="127"/>
        <v>1.9272727272727272</v>
      </c>
      <c r="CH199" s="59">
        <f t="shared" si="128"/>
        <v>1.4883720930232558</v>
      </c>
      <c r="CI199" s="59">
        <f t="shared" si="129"/>
        <v>1.9590909090909092</v>
      </c>
      <c r="CJ199" s="59">
        <f t="shared" si="130"/>
        <v>1.1397058823529411</v>
      </c>
    </row>
    <row r="200" spans="1:88" x14ac:dyDescent="0.25">
      <c r="A200" s="41">
        <v>198</v>
      </c>
      <c r="B200" s="42" t="s">
        <v>236</v>
      </c>
      <c r="C200" s="42" t="s">
        <v>157</v>
      </c>
      <c r="D200" s="41" t="s">
        <v>253</v>
      </c>
      <c r="E200" s="41" t="s">
        <v>157</v>
      </c>
      <c r="F200" s="41" t="s">
        <v>207</v>
      </c>
      <c r="G200" s="39">
        <v>50.1</v>
      </c>
      <c r="H200" s="39">
        <v>101.5</v>
      </c>
      <c r="I200" s="39">
        <v>12.7</v>
      </c>
      <c r="J200" s="39">
        <v>48.9</v>
      </c>
      <c r="K200" s="39">
        <v>10.55</v>
      </c>
      <c r="L200" s="39">
        <v>2.2200000000000002</v>
      </c>
      <c r="M200" s="39">
        <v>9.59</v>
      </c>
      <c r="N200" s="39">
        <v>1.49</v>
      </c>
      <c r="O200" s="39">
        <v>8.4499999999999993</v>
      </c>
      <c r="P200" s="39">
        <v>1.69</v>
      </c>
      <c r="Q200" s="39">
        <v>4.83</v>
      </c>
      <c r="R200" s="39">
        <v>0.71</v>
      </c>
      <c r="S200" s="39">
        <v>4.3899999999999997</v>
      </c>
      <c r="T200" s="39">
        <v>0.65</v>
      </c>
      <c r="U200" s="39">
        <v>46.2</v>
      </c>
      <c r="V200" s="40">
        <v>15.5</v>
      </c>
      <c r="W200" s="53">
        <f t="shared" si="131"/>
        <v>257.77</v>
      </c>
      <c r="X200" s="53">
        <f t="shared" si="132"/>
        <v>303.96999999999997</v>
      </c>
      <c r="Y200" s="52">
        <f t="shared" si="114"/>
        <v>319.46999999999997</v>
      </c>
      <c r="Z200" s="36">
        <f t="shared" si="133"/>
        <v>58.616999999999997</v>
      </c>
      <c r="AA200" s="36">
        <f t="shared" si="134"/>
        <v>118.755</v>
      </c>
      <c r="AB200" s="36">
        <f t="shared" si="135"/>
        <v>14.858999999999998</v>
      </c>
      <c r="AC200" s="36">
        <f t="shared" si="136"/>
        <v>57.212999999999994</v>
      </c>
      <c r="AD200" s="36">
        <f t="shared" si="137"/>
        <v>12.238</v>
      </c>
      <c r="AE200" s="36">
        <f t="shared" si="138"/>
        <v>2.5752000000000002</v>
      </c>
      <c r="AF200" s="36">
        <f t="shared" si="139"/>
        <v>11.028499999999999</v>
      </c>
      <c r="AG200" s="36">
        <f t="shared" si="140"/>
        <v>1.7134999999999998</v>
      </c>
      <c r="AH200" s="36">
        <f t="shared" si="141"/>
        <v>9.7174999999999976</v>
      </c>
      <c r="AI200" s="36">
        <f t="shared" si="142"/>
        <v>1.9434999999999998</v>
      </c>
      <c r="AJ200" s="36">
        <f t="shared" si="143"/>
        <v>5.5061999999999998</v>
      </c>
      <c r="AK200" s="36">
        <f t="shared" si="144"/>
        <v>0.8093999999999999</v>
      </c>
      <c r="AL200" s="36">
        <f t="shared" si="145"/>
        <v>5.004599999999999</v>
      </c>
      <c r="AM200" s="36">
        <f t="shared" si="146"/>
        <v>0.74099999999999999</v>
      </c>
      <c r="AN200" s="36">
        <f t="shared" si="147"/>
        <v>58.674000000000007</v>
      </c>
      <c r="AO200" s="36">
        <f t="shared" si="148"/>
        <v>23.715</v>
      </c>
      <c r="AP200" s="53">
        <f t="shared" si="149"/>
        <v>300.7213999999999</v>
      </c>
      <c r="AQ200" s="53">
        <f t="shared" si="150"/>
        <v>359.39539999999988</v>
      </c>
      <c r="AR200" s="52">
        <f t="shared" si="151"/>
        <v>383.11039999999986</v>
      </c>
      <c r="BT200" s="34">
        <v>195</v>
      </c>
      <c r="BU200" s="59">
        <f t="shared" si="115"/>
        <v>1.6700000000000002</v>
      </c>
      <c r="BV200" s="59">
        <f t="shared" si="116"/>
        <v>1.5859375</v>
      </c>
      <c r="BW200" s="59">
        <f t="shared" si="117"/>
        <v>1.7887323943661972</v>
      </c>
      <c r="BX200" s="59">
        <f t="shared" si="118"/>
        <v>1.8807692307692307</v>
      </c>
      <c r="BY200" s="59">
        <f t="shared" si="119"/>
        <v>2.3444444444444446</v>
      </c>
      <c r="BZ200" s="59">
        <f t="shared" si="120"/>
        <v>2.5227272727272729</v>
      </c>
      <c r="CA200" s="59">
        <f t="shared" si="121"/>
        <v>2.5236842105263158</v>
      </c>
      <c r="CB200" s="59">
        <f t="shared" si="122"/>
        <v>2.328125</v>
      </c>
      <c r="CC200" s="59">
        <f t="shared" si="123"/>
        <v>2.4142857142857141</v>
      </c>
      <c r="CD200" s="59">
        <f t="shared" si="124"/>
        <v>2.1124999999999998</v>
      </c>
      <c r="CE200" s="59">
        <f t="shared" si="125"/>
        <v>2.1</v>
      </c>
      <c r="CF200" s="59">
        <f t="shared" si="126"/>
        <v>2.1515151515151514</v>
      </c>
      <c r="CG200" s="59">
        <f t="shared" si="127"/>
        <v>1.9954545454545451</v>
      </c>
      <c r="CH200" s="59">
        <f t="shared" si="128"/>
        <v>1.5116279069767442</v>
      </c>
      <c r="CI200" s="59">
        <f t="shared" si="129"/>
        <v>2.1</v>
      </c>
      <c r="CJ200" s="59">
        <f t="shared" si="130"/>
        <v>1.1397058823529411</v>
      </c>
    </row>
    <row r="201" spans="1:88" x14ac:dyDescent="0.25">
      <c r="A201" s="41">
        <v>199</v>
      </c>
      <c r="B201" s="42" t="s">
        <v>236</v>
      </c>
      <c r="C201" s="42" t="s">
        <v>157</v>
      </c>
      <c r="D201" s="41" t="s">
        <v>253</v>
      </c>
      <c r="E201" s="41" t="s">
        <v>157</v>
      </c>
      <c r="F201" s="41" t="s">
        <v>207</v>
      </c>
      <c r="G201" s="39">
        <v>47.7</v>
      </c>
      <c r="H201" s="39">
        <v>93.1</v>
      </c>
      <c r="I201" s="39">
        <v>11.65</v>
      </c>
      <c r="J201" s="39">
        <v>45</v>
      </c>
      <c r="K201" s="39">
        <v>9.6199999999999992</v>
      </c>
      <c r="L201" s="39">
        <v>2.12</v>
      </c>
      <c r="M201" s="39">
        <v>8.9600000000000009</v>
      </c>
      <c r="N201" s="39">
        <v>1.33</v>
      </c>
      <c r="O201" s="39">
        <v>7.46</v>
      </c>
      <c r="P201" s="39">
        <v>1.53</v>
      </c>
      <c r="Q201" s="39">
        <v>4.1900000000000004</v>
      </c>
      <c r="R201" s="39">
        <v>0.66</v>
      </c>
      <c r="S201" s="39">
        <v>4.08</v>
      </c>
      <c r="T201" s="39">
        <v>0.64</v>
      </c>
      <c r="U201" s="39">
        <v>43.4</v>
      </c>
      <c r="V201" s="39">
        <v>13</v>
      </c>
      <c r="W201" s="53">
        <f t="shared" si="131"/>
        <v>238.04000000000005</v>
      </c>
      <c r="X201" s="53">
        <f t="shared" si="132"/>
        <v>281.44000000000005</v>
      </c>
      <c r="Y201" s="52">
        <f t="shared" si="114"/>
        <v>294.44000000000005</v>
      </c>
      <c r="Z201" s="36">
        <f t="shared" si="133"/>
        <v>55.808999999999997</v>
      </c>
      <c r="AA201" s="36">
        <f t="shared" si="134"/>
        <v>108.92699999999999</v>
      </c>
      <c r="AB201" s="36">
        <f t="shared" si="135"/>
        <v>13.6305</v>
      </c>
      <c r="AC201" s="36">
        <f t="shared" si="136"/>
        <v>52.65</v>
      </c>
      <c r="AD201" s="36">
        <f t="shared" si="137"/>
        <v>11.159199999999998</v>
      </c>
      <c r="AE201" s="36">
        <f t="shared" si="138"/>
        <v>2.4592000000000001</v>
      </c>
      <c r="AF201" s="36">
        <f t="shared" si="139"/>
        <v>10.304</v>
      </c>
      <c r="AG201" s="36">
        <f t="shared" si="140"/>
        <v>1.5294999999999999</v>
      </c>
      <c r="AH201" s="36">
        <f t="shared" si="141"/>
        <v>8.5789999999999988</v>
      </c>
      <c r="AI201" s="36">
        <f t="shared" si="142"/>
        <v>1.7594999999999998</v>
      </c>
      <c r="AJ201" s="36">
        <f t="shared" si="143"/>
        <v>4.7766000000000002</v>
      </c>
      <c r="AK201" s="36">
        <f t="shared" si="144"/>
        <v>0.75239999999999996</v>
      </c>
      <c r="AL201" s="36">
        <f t="shared" si="145"/>
        <v>4.6511999999999993</v>
      </c>
      <c r="AM201" s="36">
        <f t="shared" si="146"/>
        <v>0.72959999999999992</v>
      </c>
      <c r="AN201" s="36">
        <f t="shared" si="147"/>
        <v>55.118000000000002</v>
      </c>
      <c r="AO201" s="36">
        <f t="shared" si="148"/>
        <v>19.89</v>
      </c>
      <c r="AP201" s="53">
        <f t="shared" si="149"/>
        <v>277.71670000000006</v>
      </c>
      <c r="AQ201" s="53">
        <f t="shared" si="150"/>
        <v>332.83470000000005</v>
      </c>
      <c r="AR201" s="52">
        <f t="shared" si="151"/>
        <v>352.72470000000004</v>
      </c>
      <c r="BT201" s="34">
        <v>196</v>
      </c>
      <c r="BU201" s="59">
        <f t="shared" si="115"/>
        <v>1.59</v>
      </c>
      <c r="BV201" s="59">
        <f t="shared" si="116"/>
        <v>1.4546874999999999</v>
      </c>
      <c r="BW201" s="59">
        <f t="shared" si="117"/>
        <v>1.6408450704225352</v>
      </c>
      <c r="BX201" s="59">
        <f t="shared" si="118"/>
        <v>1.7307692307692308</v>
      </c>
      <c r="BY201" s="59">
        <f t="shared" si="119"/>
        <v>2.1377777777777776</v>
      </c>
      <c r="BZ201" s="59">
        <f t="shared" si="120"/>
        <v>2.4090909090909092</v>
      </c>
      <c r="CA201" s="59">
        <f t="shared" si="121"/>
        <v>2.3578947368421055</v>
      </c>
      <c r="CB201" s="59">
        <f t="shared" si="122"/>
        <v>2.078125</v>
      </c>
      <c r="CC201" s="59">
        <f t="shared" si="123"/>
        <v>2.1314285714285712</v>
      </c>
      <c r="CD201" s="59">
        <f t="shared" si="124"/>
        <v>1.9124999999999999</v>
      </c>
      <c r="CE201" s="59">
        <f t="shared" si="125"/>
        <v>1.821739130434783</v>
      </c>
      <c r="CF201" s="59">
        <f t="shared" si="126"/>
        <v>2</v>
      </c>
      <c r="CG201" s="59">
        <f t="shared" si="127"/>
        <v>1.8545454545454545</v>
      </c>
      <c r="CH201" s="59">
        <f t="shared" si="128"/>
        <v>1.4883720930232558</v>
      </c>
      <c r="CI201" s="59">
        <f t="shared" si="129"/>
        <v>1.9727272727272727</v>
      </c>
      <c r="CJ201" s="59">
        <f t="shared" si="130"/>
        <v>0.95588235294117652</v>
      </c>
    </row>
    <row r="202" spans="1:88" x14ac:dyDescent="0.25">
      <c r="A202" s="41">
        <v>200</v>
      </c>
      <c r="B202" s="42" t="s">
        <v>236</v>
      </c>
      <c r="C202" s="42" t="s">
        <v>157</v>
      </c>
      <c r="D202" s="41" t="s">
        <v>253</v>
      </c>
      <c r="E202" s="41" t="s">
        <v>157</v>
      </c>
      <c r="F202" s="41" t="s">
        <v>207</v>
      </c>
      <c r="G202" s="39">
        <v>44.8</v>
      </c>
      <c r="H202" s="39">
        <v>88.4</v>
      </c>
      <c r="I202" s="39">
        <v>11</v>
      </c>
      <c r="J202" s="39">
        <v>44.5</v>
      </c>
      <c r="K202" s="39">
        <v>9.18</v>
      </c>
      <c r="L202" s="39">
        <v>1.9</v>
      </c>
      <c r="M202" s="39">
        <v>8.27</v>
      </c>
      <c r="N202" s="39">
        <v>1.27</v>
      </c>
      <c r="O202" s="39">
        <v>6.93</v>
      </c>
      <c r="P202" s="39">
        <v>1.42</v>
      </c>
      <c r="Q202" s="39">
        <v>1.42</v>
      </c>
      <c r="R202" s="39">
        <v>0.57999999999999996</v>
      </c>
      <c r="S202" s="39">
        <v>3.78</v>
      </c>
      <c r="T202" s="39">
        <v>0.54</v>
      </c>
      <c r="U202" s="39">
        <v>40.700000000000003</v>
      </c>
      <c r="V202" s="40">
        <v>15.5</v>
      </c>
      <c r="W202" s="53">
        <f t="shared" si="131"/>
        <v>223.99</v>
      </c>
      <c r="X202" s="53">
        <f t="shared" si="132"/>
        <v>264.69</v>
      </c>
      <c r="Y202" s="52">
        <f t="shared" si="114"/>
        <v>280.19</v>
      </c>
      <c r="Z202" s="36">
        <f t="shared" si="133"/>
        <v>52.415999999999997</v>
      </c>
      <c r="AA202" s="36">
        <f t="shared" si="134"/>
        <v>103.428</v>
      </c>
      <c r="AB202" s="36">
        <f t="shared" si="135"/>
        <v>12.87</v>
      </c>
      <c r="AC202" s="36">
        <f t="shared" si="136"/>
        <v>52.064999999999998</v>
      </c>
      <c r="AD202" s="36">
        <f t="shared" si="137"/>
        <v>10.6488</v>
      </c>
      <c r="AE202" s="36">
        <f t="shared" si="138"/>
        <v>2.2039999999999997</v>
      </c>
      <c r="AF202" s="36">
        <f t="shared" si="139"/>
        <v>9.5104999999999986</v>
      </c>
      <c r="AG202" s="36">
        <f t="shared" si="140"/>
        <v>1.4604999999999999</v>
      </c>
      <c r="AH202" s="36">
        <f t="shared" si="141"/>
        <v>7.9694999999999991</v>
      </c>
      <c r="AI202" s="36">
        <f t="shared" si="142"/>
        <v>1.6329999999999998</v>
      </c>
      <c r="AJ202" s="36">
        <f t="shared" si="143"/>
        <v>1.6187999999999998</v>
      </c>
      <c r="AK202" s="36">
        <f t="shared" si="144"/>
        <v>0.6611999999999999</v>
      </c>
      <c r="AL202" s="36">
        <f t="shared" si="145"/>
        <v>4.3091999999999997</v>
      </c>
      <c r="AM202" s="36">
        <f t="shared" si="146"/>
        <v>0.61560000000000004</v>
      </c>
      <c r="AN202" s="36">
        <f t="shared" si="147"/>
        <v>51.689000000000007</v>
      </c>
      <c r="AO202" s="36">
        <f t="shared" si="148"/>
        <v>23.715</v>
      </c>
      <c r="AP202" s="53">
        <f t="shared" si="149"/>
        <v>261.41009999999994</v>
      </c>
      <c r="AQ202" s="53">
        <f t="shared" si="150"/>
        <v>313.09909999999996</v>
      </c>
      <c r="AR202" s="52">
        <f t="shared" si="151"/>
        <v>336.81409999999994</v>
      </c>
      <c r="BT202" s="34">
        <v>197</v>
      </c>
      <c r="BU202" s="59">
        <f t="shared" si="115"/>
        <v>1.4933333333333332</v>
      </c>
      <c r="BV202" s="59">
        <f t="shared" si="116"/>
        <v>1.3812500000000001</v>
      </c>
      <c r="BW202" s="59">
        <f t="shared" si="117"/>
        <v>1.5492957746478875</v>
      </c>
      <c r="BX202" s="59">
        <f t="shared" si="118"/>
        <v>1.7115384615384615</v>
      </c>
      <c r="BY202" s="59">
        <f t="shared" si="119"/>
        <v>2.04</v>
      </c>
      <c r="BZ202" s="59">
        <f t="shared" si="120"/>
        <v>2.1590909090909092</v>
      </c>
      <c r="CA202" s="59">
        <f t="shared" si="121"/>
        <v>2.176315789473684</v>
      </c>
      <c r="CB202" s="59">
        <f t="shared" si="122"/>
        <v>1.984375</v>
      </c>
      <c r="CC202" s="59">
        <f t="shared" si="123"/>
        <v>1.98</v>
      </c>
      <c r="CD202" s="59">
        <f t="shared" si="124"/>
        <v>1.7749999999999999</v>
      </c>
      <c r="CE202" s="59">
        <f t="shared" si="125"/>
        <v>0.61739130434782608</v>
      </c>
      <c r="CF202" s="59">
        <f t="shared" si="126"/>
        <v>1.7575757575757573</v>
      </c>
      <c r="CG202" s="59">
        <f t="shared" si="127"/>
        <v>1.718181818181818</v>
      </c>
      <c r="CH202" s="59">
        <f t="shared" si="128"/>
        <v>1.2558139534883721</v>
      </c>
      <c r="CI202" s="59">
        <f t="shared" si="129"/>
        <v>1.85</v>
      </c>
      <c r="CJ202" s="59">
        <f t="shared" si="130"/>
        <v>1.1397058823529411</v>
      </c>
    </row>
    <row r="203" spans="1:88" x14ac:dyDescent="0.25">
      <c r="A203" s="41">
        <v>201</v>
      </c>
      <c r="B203" s="42" t="s">
        <v>236</v>
      </c>
      <c r="C203" s="42" t="s">
        <v>157</v>
      </c>
      <c r="D203" s="41" t="s">
        <v>253</v>
      </c>
      <c r="E203" s="41" t="s">
        <v>157</v>
      </c>
      <c r="F203" s="41" t="s">
        <v>207</v>
      </c>
      <c r="G203" s="39">
        <v>58.6</v>
      </c>
      <c r="H203" s="39">
        <v>118</v>
      </c>
      <c r="I203" s="39">
        <v>14.25</v>
      </c>
      <c r="J203" s="39">
        <v>59.1</v>
      </c>
      <c r="K203" s="39">
        <v>12.6</v>
      </c>
      <c r="L203" s="39">
        <v>2.65</v>
      </c>
      <c r="M203" s="39">
        <v>11.75</v>
      </c>
      <c r="N203" s="39">
        <v>1.71</v>
      </c>
      <c r="O203" s="39">
        <v>10.3</v>
      </c>
      <c r="P203" s="39">
        <v>1.98</v>
      </c>
      <c r="Q203" s="39">
        <v>1.98</v>
      </c>
      <c r="R203" s="39">
        <v>0.87</v>
      </c>
      <c r="S203" s="39">
        <v>5.95</v>
      </c>
      <c r="T203" s="39">
        <v>0.85</v>
      </c>
      <c r="U203" s="39">
        <v>56.7</v>
      </c>
      <c r="V203" s="40">
        <v>15.5</v>
      </c>
      <c r="W203" s="53">
        <f t="shared" si="131"/>
        <v>300.59000000000003</v>
      </c>
      <c r="X203" s="53">
        <f t="shared" si="132"/>
        <v>357.29</v>
      </c>
      <c r="Y203" s="52">
        <f t="shared" si="114"/>
        <v>372.79</v>
      </c>
      <c r="Z203" s="36">
        <f t="shared" si="133"/>
        <v>68.561999999999998</v>
      </c>
      <c r="AA203" s="36">
        <f t="shared" si="134"/>
        <v>138.06</v>
      </c>
      <c r="AB203" s="36">
        <f t="shared" si="135"/>
        <v>16.672499999999999</v>
      </c>
      <c r="AC203" s="36">
        <f t="shared" si="136"/>
        <v>69.146999999999991</v>
      </c>
      <c r="AD203" s="36">
        <f t="shared" si="137"/>
        <v>14.615999999999998</v>
      </c>
      <c r="AE203" s="36">
        <f t="shared" si="138"/>
        <v>3.0739999999999998</v>
      </c>
      <c r="AF203" s="36">
        <f t="shared" si="139"/>
        <v>13.512499999999999</v>
      </c>
      <c r="AG203" s="36">
        <f t="shared" si="140"/>
        <v>1.9664999999999999</v>
      </c>
      <c r="AH203" s="36">
        <f t="shared" si="141"/>
        <v>11.845000000000001</v>
      </c>
      <c r="AI203" s="36">
        <f t="shared" si="142"/>
        <v>2.2769999999999997</v>
      </c>
      <c r="AJ203" s="36">
        <f t="shared" si="143"/>
        <v>2.2571999999999997</v>
      </c>
      <c r="AK203" s="36">
        <f t="shared" si="144"/>
        <v>0.9917999999999999</v>
      </c>
      <c r="AL203" s="36">
        <f t="shared" si="145"/>
        <v>6.7829999999999995</v>
      </c>
      <c r="AM203" s="36">
        <f t="shared" si="146"/>
        <v>0.96899999999999986</v>
      </c>
      <c r="AN203" s="36">
        <f t="shared" si="147"/>
        <v>72.009</v>
      </c>
      <c r="AO203" s="36">
        <f t="shared" si="148"/>
        <v>23.715</v>
      </c>
      <c r="AP203" s="53">
        <f t="shared" si="149"/>
        <v>350.73350000000005</v>
      </c>
      <c r="AQ203" s="53">
        <f t="shared" si="150"/>
        <v>422.74250000000006</v>
      </c>
      <c r="AR203" s="52">
        <f t="shared" si="151"/>
        <v>446.45750000000004</v>
      </c>
      <c r="BT203" s="34">
        <v>198</v>
      </c>
      <c r="BU203" s="59">
        <f t="shared" si="115"/>
        <v>1.9533333333333334</v>
      </c>
      <c r="BV203" s="59">
        <f t="shared" si="116"/>
        <v>1.84375</v>
      </c>
      <c r="BW203" s="59">
        <f t="shared" si="117"/>
        <v>2.007042253521127</v>
      </c>
      <c r="BX203" s="59">
        <f t="shared" si="118"/>
        <v>2.273076923076923</v>
      </c>
      <c r="BY203" s="59">
        <f t="shared" si="119"/>
        <v>2.8</v>
      </c>
      <c r="BZ203" s="59">
        <f t="shared" si="120"/>
        <v>3.0113636363636362</v>
      </c>
      <c r="CA203" s="59">
        <f t="shared" si="121"/>
        <v>3.0921052631578947</v>
      </c>
      <c r="CB203" s="59">
        <f t="shared" si="122"/>
        <v>2.671875</v>
      </c>
      <c r="CC203" s="59">
        <f t="shared" si="123"/>
        <v>2.9428571428571431</v>
      </c>
      <c r="CD203" s="59">
        <f t="shared" si="124"/>
        <v>2.4749999999999996</v>
      </c>
      <c r="CE203" s="59">
        <f t="shared" si="125"/>
        <v>0.86086956521739133</v>
      </c>
      <c r="CF203" s="59">
        <f t="shared" si="126"/>
        <v>2.6363636363636362</v>
      </c>
      <c r="CG203" s="59">
        <f t="shared" si="127"/>
        <v>2.7045454545454546</v>
      </c>
      <c r="CH203" s="59">
        <f t="shared" si="128"/>
        <v>1.9767441860465116</v>
      </c>
      <c r="CI203" s="59">
        <f t="shared" si="129"/>
        <v>2.5772727272727276</v>
      </c>
      <c r="CJ203" s="59">
        <f t="shared" si="130"/>
        <v>1.1397058823529411</v>
      </c>
    </row>
    <row r="204" spans="1:88" x14ac:dyDescent="0.25">
      <c r="A204" s="41">
        <v>202</v>
      </c>
      <c r="B204" s="42" t="s">
        <v>236</v>
      </c>
      <c r="C204" s="42" t="s">
        <v>157</v>
      </c>
      <c r="D204" s="41" t="s">
        <v>253</v>
      </c>
      <c r="E204" s="41" t="s">
        <v>157</v>
      </c>
      <c r="F204" s="41" t="s">
        <v>207</v>
      </c>
      <c r="G204" s="39">
        <v>60.7</v>
      </c>
      <c r="H204" s="39">
        <v>121.5</v>
      </c>
      <c r="I204" s="39">
        <v>14.7</v>
      </c>
      <c r="J204" s="39">
        <v>56.8</v>
      </c>
      <c r="K204" s="39">
        <v>12.15</v>
      </c>
      <c r="L204" s="39">
        <v>2.72</v>
      </c>
      <c r="M204" s="39">
        <v>11.7</v>
      </c>
      <c r="N204" s="39">
        <v>1.73</v>
      </c>
      <c r="O204" s="39">
        <v>9.94</v>
      </c>
      <c r="P204" s="39">
        <v>2.0299999999999998</v>
      </c>
      <c r="Q204" s="39">
        <v>5.71</v>
      </c>
      <c r="R204" s="39">
        <v>0.89</v>
      </c>
      <c r="S204" s="39">
        <v>5.42</v>
      </c>
      <c r="T204" s="39">
        <v>0.87</v>
      </c>
      <c r="U204" s="39">
        <v>59.1</v>
      </c>
      <c r="V204" s="39">
        <v>20</v>
      </c>
      <c r="W204" s="53">
        <f t="shared" si="131"/>
        <v>306.85999999999996</v>
      </c>
      <c r="X204" s="53">
        <f t="shared" si="132"/>
        <v>365.96</v>
      </c>
      <c r="Y204" s="52">
        <f t="shared" si="114"/>
        <v>385.96</v>
      </c>
      <c r="Z204" s="36">
        <f t="shared" si="133"/>
        <v>71.019000000000005</v>
      </c>
      <c r="AA204" s="36">
        <f t="shared" si="134"/>
        <v>142.155</v>
      </c>
      <c r="AB204" s="36">
        <f t="shared" si="135"/>
        <v>17.198999999999998</v>
      </c>
      <c r="AC204" s="36">
        <f t="shared" si="136"/>
        <v>66.455999999999989</v>
      </c>
      <c r="AD204" s="36">
        <f t="shared" si="137"/>
        <v>14.093999999999999</v>
      </c>
      <c r="AE204" s="36">
        <f t="shared" si="138"/>
        <v>3.1552000000000002</v>
      </c>
      <c r="AF204" s="36">
        <f t="shared" si="139"/>
        <v>13.454999999999998</v>
      </c>
      <c r="AG204" s="36">
        <f t="shared" si="140"/>
        <v>1.9894999999999998</v>
      </c>
      <c r="AH204" s="36">
        <f t="shared" si="141"/>
        <v>11.430999999999999</v>
      </c>
      <c r="AI204" s="36">
        <f t="shared" si="142"/>
        <v>2.3344999999999998</v>
      </c>
      <c r="AJ204" s="36">
        <f t="shared" si="143"/>
        <v>6.5093999999999994</v>
      </c>
      <c r="AK204" s="36">
        <f t="shared" si="144"/>
        <v>1.0145999999999999</v>
      </c>
      <c r="AL204" s="36">
        <f t="shared" si="145"/>
        <v>6.178799999999999</v>
      </c>
      <c r="AM204" s="36">
        <f t="shared" si="146"/>
        <v>0.9917999999999999</v>
      </c>
      <c r="AN204" s="36">
        <f t="shared" si="147"/>
        <v>75.057000000000002</v>
      </c>
      <c r="AO204" s="36">
        <f t="shared" si="148"/>
        <v>30.6</v>
      </c>
      <c r="AP204" s="53">
        <f t="shared" si="149"/>
        <v>357.98279999999988</v>
      </c>
      <c r="AQ204" s="53">
        <f t="shared" si="150"/>
        <v>433.0397999999999</v>
      </c>
      <c r="AR204" s="52">
        <f t="shared" si="151"/>
        <v>463.63979999999992</v>
      </c>
      <c r="BT204" s="34">
        <v>199</v>
      </c>
      <c r="BU204" s="59">
        <f t="shared" si="115"/>
        <v>2.0233333333333334</v>
      </c>
      <c r="BV204" s="59">
        <f t="shared" si="116"/>
        <v>1.8984375</v>
      </c>
      <c r="BW204" s="59">
        <f t="shared" si="117"/>
        <v>2.0704225352112675</v>
      </c>
      <c r="BX204" s="59">
        <f t="shared" si="118"/>
        <v>2.1846153846153844</v>
      </c>
      <c r="BY204" s="59">
        <f t="shared" si="119"/>
        <v>2.7</v>
      </c>
      <c r="BZ204" s="59">
        <f t="shared" si="120"/>
        <v>3.0909090909090913</v>
      </c>
      <c r="CA204" s="59">
        <f t="shared" si="121"/>
        <v>3.0789473684210527</v>
      </c>
      <c r="CB204" s="59">
        <f t="shared" si="122"/>
        <v>2.703125</v>
      </c>
      <c r="CC204" s="59">
        <f t="shared" si="123"/>
        <v>2.84</v>
      </c>
      <c r="CD204" s="59">
        <f t="shared" si="124"/>
        <v>2.5374999999999996</v>
      </c>
      <c r="CE204" s="59">
        <f t="shared" si="125"/>
        <v>2.482608695652174</v>
      </c>
      <c r="CF204" s="59">
        <f t="shared" si="126"/>
        <v>2.6969696969696968</v>
      </c>
      <c r="CG204" s="59">
        <f t="shared" si="127"/>
        <v>2.4636363636363634</v>
      </c>
      <c r="CH204" s="59">
        <f t="shared" si="128"/>
        <v>2.0232558139534884</v>
      </c>
      <c r="CI204" s="59">
        <f t="shared" si="129"/>
        <v>2.6863636363636365</v>
      </c>
      <c r="CJ204" s="59">
        <f t="shared" si="130"/>
        <v>1.4705882352941178</v>
      </c>
    </row>
    <row r="205" spans="1:88" x14ac:dyDescent="0.25">
      <c r="A205" s="41">
        <v>203</v>
      </c>
      <c r="B205" s="42" t="s">
        <v>236</v>
      </c>
      <c r="C205" s="42" t="s">
        <v>157</v>
      </c>
      <c r="D205" s="41" t="s">
        <v>254</v>
      </c>
      <c r="E205" s="41" t="s">
        <v>157</v>
      </c>
      <c r="F205" s="41" t="s">
        <v>207</v>
      </c>
      <c r="G205" s="39">
        <v>52.6</v>
      </c>
      <c r="H205" s="39">
        <v>103</v>
      </c>
      <c r="I205" s="39">
        <v>12.75</v>
      </c>
      <c r="J205" s="39">
        <v>52.7</v>
      </c>
      <c r="K205" s="39">
        <v>11.1</v>
      </c>
      <c r="L205" s="39">
        <v>2.12</v>
      </c>
      <c r="M205" s="39">
        <v>10.050000000000001</v>
      </c>
      <c r="N205" s="39">
        <v>1.49</v>
      </c>
      <c r="O205" s="39">
        <v>9.0299999999999994</v>
      </c>
      <c r="P205" s="39">
        <v>1.69</v>
      </c>
      <c r="Q205" s="39">
        <v>5.0599999999999996</v>
      </c>
      <c r="R205" s="39">
        <v>0.73</v>
      </c>
      <c r="S205" s="39">
        <v>4.42</v>
      </c>
      <c r="T205" s="39">
        <v>0.64</v>
      </c>
      <c r="U205" s="39">
        <v>44.9</v>
      </c>
      <c r="V205" s="40">
        <v>20</v>
      </c>
      <c r="W205" s="53">
        <f t="shared" si="131"/>
        <v>267.38000000000005</v>
      </c>
      <c r="X205" s="53">
        <f t="shared" si="132"/>
        <v>312.28000000000003</v>
      </c>
      <c r="Y205" s="52">
        <f t="shared" si="114"/>
        <v>332.28000000000003</v>
      </c>
      <c r="Z205" s="36">
        <f t="shared" si="133"/>
        <v>61.541999999999994</v>
      </c>
      <c r="AA205" s="36">
        <f t="shared" si="134"/>
        <v>120.50999999999999</v>
      </c>
      <c r="AB205" s="36">
        <f t="shared" si="135"/>
        <v>14.917499999999999</v>
      </c>
      <c r="AC205" s="36">
        <f t="shared" si="136"/>
        <v>61.658999999999999</v>
      </c>
      <c r="AD205" s="36">
        <f t="shared" si="137"/>
        <v>12.875999999999999</v>
      </c>
      <c r="AE205" s="36">
        <f t="shared" si="138"/>
        <v>2.4592000000000001</v>
      </c>
      <c r="AF205" s="36">
        <f t="shared" si="139"/>
        <v>11.557499999999999</v>
      </c>
      <c r="AG205" s="36">
        <f t="shared" si="140"/>
        <v>1.7134999999999998</v>
      </c>
      <c r="AH205" s="36">
        <f t="shared" si="141"/>
        <v>10.384499999999999</v>
      </c>
      <c r="AI205" s="36">
        <f t="shared" si="142"/>
        <v>1.9434999999999998</v>
      </c>
      <c r="AJ205" s="36">
        <f t="shared" si="143"/>
        <v>5.7683999999999989</v>
      </c>
      <c r="AK205" s="36">
        <f t="shared" si="144"/>
        <v>0.83219999999999994</v>
      </c>
      <c r="AL205" s="36">
        <f t="shared" si="145"/>
        <v>5.0387999999999993</v>
      </c>
      <c r="AM205" s="36">
        <f t="shared" si="146"/>
        <v>0.72959999999999992</v>
      </c>
      <c r="AN205" s="36">
        <f t="shared" si="147"/>
        <v>57.022999999999996</v>
      </c>
      <c r="AO205" s="36">
        <f t="shared" si="148"/>
        <v>30.6</v>
      </c>
      <c r="AP205" s="53">
        <f t="shared" si="149"/>
        <v>311.93169999999992</v>
      </c>
      <c r="AQ205" s="53">
        <f t="shared" si="150"/>
        <v>368.95469999999989</v>
      </c>
      <c r="AR205" s="52">
        <f t="shared" si="151"/>
        <v>399.55469999999991</v>
      </c>
      <c r="BT205" s="34">
        <v>200</v>
      </c>
      <c r="BU205" s="59">
        <f t="shared" si="115"/>
        <v>1.7533333333333334</v>
      </c>
      <c r="BV205" s="59">
        <f t="shared" si="116"/>
        <v>1.609375</v>
      </c>
      <c r="BW205" s="59">
        <f t="shared" si="117"/>
        <v>1.795774647887324</v>
      </c>
      <c r="BX205" s="59">
        <f t="shared" si="118"/>
        <v>2.0269230769230768</v>
      </c>
      <c r="BY205" s="59">
        <f t="shared" si="119"/>
        <v>2.4666666666666668</v>
      </c>
      <c r="BZ205" s="59">
        <f t="shared" si="120"/>
        <v>2.4090909090909092</v>
      </c>
      <c r="CA205" s="59">
        <f t="shared" si="121"/>
        <v>2.6447368421052633</v>
      </c>
      <c r="CB205" s="59">
        <f t="shared" si="122"/>
        <v>2.328125</v>
      </c>
      <c r="CC205" s="59">
        <f t="shared" si="123"/>
        <v>2.5799999999999996</v>
      </c>
      <c r="CD205" s="59">
        <f t="shared" si="124"/>
        <v>2.1124999999999998</v>
      </c>
      <c r="CE205" s="59">
        <f t="shared" si="125"/>
        <v>2.2000000000000002</v>
      </c>
      <c r="CF205" s="59">
        <f t="shared" si="126"/>
        <v>2.2121212121212119</v>
      </c>
      <c r="CG205" s="59">
        <f t="shared" si="127"/>
        <v>2.0090909090909088</v>
      </c>
      <c r="CH205" s="59">
        <f t="shared" si="128"/>
        <v>1.4883720930232558</v>
      </c>
      <c r="CI205" s="59">
        <f t="shared" si="129"/>
        <v>2.040909090909091</v>
      </c>
      <c r="CJ205" s="59">
        <f t="shared" si="130"/>
        <v>1.4705882352941178</v>
      </c>
    </row>
    <row r="206" spans="1:88" x14ac:dyDescent="0.25">
      <c r="A206" s="41">
        <v>204</v>
      </c>
      <c r="B206" s="42" t="s">
        <v>236</v>
      </c>
      <c r="C206" s="42" t="s">
        <v>157</v>
      </c>
      <c r="D206" s="41" t="s">
        <v>254</v>
      </c>
      <c r="E206" s="41" t="s">
        <v>157</v>
      </c>
      <c r="F206" s="41" t="s">
        <v>207</v>
      </c>
      <c r="G206" s="39">
        <v>54.4</v>
      </c>
      <c r="H206" s="39">
        <v>106</v>
      </c>
      <c r="I206" s="39">
        <v>13.25</v>
      </c>
      <c r="J206" s="39">
        <v>51.2</v>
      </c>
      <c r="K206" s="39">
        <v>10.55</v>
      </c>
      <c r="L206" s="39">
        <v>2.39</v>
      </c>
      <c r="M206" s="39">
        <v>9.7799999999999994</v>
      </c>
      <c r="N206" s="39">
        <v>1.5</v>
      </c>
      <c r="O206" s="39">
        <v>8.6300000000000008</v>
      </c>
      <c r="P206" s="39">
        <v>1.7</v>
      </c>
      <c r="Q206" s="39">
        <v>4.57</v>
      </c>
      <c r="R206" s="39">
        <v>0.68</v>
      </c>
      <c r="S206" s="39">
        <v>4.3099999999999996</v>
      </c>
      <c r="T206" s="39">
        <v>0.67</v>
      </c>
      <c r="U206" s="39">
        <v>47.2</v>
      </c>
      <c r="V206" s="39">
        <v>17</v>
      </c>
      <c r="W206" s="53">
        <f t="shared" si="131"/>
        <v>269.63000000000005</v>
      </c>
      <c r="X206" s="53">
        <f t="shared" si="132"/>
        <v>316.83000000000004</v>
      </c>
      <c r="Y206" s="52">
        <f t="shared" si="114"/>
        <v>333.83000000000004</v>
      </c>
      <c r="Z206" s="36">
        <f t="shared" si="133"/>
        <v>63.647999999999996</v>
      </c>
      <c r="AA206" s="36">
        <f t="shared" si="134"/>
        <v>124.02</v>
      </c>
      <c r="AB206" s="36">
        <f t="shared" si="135"/>
        <v>15.5025</v>
      </c>
      <c r="AC206" s="36">
        <f t="shared" si="136"/>
        <v>59.903999999999996</v>
      </c>
      <c r="AD206" s="36">
        <f t="shared" si="137"/>
        <v>12.238</v>
      </c>
      <c r="AE206" s="36">
        <f t="shared" si="138"/>
        <v>2.7723999999999998</v>
      </c>
      <c r="AF206" s="36">
        <f t="shared" si="139"/>
        <v>11.246999999999998</v>
      </c>
      <c r="AG206" s="36">
        <f t="shared" si="140"/>
        <v>1.7249999999999999</v>
      </c>
      <c r="AH206" s="36">
        <f t="shared" si="141"/>
        <v>9.9245000000000001</v>
      </c>
      <c r="AI206" s="36">
        <f t="shared" si="142"/>
        <v>1.9549999999999998</v>
      </c>
      <c r="AJ206" s="36">
        <f t="shared" si="143"/>
        <v>5.2097999999999995</v>
      </c>
      <c r="AK206" s="36">
        <f t="shared" si="144"/>
        <v>0.7752</v>
      </c>
      <c r="AL206" s="36">
        <f t="shared" si="145"/>
        <v>4.9133999999999993</v>
      </c>
      <c r="AM206" s="36">
        <f t="shared" si="146"/>
        <v>0.76380000000000003</v>
      </c>
      <c r="AN206" s="36">
        <f t="shared" si="147"/>
        <v>59.944000000000003</v>
      </c>
      <c r="AO206" s="36">
        <f t="shared" si="148"/>
        <v>26.01</v>
      </c>
      <c r="AP206" s="53">
        <f t="shared" si="149"/>
        <v>314.59860000000003</v>
      </c>
      <c r="AQ206" s="53">
        <f t="shared" si="150"/>
        <v>374.54260000000005</v>
      </c>
      <c r="AR206" s="52">
        <f t="shared" si="151"/>
        <v>400.55260000000004</v>
      </c>
      <c r="BT206" s="34">
        <v>201</v>
      </c>
      <c r="BU206" s="59">
        <f t="shared" si="115"/>
        <v>1.8133333333333332</v>
      </c>
      <c r="BV206" s="59">
        <f t="shared" si="116"/>
        <v>1.65625</v>
      </c>
      <c r="BW206" s="59">
        <f t="shared" si="117"/>
        <v>1.8661971830985917</v>
      </c>
      <c r="BX206" s="59">
        <f t="shared" si="118"/>
        <v>1.9692307692307693</v>
      </c>
      <c r="BY206" s="59">
        <f t="shared" si="119"/>
        <v>2.3444444444444446</v>
      </c>
      <c r="BZ206" s="59">
        <f t="shared" si="120"/>
        <v>2.7159090909090908</v>
      </c>
      <c r="CA206" s="59">
        <f t="shared" si="121"/>
        <v>2.5736842105263156</v>
      </c>
      <c r="CB206" s="59">
        <f t="shared" si="122"/>
        <v>2.34375</v>
      </c>
      <c r="CC206" s="59">
        <f t="shared" si="123"/>
        <v>2.4657142857142857</v>
      </c>
      <c r="CD206" s="59">
        <f t="shared" si="124"/>
        <v>2.125</v>
      </c>
      <c r="CE206" s="59">
        <f t="shared" si="125"/>
        <v>1.9869565217391307</v>
      </c>
      <c r="CF206" s="59">
        <f t="shared" si="126"/>
        <v>2.0606060606060606</v>
      </c>
      <c r="CG206" s="59">
        <f t="shared" si="127"/>
        <v>1.9590909090909088</v>
      </c>
      <c r="CH206" s="59">
        <f t="shared" si="128"/>
        <v>1.558139534883721</v>
      </c>
      <c r="CI206" s="59">
        <f t="shared" si="129"/>
        <v>2.1454545454545455</v>
      </c>
      <c r="CJ206" s="59">
        <f t="shared" si="130"/>
        <v>1.25</v>
      </c>
    </row>
    <row r="207" spans="1:88" x14ac:dyDescent="0.25">
      <c r="A207" s="41">
        <v>205</v>
      </c>
      <c r="B207" s="42" t="s">
        <v>236</v>
      </c>
      <c r="C207" s="42" t="s">
        <v>225</v>
      </c>
      <c r="D207" s="41" t="s">
        <v>254</v>
      </c>
      <c r="E207" s="50" t="s">
        <v>173</v>
      </c>
      <c r="F207" s="41" t="s">
        <v>207</v>
      </c>
      <c r="G207" s="39">
        <v>42.6</v>
      </c>
      <c r="H207" s="39">
        <v>83.3</v>
      </c>
      <c r="I207" s="39">
        <v>9.9700000000000006</v>
      </c>
      <c r="J207" s="39">
        <v>41.3</v>
      </c>
      <c r="K207" s="39">
        <v>8.49</v>
      </c>
      <c r="L207" s="39">
        <v>1.82</v>
      </c>
      <c r="M207" s="39">
        <v>7.85</v>
      </c>
      <c r="N207" s="39">
        <v>1.1100000000000001</v>
      </c>
      <c r="O207" s="39">
        <v>7.23</v>
      </c>
      <c r="P207" s="39">
        <v>1.31</v>
      </c>
      <c r="Q207" s="39">
        <v>3.74</v>
      </c>
      <c r="R207" s="39">
        <v>0.56000000000000005</v>
      </c>
      <c r="S207" s="39">
        <v>3.53</v>
      </c>
      <c r="T207" s="39">
        <v>0.53</v>
      </c>
      <c r="U207" s="39">
        <v>36</v>
      </c>
      <c r="V207" s="40">
        <v>20</v>
      </c>
      <c r="W207" s="53">
        <f t="shared" si="131"/>
        <v>213.34000000000003</v>
      </c>
      <c r="X207" s="53">
        <f t="shared" si="132"/>
        <v>249.34000000000003</v>
      </c>
      <c r="Y207" s="52">
        <f t="shared" si="114"/>
        <v>269.34000000000003</v>
      </c>
      <c r="Z207" s="36">
        <f t="shared" si="133"/>
        <v>49.841999999999999</v>
      </c>
      <c r="AA207" s="36">
        <f t="shared" si="134"/>
        <v>97.460999999999984</v>
      </c>
      <c r="AB207" s="36">
        <f t="shared" si="135"/>
        <v>11.664899999999999</v>
      </c>
      <c r="AC207" s="36">
        <f t="shared" si="136"/>
        <v>48.320999999999991</v>
      </c>
      <c r="AD207" s="36">
        <f t="shared" si="137"/>
        <v>9.8483999999999998</v>
      </c>
      <c r="AE207" s="36">
        <f t="shared" si="138"/>
        <v>2.1111999999999997</v>
      </c>
      <c r="AF207" s="36">
        <f t="shared" si="139"/>
        <v>9.0274999999999981</v>
      </c>
      <c r="AG207" s="36">
        <f t="shared" si="140"/>
        <v>1.2765</v>
      </c>
      <c r="AH207" s="36">
        <f t="shared" si="141"/>
        <v>8.3145000000000007</v>
      </c>
      <c r="AI207" s="36">
        <f t="shared" si="142"/>
        <v>1.5065</v>
      </c>
      <c r="AJ207" s="36">
        <f t="shared" si="143"/>
        <v>4.2636000000000003</v>
      </c>
      <c r="AK207" s="36">
        <f t="shared" si="144"/>
        <v>0.63839999999999997</v>
      </c>
      <c r="AL207" s="36">
        <f t="shared" si="145"/>
        <v>4.0241999999999996</v>
      </c>
      <c r="AM207" s="36">
        <f t="shared" si="146"/>
        <v>0.60419999999999996</v>
      </c>
      <c r="AN207" s="36">
        <f t="shared" si="147"/>
        <v>45.72</v>
      </c>
      <c r="AO207" s="36">
        <f t="shared" si="148"/>
        <v>30.6</v>
      </c>
      <c r="AP207" s="53">
        <f t="shared" si="149"/>
        <v>248.90389999999996</v>
      </c>
      <c r="AQ207" s="53">
        <f t="shared" si="150"/>
        <v>294.62389999999994</v>
      </c>
      <c r="AR207" s="52">
        <f t="shared" si="151"/>
        <v>325.22389999999996</v>
      </c>
      <c r="BT207" s="34">
        <v>202</v>
      </c>
      <c r="BU207" s="59">
        <f t="shared" si="115"/>
        <v>1.4200000000000002</v>
      </c>
      <c r="BV207" s="59">
        <f t="shared" si="116"/>
        <v>1.3015625</v>
      </c>
      <c r="BW207" s="59">
        <f t="shared" si="117"/>
        <v>1.4042253521126762</v>
      </c>
      <c r="BX207" s="59">
        <f t="shared" si="118"/>
        <v>1.5884615384615384</v>
      </c>
      <c r="BY207" s="59">
        <f t="shared" si="119"/>
        <v>1.8866666666666667</v>
      </c>
      <c r="BZ207" s="59">
        <f t="shared" si="120"/>
        <v>2.0681818181818183</v>
      </c>
      <c r="CA207" s="59">
        <f t="shared" si="121"/>
        <v>2.0657894736842106</v>
      </c>
      <c r="CB207" s="59">
        <f t="shared" si="122"/>
        <v>1.7343750000000002</v>
      </c>
      <c r="CC207" s="59">
        <f t="shared" si="123"/>
        <v>2.0657142857142858</v>
      </c>
      <c r="CD207" s="59">
        <f t="shared" si="124"/>
        <v>1.6375</v>
      </c>
      <c r="CE207" s="59">
        <f t="shared" si="125"/>
        <v>1.6260869565217393</v>
      </c>
      <c r="CF207" s="59">
        <f t="shared" si="126"/>
        <v>1.696969696969697</v>
      </c>
      <c r="CG207" s="59">
        <f t="shared" si="127"/>
        <v>1.6045454545454543</v>
      </c>
      <c r="CH207" s="59">
        <f t="shared" si="128"/>
        <v>1.2325581395348839</v>
      </c>
      <c r="CI207" s="59">
        <f t="shared" si="129"/>
        <v>1.6363636363636365</v>
      </c>
      <c r="CJ207" s="59">
        <f t="shared" si="130"/>
        <v>1.4705882352941178</v>
      </c>
    </row>
    <row r="208" spans="1:88" x14ac:dyDescent="0.25">
      <c r="A208" s="41">
        <v>206</v>
      </c>
      <c r="B208" s="42" t="s">
        <v>236</v>
      </c>
      <c r="C208" s="42" t="s">
        <v>225</v>
      </c>
      <c r="D208" s="41" t="s">
        <v>254</v>
      </c>
      <c r="E208" s="50" t="s">
        <v>173</v>
      </c>
      <c r="F208" s="41" t="s">
        <v>207</v>
      </c>
      <c r="G208" s="39">
        <v>45.8</v>
      </c>
      <c r="H208" s="39">
        <v>88.8</v>
      </c>
      <c r="I208" s="39">
        <v>11</v>
      </c>
      <c r="J208" s="39">
        <v>45.1</v>
      </c>
      <c r="K208" s="39">
        <v>9.6300000000000008</v>
      </c>
      <c r="L208" s="39">
        <v>2.02</v>
      </c>
      <c r="M208" s="39">
        <v>9.0299999999999994</v>
      </c>
      <c r="N208" s="39">
        <v>1.23</v>
      </c>
      <c r="O208" s="39">
        <v>7.65</v>
      </c>
      <c r="P208" s="39">
        <v>1.46</v>
      </c>
      <c r="Q208" s="39">
        <v>4.4800000000000004</v>
      </c>
      <c r="R208" s="39">
        <v>0.63</v>
      </c>
      <c r="S208" s="39">
        <v>3.96</v>
      </c>
      <c r="T208" s="39">
        <v>0.6</v>
      </c>
      <c r="U208" s="39">
        <v>39.6</v>
      </c>
      <c r="V208" s="40">
        <v>20</v>
      </c>
      <c r="W208" s="53">
        <f t="shared" si="131"/>
        <v>231.39</v>
      </c>
      <c r="X208" s="53">
        <f t="shared" si="132"/>
        <v>270.99</v>
      </c>
      <c r="Y208" s="52">
        <f t="shared" si="114"/>
        <v>290.99</v>
      </c>
      <c r="Z208" s="36">
        <f t="shared" si="133"/>
        <v>53.585999999999991</v>
      </c>
      <c r="AA208" s="36">
        <f t="shared" si="134"/>
        <v>103.89599999999999</v>
      </c>
      <c r="AB208" s="36">
        <f t="shared" si="135"/>
        <v>12.87</v>
      </c>
      <c r="AC208" s="36">
        <f t="shared" si="136"/>
        <v>52.766999999999996</v>
      </c>
      <c r="AD208" s="36">
        <f t="shared" si="137"/>
        <v>11.1708</v>
      </c>
      <c r="AE208" s="36">
        <f t="shared" si="138"/>
        <v>2.3431999999999999</v>
      </c>
      <c r="AF208" s="36">
        <f t="shared" si="139"/>
        <v>10.384499999999999</v>
      </c>
      <c r="AG208" s="36">
        <f t="shared" si="140"/>
        <v>1.4144999999999999</v>
      </c>
      <c r="AH208" s="36">
        <f t="shared" si="141"/>
        <v>8.7974999999999994</v>
      </c>
      <c r="AI208" s="36">
        <f t="shared" si="142"/>
        <v>1.6789999999999998</v>
      </c>
      <c r="AJ208" s="36">
        <f t="shared" si="143"/>
        <v>5.1071999999999997</v>
      </c>
      <c r="AK208" s="36">
        <f t="shared" si="144"/>
        <v>0.71819999999999995</v>
      </c>
      <c r="AL208" s="36">
        <f t="shared" si="145"/>
        <v>4.5143999999999993</v>
      </c>
      <c r="AM208" s="36">
        <f t="shared" si="146"/>
        <v>0.68399999999999994</v>
      </c>
      <c r="AN208" s="36">
        <f t="shared" si="147"/>
        <v>50.292000000000002</v>
      </c>
      <c r="AO208" s="36">
        <f t="shared" si="148"/>
        <v>30.6</v>
      </c>
      <c r="AP208" s="53">
        <f t="shared" si="149"/>
        <v>269.9323</v>
      </c>
      <c r="AQ208" s="53">
        <f t="shared" si="150"/>
        <v>320.22429999999997</v>
      </c>
      <c r="AR208" s="52">
        <f t="shared" si="151"/>
        <v>350.82429999999999</v>
      </c>
      <c r="BT208" s="34">
        <v>203</v>
      </c>
      <c r="BU208" s="59">
        <f t="shared" si="115"/>
        <v>1.5266666666666666</v>
      </c>
      <c r="BV208" s="59">
        <f t="shared" si="116"/>
        <v>1.3875</v>
      </c>
      <c r="BW208" s="59">
        <f t="shared" si="117"/>
        <v>1.5492957746478875</v>
      </c>
      <c r="BX208" s="59">
        <f t="shared" si="118"/>
        <v>1.7346153846153847</v>
      </c>
      <c r="BY208" s="59">
        <f t="shared" si="119"/>
        <v>2.14</v>
      </c>
      <c r="BZ208" s="59">
        <f t="shared" si="120"/>
        <v>2.2954545454545454</v>
      </c>
      <c r="CA208" s="59">
        <f t="shared" si="121"/>
        <v>2.3763157894736842</v>
      </c>
      <c r="CB208" s="59">
        <f t="shared" si="122"/>
        <v>1.921875</v>
      </c>
      <c r="CC208" s="59">
        <f t="shared" si="123"/>
        <v>2.1857142857142859</v>
      </c>
      <c r="CD208" s="59">
        <f t="shared" si="124"/>
        <v>1.825</v>
      </c>
      <c r="CE208" s="59">
        <f t="shared" si="125"/>
        <v>1.947826086956522</v>
      </c>
      <c r="CF208" s="59">
        <f t="shared" si="126"/>
        <v>1.9090909090909089</v>
      </c>
      <c r="CG208" s="59">
        <f t="shared" si="127"/>
        <v>1.7999999999999998</v>
      </c>
      <c r="CH208" s="59">
        <f t="shared" si="128"/>
        <v>1.3953488372093024</v>
      </c>
      <c r="CI208" s="59">
        <f t="shared" si="129"/>
        <v>1.8</v>
      </c>
      <c r="CJ208" s="59">
        <f t="shared" si="130"/>
        <v>1.4705882352941178</v>
      </c>
    </row>
    <row r="209" spans="1:88" x14ac:dyDescent="0.25">
      <c r="A209" s="41">
        <v>207</v>
      </c>
      <c r="B209" s="42" t="s">
        <v>236</v>
      </c>
      <c r="C209" s="42" t="s">
        <v>225</v>
      </c>
      <c r="D209" s="41" t="s">
        <v>254</v>
      </c>
      <c r="E209" s="50" t="s">
        <v>173</v>
      </c>
      <c r="F209" s="41" t="s">
        <v>207</v>
      </c>
      <c r="G209" s="39">
        <v>52.4</v>
      </c>
      <c r="H209" s="39">
        <v>102</v>
      </c>
      <c r="I209" s="39">
        <v>12.55</v>
      </c>
      <c r="J209" s="39">
        <v>52.6</v>
      </c>
      <c r="K209" s="39">
        <v>11</v>
      </c>
      <c r="L209" s="39">
        <v>2.1800000000000002</v>
      </c>
      <c r="M209" s="39">
        <v>9.93</v>
      </c>
      <c r="N209" s="39">
        <v>1.45</v>
      </c>
      <c r="O209" s="39">
        <v>8.8000000000000007</v>
      </c>
      <c r="P209" s="39">
        <v>1.7</v>
      </c>
      <c r="Q209" s="39">
        <v>4.82</v>
      </c>
      <c r="R209" s="39">
        <v>0.67</v>
      </c>
      <c r="S209" s="39">
        <v>4.4800000000000004</v>
      </c>
      <c r="T209" s="39">
        <v>0.63</v>
      </c>
      <c r="U209" s="39">
        <v>45.3</v>
      </c>
      <c r="V209" s="40">
        <v>20</v>
      </c>
      <c r="W209" s="53">
        <f t="shared" si="131"/>
        <v>265.21000000000004</v>
      </c>
      <c r="X209" s="53">
        <f t="shared" si="132"/>
        <v>310.51000000000005</v>
      </c>
      <c r="Y209" s="52">
        <f t="shared" si="114"/>
        <v>330.51000000000005</v>
      </c>
      <c r="Z209" s="36">
        <f t="shared" si="133"/>
        <v>61.307999999999993</v>
      </c>
      <c r="AA209" s="36">
        <f t="shared" si="134"/>
        <v>119.33999999999999</v>
      </c>
      <c r="AB209" s="36">
        <f t="shared" si="135"/>
        <v>14.6835</v>
      </c>
      <c r="AC209" s="36">
        <f t="shared" si="136"/>
        <v>61.541999999999994</v>
      </c>
      <c r="AD209" s="36">
        <f t="shared" si="137"/>
        <v>12.76</v>
      </c>
      <c r="AE209" s="36">
        <f t="shared" si="138"/>
        <v>2.5287999999999999</v>
      </c>
      <c r="AF209" s="36">
        <f t="shared" si="139"/>
        <v>11.419499999999999</v>
      </c>
      <c r="AG209" s="36">
        <f t="shared" si="140"/>
        <v>1.6674999999999998</v>
      </c>
      <c r="AH209" s="36">
        <f t="shared" si="141"/>
        <v>10.119999999999999</v>
      </c>
      <c r="AI209" s="36">
        <f t="shared" si="142"/>
        <v>1.9549999999999998</v>
      </c>
      <c r="AJ209" s="36">
        <f t="shared" si="143"/>
        <v>5.4947999999999997</v>
      </c>
      <c r="AK209" s="36">
        <f t="shared" si="144"/>
        <v>0.76380000000000003</v>
      </c>
      <c r="AL209" s="36">
        <f t="shared" si="145"/>
        <v>5.1071999999999997</v>
      </c>
      <c r="AM209" s="36">
        <f t="shared" si="146"/>
        <v>0.71819999999999995</v>
      </c>
      <c r="AN209" s="36">
        <f t="shared" si="147"/>
        <v>57.530999999999999</v>
      </c>
      <c r="AO209" s="36">
        <f t="shared" si="148"/>
        <v>30.6</v>
      </c>
      <c r="AP209" s="53">
        <f t="shared" si="149"/>
        <v>309.40829999999994</v>
      </c>
      <c r="AQ209" s="53">
        <f t="shared" si="150"/>
        <v>366.93929999999995</v>
      </c>
      <c r="AR209" s="52">
        <f t="shared" si="151"/>
        <v>397.53929999999997</v>
      </c>
      <c r="BT209" s="34">
        <v>204</v>
      </c>
      <c r="BU209" s="59">
        <f t="shared" si="115"/>
        <v>1.7466666666666666</v>
      </c>
      <c r="BV209" s="59">
        <f t="shared" si="116"/>
        <v>1.59375</v>
      </c>
      <c r="BW209" s="59">
        <f t="shared" si="117"/>
        <v>1.767605633802817</v>
      </c>
      <c r="BX209" s="59">
        <f t="shared" si="118"/>
        <v>2.023076923076923</v>
      </c>
      <c r="BY209" s="59">
        <f t="shared" si="119"/>
        <v>2.4444444444444446</v>
      </c>
      <c r="BZ209" s="59">
        <f t="shared" si="120"/>
        <v>2.4772727272727275</v>
      </c>
      <c r="CA209" s="59">
        <f t="shared" si="121"/>
        <v>2.6131578947368421</v>
      </c>
      <c r="CB209" s="59">
        <f t="shared" si="122"/>
        <v>2.265625</v>
      </c>
      <c r="CC209" s="59">
        <f t="shared" si="123"/>
        <v>2.5142857142857147</v>
      </c>
      <c r="CD209" s="59">
        <f t="shared" si="124"/>
        <v>2.125</v>
      </c>
      <c r="CE209" s="59">
        <f t="shared" si="125"/>
        <v>2.0956521739130438</v>
      </c>
      <c r="CF209" s="59">
        <f t="shared" si="126"/>
        <v>2.0303030303030303</v>
      </c>
      <c r="CG209" s="59">
        <f t="shared" si="127"/>
        <v>2.0363636363636366</v>
      </c>
      <c r="CH209" s="59">
        <f t="shared" si="128"/>
        <v>1.4651162790697674</v>
      </c>
      <c r="CI209" s="59">
        <f t="shared" si="129"/>
        <v>2.0590909090909091</v>
      </c>
      <c r="CJ209" s="59">
        <f t="shared" si="130"/>
        <v>1.4705882352941178</v>
      </c>
    </row>
    <row r="210" spans="1:88" x14ac:dyDescent="0.25">
      <c r="A210" s="41">
        <v>208</v>
      </c>
      <c r="B210" s="42" t="s">
        <v>236</v>
      </c>
      <c r="C210" s="42" t="s">
        <v>225</v>
      </c>
      <c r="D210" s="41" t="s">
        <v>254</v>
      </c>
      <c r="E210" s="50" t="s">
        <v>173</v>
      </c>
      <c r="F210" s="41" t="s">
        <v>207</v>
      </c>
      <c r="G210" s="39">
        <v>46.6</v>
      </c>
      <c r="H210" s="39">
        <v>89.1</v>
      </c>
      <c r="I210" s="39">
        <v>10.85</v>
      </c>
      <c r="J210" s="39">
        <v>40.1</v>
      </c>
      <c r="K210" s="39">
        <v>8.3000000000000007</v>
      </c>
      <c r="L210" s="39">
        <v>1.92</v>
      </c>
      <c r="M210" s="39">
        <v>7.93</v>
      </c>
      <c r="N210" s="39">
        <v>1.22</v>
      </c>
      <c r="O210" s="39">
        <v>6.72</v>
      </c>
      <c r="P210" s="39">
        <v>1.34</v>
      </c>
      <c r="Q210" s="39">
        <v>3.95</v>
      </c>
      <c r="R210" s="39">
        <v>0.54</v>
      </c>
      <c r="S210" s="39">
        <v>3.47</v>
      </c>
      <c r="T210" s="39">
        <v>0.55000000000000004</v>
      </c>
      <c r="U210" s="39">
        <v>39.299999999999997</v>
      </c>
      <c r="V210" s="39">
        <v>12</v>
      </c>
      <c r="W210" s="53">
        <f t="shared" si="131"/>
        <v>222.58999999999997</v>
      </c>
      <c r="X210" s="53">
        <f t="shared" si="132"/>
        <v>261.89</v>
      </c>
      <c r="Y210" s="52">
        <f t="shared" si="114"/>
        <v>273.89</v>
      </c>
      <c r="Z210" s="36">
        <f t="shared" si="133"/>
        <v>54.521999999999998</v>
      </c>
      <c r="AA210" s="36">
        <f t="shared" si="134"/>
        <v>104.24699999999999</v>
      </c>
      <c r="AB210" s="36">
        <f t="shared" si="135"/>
        <v>12.6945</v>
      </c>
      <c r="AC210" s="36">
        <f t="shared" si="136"/>
        <v>46.917000000000002</v>
      </c>
      <c r="AD210" s="36">
        <f t="shared" si="137"/>
        <v>9.6280000000000001</v>
      </c>
      <c r="AE210" s="36">
        <f t="shared" si="138"/>
        <v>2.2271999999999998</v>
      </c>
      <c r="AF210" s="36">
        <f t="shared" si="139"/>
        <v>9.1194999999999986</v>
      </c>
      <c r="AG210" s="36">
        <f t="shared" si="140"/>
        <v>1.4029999999999998</v>
      </c>
      <c r="AH210" s="36">
        <f t="shared" si="141"/>
        <v>7.7279999999999989</v>
      </c>
      <c r="AI210" s="36">
        <f t="shared" si="142"/>
        <v>1.5409999999999999</v>
      </c>
      <c r="AJ210" s="36">
        <f t="shared" si="143"/>
        <v>4.5030000000000001</v>
      </c>
      <c r="AK210" s="36">
        <f t="shared" si="144"/>
        <v>0.61560000000000004</v>
      </c>
      <c r="AL210" s="36">
        <f t="shared" si="145"/>
        <v>3.9558</v>
      </c>
      <c r="AM210" s="36">
        <f t="shared" si="146"/>
        <v>0.627</v>
      </c>
      <c r="AN210" s="36">
        <f t="shared" si="147"/>
        <v>49.910999999999994</v>
      </c>
      <c r="AO210" s="36">
        <f t="shared" si="148"/>
        <v>18.36</v>
      </c>
      <c r="AP210" s="53">
        <f t="shared" si="149"/>
        <v>259.72859999999997</v>
      </c>
      <c r="AQ210" s="53">
        <f t="shared" si="150"/>
        <v>309.63959999999997</v>
      </c>
      <c r="AR210" s="52">
        <f t="shared" si="151"/>
        <v>327.99959999999999</v>
      </c>
      <c r="BT210" s="34">
        <v>205</v>
      </c>
      <c r="BU210" s="59">
        <f t="shared" si="115"/>
        <v>1.5533333333333335</v>
      </c>
      <c r="BV210" s="59">
        <f t="shared" si="116"/>
        <v>1.3921874999999999</v>
      </c>
      <c r="BW210" s="59">
        <f t="shared" si="117"/>
        <v>1.528169014084507</v>
      </c>
      <c r="BX210" s="59">
        <f t="shared" si="118"/>
        <v>1.5423076923076924</v>
      </c>
      <c r="BY210" s="59">
        <f t="shared" si="119"/>
        <v>1.8444444444444446</v>
      </c>
      <c r="BZ210" s="59">
        <f t="shared" si="120"/>
        <v>2.1818181818181817</v>
      </c>
      <c r="CA210" s="59">
        <f t="shared" si="121"/>
        <v>2.0868421052631581</v>
      </c>
      <c r="CB210" s="59">
        <f t="shared" si="122"/>
        <v>1.90625</v>
      </c>
      <c r="CC210" s="59">
        <f t="shared" si="123"/>
        <v>1.92</v>
      </c>
      <c r="CD210" s="59">
        <f t="shared" si="124"/>
        <v>1.675</v>
      </c>
      <c r="CE210" s="59">
        <f t="shared" si="125"/>
        <v>1.7173913043478264</v>
      </c>
      <c r="CF210" s="59">
        <f t="shared" si="126"/>
        <v>1.6363636363636365</v>
      </c>
      <c r="CG210" s="59">
        <f t="shared" si="127"/>
        <v>1.5772727272727272</v>
      </c>
      <c r="CH210" s="59">
        <f t="shared" si="128"/>
        <v>1.2790697674418605</v>
      </c>
      <c r="CI210" s="59">
        <f t="shared" si="129"/>
        <v>1.7863636363636362</v>
      </c>
      <c r="CJ210" s="59">
        <f t="shared" si="130"/>
        <v>0.88235294117647056</v>
      </c>
    </row>
    <row r="211" spans="1:88" x14ac:dyDescent="0.25">
      <c r="A211" s="41">
        <v>209</v>
      </c>
      <c r="B211" s="42" t="s">
        <v>236</v>
      </c>
      <c r="C211" s="42" t="s">
        <v>225</v>
      </c>
      <c r="D211" s="41" t="s">
        <v>254</v>
      </c>
      <c r="E211" s="50" t="s">
        <v>173</v>
      </c>
      <c r="F211" s="41" t="s">
        <v>207</v>
      </c>
      <c r="G211" s="39">
        <v>47.4</v>
      </c>
      <c r="H211" s="39">
        <v>92</v>
      </c>
      <c r="I211" s="39">
        <v>10.9</v>
      </c>
      <c r="J211" s="39">
        <v>40.4</v>
      </c>
      <c r="K211" s="39">
        <v>8.34</v>
      </c>
      <c r="L211" s="39">
        <v>1.81</v>
      </c>
      <c r="M211" s="39">
        <v>7.44</v>
      </c>
      <c r="N211" s="39">
        <v>1.21</v>
      </c>
      <c r="O211" s="39">
        <v>6.94</v>
      </c>
      <c r="P211" s="39">
        <v>1.43</v>
      </c>
      <c r="Q211" s="39">
        <v>4.03</v>
      </c>
      <c r="R211" s="39">
        <v>0.59</v>
      </c>
      <c r="S211" s="39">
        <v>3.45</v>
      </c>
      <c r="T211" s="39">
        <v>0.53</v>
      </c>
      <c r="U211" s="39">
        <v>39.200000000000003</v>
      </c>
      <c r="V211" s="40">
        <v>20</v>
      </c>
      <c r="W211" s="53">
        <f t="shared" si="131"/>
        <v>226.47000000000003</v>
      </c>
      <c r="X211" s="53">
        <f t="shared" si="132"/>
        <v>265.67</v>
      </c>
      <c r="Y211" s="52">
        <f t="shared" si="114"/>
        <v>285.67</v>
      </c>
      <c r="Z211" s="36">
        <f t="shared" si="133"/>
        <v>55.457999999999998</v>
      </c>
      <c r="AA211" s="36">
        <f t="shared" si="134"/>
        <v>107.63999999999999</v>
      </c>
      <c r="AB211" s="36">
        <f t="shared" si="135"/>
        <v>12.753</v>
      </c>
      <c r="AC211" s="36">
        <f t="shared" si="136"/>
        <v>47.267999999999994</v>
      </c>
      <c r="AD211" s="36">
        <f t="shared" si="137"/>
        <v>9.6743999999999986</v>
      </c>
      <c r="AE211" s="36">
        <f t="shared" si="138"/>
        <v>2.0996000000000001</v>
      </c>
      <c r="AF211" s="36">
        <f t="shared" si="139"/>
        <v>8.5559999999999992</v>
      </c>
      <c r="AG211" s="36">
        <f t="shared" si="140"/>
        <v>1.3915</v>
      </c>
      <c r="AH211" s="36">
        <f t="shared" si="141"/>
        <v>7.9809999999999999</v>
      </c>
      <c r="AI211" s="36">
        <f t="shared" si="142"/>
        <v>1.6444999999999999</v>
      </c>
      <c r="AJ211" s="36">
        <f t="shared" si="143"/>
        <v>4.5941999999999998</v>
      </c>
      <c r="AK211" s="36">
        <f t="shared" si="144"/>
        <v>0.67259999999999986</v>
      </c>
      <c r="AL211" s="36">
        <f t="shared" si="145"/>
        <v>3.9329999999999998</v>
      </c>
      <c r="AM211" s="36">
        <f t="shared" si="146"/>
        <v>0.60419999999999996</v>
      </c>
      <c r="AN211" s="36">
        <f t="shared" si="147"/>
        <v>49.784000000000006</v>
      </c>
      <c r="AO211" s="36">
        <f t="shared" si="148"/>
        <v>30.6</v>
      </c>
      <c r="AP211" s="53">
        <f t="shared" si="149"/>
        <v>264.27</v>
      </c>
      <c r="AQ211" s="53">
        <f t="shared" si="150"/>
        <v>314.05399999999997</v>
      </c>
      <c r="AR211" s="52">
        <f t="shared" si="151"/>
        <v>344.654</v>
      </c>
      <c r="BT211" s="34">
        <v>206</v>
      </c>
      <c r="BU211" s="59">
        <f t="shared" si="115"/>
        <v>1.5799999999999998</v>
      </c>
      <c r="BV211" s="59">
        <f t="shared" si="116"/>
        <v>1.4375</v>
      </c>
      <c r="BW211" s="59">
        <f t="shared" si="117"/>
        <v>1.535211267605634</v>
      </c>
      <c r="BX211" s="59">
        <f t="shared" si="118"/>
        <v>1.5538461538461539</v>
      </c>
      <c r="BY211" s="59">
        <f t="shared" si="119"/>
        <v>1.8533333333333333</v>
      </c>
      <c r="BZ211" s="59">
        <f t="shared" si="120"/>
        <v>2.0568181818181817</v>
      </c>
      <c r="CA211" s="59">
        <f t="shared" si="121"/>
        <v>1.9578947368421054</v>
      </c>
      <c r="CB211" s="59">
        <f t="shared" si="122"/>
        <v>1.890625</v>
      </c>
      <c r="CC211" s="59">
        <f t="shared" si="123"/>
        <v>1.9828571428571429</v>
      </c>
      <c r="CD211" s="59">
        <f t="shared" si="124"/>
        <v>1.7874999999999999</v>
      </c>
      <c r="CE211" s="59">
        <f t="shared" si="125"/>
        <v>1.7521739130434786</v>
      </c>
      <c r="CF211" s="59">
        <f t="shared" si="126"/>
        <v>1.7878787878787876</v>
      </c>
      <c r="CG211" s="59">
        <f t="shared" si="127"/>
        <v>1.5681818181818181</v>
      </c>
      <c r="CH211" s="59">
        <f t="shared" si="128"/>
        <v>1.2325581395348839</v>
      </c>
      <c r="CI211" s="59">
        <f t="shared" si="129"/>
        <v>1.781818181818182</v>
      </c>
      <c r="CJ211" s="59">
        <f t="shared" si="130"/>
        <v>1.4705882352941178</v>
      </c>
    </row>
    <row r="212" spans="1:88" x14ac:dyDescent="0.25">
      <c r="A212" s="41">
        <v>210</v>
      </c>
      <c r="B212" s="42" t="s">
        <v>236</v>
      </c>
      <c r="C212" s="42" t="s">
        <v>225</v>
      </c>
      <c r="D212" s="41" t="s">
        <v>254</v>
      </c>
      <c r="E212" s="50" t="s">
        <v>173</v>
      </c>
      <c r="F212" s="41" t="s">
        <v>207</v>
      </c>
      <c r="G212" s="39">
        <v>49.8</v>
      </c>
      <c r="H212" s="39">
        <v>97.1</v>
      </c>
      <c r="I212" s="39">
        <v>11.55</v>
      </c>
      <c r="J212" s="39">
        <v>44.3</v>
      </c>
      <c r="K212" s="39">
        <v>9.09</v>
      </c>
      <c r="L212" s="39">
        <v>1.89</v>
      </c>
      <c r="M212" s="39">
        <v>8.02</v>
      </c>
      <c r="N212" s="39">
        <v>1.29</v>
      </c>
      <c r="O212" s="39">
        <v>7.69</v>
      </c>
      <c r="P212" s="39">
        <v>1.61</v>
      </c>
      <c r="Q212" s="39">
        <v>4.32</v>
      </c>
      <c r="R212" s="39">
        <v>0.62</v>
      </c>
      <c r="S212" s="39">
        <v>4.05</v>
      </c>
      <c r="T212" s="39">
        <v>0.64</v>
      </c>
      <c r="U212" s="39">
        <v>41.9</v>
      </c>
      <c r="V212" s="40">
        <v>20</v>
      </c>
      <c r="W212" s="53">
        <f t="shared" si="131"/>
        <v>241.97</v>
      </c>
      <c r="X212" s="53">
        <f t="shared" si="132"/>
        <v>283.87</v>
      </c>
      <c r="Y212" s="52">
        <f t="shared" si="114"/>
        <v>303.87</v>
      </c>
      <c r="Z212" s="36">
        <f t="shared" si="133"/>
        <v>58.265999999999991</v>
      </c>
      <c r="AA212" s="36">
        <f t="shared" si="134"/>
        <v>113.60699999999999</v>
      </c>
      <c r="AB212" s="36">
        <f t="shared" si="135"/>
        <v>13.513500000000001</v>
      </c>
      <c r="AC212" s="36">
        <f t="shared" si="136"/>
        <v>51.830999999999996</v>
      </c>
      <c r="AD212" s="36">
        <f t="shared" si="137"/>
        <v>10.5444</v>
      </c>
      <c r="AE212" s="36">
        <f t="shared" si="138"/>
        <v>2.1923999999999997</v>
      </c>
      <c r="AF212" s="36">
        <f t="shared" si="139"/>
        <v>9.222999999999999</v>
      </c>
      <c r="AG212" s="36">
        <f t="shared" si="140"/>
        <v>1.4834999999999998</v>
      </c>
      <c r="AH212" s="36">
        <f t="shared" si="141"/>
        <v>8.8435000000000006</v>
      </c>
      <c r="AI212" s="36">
        <f t="shared" si="142"/>
        <v>1.8514999999999999</v>
      </c>
      <c r="AJ212" s="36">
        <f t="shared" si="143"/>
        <v>4.9248000000000003</v>
      </c>
      <c r="AK212" s="36">
        <f t="shared" si="144"/>
        <v>0.70679999999999998</v>
      </c>
      <c r="AL212" s="36">
        <f t="shared" si="145"/>
        <v>4.6169999999999991</v>
      </c>
      <c r="AM212" s="36">
        <f t="shared" si="146"/>
        <v>0.72959999999999992</v>
      </c>
      <c r="AN212" s="36">
        <f t="shared" si="147"/>
        <v>53.213000000000001</v>
      </c>
      <c r="AO212" s="36">
        <f t="shared" si="148"/>
        <v>30.6</v>
      </c>
      <c r="AP212" s="53">
        <f t="shared" si="149"/>
        <v>282.33399999999995</v>
      </c>
      <c r="AQ212" s="53">
        <f t="shared" si="150"/>
        <v>335.54699999999997</v>
      </c>
      <c r="AR212" s="52">
        <f t="shared" si="151"/>
        <v>366.14699999999999</v>
      </c>
      <c r="BT212" s="34">
        <v>207</v>
      </c>
      <c r="BU212" s="59">
        <f t="shared" si="115"/>
        <v>1.66</v>
      </c>
      <c r="BV212" s="59">
        <f t="shared" si="116"/>
        <v>1.5171874999999999</v>
      </c>
      <c r="BW212" s="59">
        <f t="shared" si="117"/>
        <v>1.626760563380282</v>
      </c>
      <c r="BX212" s="59">
        <f t="shared" si="118"/>
        <v>1.7038461538461538</v>
      </c>
      <c r="BY212" s="59">
        <f t="shared" si="119"/>
        <v>2.02</v>
      </c>
      <c r="BZ212" s="59">
        <f t="shared" si="120"/>
        <v>2.1477272727272725</v>
      </c>
      <c r="CA212" s="59">
        <f t="shared" si="121"/>
        <v>2.1105263157894738</v>
      </c>
      <c r="CB212" s="59">
        <f t="shared" si="122"/>
        <v>2.015625</v>
      </c>
      <c r="CC212" s="59">
        <f t="shared" si="123"/>
        <v>2.1971428571428571</v>
      </c>
      <c r="CD212" s="59">
        <f t="shared" si="124"/>
        <v>2.0125000000000002</v>
      </c>
      <c r="CE212" s="59">
        <f t="shared" si="125"/>
        <v>1.8782608695652177</v>
      </c>
      <c r="CF212" s="59">
        <f t="shared" si="126"/>
        <v>1.8787878787878787</v>
      </c>
      <c r="CG212" s="59">
        <f t="shared" si="127"/>
        <v>1.8409090909090906</v>
      </c>
      <c r="CH212" s="59">
        <f t="shared" si="128"/>
        <v>1.4883720930232558</v>
      </c>
      <c r="CI212" s="59">
        <f t="shared" si="129"/>
        <v>1.9045454545454545</v>
      </c>
      <c r="CJ212" s="59">
        <f t="shared" si="130"/>
        <v>1.4705882352941178</v>
      </c>
    </row>
    <row r="213" spans="1:88" x14ac:dyDescent="0.25">
      <c r="A213" s="41">
        <v>211</v>
      </c>
      <c r="B213" s="42" t="s">
        <v>236</v>
      </c>
      <c r="C213" s="42" t="s">
        <v>226</v>
      </c>
      <c r="D213" s="41" t="s">
        <v>254</v>
      </c>
      <c r="E213" s="50" t="s">
        <v>173</v>
      </c>
      <c r="F213" s="41" t="s">
        <v>207</v>
      </c>
      <c r="G213" s="39">
        <v>74.900000000000006</v>
      </c>
      <c r="H213" s="39">
        <v>145</v>
      </c>
      <c r="I213" s="39">
        <v>17.95</v>
      </c>
      <c r="J213" s="39">
        <v>68.7</v>
      </c>
      <c r="K213" s="39">
        <v>14.75</v>
      </c>
      <c r="L213" s="39">
        <v>3.36</v>
      </c>
      <c r="M213" s="39">
        <v>14.05</v>
      </c>
      <c r="N213" s="39">
        <v>2.0699999999999998</v>
      </c>
      <c r="O213" s="39">
        <v>12</v>
      </c>
      <c r="P213" s="39">
        <v>2.42</v>
      </c>
      <c r="Q213" s="39">
        <v>6.64</v>
      </c>
      <c r="R213" s="39">
        <v>0.96</v>
      </c>
      <c r="S213" s="39">
        <v>5.94</v>
      </c>
      <c r="T213" s="39">
        <v>0.96</v>
      </c>
      <c r="U213" s="39">
        <v>66.099999999999994</v>
      </c>
      <c r="V213" s="39">
        <v>22</v>
      </c>
      <c r="W213" s="53">
        <f t="shared" si="131"/>
        <v>369.7</v>
      </c>
      <c r="X213" s="53">
        <f t="shared" si="132"/>
        <v>435.79999999999995</v>
      </c>
      <c r="Y213" s="52">
        <f t="shared" si="114"/>
        <v>457.79999999999995</v>
      </c>
      <c r="Z213" s="36">
        <f t="shared" si="133"/>
        <v>87.632999999999996</v>
      </c>
      <c r="AA213" s="36">
        <f t="shared" si="134"/>
        <v>169.64999999999998</v>
      </c>
      <c r="AB213" s="36">
        <f t="shared" si="135"/>
        <v>21.001499999999997</v>
      </c>
      <c r="AC213" s="36">
        <f t="shared" si="136"/>
        <v>80.379000000000005</v>
      </c>
      <c r="AD213" s="36">
        <f t="shared" si="137"/>
        <v>17.11</v>
      </c>
      <c r="AE213" s="36">
        <f t="shared" si="138"/>
        <v>3.8975999999999997</v>
      </c>
      <c r="AF213" s="36">
        <f t="shared" si="139"/>
        <v>16.157499999999999</v>
      </c>
      <c r="AG213" s="36">
        <f t="shared" si="140"/>
        <v>2.3804999999999996</v>
      </c>
      <c r="AH213" s="36">
        <f t="shared" si="141"/>
        <v>13.799999999999999</v>
      </c>
      <c r="AI213" s="36">
        <f t="shared" si="142"/>
        <v>2.7829999999999999</v>
      </c>
      <c r="AJ213" s="36">
        <f t="shared" si="143"/>
        <v>7.5695999999999986</v>
      </c>
      <c r="AK213" s="36">
        <f t="shared" si="144"/>
        <v>1.0943999999999998</v>
      </c>
      <c r="AL213" s="36">
        <f t="shared" si="145"/>
        <v>6.7716000000000003</v>
      </c>
      <c r="AM213" s="36">
        <f t="shared" si="146"/>
        <v>1.0943999999999998</v>
      </c>
      <c r="AN213" s="36">
        <f t="shared" si="147"/>
        <v>83.946999999999989</v>
      </c>
      <c r="AO213" s="36">
        <f t="shared" si="148"/>
        <v>33.660000000000004</v>
      </c>
      <c r="AP213" s="53">
        <f t="shared" si="149"/>
        <v>431.32210000000003</v>
      </c>
      <c r="AQ213" s="53">
        <f t="shared" si="150"/>
        <v>515.26909999999998</v>
      </c>
      <c r="AR213" s="52">
        <f t="shared" si="151"/>
        <v>548.92909999999995</v>
      </c>
      <c r="BT213" s="34">
        <v>208</v>
      </c>
      <c r="BU213" s="59">
        <f t="shared" si="115"/>
        <v>2.496666666666667</v>
      </c>
      <c r="BV213" s="59">
        <f t="shared" si="116"/>
        <v>2.265625</v>
      </c>
      <c r="BW213" s="59">
        <f t="shared" si="117"/>
        <v>2.528169014084507</v>
      </c>
      <c r="BX213" s="59">
        <f t="shared" si="118"/>
        <v>2.6423076923076922</v>
      </c>
      <c r="BY213" s="59">
        <f t="shared" si="119"/>
        <v>3.2777777777777777</v>
      </c>
      <c r="BZ213" s="59">
        <f t="shared" si="120"/>
        <v>3.8181818181818179</v>
      </c>
      <c r="CA213" s="59">
        <f t="shared" si="121"/>
        <v>3.6973684210526319</v>
      </c>
      <c r="CB213" s="59">
        <f t="shared" si="122"/>
        <v>3.2343749999999996</v>
      </c>
      <c r="CC213" s="59">
        <f t="shared" si="123"/>
        <v>3.4285714285714284</v>
      </c>
      <c r="CD213" s="59">
        <f t="shared" si="124"/>
        <v>3.0249999999999999</v>
      </c>
      <c r="CE213" s="59">
        <f t="shared" si="125"/>
        <v>2.8869565217391306</v>
      </c>
      <c r="CF213" s="59">
        <f t="shared" si="126"/>
        <v>2.9090909090909087</v>
      </c>
      <c r="CG213" s="59">
        <f t="shared" si="127"/>
        <v>2.7</v>
      </c>
      <c r="CH213" s="59">
        <f t="shared" si="128"/>
        <v>2.2325581395348837</v>
      </c>
      <c r="CI213" s="59">
        <f t="shared" si="129"/>
        <v>3.0045454545454544</v>
      </c>
      <c r="CJ213" s="59">
        <f t="shared" si="130"/>
        <v>1.6176470588235294</v>
      </c>
    </row>
    <row r="214" spans="1:88" x14ac:dyDescent="0.25">
      <c r="A214" s="41">
        <v>212</v>
      </c>
      <c r="B214" s="42" t="s">
        <v>236</v>
      </c>
      <c r="C214" s="42" t="s">
        <v>226</v>
      </c>
      <c r="D214" s="41" t="s">
        <v>254</v>
      </c>
      <c r="E214" s="50" t="s">
        <v>173</v>
      </c>
      <c r="F214" s="41" t="s">
        <v>207</v>
      </c>
      <c r="G214" s="39">
        <v>74.7</v>
      </c>
      <c r="H214" s="39">
        <v>149</v>
      </c>
      <c r="I214" s="39">
        <v>18.25</v>
      </c>
      <c r="J214" s="39">
        <v>69.099999999999994</v>
      </c>
      <c r="K214" s="39">
        <v>15.2</v>
      </c>
      <c r="L214" s="39">
        <v>3.17</v>
      </c>
      <c r="M214" s="39">
        <v>12.95</v>
      </c>
      <c r="N214" s="39">
        <v>2.09</v>
      </c>
      <c r="O214" s="39">
        <v>12.15</v>
      </c>
      <c r="P214" s="39">
        <v>2.5099999999999998</v>
      </c>
      <c r="Q214" s="39">
        <v>6.63</v>
      </c>
      <c r="R214" s="39">
        <v>1.01</v>
      </c>
      <c r="S214" s="39">
        <v>6.4</v>
      </c>
      <c r="T214" s="39">
        <v>0.93</v>
      </c>
      <c r="U214" s="39">
        <v>67.099999999999994</v>
      </c>
      <c r="V214" s="40">
        <v>20</v>
      </c>
      <c r="W214" s="53">
        <f t="shared" si="131"/>
        <v>374.08999999999986</v>
      </c>
      <c r="X214" s="53">
        <f t="shared" si="132"/>
        <v>441.18999999999983</v>
      </c>
      <c r="Y214" s="52">
        <f t="shared" si="114"/>
        <v>461.18999999999983</v>
      </c>
      <c r="Z214" s="36">
        <f t="shared" si="133"/>
        <v>87.399000000000001</v>
      </c>
      <c r="AA214" s="36">
        <f t="shared" si="134"/>
        <v>174.32999999999998</v>
      </c>
      <c r="AB214" s="36">
        <f t="shared" si="135"/>
        <v>21.352499999999999</v>
      </c>
      <c r="AC214" s="36">
        <f t="shared" si="136"/>
        <v>80.846999999999994</v>
      </c>
      <c r="AD214" s="36">
        <f t="shared" si="137"/>
        <v>17.631999999999998</v>
      </c>
      <c r="AE214" s="36">
        <f t="shared" si="138"/>
        <v>3.6771999999999996</v>
      </c>
      <c r="AF214" s="36">
        <f t="shared" si="139"/>
        <v>14.892499999999998</v>
      </c>
      <c r="AG214" s="36">
        <f t="shared" si="140"/>
        <v>2.4034999999999997</v>
      </c>
      <c r="AH214" s="36">
        <f t="shared" si="141"/>
        <v>13.9725</v>
      </c>
      <c r="AI214" s="36">
        <f t="shared" si="142"/>
        <v>2.8864999999999994</v>
      </c>
      <c r="AJ214" s="36">
        <f t="shared" si="143"/>
        <v>7.5581999999999994</v>
      </c>
      <c r="AK214" s="36">
        <f t="shared" si="144"/>
        <v>1.1514</v>
      </c>
      <c r="AL214" s="36">
        <f t="shared" si="145"/>
        <v>7.2959999999999994</v>
      </c>
      <c r="AM214" s="36">
        <f t="shared" si="146"/>
        <v>1.0602</v>
      </c>
      <c r="AN214" s="36">
        <f t="shared" si="147"/>
        <v>85.216999999999999</v>
      </c>
      <c r="AO214" s="36">
        <f t="shared" si="148"/>
        <v>30.6</v>
      </c>
      <c r="AP214" s="53">
        <f t="shared" si="149"/>
        <v>436.45850000000007</v>
      </c>
      <c r="AQ214" s="53">
        <f t="shared" si="150"/>
        <v>521.67550000000006</v>
      </c>
      <c r="AR214" s="52">
        <f t="shared" si="151"/>
        <v>552.27550000000008</v>
      </c>
      <c r="BT214" s="34">
        <v>209</v>
      </c>
      <c r="BU214" s="59">
        <f t="shared" si="115"/>
        <v>2.4900000000000002</v>
      </c>
      <c r="BV214" s="59">
        <f t="shared" si="116"/>
        <v>2.328125</v>
      </c>
      <c r="BW214" s="59">
        <f t="shared" si="117"/>
        <v>2.570422535211268</v>
      </c>
      <c r="BX214" s="59">
        <f t="shared" si="118"/>
        <v>2.6576923076923076</v>
      </c>
      <c r="BY214" s="59">
        <f t="shared" si="119"/>
        <v>3.3777777777777778</v>
      </c>
      <c r="BZ214" s="59">
        <f t="shared" si="120"/>
        <v>3.6022727272727271</v>
      </c>
      <c r="CA214" s="59">
        <f t="shared" si="121"/>
        <v>3.4078947368421053</v>
      </c>
      <c r="CB214" s="59">
        <f t="shared" si="122"/>
        <v>3.2656249999999996</v>
      </c>
      <c r="CC214" s="59">
        <f t="shared" si="123"/>
        <v>3.4714285714285715</v>
      </c>
      <c r="CD214" s="59">
        <f t="shared" si="124"/>
        <v>3.1374999999999997</v>
      </c>
      <c r="CE214" s="59">
        <f t="shared" si="125"/>
        <v>2.8826086956521739</v>
      </c>
      <c r="CF214" s="59">
        <f t="shared" si="126"/>
        <v>3.0606060606060606</v>
      </c>
      <c r="CG214" s="59">
        <f t="shared" si="127"/>
        <v>2.9090909090909092</v>
      </c>
      <c r="CH214" s="59">
        <f t="shared" si="128"/>
        <v>2.1627906976744189</v>
      </c>
      <c r="CI214" s="59">
        <f t="shared" si="129"/>
        <v>3.05</v>
      </c>
      <c r="CJ214" s="59">
        <f t="shared" si="130"/>
        <v>1.4705882352941178</v>
      </c>
    </row>
    <row r="215" spans="1:88" x14ac:dyDescent="0.25">
      <c r="A215" s="41">
        <v>213</v>
      </c>
      <c r="B215" s="42" t="s">
        <v>236</v>
      </c>
      <c r="C215" s="42" t="s">
        <v>226</v>
      </c>
      <c r="D215" s="41" t="s">
        <v>254</v>
      </c>
      <c r="E215" s="50" t="s">
        <v>173</v>
      </c>
      <c r="F215" s="41" t="s">
        <v>207</v>
      </c>
      <c r="G215" s="39">
        <v>75.099999999999994</v>
      </c>
      <c r="H215" s="39">
        <v>150</v>
      </c>
      <c r="I215" s="39">
        <v>18</v>
      </c>
      <c r="J215" s="39">
        <v>70.900000000000006</v>
      </c>
      <c r="K215" s="39">
        <v>14.4</v>
      </c>
      <c r="L215" s="39">
        <v>3.2</v>
      </c>
      <c r="M215" s="39">
        <v>13.05</v>
      </c>
      <c r="N215" s="39">
        <v>2.06</v>
      </c>
      <c r="O215" s="39">
        <v>12.55</v>
      </c>
      <c r="P215" s="39">
        <v>2.63</v>
      </c>
      <c r="Q215" s="39">
        <v>6.86</v>
      </c>
      <c r="R215" s="39">
        <v>0.98</v>
      </c>
      <c r="S215" s="39">
        <v>6.57</v>
      </c>
      <c r="T215" s="39">
        <v>0.99</v>
      </c>
      <c r="U215" s="39">
        <v>67.099999999999994</v>
      </c>
      <c r="V215" s="40">
        <v>20</v>
      </c>
      <c r="W215" s="53">
        <f t="shared" si="131"/>
        <v>377.29</v>
      </c>
      <c r="X215" s="53">
        <f t="shared" si="132"/>
        <v>444.39</v>
      </c>
      <c r="Y215" s="52">
        <f t="shared" si="114"/>
        <v>464.39</v>
      </c>
      <c r="Z215" s="36">
        <f t="shared" si="133"/>
        <v>87.86699999999999</v>
      </c>
      <c r="AA215" s="36">
        <f t="shared" si="134"/>
        <v>175.5</v>
      </c>
      <c r="AB215" s="36">
        <f t="shared" si="135"/>
        <v>21.06</v>
      </c>
      <c r="AC215" s="36">
        <f t="shared" si="136"/>
        <v>82.953000000000003</v>
      </c>
      <c r="AD215" s="36">
        <f t="shared" si="137"/>
        <v>16.704000000000001</v>
      </c>
      <c r="AE215" s="36">
        <f t="shared" si="138"/>
        <v>3.7119999999999997</v>
      </c>
      <c r="AF215" s="36">
        <f t="shared" si="139"/>
        <v>15.0075</v>
      </c>
      <c r="AG215" s="36">
        <f t="shared" si="140"/>
        <v>2.3689999999999998</v>
      </c>
      <c r="AH215" s="36">
        <f t="shared" si="141"/>
        <v>14.432499999999999</v>
      </c>
      <c r="AI215" s="36">
        <f t="shared" si="142"/>
        <v>3.0244999999999997</v>
      </c>
      <c r="AJ215" s="36">
        <f t="shared" si="143"/>
        <v>7.8203999999999994</v>
      </c>
      <c r="AK215" s="36">
        <f t="shared" si="144"/>
        <v>1.1172</v>
      </c>
      <c r="AL215" s="36">
        <f t="shared" si="145"/>
        <v>7.4897999999999998</v>
      </c>
      <c r="AM215" s="36">
        <f t="shared" si="146"/>
        <v>1.1285999999999998</v>
      </c>
      <c r="AN215" s="36">
        <f t="shared" si="147"/>
        <v>85.216999999999999</v>
      </c>
      <c r="AO215" s="36">
        <f t="shared" si="148"/>
        <v>30.6</v>
      </c>
      <c r="AP215" s="53">
        <f t="shared" si="149"/>
        <v>440.18550000000005</v>
      </c>
      <c r="AQ215" s="53">
        <f t="shared" si="150"/>
        <v>525.40250000000003</v>
      </c>
      <c r="AR215" s="52">
        <f t="shared" si="151"/>
        <v>556.00250000000005</v>
      </c>
      <c r="BT215" s="34">
        <v>210</v>
      </c>
      <c r="BU215" s="59">
        <f t="shared" si="115"/>
        <v>2.503333333333333</v>
      </c>
      <c r="BV215" s="59">
        <f t="shared" si="116"/>
        <v>2.34375</v>
      </c>
      <c r="BW215" s="59">
        <f t="shared" si="117"/>
        <v>2.535211267605634</v>
      </c>
      <c r="BX215" s="59">
        <f t="shared" si="118"/>
        <v>2.726923076923077</v>
      </c>
      <c r="BY215" s="59">
        <f t="shared" si="119"/>
        <v>3.2</v>
      </c>
      <c r="BZ215" s="59">
        <f t="shared" si="120"/>
        <v>3.6363636363636367</v>
      </c>
      <c r="CA215" s="59">
        <f t="shared" si="121"/>
        <v>3.4342105263157898</v>
      </c>
      <c r="CB215" s="59">
        <f t="shared" si="122"/>
        <v>3.21875</v>
      </c>
      <c r="CC215" s="59">
        <f t="shared" si="123"/>
        <v>3.5857142857142859</v>
      </c>
      <c r="CD215" s="59">
        <f t="shared" si="124"/>
        <v>3.2874999999999996</v>
      </c>
      <c r="CE215" s="59">
        <f t="shared" si="125"/>
        <v>2.9826086956521745</v>
      </c>
      <c r="CF215" s="59">
        <f t="shared" si="126"/>
        <v>2.9696969696969697</v>
      </c>
      <c r="CG215" s="59">
        <f t="shared" si="127"/>
        <v>2.9863636363636363</v>
      </c>
      <c r="CH215" s="59">
        <f t="shared" si="128"/>
        <v>2.3023255813953489</v>
      </c>
      <c r="CI215" s="59">
        <f t="shared" si="129"/>
        <v>3.05</v>
      </c>
      <c r="CJ215" s="59">
        <f t="shared" si="130"/>
        <v>1.4705882352941178</v>
      </c>
    </row>
    <row r="216" spans="1:88" x14ac:dyDescent="0.25">
      <c r="A216" s="41">
        <v>214</v>
      </c>
      <c r="B216" s="42" t="s">
        <v>236</v>
      </c>
      <c r="C216" s="42" t="s">
        <v>226</v>
      </c>
      <c r="D216" s="41" t="s">
        <v>254</v>
      </c>
      <c r="E216" s="50" t="s">
        <v>173</v>
      </c>
      <c r="F216" s="41" t="s">
        <v>207</v>
      </c>
      <c r="G216" s="39">
        <v>76.5</v>
      </c>
      <c r="H216" s="39">
        <v>154</v>
      </c>
      <c r="I216" s="39">
        <v>18.75</v>
      </c>
      <c r="J216" s="39">
        <v>72.5</v>
      </c>
      <c r="K216" s="39">
        <v>15.55</v>
      </c>
      <c r="L216" s="39">
        <v>3.36</v>
      </c>
      <c r="M216" s="39">
        <v>14.2</v>
      </c>
      <c r="N216" s="39">
        <v>2.19</v>
      </c>
      <c r="O216" s="39">
        <v>13.1</v>
      </c>
      <c r="P216" s="39">
        <v>2.5499999999999998</v>
      </c>
      <c r="Q216" s="39">
        <v>7.08</v>
      </c>
      <c r="R216" s="39">
        <v>1.05</v>
      </c>
      <c r="S216" s="39">
        <v>6.45</v>
      </c>
      <c r="T216" s="39">
        <v>1</v>
      </c>
      <c r="U216" s="39">
        <v>69.3</v>
      </c>
      <c r="V216" s="40">
        <v>20</v>
      </c>
      <c r="W216" s="53">
        <f t="shared" si="131"/>
        <v>388.28000000000003</v>
      </c>
      <c r="X216" s="53">
        <f t="shared" si="132"/>
        <v>457.58000000000004</v>
      </c>
      <c r="Y216" s="52">
        <f t="shared" si="114"/>
        <v>477.58000000000004</v>
      </c>
      <c r="Z216" s="36">
        <f t="shared" si="133"/>
        <v>89.504999999999995</v>
      </c>
      <c r="AA216" s="36">
        <f t="shared" si="134"/>
        <v>180.17999999999998</v>
      </c>
      <c r="AB216" s="36">
        <f t="shared" si="135"/>
        <v>21.9375</v>
      </c>
      <c r="AC216" s="36">
        <f t="shared" si="136"/>
        <v>84.824999999999989</v>
      </c>
      <c r="AD216" s="36">
        <f t="shared" si="137"/>
        <v>18.038</v>
      </c>
      <c r="AE216" s="36">
        <f t="shared" si="138"/>
        <v>3.8975999999999997</v>
      </c>
      <c r="AF216" s="36">
        <f t="shared" si="139"/>
        <v>16.329999999999998</v>
      </c>
      <c r="AG216" s="36">
        <f t="shared" si="140"/>
        <v>2.5185</v>
      </c>
      <c r="AH216" s="36">
        <f t="shared" si="141"/>
        <v>15.064999999999998</v>
      </c>
      <c r="AI216" s="36">
        <f t="shared" si="142"/>
        <v>2.9324999999999997</v>
      </c>
      <c r="AJ216" s="36">
        <f t="shared" si="143"/>
        <v>8.0711999999999993</v>
      </c>
      <c r="AK216" s="36">
        <f t="shared" si="144"/>
        <v>1.1969999999999998</v>
      </c>
      <c r="AL216" s="36">
        <f t="shared" si="145"/>
        <v>7.3529999999999998</v>
      </c>
      <c r="AM216" s="36">
        <f t="shared" si="146"/>
        <v>1.1399999999999999</v>
      </c>
      <c r="AN216" s="36">
        <f t="shared" si="147"/>
        <v>88.010999999999996</v>
      </c>
      <c r="AO216" s="36">
        <f t="shared" si="148"/>
        <v>30.6</v>
      </c>
      <c r="AP216" s="53">
        <f t="shared" si="149"/>
        <v>452.99029999999993</v>
      </c>
      <c r="AQ216" s="53">
        <f t="shared" si="150"/>
        <v>541.0012999999999</v>
      </c>
      <c r="AR216" s="52">
        <f t="shared" si="151"/>
        <v>571.60129999999992</v>
      </c>
      <c r="BT216" s="34">
        <v>211</v>
      </c>
      <c r="BU216" s="59">
        <f t="shared" si="115"/>
        <v>2.5499999999999998</v>
      </c>
      <c r="BV216" s="59">
        <f t="shared" si="116"/>
        <v>2.40625</v>
      </c>
      <c r="BW216" s="59">
        <f t="shared" si="117"/>
        <v>2.6408450704225355</v>
      </c>
      <c r="BX216" s="59">
        <f t="shared" si="118"/>
        <v>2.7884615384615383</v>
      </c>
      <c r="BY216" s="59">
        <f t="shared" si="119"/>
        <v>3.4555555555555557</v>
      </c>
      <c r="BZ216" s="59">
        <f t="shared" si="120"/>
        <v>3.8181818181818179</v>
      </c>
      <c r="CA216" s="59">
        <f t="shared" si="121"/>
        <v>3.736842105263158</v>
      </c>
      <c r="CB216" s="59">
        <f t="shared" si="122"/>
        <v>3.421875</v>
      </c>
      <c r="CC216" s="59">
        <f t="shared" si="123"/>
        <v>3.7428571428571429</v>
      </c>
      <c r="CD216" s="59">
        <f t="shared" si="124"/>
        <v>3.1874999999999996</v>
      </c>
      <c r="CE216" s="59">
        <f t="shared" si="125"/>
        <v>3.0782608695652178</v>
      </c>
      <c r="CF216" s="59">
        <f t="shared" si="126"/>
        <v>3.1818181818181817</v>
      </c>
      <c r="CG216" s="59">
        <f t="shared" si="127"/>
        <v>2.9318181818181817</v>
      </c>
      <c r="CH216" s="59">
        <f t="shared" si="128"/>
        <v>2.3255813953488373</v>
      </c>
      <c r="CI216" s="59">
        <f t="shared" si="129"/>
        <v>3.15</v>
      </c>
      <c r="CJ216" s="59">
        <f t="shared" si="130"/>
        <v>1.4705882352941178</v>
      </c>
    </row>
    <row r="217" spans="1:88" x14ac:dyDescent="0.25">
      <c r="A217" s="41">
        <v>215</v>
      </c>
      <c r="B217" s="42" t="s">
        <v>236</v>
      </c>
      <c r="C217" s="42" t="s">
        <v>157</v>
      </c>
      <c r="D217" s="41" t="s">
        <v>254</v>
      </c>
      <c r="E217" s="41" t="s">
        <v>157</v>
      </c>
      <c r="F217" s="41" t="s">
        <v>207</v>
      </c>
      <c r="G217" s="39">
        <v>56.3</v>
      </c>
      <c r="H217" s="39">
        <v>110.5</v>
      </c>
      <c r="I217" s="39">
        <v>13.55</v>
      </c>
      <c r="J217" s="39">
        <v>51.4</v>
      </c>
      <c r="K217" s="39">
        <v>10.95</v>
      </c>
      <c r="L217" s="39">
        <v>2.31</v>
      </c>
      <c r="M217" s="39">
        <v>9.44</v>
      </c>
      <c r="N217" s="39">
        <v>1.49</v>
      </c>
      <c r="O217" s="39">
        <v>9.07</v>
      </c>
      <c r="P217" s="39">
        <v>1.77</v>
      </c>
      <c r="Q217" s="39">
        <v>4.8499999999999996</v>
      </c>
      <c r="R217" s="39">
        <v>0.68</v>
      </c>
      <c r="S217" s="39">
        <v>4.34</v>
      </c>
      <c r="T217" s="39">
        <v>0.7</v>
      </c>
      <c r="U217" s="39">
        <v>47.1</v>
      </c>
      <c r="V217" s="40">
        <v>20</v>
      </c>
      <c r="W217" s="53">
        <f t="shared" si="131"/>
        <v>277.35000000000002</v>
      </c>
      <c r="X217" s="53">
        <f t="shared" si="132"/>
        <v>324.45000000000005</v>
      </c>
      <c r="Y217" s="52">
        <f t="shared" si="114"/>
        <v>344.45000000000005</v>
      </c>
      <c r="Z217" s="36">
        <f t="shared" si="133"/>
        <v>65.870999999999995</v>
      </c>
      <c r="AA217" s="36">
        <f t="shared" si="134"/>
        <v>129.285</v>
      </c>
      <c r="AB217" s="36">
        <f t="shared" si="135"/>
        <v>15.8535</v>
      </c>
      <c r="AC217" s="36">
        <f t="shared" si="136"/>
        <v>60.137999999999998</v>
      </c>
      <c r="AD217" s="36">
        <f t="shared" si="137"/>
        <v>12.701999999999998</v>
      </c>
      <c r="AE217" s="36">
        <f t="shared" si="138"/>
        <v>2.6795999999999998</v>
      </c>
      <c r="AF217" s="36">
        <f t="shared" si="139"/>
        <v>10.855999999999998</v>
      </c>
      <c r="AG217" s="36">
        <f t="shared" si="140"/>
        <v>1.7134999999999998</v>
      </c>
      <c r="AH217" s="36">
        <f t="shared" si="141"/>
        <v>10.4305</v>
      </c>
      <c r="AI217" s="36">
        <f t="shared" si="142"/>
        <v>2.0354999999999999</v>
      </c>
      <c r="AJ217" s="36">
        <f t="shared" si="143"/>
        <v>5.528999999999999</v>
      </c>
      <c r="AK217" s="36">
        <f t="shared" si="144"/>
        <v>0.7752</v>
      </c>
      <c r="AL217" s="36">
        <f t="shared" si="145"/>
        <v>4.9475999999999996</v>
      </c>
      <c r="AM217" s="36">
        <f t="shared" si="146"/>
        <v>0.79799999999999993</v>
      </c>
      <c r="AN217" s="36">
        <f t="shared" si="147"/>
        <v>59.817</v>
      </c>
      <c r="AO217" s="36">
        <f t="shared" si="148"/>
        <v>30.6</v>
      </c>
      <c r="AP217" s="53">
        <f t="shared" si="149"/>
        <v>323.61439999999999</v>
      </c>
      <c r="AQ217" s="53">
        <f t="shared" si="150"/>
        <v>383.4314</v>
      </c>
      <c r="AR217" s="52">
        <f t="shared" si="151"/>
        <v>414.03140000000002</v>
      </c>
      <c r="BT217" s="34">
        <v>212</v>
      </c>
      <c r="BU217" s="59">
        <f t="shared" si="115"/>
        <v>1.8766666666666665</v>
      </c>
      <c r="BV217" s="59">
        <f t="shared" si="116"/>
        <v>1.7265625</v>
      </c>
      <c r="BW217" s="59">
        <f t="shared" si="117"/>
        <v>1.9084507042253522</v>
      </c>
      <c r="BX217" s="59">
        <f t="shared" si="118"/>
        <v>1.9769230769230768</v>
      </c>
      <c r="BY217" s="59">
        <f t="shared" si="119"/>
        <v>2.4333333333333331</v>
      </c>
      <c r="BZ217" s="59">
        <f t="shared" si="120"/>
        <v>2.625</v>
      </c>
      <c r="CA217" s="59">
        <f t="shared" si="121"/>
        <v>2.4842105263157896</v>
      </c>
      <c r="CB217" s="59">
        <f t="shared" si="122"/>
        <v>2.328125</v>
      </c>
      <c r="CC217" s="59">
        <f t="shared" si="123"/>
        <v>2.5914285714285716</v>
      </c>
      <c r="CD217" s="59">
        <f t="shared" si="124"/>
        <v>2.2124999999999999</v>
      </c>
      <c r="CE217" s="59">
        <f t="shared" si="125"/>
        <v>2.1086956521739131</v>
      </c>
      <c r="CF217" s="59">
        <f t="shared" si="126"/>
        <v>2.0606060606060606</v>
      </c>
      <c r="CG217" s="59">
        <f t="shared" si="127"/>
        <v>1.9727272727272724</v>
      </c>
      <c r="CH217" s="59">
        <f t="shared" si="128"/>
        <v>1.6279069767441861</v>
      </c>
      <c r="CI217" s="59">
        <f t="shared" si="129"/>
        <v>2.1409090909090911</v>
      </c>
      <c r="CJ217" s="59">
        <f t="shared" si="130"/>
        <v>1.4705882352941178</v>
      </c>
    </row>
    <row r="218" spans="1:88" x14ac:dyDescent="0.25">
      <c r="A218" s="41">
        <v>216</v>
      </c>
      <c r="B218" s="42" t="s">
        <v>236</v>
      </c>
      <c r="C218" s="42" t="s">
        <v>157</v>
      </c>
      <c r="D218" s="41" t="s">
        <v>254</v>
      </c>
      <c r="E218" s="41" t="s">
        <v>157</v>
      </c>
      <c r="F218" s="41" t="s">
        <v>207</v>
      </c>
      <c r="G218" s="39">
        <v>56.1</v>
      </c>
      <c r="H218" s="39">
        <v>110</v>
      </c>
      <c r="I218" s="39">
        <v>13.55</v>
      </c>
      <c r="J218" s="39">
        <v>52</v>
      </c>
      <c r="K218" s="39">
        <v>10.65</v>
      </c>
      <c r="L218" s="39">
        <v>2.37</v>
      </c>
      <c r="M218" s="39">
        <v>9.77</v>
      </c>
      <c r="N218" s="39">
        <v>1.48</v>
      </c>
      <c r="O218" s="39">
        <v>8.6999999999999993</v>
      </c>
      <c r="P218" s="39">
        <v>1.78</v>
      </c>
      <c r="Q218" s="39">
        <v>4.75</v>
      </c>
      <c r="R218" s="39">
        <v>0.71</v>
      </c>
      <c r="S218" s="39">
        <v>4.38</v>
      </c>
      <c r="T218" s="39">
        <v>0.65</v>
      </c>
      <c r="U218" s="39">
        <v>47.2</v>
      </c>
      <c r="V218" s="40">
        <v>20</v>
      </c>
      <c r="W218" s="53">
        <f t="shared" si="131"/>
        <v>276.88999999999993</v>
      </c>
      <c r="X218" s="53">
        <f t="shared" si="132"/>
        <v>324.08999999999992</v>
      </c>
      <c r="Y218" s="52">
        <f t="shared" si="114"/>
        <v>344.08999999999992</v>
      </c>
      <c r="Z218" s="36">
        <f t="shared" si="133"/>
        <v>65.637</v>
      </c>
      <c r="AA218" s="36">
        <f t="shared" si="134"/>
        <v>128.69999999999999</v>
      </c>
      <c r="AB218" s="36">
        <f t="shared" si="135"/>
        <v>15.8535</v>
      </c>
      <c r="AC218" s="36">
        <f t="shared" si="136"/>
        <v>60.839999999999996</v>
      </c>
      <c r="AD218" s="36">
        <f t="shared" si="137"/>
        <v>12.353999999999999</v>
      </c>
      <c r="AE218" s="36">
        <f t="shared" si="138"/>
        <v>2.7492000000000001</v>
      </c>
      <c r="AF218" s="36">
        <f t="shared" si="139"/>
        <v>11.235499999999998</v>
      </c>
      <c r="AG218" s="36">
        <f t="shared" si="140"/>
        <v>1.702</v>
      </c>
      <c r="AH218" s="36">
        <f t="shared" si="141"/>
        <v>10.004999999999999</v>
      </c>
      <c r="AI218" s="36">
        <f t="shared" si="142"/>
        <v>2.0469999999999997</v>
      </c>
      <c r="AJ218" s="36">
        <f t="shared" si="143"/>
        <v>5.4149999999999991</v>
      </c>
      <c r="AK218" s="36">
        <f t="shared" si="144"/>
        <v>0.8093999999999999</v>
      </c>
      <c r="AL218" s="36">
        <f t="shared" si="145"/>
        <v>4.9931999999999999</v>
      </c>
      <c r="AM218" s="36">
        <f t="shared" si="146"/>
        <v>0.74099999999999999</v>
      </c>
      <c r="AN218" s="36">
        <f t="shared" si="147"/>
        <v>59.944000000000003</v>
      </c>
      <c r="AO218" s="36">
        <f t="shared" si="148"/>
        <v>30.6</v>
      </c>
      <c r="AP218" s="53">
        <f t="shared" si="149"/>
        <v>323.08179999999993</v>
      </c>
      <c r="AQ218" s="53">
        <f t="shared" si="150"/>
        <v>383.02579999999995</v>
      </c>
      <c r="AR218" s="52">
        <f t="shared" si="151"/>
        <v>413.62579999999997</v>
      </c>
      <c r="BT218" s="34">
        <v>213</v>
      </c>
      <c r="BU218" s="59">
        <f t="shared" si="115"/>
        <v>1.87</v>
      </c>
      <c r="BV218" s="59">
        <f t="shared" si="116"/>
        <v>1.71875</v>
      </c>
      <c r="BW218" s="59">
        <f t="shared" si="117"/>
        <v>1.9084507042253522</v>
      </c>
      <c r="BX218" s="59">
        <f t="shared" si="118"/>
        <v>2</v>
      </c>
      <c r="BY218" s="59">
        <f t="shared" si="119"/>
        <v>2.3666666666666667</v>
      </c>
      <c r="BZ218" s="59">
        <f t="shared" si="120"/>
        <v>2.6931818181818183</v>
      </c>
      <c r="CA218" s="59">
        <f t="shared" si="121"/>
        <v>2.5710526315789473</v>
      </c>
      <c r="CB218" s="59">
        <f t="shared" si="122"/>
        <v>2.3125</v>
      </c>
      <c r="CC218" s="59">
        <f t="shared" si="123"/>
        <v>2.4857142857142853</v>
      </c>
      <c r="CD218" s="59">
        <f t="shared" si="124"/>
        <v>2.2250000000000001</v>
      </c>
      <c r="CE218" s="59">
        <f t="shared" si="125"/>
        <v>2.0652173913043481</v>
      </c>
      <c r="CF218" s="59">
        <f t="shared" si="126"/>
        <v>2.1515151515151514</v>
      </c>
      <c r="CG218" s="59">
        <f t="shared" si="127"/>
        <v>1.9909090909090907</v>
      </c>
      <c r="CH218" s="59">
        <f t="shared" si="128"/>
        <v>1.5116279069767442</v>
      </c>
      <c r="CI218" s="59">
        <f t="shared" si="129"/>
        <v>2.1454545454545455</v>
      </c>
      <c r="CJ218" s="59">
        <f t="shared" si="130"/>
        <v>1.4705882352941178</v>
      </c>
    </row>
    <row r="219" spans="1:88" x14ac:dyDescent="0.25">
      <c r="A219" s="41">
        <v>217</v>
      </c>
      <c r="B219" s="42" t="s">
        <v>236</v>
      </c>
      <c r="C219" s="42" t="s">
        <v>159</v>
      </c>
      <c r="D219" s="41" t="s">
        <v>254</v>
      </c>
      <c r="E219" s="41" t="s">
        <v>159</v>
      </c>
      <c r="F219" s="41" t="s">
        <v>207</v>
      </c>
      <c r="G219" s="39">
        <v>71</v>
      </c>
      <c r="H219" s="39">
        <v>139</v>
      </c>
      <c r="I219" s="39">
        <v>16.75</v>
      </c>
      <c r="J219" s="39">
        <v>64</v>
      </c>
      <c r="K219" s="39">
        <v>13.8</v>
      </c>
      <c r="L219" s="39">
        <v>2.82</v>
      </c>
      <c r="M219" s="39">
        <v>12.2</v>
      </c>
      <c r="N219" s="39">
        <v>1.97</v>
      </c>
      <c r="O219" s="39">
        <v>11.3</v>
      </c>
      <c r="P219" s="39">
        <v>2.4300000000000002</v>
      </c>
      <c r="Q219" s="39">
        <v>6.35</v>
      </c>
      <c r="R219" s="39">
        <v>0.91</v>
      </c>
      <c r="S219" s="39">
        <v>6.16</v>
      </c>
      <c r="T219" s="39">
        <v>0.89</v>
      </c>
      <c r="U219" s="39">
        <v>62.9</v>
      </c>
      <c r="V219" s="40">
        <v>20</v>
      </c>
      <c r="W219" s="53">
        <f t="shared" si="131"/>
        <v>349.5800000000001</v>
      </c>
      <c r="X219" s="53">
        <f t="shared" si="132"/>
        <v>412.48000000000008</v>
      </c>
      <c r="Y219" s="52">
        <f t="shared" si="114"/>
        <v>432.48000000000008</v>
      </c>
      <c r="Z219" s="36">
        <f t="shared" si="133"/>
        <v>83.07</v>
      </c>
      <c r="AA219" s="36">
        <f t="shared" si="134"/>
        <v>162.63</v>
      </c>
      <c r="AB219" s="36">
        <f t="shared" si="135"/>
        <v>19.5975</v>
      </c>
      <c r="AC219" s="36">
        <f t="shared" si="136"/>
        <v>74.88</v>
      </c>
      <c r="AD219" s="36">
        <f t="shared" si="137"/>
        <v>16.007999999999999</v>
      </c>
      <c r="AE219" s="36">
        <f t="shared" si="138"/>
        <v>3.2711999999999994</v>
      </c>
      <c r="AF219" s="36">
        <f t="shared" si="139"/>
        <v>14.029999999999998</v>
      </c>
      <c r="AG219" s="36">
        <f t="shared" si="140"/>
        <v>2.2654999999999998</v>
      </c>
      <c r="AH219" s="36">
        <f t="shared" si="141"/>
        <v>12.994999999999999</v>
      </c>
      <c r="AI219" s="36">
        <f t="shared" si="142"/>
        <v>2.7944999999999998</v>
      </c>
      <c r="AJ219" s="36">
        <f t="shared" si="143"/>
        <v>7.238999999999999</v>
      </c>
      <c r="AK219" s="36">
        <f t="shared" si="144"/>
        <v>1.0373999999999999</v>
      </c>
      <c r="AL219" s="36">
        <f t="shared" si="145"/>
        <v>7.0223999999999993</v>
      </c>
      <c r="AM219" s="36">
        <f t="shared" si="146"/>
        <v>1.0145999999999999</v>
      </c>
      <c r="AN219" s="36">
        <f t="shared" si="147"/>
        <v>79.882999999999996</v>
      </c>
      <c r="AO219" s="36">
        <f t="shared" si="148"/>
        <v>30.6</v>
      </c>
      <c r="AP219" s="53">
        <f t="shared" si="149"/>
        <v>407.85509999999994</v>
      </c>
      <c r="AQ219" s="53">
        <f t="shared" si="150"/>
        <v>487.73809999999992</v>
      </c>
      <c r="AR219" s="52">
        <f t="shared" si="151"/>
        <v>518.33809999999994</v>
      </c>
      <c r="BT219" s="34">
        <v>214</v>
      </c>
      <c r="BU219" s="59">
        <f t="shared" si="115"/>
        <v>2.3666666666666667</v>
      </c>
      <c r="BV219" s="59">
        <f t="shared" si="116"/>
        <v>2.171875</v>
      </c>
      <c r="BW219" s="59">
        <f t="shared" si="117"/>
        <v>2.359154929577465</v>
      </c>
      <c r="BX219" s="59">
        <f t="shared" si="118"/>
        <v>2.4615384615384617</v>
      </c>
      <c r="BY219" s="59">
        <f t="shared" si="119"/>
        <v>3.0666666666666669</v>
      </c>
      <c r="BZ219" s="59">
        <f t="shared" si="120"/>
        <v>3.2045454545454541</v>
      </c>
      <c r="CA219" s="59">
        <f t="shared" si="121"/>
        <v>3.2105263157894735</v>
      </c>
      <c r="CB219" s="59">
        <f t="shared" si="122"/>
        <v>3.078125</v>
      </c>
      <c r="CC219" s="59">
        <f t="shared" si="123"/>
        <v>3.2285714285714286</v>
      </c>
      <c r="CD219" s="59">
        <f t="shared" si="124"/>
        <v>3.0375000000000001</v>
      </c>
      <c r="CE219" s="59">
        <f t="shared" si="125"/>
        <v>2.7608695652173916</v>
      </c>
      <c r="CF219" s="59">
        <f t="shared" si="126"/>
        <v>2.7575757575757573</v>
      </c>
      <c r="CG219" s="59">
        <f t="shared" si="127"/>
        <v>2.8</v>
      </c>
      <c r="CH219" s="59">
        <f t="shared" si="128"/>
        <v>2.0697674418604652</v>
      </c>
      <c r="CI219" s="59">
        <f t="shared" si="129"/>
        <v>2.8590909090909089</v>
      </c>
      <c r="CJ219" s="59">
        <f t="shared" si="130"/>
        <v>1.4705882352941178</v>
      </c>
    </row>
    <row r="220" spans="1:88" x14ac:dyDescent="0.25">
      <c r="A220" s="41">
        <v>218</v>
      </c>
      <c r="B220" s="42" t="s">
        <v>236</v>
      </c>
      <c r="C220" s="42" t="s">
        <v>159</v>
      </c>
      <c r="D220" s="41" t="s">
        <v>254</v>
      </c>
      <c r="E220" s="41" t="s">
        <v>159</v>
      </c>
      <c r="F220" s="41" t="s">
        <v>207</v>
      </c>
      <c r="G220" s="39">
        <v>69.400000000000006</v>
      </c>
      <c r="H220" s="39">
        <v>136.5</v>
      </c>
      <c r="I220" s="39">
        <v>16.5</v>
      </c>
      <c r="J220" s="39">
        <v>63.6</v>
      </c>
      <c r="K220" s="39">
        <v>13.15</v>
      </c>
      <c r="L220" s="39">
        <v>2.87</v>
      </c>
      <c r="M220" s="39">
        <v>12</v>
      </c>
      <c r="N220" s="39">
        <v>1.91</v>
      </c>
      <c r="O220" s="39">
        <v>11.4</v>
      </c>
      <c r="P220" s="39">
        <v>2.34</v>
      </c>
      <c r="Q220" s="39">
        <v>6.12</v>
      </c>
      <c r="R220" s="39">
        <v>0.9</v>
      </c>
      <c r="S220" s="39">
        <v>5.73</v>
      </c>
      <c r="T220" s="39">
        <v>0.87</v>
      </c>
      <c r="U220" s="39">
        <v>61.8</v>
      </c>
      <c r="V220" s="40">
        <v>20</v>
      </c>
      <c r="W220" s="53">
        <f t="shared" si="131"/>
        <v>343.28999999999996</v>
      </c>
      <c r="X220" s="53">
        <f t="shared" si="132"/>
        <v>405.09</v>
      </c>
      <c r="Y220" s="52">
        <f t="shared" si="114"/>
        <v>425.09</v>
      </c>
      <c r="Z220" s="36">
        <f t="shared" si="133"/>
        <v>81.198000000000008</v>
      </c>
      <c r="AA220" s="36">
        <f t="shared" si="134"/>
        <v>159.70499999999998</v>
      </c>
      <c r="AB220" s="36">
        <f t="shared" si="135"/>
        <v>19.305</v>
      </c>
      <c r="AC220" s="36">
        <f t="shared" si="136"/>
        <v>74.411999999999992</v>
      </c>
      <c r="AD220" s="36">
        <f t="shared" si="137"/>
        <v>15.254</v>
      </c>
      <c r="AE220" s="36">
        <f t="shared" si="138"/>
        <v>3.3291999999999997</v>
      </c>
      <c r="AF220" s="36">
        <f t="shared" si="139"/>
        <v>13.799999999999999</v>
      </c>
      <c r="AG220" s="36">
        <f t="shared" si="140"/>
        <v>2.1964999999999999</v>
      </c>
      <c r="AH220" s="36">
        <f t="shared" si="141"/>
        <v>13.11</v>
      </c>
      <c r="AI220" s="36">
        <f t="shared" si="142"/>
        <v>2.6909999999999998</v>
      </c>
      <c r="AJ220" s="36">
        <f t="shared" si="143"/>
        <v>6.9767999999999999</v>
      </c>
      <c r="AK220" s="36">
        <f t="shared" si="144"/>
        <v>1.026</v>
      </c>
      <c r="AL220" s="36">
        <f t="shared" si="145"/>
        <v>6.5321999999999996</v>
      </c>
      <c r="AM220" s="36">
        <f t="shared" si="146"/>
        <v>0.9917999999999999</v>
      </c>
      <c r="AN220" s="36">
        <f t="shared" si="147"/>
        <v>78.486000000000004</v>
      </c>
      <c r="AO220" s="36">
        <f t="shared" si="148"/>
        <v>30.6</v>
      </c>
      <c r="AP220" s="53">
        <f t="shared" si="149"/>
        <v>400.52750000000003</v>
      </c>
      <c r="AQ220" s="53">
        <f t="shared" si="150"/>
        <v>479.01350000000002</v>
      </c>
      <c r="AR220" s="52">
        <f t="shared" si="151"/>
        <v>509.61350000000004</v>
      </c>
      <c r="BT220" s="34">
        <v>215</v>
      </c>
      <c r="BU220" s="59">
        <f t="shared" si="115"/>
        <v>2.3133333333333335</v>
      </c>
      <c r="BV220" s="59">
        <f t="shared" si="116"/>
        <v>2.1328125</v>
      </c>
      <c r="BW220" s="59">
        <f t="shared" si="117"/>
        <v>2.323943661971831</v>
      </c>
      <c r="BX220" s="59">
        <f t="shared" si="118"/>
        <v>2.4461538461538463</v>
      </c>
      <c r="BY220" s="59">
        <f t="shared" si="119"/>
        <v>2.9222222222222225</v>
      </c>
      <c r="BZ220" s="59">
        <f t="shared" si="120"/>
        <v>3.2613636363636367</v>
      </c>
      <c r="CA220" s="59">
        <f t="shared" si="121"/>
        <v>3.1578947368421053</v>
      </c>
      <c r="CB220" s="59">
        <f t="shared" si="122"/>
        <v>2.984375</v>
      </c>
      <c r="CC220" s="59">
        <f t="shared" si="123"/>
        <v>3.2571428571428571</v>
      </c>
      <c r="CD220" s="59">
        <f t="shared" si="124"/>
        <v>2.9249999999999998</v>
      </c>
      <c r="CE220" s="59">
        <f t="shared" si="125"/>
        <v>2.6608695652173915</v>
      </c>
      <c r="CF220" s="59">
        <f t="shared" si="126"/>
        <v>2.7272727272727271</v>
      </c>
      <c r="CG220" s="59">
        <f t="shared" si="127"/>
        <v>2.6045454545454545</v>
      </c>
      <c r="CH220" s="59">
        <f t="shared" si="128"/>
        <v>2.0232558139534884</v>
      </c>
      <c r="CI220" s="59">
        <f t="shared" si="129"/>
        <v>2.8090909090909091</v>
      </c>
      <c r="CJ220" s="59">
        <f t="shared" si="130"/>
        <v>1.4705882352941178</v>
      </c>
    </row>
    <row r="221" spans="1:88" x14ac:dyDescent="0.25">
      <c r="A221" s="41">
        <v>219</v>
      </c>
      <c r="B221" s="42" t="s">
        <v>236</v>
      </c>
      <c r="C221" s="42" t="s">
        <v>159</v>
      </c>
      <c r="D221" s="41" t="s">
        <v>254</v>
      </c>
      <c r="E221" s="41" t="s">
        <v>159</v>
      </c>
      <c r="F221" s="41" t="s">
        <v>207</v>
      </c>
      <c r="G221" s="39">
        <v>61.9</v>
      </c>
      <c r="H221" s="39">
        <v>124.5</v>
      </c>
      <c r="I221" s="39">
        <v>15.25</v>
      </c>
      <c r="J221" s="39">
        <v>57.3</v>
      </c>
      <c r="K221" s="39">
        <v>12.7</v>
      </c>
      <c r="L221" s="39">
        <v>2.72</v>
      </c>
      <c r="M221" s="39">
        <v>11.4</v>
      </c>
      <c r="N221" s="39">
        <v>1.78</v>
      </c>
      <c r="O221" s="39">
        <v>10.3</v>
      </c>
      <c r="P221" s="39">
        <v>2.1</v>
      </c>
      <c r="Q221" s="39">
        <v>5.78</v>
      </c>
      <c r="R221" s="39">
        <v>0.87</v>
      </c>
      <c r="S221" s="39">
        <v>5.6</v>
      </c>
      <c r="T221" s="39">
        <v>0.82</v>
      </c>
      <c r="U221" s="39">
        <v>57</v>
      </c>
      <c r="V221" s="40">
        <v>20</v>
      </c>
      <c r="W221" s="53">
        <f t="shared" si="131"/>
        <v>313.02</v>
      </c>
      <c r="X221" s="53">
        <f t="shared" si="132"/>
        <v>370.02</v>
      </c>
      <c r="Y221" s="52">
        <f t="shared" si="114"/>
        <v>390.02</v>
      </c>
      <c r="Z221" s="36">
        <f t="shared" si="133"/>
        <v>72.422999999999988</v>
      </c>
      <c r="AA221" s="36">
        <f t="shared" si="134"/>
        <v>145.66499999999999</v>
      </c>
      <c r="AB221" s="36">
        <f t="shared" si="135"/>
        <v>17.842499999999998</v>
      </c>
      <c r="AC221" s="36">
        <f t="shared" si="136"/>
        <v>67.040999999999997</v>
      </c>
      <c r="AD221" s="36">
        <f t="shared" si="137"/>
        <v>14.731999999999998</v>
      </c>
      <c r="AE221" s="36">
        <f t="shared" si="138"/>
        <v>3.1552000000000002</v>
      </c>
      <c r="AF221" s="36">
        <f t="shared" si="139"/>
        <v>13.11</v>
      </c>
      <c r="AG221" s="36">
        <f t="shared" si="140"/>
        <v>2.0469999999999997</v>
      </c>
      <c r="AH221" s="36">
        <f t="shared" si="141"/>
        <v>11.845000000000001</v>
      </c>
      <c r="AI221" s="36">
        <f t="shared" si="142"/>
        <v>2.415</v>
      </c>
      <c r="AJ221" s="36">
        <f t="shared" si="143"/>
        <v>6.5891999999999999</v>
      </c>
      <c r="AK221" s="36">
        <f t="shared" si="144"/>
        <v>0.9917999999999999</v>
      </c>
      <c r="AL221" s="36">
        <f t="shared" si="145"/>
        <v>6.3839999999999995</v>
      </c>
      <c r="AM221" s="36">
        <f t="shared" si="146"/>
        <v>0.93479999999999985</v>
      </c>
      <c r="AN221" s="36">
        <f t="shared" si="147"/>
        <v>72.39</v>
      </c>
      <c r="AO221" s="36">
        <f t="shared" si="148"/>
        <v>30.6</v>
      </c>
      <c r="AP221" s="53">
        <f t="shared" si="149"/>
        <v>365.17550000000006</v>
      </c>
      <c r="AQ221" s="53">
        <f t="shared" si="150"/>
        <v>437.56550000000004</v>
      </c>
      <c r="AR221" s="52">
        <f t="shared" si="151"/>
        <v>468.16550000000007</v>
      </c>
      <c r="BT221" s="34">
        <v>216</v>
      </c>
      <c r="BU221" s="59">
        <f t="shared" si="115"/>
        <v>2.0633333333333335</v>
      </c>
      <c r="BV221" s="59">
        <f t="shared" si="116"/>
        <v>1.9453125</v>
      </c>
      <c r="BW221" s="59">
        <f t="shared" si="117"/>
        <v>2.147887323943662</v>
      </c>
      <c r="BX221" s="59">
        <f t="shared" si="118"/>
        <v>2.2038461538461536</v>
      </c>
      <c r="BY221" s="59">
        <f t="shared" si="119"/>
        <v>2.822222222222222</v>
      </c>
      <c r="BZ221" s="59">
        <f t="shared" si="120"/>
        <v>3.0909090909090913</v>
      </c>
      <c r="CA221" s="59">
        <f t="shared" si="121"/>
        <v>3.0000000000000004</v>
      </c>
      <c r="CB221" s="59">
        <f t="shared" si="122"/>
        <v>2.78125</v>
      </c>
      <c r="CC221" s="59">
        <f t="shared" si="123"/>
        <v>2.9428571428571431</v>
      </c>
      <c r="CD221" s="59">
        <f t="shared" si="124"/>
        <v>2.625</v>
      </c>
      <c r="CE221" s="59">
        <f t="shared" si="125"/>
        <v>2.5130434782608697</v>
      </c>
      <c r="CF221" s="59">
        <f t="shared" si="126"/>
        <v>2.6363636363636362</v>
      </c>
      <c r="CG221" s="59">
        <f t="shared" si="127"/>
        <v>2.545454545454545</v>
      </c>
      <c r="CH221" s="59">
        <f t="shared" si="128"/>
        <v>1.9069767441860463</v>
      </c>
      <c r="CI221" s="59">
        <f t="shared" si="129"/>
        <v>2.5909090909090908</v>
      </c>
      <c r="CJ221" s="59">
        <f t="shared" si="130"/>
        <v>1.4705882352941178</v>
      </c>
    </row>
    <row r="222" spans="1:88" x14ac:dyDescent="0.25">
      <c r="A222" s="41">
        <v>220</v>
      </c>
      <c r="B222" s="42" t="s">
        <v>236</v>
      </c>
      <c r="C222" s="42" t="s">
        <v>159</v>
      </c>
      <c r="D222" s="41" t="s">
        <v>254</v>
      </c>
      <c r="E222" s="41" t="s">
        <v>159</v>
      </c>
      <c r="F222" s="41" t="s">
        <v>207</v>
      </c>
      <c r="G222" s="39">
        <v>70.5</v>
      </c>
      <c r="H222" s="39">
        <v>139.5</v>
      </c>
      <c r="I222" s="39">
        <v>17.2</v>
      </c>
      <c r="J222" s="39">
        <v>72.7</v>
      </c>
      <c r="K222" s="39">
        <v>14.9</v>
      </c>
      <c r="L222" s="39">
        <v>3.19</v>
      </c>
      <c r="M222" s="39">
        <v>13.95</v>
      </c>
      <c r="N222" s="39">
        <v>2.02</v>
      </c>
      <c r="O222" s="39">
        <v>12.3</v>
      </c>
      <c r="P222" s="39">
        <v>2.3199999999999998</v>
      </c>
      <c r="Q222" s="39">
        <v>6.89</v>
      </c>
      <c r="R222" s="39">
        <v>0.99</v>
      </c>
      <c r="S222" s="39">
        <v>6.66</v>
      </c>
      <c r="T222" s="39">
        <v>0.93</v>
      </c>
      <c r="U222" s="39">
        <v>64.5</v>
      </c>
      <c r="V222" s="40">
        <v>20</v>
      </c>
      <c r="W222" s="53">
        <f t="shared" si="131"/>
        <v>364.04999999999995</v>
      </c>
      <c r="X222" s="53">
        <f t="shared" si="132"/>
        <v>428.54999999999995</v>
      </c>
      <c r="Y222" s="52">
        <f t="shared" si="114"/>
        <v>448.54999999999995</v>
      </c>
      <c r="Z222" s="36">
        <f t="shared" si="133"/>
        <v>82.484999999999999</v>
      </c>
      <c r="AA222" s="36">
        <f t="shared" si="134"/>
        <v>163.215</v>
      </c>
      <c r="AB222" s="36">
        <f t="shared" si="135"/>
        <v>20.123999999999999</v>
      </c>
      <c r="AC222" s="36">
        <f t="shared" si="136"/>
        <v>85.058999999999997</v>
      </c>
      <c r="AD222" s="36">
        <f t="shared" si="137"/>
        <v>17.283999999999999</v>
      </c>
      <c r="AE222" s="36">
        <f t="shared" si="138"/>
        <v>3.7003999999999997</v>
      </c>
      <c r="AF222" s="36">
        <f t="shared" si="139"/>
        <v>16.042499999999997</v>
      </c>
      <c r="AG222" s="36">
        <f t="shared" si="140"/>
        <v>2.323</v>
      </c>
      <c r="AH222" s="36">
        <f t="shared" si="141"/>
        <v>14.145</v>
      </c>
      <c r="AI222" s="36">
        <f t="shared" si="142"/>
        <v>2.6679999999999997</v>
      </c>
      <c r="AJ222" s="36">
        <f t="shared" si="143"/>
        <v>7.8545999999999987</v>
      </c>
      <c r="AK222" s="36">
        <f t="shared" si="144"/>
        <v>1.1285999999999998</v>
      </c>
      <c r="AL222" s="36">
        <f t="shared" si="145"/>
        <v>7.5923999999999996</v>
      </c>
      <c r="AM222" s="36">
        <f t="shared" si="146"/>
        <v>1.0602</v>
      </c>
      <c r="AN222" s="36">
        <f t="shared" si="147"/>
        <v>81.915000000000006</v>
      </c>
      <c r="AO222" s="36">
        <f t="shared" si="148"/>
        <v>30.6</v>
      </c>
      <c r="AP222" s="53">
        <f t="shared" si="149"/>
        <v>424.68170000000003</v>
      </c>
      <c r="AQ222" s="53">
        <f t="shared" si="150"/>
        <v>506.59670000000006</v>
      </c>
      <c r="AR222" s="52">
        <f t="shared" si="151"/>
        <v>537.19670000000008</v>
      </c>
      <c r="BT222" s="34">
        <v>217</v>
      </c>
      <c r="BU222" s="59">
        <f t="shared" si="115"/>
        <v>2.35</v>
      </c>
      <c r="BV222" s="59">
        <f t="shared" si="116"/>
        <v>2.1796875</v>
      </c>
      <c r="BW222" s="59">
        <f t="shared" si="117"/>
        <v>2.4225352112676055</v>
      </c>
      <c r="BX222" s="59">
        <f t="shared" si="118"/>
        <v>2.7961538461538464</v>
      </c>
      <c r="BY222" s="59">
        <f t="shared" si="119"/>
        <v>3.3111111111111113</v>
      </c>
      <c r="BZ222" s="59">
        <f t="shared" si="120"/>
        <v>3.625</v>
      </c>
      <c r="CA222" s="59">
        <f t="shared" si="121"/>
        <v>3.6710526315789473</v>
      </c>
      <c r="CB222" s="59">
        <f t="shared" si="122"/>
        <v>3.15625</v>
      </c>
      <c r="CC222" s="59">
        <f t="shared" si="123"/>
        <v>3.5142857142857147</v>
      </c>
      <c r="CD222" s="59">
        <f t="shared" si="124"/>
        <v>2.8999999999999995</v>
      </c>
      <c r="CE222" s="59">
        <f t="shared" si="125"/>
        <v>2.9956521739130437</v>
      </c>
      <c r="CF222" s="59">
        <f t="shared" si="126"/>
        <v>3</v>
      </c>
      <c r="CG222" s="59">
        <f t="shared" si="127"/>
        <v>3.0272727272727269</v>
      </c>
      <c r="CH222" s="59">
        <f t="shared" si="128"/>
        <v>2.1627906976744189</v>
      </c>
      <c r="CI222" s="59">
        <f t="shared" si="129"/>
        <v>2.9318181818181817</v>
      </c>
      <c r="CJ222" s="59">
        <f t="shared" si="130"/>
        <v>1.4705882352941178</v>
      </c>
    </row>
    <row r="223" spans="1:88" x14ac:dyDescent="0.25">
      <c r="A223" s="41">
        <v>221</v>
      </c>
      <c r="B223" s="42" t="s">
        <v>236</v>
      </c>
      <c r="C223" s="42" t="s">
        <v>159</v>
      </c>
      <c r="D223" s="41" t="s">
        <v>254</v>
      </c>
      <c r="E223" s="41" t="s">
        <v>159</v>
      </c>
      <c r="F223" s="41" t="s">
        <v>207</v>
      </c>
      <c r="G223" s="39">
        <v>67.599999999999994</v>
      </c>
      <c r="H223" s="39">
        <v>132</v>
      </c>
      <c r="I223" s="39">
        <v>16.399999999999999</v>
      </c>
      <c r="J223" s="39">
        <v>67.2</v>
      </c>
      <c r="K223" s="39">
        <v>14.25</v>
      </c>
      <c r="L223" s="39">
        <v>2.94</v>
      </c>
      <c r="M223" s="39">
        <v>12.75</v>
      </c>
      <c r="N223" s="39">
        <v>1.89</v>
      </c>
      <c r="O223" s="39">
        <v>12.25</v>
      </c>
      <c r="P223" s="39">
        <v>2.29</v>
      </c>
      <c r="Q223" s="39">
        <v>6.51</v>
      </c>
      <c r="R223" s="39">
        <v>0.97</v>
      </c>
      <c r="S223" s="39">
        <v>6.16</v>
      </c>
      <c r="T223" s="39">
        <v>0.89</v>
      </c>
      <c r="U223" s="39">
        <v>60.8</v>
      </c>
      <c r="V223" s="40">
        <v>20</v>
      </c>
      <c r="W223" s="53">
        <f t="shared" si="131"/>
        <v>344.1</v>
      </c>
      <c r="X223" s="53">
        <f t="shared" si="132"/>
        <v>404.90000000000003</v>
      </c>
      <c r="Y223" s="52">
        <f t="shared" si="114"/>
        <v>424.90000000000003</v>
      </c>
      <c r="Z223" s="36">
        <f t="shared" si="133"/>
        <v>79.091999999999985</v>
      </c>
      <c r="AA223" s="36">
        <f t="shared" si="134"/>
        <v>154.44</v>
      </c>
      <c r="AB223" s="36">
        <f t="shared" si="135"/>
        <v>19.187999999999999</v>
      </c>
      <c r="AC223" s="36">
        <f t="shared" si="136"/>
        <v>78.623999999999995</v>
      </c>
      <c r="AD223" s="36">
        <f t="shared" si="137"/>
        <v>16.529999999999998</v>
      </c>
      <c r="AE223" s="36">
        <f t="shared" si="138"/>
        <v>3.4103999999999997</v>
      </c>
      <c r="AF223" s="36">
        <f t="shared" si="139"/>
        <v>14.6625</v>
      </c>
      <c r="AG223" s="36">
        <f t="shared" si="140"/>
        <v>2.1734999999999998</v>
      </c>
      <c r="AH223" s="36">
        <f t="shared" si="141"/>
        <v>14.087499999999999</v>
      </c>
      <c r="AI223" s="36">
        <f t="shared" si="142"/>
        <v>2.6334999999999997</v>
      </c>
      <c r="AJ223" s="36">
        <f t="shared" si="143"/>
        <v>7.4213999999999993</v>
      </c>
      <c r="AK223" s="36">
        <f t="shared" si="144"/>
        <v>1.1057999999999999</v>
      </c>
      <c r="AL223" s="36">
        <f t="shared" si="145"/>
        <v>7.0223999999999993</v>
      </c>
      <c r="AM223" s="36">
        <f t="shared" si="146"/>
        <v>1.0145999999999999</v>
      </c>
      <c r="AN223" s="36">
        <f t="shared" si="147"/>
        <v>77.215999999999994</v>
      </c>
      <c r="AO223" s="36">
        <f t="shared" si="148"/>
        <v>30.6</v>
      </c>
      <c r="AP223" s="53">
        <f t="shared" si="149"/>
        <v>401.40559999999988</v>
      </c>
      <c r="AQ223" s="53">
        <f t="shared" si="150"/>
        <v>478.62159999999989</v>
      </c>
      <c r="AR223" s="52">
        <f t="shared" si="151"/>
        <v>509.22159999999991</v>
      </c>
      <c r="BT223" s="34">
        <v>218</v>
      </c>
      <c r="BU223" s="59">
        <f t="shared" si="115"/>
        <v>2.253333333333333</v>
      </c>
      <c r="BV223" s="59">
        <f t="shared" si="116"/>
        <v>2.0625</v>
      </c>
      <c r="BW223" s="59">
        <f t="shared" si="117"/>
        <v>2.3098591549295775</v>
      </c>
      <c r="BX223" s="59">
        <f t="shared" si="118"/>
        <v>2.5846153846153848</v>
      </c>
      <c r="BY223" s="59">
        <f t="shared" si="119"/>
        <v>3.1666666666666665</v>
      </c>
      <c r="BZ223" s="59">
        <f t="shared" si="120"/>
        <v>3.3409090909090908</v>
      </c>
      <c r="CA223" s="59">
        <f t="shared" si="121"/>
        <v>3.3552631578947372</v>
      </c>
      <c r="CB223" s="59">
        <f t="shared" si="122"/>
        <v>2.953125</v>
      </c>
      <c r="CC223" s="59">
        <f t="shared" si="123"/>
        <v>3.5</v>
      </c>
      <c r="CD223" s="59">
        <f t="shared" si="124"/>
        <v>2.8624999999999998</v>
      </c>
      <c r="CE223" s="59">
        <f t="shared" si="125"/>
        <v>2.830434782608696</v>
      </c>
      <c r="CF223" s="59">
        <f t="shared" si="126"/>
        <v>2.939393939393939</v>
      </c>
      <c r="CG223" s="59">
        <f t="shared" si="127"/>
        <v>2.8</v>
      </c>
      <c r="CH223" s="59">
        <f t="shared" si="128"/>
        <v>2.0697674418604652</v>
      </c>
      <c r="CI223" s="59">
        <f t="shared" si="129"/>
        <v>2.7636363636363637</v>
      </c>
      <c r="CJ223" s="59">
        <f t="shared" si="130"/>
        <v>1.4705882352941178</v>
      </c>
    </row>
    <row r="224" spans="1:88" x14ac:dyDescent="0.25">
      <c r="A224" s="41">
        <v>222</v>
      </c>
      <c r="B224" s="42" t="s">
        <v>236</v>
      </c>
      <c r="C224" s="42" t="s">
        <v>159</v>
      </c>
      <c r="D224" s="41" t="s">
        <v>254</v>
      </c>
      <c r="E224" s="41" t="s">
        <v>159</v>
      </c>
      <c r="F224" s="41" t="s">
        <v>207</v>
      </c>
      <c r="G224" s="39">
        <v>68.099999999999994</v>
      </c>
      <c r="H224" s="39">
        <v>130</v>
      </c>
      <c r="I224" s="39">
        <v>15.9</v>
      </c>
      <c r="J224" s="39">
        <v>60.8</v>
      </c>
      <c r="K224" s="39">
        <v>12.75</v>
      </c>
      <c r="L224" s="39">
        <v>2.8</v>
      </c>
      <c r="M224" s="39">
        <v>12.4</v>
      </c>
      <c r="N224" s="39">
        <v>1.79</v>
      </c>
      <c r="O224" s="39">
        <v>10.199999999999999</v>
      </c>
      <c r="P224" s="39">
        <v>2.13</v>
      </c>
      <c r="Q224" s="39">
        <v>5.83</v>
      </c>
      <c r="R224" s="39">
        <v>0.85</v>
      </c>
      <c r="S224" s="39">
        <v>5.47</v>
      </c>
      <c r="T224" s="39">
        <v>0.82</v>
      </c>
      <c r="U224" s="39">
        <v>59.2</v>
      </c>
      <c r="V224" s="39">
        <v>20</v>
      </c>
      <c r="W224" s="53">
        <f t="shared" si="131"/>
        <v>329.84000000000003</v>
      </c>
      <c r="X224" s="53">
        <f t="shared" si="132"/>
        <v>389.04</v>
      </c>
      <c r="Y224" s="52">
        <f t="shared" si="114"/>
        <v>409.04</v>
      </c>
      <c r="Z224" s="36">
        <f t="shared" si="133"/>
        <v>79.676999999999992</v>
      </c>
      <c r="AA224" s="36">
        <f t="shared" si="134"/>
        <v>152.1</v>
      </c>
      <c r="AB224" s="36">
        <f t="shared" si="135"/>
        <v>18.602999999999998</v>
      </c>
      <c r="AC224" s="36">
        <f t="shared" si="136"/>
        <v>71.135999999999996</v>
      </c>
      <c r="AD224" s="36">
        <f t="shared" si="137"/>
        <v>14.79</v>
      </c>
      <c r="AE224" s="36">
        <f t="shared" si="138"/>
        <v>3.2479999999999998</v>
      </c>
      <c r="AF224" s="36">
        <f t="shared" si="139"/>
        <v>14.26</v>
      </c>
      <c r="AG224" s="36">
        <f t="shared" si="140"/>
        <v>2.0585</v>
      </c>
      <c r="AH224" s="36">
        <f t="shared" si="141"/>
        <v>11.729999999999999</v>
      </c>
      <c r="AI224" s="36">
        <f t="shared" si="142"/>
        <v>2.4494999999999996</v>
      </c>
      <c r="AJ224" s="36">
        <f t="shared" si="143"/>
        <v>6.6461999999999994</v>
      </c>
      <c r="AK224" s="36">
        <f t="shared" si="144"/>
        <v>0.96899999999999986</v>
      </c>
      <c r="AL224" s="36">
        <f t="shared" si="145"/>
        <v>6.2357999999999993</v>
      </c>
      <c r="AM224" s="36">
        <f t="shared" si="146"/>
        <v>0.93479999999999985</v>
      </c>
      <c r="AN224" s="36">
        <f t="shared" si="147"/>
        <v>75.184000000000012</v>
      </c>
      <c r="AO224" s="36">
        <f t="shared" si="148"/>
        <v>30.6</v>
      </c>
      <c r="AP224" s="53">
        <f t="shared" si="149"/>
        <v>384.83779999999996</v>
      </c>
      <c r="AQ224" s="53">
        <f t="shared" si="150"/>
        <v>460.02179999999998</v>
      </c>
      <c r="AR224" s="52">
        <f t="shared" si="151"/>
        <v>490.62180000000001</v>
      </c>
      <c r="BT224" s="34">
        <v>219</v>
      </c>
      <c r="BU224" s="59">
        <f t="shared" si="115"/>
        <v>2.27</v>
      </c>
      <c r="BV224" s="59">
        <f t="shared" si="116"/>
        <v>2.03125</v>
      </c>
      <c r="BW224" s="59">
        <f t="shared" si="117"/>
        <v>2.23943661971831</v>
      </c>
      <c r="BX224" s="59">
        <f t="shared" si="118"/>
        <v>2.3384615384615381</v>
      </c>
      <c r="BY224" s="59">
        <f t="shared" si="119"/>
        <v>2.8333333333333335</v>
      </c>
      <c r="BZ224" s="59">
        <f t="shared" si="120"/>
        <v>3.1818181818181817</v>
      </c>
      <c r="CA224" s="59">
        <f t="shared" si="121"/>
        <v>3.2631578947368425</v>
      </c>
      <c r="CB224" s="59">
        <f t="shared" si="122"/>
        <v>2.796875</v>
      </c>
      <c r="CC224" s="59">
        <f t="shared" si="123"/>
        <v>2.9142857142857141</v>
      </c>
      <c r="CD224" s="59">
        <f t="shared" si="124"/>
        <v>2.6624999999999996</v>
      </c>
      <c r="CE224" s="59">
        <f t="shared" si="125"/>
        <v>2.5347826086956524</v>
      </c>
      <c r="CF224" s="59">
        <f t="shared" si="126"/>
        <v>2.5757575757575757</v>
      </c>
      <c r="CG224" s="59">
        <f t="shared" si="127"/>
        <v>2.4863636363636359</v>
      </c>
      <c r="CH224" s="59">
        <f t="shared" si="128"/>
        <v>1.9069767441860463</v>
      </c>
      <c r="CI224" s="59">
        <f t="shared" si="129"/>
        <v>2.6909090909090909</v>
      </c>
      <c r="CJ224" s="59">
        <f t="shared" si="130"/>
        <v>1.4705882352941178</v>
      </c>
    </row>
    <row r="225" spans="1:88" x14ac:dyDescent="0.25">
      <c r="A225" s="41">
        <v>223</v>
      </c>
      <c r="B225" s="42" t="s">
        <v>236</v>
      </c>
      <c r="C225" s="42" t="s">
        <v>157</v>
      </c>
      <c r="D225" s="41" t="s">
        <v>255</v>
      </c>
      <c r="E225" s="41" t="s">
        <v>157</v>
      </c>
      <c r="F225" s="41" t="s">
        <v>207</v>
      </c>
      <c r="G225" s="39">
        <v>56.2</v>
      </c>
      <c r="H225" s="39">
        <v>106.5</v>
      </c>
      <c r="I225" s="39">
        <v>12.4</v>
      </c>
      <c r="J225" s="39">
        <v>49.9</v>
      </c>
      <c r="K225" s="39">
        <v>9.92</v>
      </c>
      <c r="L225" s="39">
        <v>2.12</v>
      </c>
      <c r="M225" s="39">
        <v>8.6199999999999992</v>
      </c>
      <c r="N225" s="39">
        <v>1.33</v>
      </c>
      <c r="O225" s="39">
        <v>8.07</v>
      </c>
      <c r="P225" s="39">
        <v>1.58</v>
      </c>
      <c r="Q225" s="39">
        <v>4.63</v>
      </c>
      <c r="R225" s="39">
        <v>0.69</v>
      </c>
      <c r="S225" s="39">
        <v>4.07</v>
      </c>
      <c r="T225" s="39">
        <v>0.61</v>
      </c>
      <c r="U225" s="39">
        <v>44</v>
      </c>
      <c r="V225" s="40">
        <v>19</v>
      </c>
      <c r="W225" s="53">
        <f t="shared" si="131"/>
        <v>266.64</v>
      </c>
      <c r="X225" s="53">
        <f t="shared" si="132"/>
        <v>310.64</v>
      </c>
      <c r="Y225" s="52">
        <f t="shared" si="114"/>
        <v>329.64</v>
      </c>
      <c r="Z225" s="36">
        <f t="shared" si="133"/>
        <v>65.754000000000005</v>
      </c>
      <c r="AA225" s="36">
        <f t="shared" si="134"/>
        <v>124.60499999999999</v>
      </c>
      <c r="AB225" s="36">
        <f t="shared" si="135"/>
        <v>14.507999999999999</v>
      </c>
      <c r="AC225" s="36">
        <f t="shared" si="136"/>
        <v>58.382999999999996</v>
      </c>
      <c r="AD225" s="36">
        <f t="shared" si="137"/>
        <v>11.507199999999999</v>
      </c>
      <c r="AE225" s="36">
        <f t="shared" si="138"/>
        <v>2.4592000000000001</v>
      </c>
      <c r="AF225" s="36">
        <f t="shared" si="139"/>
        <v>9.9129999999999985</v>
      </c>
      <c r="AG225" s="36">
        <f t="shared" si="140"/>
        <v>1.5294999999999999</v>
      </c>
      <c r="AH225" s="36">
        <f t="shared" si="141"/>
        <v>9.2805</v>
      </c>
      <c r="AI225" s="36">
        <f t="shared" si="142"/>
        <v>1.8169999999999999</v>
      </c>
      <c r="AJ225" s="36">
        <f t="shared" si="143"/>
        <v>5.2781999999999991</v>
      </c>
      <c r="AK225" s="36">
        <f t="shared" si="144"/>
        <v>0.78659999999999985</v>
      </c>
      <c r="AL225" s="36">
        <f t="shared" si="145"/>
        <v>4.6398000000000001</v>
      </c>
      <c r="AM225" s="36">
        <f t="shared" si="146"/>
        <v>0.69539999999999991</v>
      </c>
      <c r="AN225" s="36">
        <f t="shared" si="147"/>
        <v>55.88</v>
      </c>
      <c r="AO225" s="36">
        <f t="shared" si="148"/>
        <v>29.07</v>
      </c>
      <c r="AP225" s="53">
        <f t="shared" si="149"/>
        <v>311.15640000000008</v>
      </c>
      <c r="AQ225" s="53">
        <f t="shared" si="150"/>
        <v>367.03640000000007</v>
      </c>
      <c r="AR225" s="52">
        <f t="shared" si="151"/>
        <v>396.10640000000006</v>
      </c>
      <c r="BT225" s="34">
        <v>220</v>
      </c>
      <c r="BU225" s="59">
        <f t="shared" si="115"/>
        <v>1.8733333333333335</v>
      </c>
      <c r="BV225" s="59">
        <f t="shared" si="116"/>
        <v>1.6640625</v>
      </c>
      <c r="BW225" s="59">
        <f t="shared" si="117"/>
        <v>1.7464788732394367</v>
      </c>
      <c r="BX225" s="59">
        <f t="shared" si="118"/>
        <v>1.9192307692307691</v>
      </c>
      <c r="BY225" s="59">
        <f t="shared" si="119"/>
        <v>2.2044444444444444</v>
      </c>
      <c r="BZ225" s="59">
        <f t="shared" si="120"/>
        <v>2.4090909090909092</v>
      </c>
      <c r="CA225" s="59">
        <f t="shared" si="121"/>
        <v>2.2684210526315787</v>
      </c>
      <c r="CB225" s="59">
        <f t="shared" si="122"/>
        <v>2.078125</v>
      </c>
      <c r="CC225" s="59">
        <f t="shared" si="123"/>
        <v>2.3057142857142856</v>
      </c>
      <c r="CD225" s="59">
        <f t="shared" si="124"/>
        <v>1.9750000000000001</v>
      </c>
      <c r="CE225" s="59">
        <f t="shared" si="125"/>
        <v>2.0130434782608697</v>
      </c>
      <c r="CF225" s="59">
        <f t="shared" si="126"/>
        <v>2.0909090909090908</v>
      </c>
      <c r="CG225" s="59">
        <f t="shared" si="127"/>
        <v>1.85</v>
      </c>
      <c r="CH225" s="59">
        <f t="shared" si="128"/>
        <v>1.4186046511627908</v>
      </c>
      <c r="CI225" s="59">
        <f t="shared" si="129"/>
        <v>2</v>
      </c>
      <c r="CJ225" s="59">
        <f t="shared" si="130"/>
        <v>1.3970588235294119</v>
      </c>
    </row>
    <row r="226" spans="1:88" x14ac:dyDescent="0.25">
      <c r="A226" s="41">
        <v>224</v>
      </c>
      <c r="B226" s="42" t="s">
        <v>236</v>
      </c>
      <c r="C226" s="42" t="s">
        <v>157</v>
      </c>
      <c r="D226" s="41" t="s">
        <v>255</v>
      </c>
      <c r="E226" s="41" t="s">
        <v>157</v>
      </c>
      <c r="F226" s="41" t="s">
        <v>207</v>
      </c>
      <c r="G226" s="39">
        <v>55.2</v>
      </c>
      <c r="H226" s="39">
        <v>105.5</v>
      </c>
      <c r="I226" s="39">
        <v>12.25</v>
      </c>
      <c r="J226" s="39">
        <v>49</v>
      </c>
      <c r="K226" s="39">
        <v>10.050000000000001</v>
      </c>
      <c r="L226" s="39">
        <v>2</v>
      </c>
      <c r="M226" s="39">
        <v>8.74</v>
      </c>
      <c r="N226" s="39">
        <v>1.28</v>
      </c>
      <c r="O226" s="39">
        <v>7.99</v>
      </c>
      <c r="P226" s="39">
        <v>1.56</v>
      </c>
      <c r="Q226" s="39">
        <v>4.57</v>
      </c>
      <c r="R226" s="39">
        <v>0.63</v>
      </c>
      <c r="S226" s="39">
        <v>4.3499999999999996</v>
      </c>
      <c r="T226" s="39">
        <v>0.65</v>
      </c>
      <c r="U226" s="39">
        <v>42.8</v>
      </c>
      <c r="V226" s="40">
        <v>19</v>
      </c>
      <c r="W226" s="53">
        <f t="shared" si="131"/>
        <v>263.77000000000004</v>
      </c>
      <c r="X226" s="53">
        <f t="shared" si="132"/>
        <v>306.57000000000005</v>
      </c>
      <c r="Y226" s="52">
        <f t="shared" si="114"/>
        <v>325.57000000000005</v>
      </c>
      <c r="Z226" s="36">
        <f t="shared" si="133"/>
        <v>64.584000000000003</v>
      </c>
      <c r="AA226" s="36">
        <f t="shared" si="134"/>
        <v>123.43499999999999</v>
      </c>
      <c r="AB226" s="36">
        <f t="shared" si="135"/>
        <v>14.3325</v>
      </c>
      <c r="AC226" s="36">
        <f t="shared" si="136"/>
        <v>57.33</v>
      </c>
      <c r="AD226" s="36">
        <f t="shared" si="137"/>
        <v>11.657999999999999</v>
      </c>
      <c r="AE226" s="36">
        <f t="shared" si="138"/>
        <v>2.3199999999999998</v>
      </c>
      <c r="AF226" s="36">
        <f t="shared" si="139"/>
        <v>10.051</v>
      </c>
      <c r="AG226" s="36">
        <f t="shared" si="140"/>
        <v>1.472</v>
      </c>
      <c r="AH226" s="36">
        <f t="shared" si="141"/>
        <v>9.1884999999999994</v>
      </c>
      <c r="AI226" s="36">
        <f t="shared" si="142"/>
        <v>1.7939999999999998</v>
      </c>
      <c r="AJ226" s="36">
        <f t="shared" si="143"/>
        <v>5.2097999999999995</v>
      </c>
      <c r="AK226" s="36">
        <f t="shared" si="144"/>
        <v>0.71819999999999995</v>
      </c>
      <c r="AL226" s="36">
        <f t="shared" si="145"/>
        <v>4.9589999999999987</v>
      </c>
      <c r="AM226" s="36">
        <f t="shared" si="146"/>
        <v>0.74099999999999999</v>
      </c>
      <c r="AN226" s="36">
        <f t="shared" si="147"/>
        <v>54.355999999999995</v>
      </c>
      <c r="AO226" s="36">
        <f t="shared" si="148"/>
        <v>29.07</v>
      </c>
      <c r="AP226" s="53">
        <f t="shared" si="149"/>
        <v>307.79299999999995</v>
      </c>
      <c r="AQ226" s="53">
        <f t="shared" si="150"/>
        <v>362.14899999999994</v>
      </c>
      <c r="AR226" s="52">
        <f t="shared" si="151"/>
        <v>391.21899999999994</v>
      </c>
      <c r="BT226" s="34">
        <v>221</v>
      </c>
      <c r="BU226" s="59">
        <f t="shared" si="115"/>
        <v>1.84</v>
      </c>
      <c r="BV226" s="59">
        <f t="shared" si="116"/>
        <v>1.6484375</v>
      </c>
      <c r="BW226" s="59">
        <f t="shared" si="117"/>
        <v>1.7253521126760565</v>
      </c>
      <c r="BX226" s="59">
        <f t="shared" si="118"/>
        <v>1.8846153846153846</v>
      </c>
      <c r="BY226" s="59">
        <f t="shared" si="119"/>
        <v>2.2333333333333334</v>
      </c>
      <c r="BZ226" s="59">
        <f t="shared" si="120"/>
        <v>2.2727272727272729</v>
      </c>
      <c r="CA226" s="59">
        <f t="shared" si="121"/>
        <v>2.3000000000000003</v>
      </c>
      <c r="CB226" s="59">
        <f t="shared" si="122"/>
        <v>2</v>
      </c>
      <c r="CC226" s="59">
        <f t="shared" si="123"/>
        <v>2.2828571428571429</v>
      </c>
      <c r="CD226" s="59">
        <f t="shared" si="124"/>
        <v>1.95</v>
      </c>
      <c r="CE226" s="59">
        <f t="shared" si="125"/>
        <v>1.9869565217391307</v>
      </c>
      <c r="CF226" s="59">
        <f t="shared" si="126"/>
        <v>1.9090909090909089</v>
      </c>
      <c r="CG226" s="59">
        <f t="shared" si="127"/>
        <v>1.9772727272727268</v>
      </c>
      <c r="CH226" s="59">
        <f t="shared" si="128"/>
        <v>1.5116279069767442</v>
      </c>
      <c r="CI226" s="59">
        <f t="shared" si="129"/>
        <v>1.9454545454545453</v>
      </c>
      <c r="CJ226" s="59">
        <f t="shared" si="130"/>
        <v>1.3970588235294119</v>
      </c>
    </row>
    <row r="227" spans="1:88" x14ac:dyDescent="0.25">
      <c r="A227" s="41">
        <v>225</v>
      </c>
      <c r="B227" s="42" t="s">
        <v>236</v>
      </c>
      <c r="C227" s="42" t="s">
        <v>157</v>
      </c>
      <c r="D227" s="41" t="s">
        <v>255</v>
      </c>
      <c r="E227" s="41" t="s">
        <v>157</v>
      </c>
      <c r="F227" s="41" t="s">
        <v>207</v>
      </c>
      <c r="G227" s="39">
        <v>51.5</v>
      </c>
      <c r="H227" s="39">
        <v>96</v>
      </c>
      <c r="I227" s="39">
        <v>11.35</v>
      </c>
      <c r="J227" s="39">
        <v>43</v>
      </c>
      <c r="K227" s="39">
        <v>8.7799999999999994</v>
      </c>
      <c r="L227" s="39">
        <v>1.84</v>
      </c>
      <c r="M227" s="39">
        <v>7.8</v>
      </c>
      <c r="N227" s="39">
        <v>1.23</v>
      </c>
      <c r="O227" s="39">
        <v>7.07</v>
      </c>
      <c r="P227" s="39">
        <v>1.43</v>
      </c>
      <c r="Q227" s="39">
        <v>3.99</v>
      </c>
      <c r="R227" s="39">
        <v>0.61</v>
      </c>
      <c r="S227" s="39">
        <v>3.73</v>
      </c>
      <c r="T227" s="39">
        <v>0.56000000000000005</v>
      </c>
      <c r="U227" s="39">
        <v>40.799999999999997</v>
      </c>
      <c r="V227" s="39">
        <v>18</v>
      </c>
      <c r="W227" s="53">
        <f t="shared" si="131"/>
        <v>238.89000000000001</v>
      </c>
      <c r="X227" s="53">
        <f t="shared" si="132"/>
        <v>279.69</v>
      </c>
      <c r="Y227" s="52">
        <f t="shared" si="114"/>
        <v>297.69</v>
      </c>
      <c r="Z227" s="36">
        <f t="shared" si="133"/>
        <v>60.254999999999995</v>
      </c>
      <c r="AA227" s="36">
        <f t="shared" si="134"/>
        <v>112.32</v>
      </c>
      <c r="AB227" s="36">
        <f t="shared" si="135"/>
        <v>13.279499999999999</v>
      </c>
      <c r="AC227" s="36">
        <f t="shared" si="136"/>
        <v>50.309999999999995</v>
      </c>
      <c r="AD227" s="36">
        <f t="shared" si="137"/>
        <v>10.184799999999999</v>
      </c>
      <c r="AE227" s="36">
        <f t="shared" si="138"/>
        <v>2.1343999999999999</v>
      </c>
      <c r="AF227" s="36">
        <f t="shared" si="139"/>
        <v>8.9699999999999989</v>
      </c>
      <c r="AG227" s="36">
        <f t="shared" si="140"/>
        <v>1.4144999999999999</v>
      </c>
      <c r="AH227" s="36">
        <f t="shared" si="141"/>
        <v>8.1304999999999996</v>
      </c>
      <c r="AI227" s="36">
        <f t="shared" si="142"/>
        <v>1.6444999999999999</v>
      </c>
      <c r="AJ227" s="36">
        <f t="shared" si="143"/>
        <v>4.5485999999999995</v>
      </c>
      <c r="AK227" s="36">
        <f t="shared" si="144"/>
        <v>0.69539999999999991</v>
      </c>
      <c r="AL227" s="36">
        <f t="shared" si="145"/>
        <v>4.2521999999999993</v>
      </c>
      <c r="AM227" s="36">
        <f t="shared" si="146"/>
        <v>0.63839999999999997</v>
      </c>
      <c r="AN227" s="36">
        <f t="shared" si="147"/>
        <v>51.815999999999995</v>
      </c>
      <c r="AO227" s="36">
        <f t="shared" si="148"/>
        <v>27.54</v>
      </c>
      <c r="AP227" s="53">
        <f t="shared" si="149"/>
        <v>278.77779999999996</v>
      </c>
      <c r="AQ227" s="53">
        <f t="shared" si="150"/>
        <v>330.59379999999993</v>
      </c>
      <c r="AR227" s="52">
        <f t="shared" si="151"/>
        <v>358.13379999999995</v>
      </c>
      <c r="BT227" s="34">
        <v>222</v>
      </c>
      <c r="BU227" s="59">
        <f t="shared" si="115"/>
        <v>1.7166666666666666</v>
      </c>
      <c r="BV227" s="59">
        <f t="shared" si="116"/>
        <v>1.5</v>
      </c>
      <c r="BW227" s="59">
        <f t="shared" si="117"/>
        <v>1.5985915492957747</v>
      </c>
      <c r="BX227" s="59">
        <f t="shared" si="118"/>
        <v>1.6538461538461537</v>
      </c>
      <c r="BY227" s="59">
        <f t="shared" si="119"/>
        <v>1.951111111111111</v>
      </c>
      <c r="BZ227" s="59">
        <f t="shared" si="120"/>
        <v>2.0909090909090908</v>
      </c>
      <c r="CA227" s="59">
        <f t="shared" si="121"/>
        <v>2.0526315789473686</v>
      </c>
      <c r="CB227" s="59">
        <f t="shared" si="122"/>
        <v>1.921875</v>
      </c>
      <c r="CC227" s="59">
        <f t="shared" si="123"/>
        <v>2.02</v>
      </c>
      <c r="CD227" s="59">
        <f t="shared" si="124"/>
        <v>1.7874999999999999</v>
      </c>
      <c r="CE227" s="59">
        <f t="shared" si="125"/>
        <v>1.7347826086956524</v>
      </c>
      <c r="CF227" s="59">
        <f t="shared" si="126"/>
        <v>1.8484848484848484</v>
      </c>
      <c r="CG227" s="59">
        <f t="shared" si="127"/>
        <v>1.6954545454545453</v>
      </c>
      <c r="CH227" s="59">
        <f t="shared" si="128"/>
        <v>1.3023255813953489</v>
      </c>
      <c r="CI227" s="59">
        <f t="shared" si="129"/>
        <v>1.8545454545454545</v>
      </c>
      <c r="CJ227" s="59">
        <f t="shared" si="130"/>
        <v>1.3235294117647058</v>
      </c>
    </row>
    <row r="228" spans="1:88" x14ac:dyDescent="0.25">
      <c r="A228" s="41">
        <v>226</v>
      </c>
      <c r="B228" s="42" t="s">
        <v>236</v>
      </c>
      <c r="C228" s="42" t="s">
        <v>157</v>
      </c>
      <c r="D228" s="41" t="s">
        <v>255</v>
      </c>
      <c r="E228" s="41" t="s">
        <v>157</v>
      </c>
      <c r="F228" s="41" t="s">
        <v>207</v>
      </c>
      <c r="G228" s="39">
        <v>46.1</v>
      </c>
      <c r="H228" s="39">
        <v>87.4</v>
      </c>
      <c r="I228" s="39">
        <v>10.15</v>
      </c>
      <c r="J228" s="39">
        <v>41.5</v>
      </c>
      <c r="K228" s="39">
        <v>8.4600000000000009</v>
      </c>
      <c r="L228" s="39">
        <v>1.72</v>
      </c>
      <c r="M228" s="39">
        <v>7.35</v>
      </c>
      <c r="N228" s="39">
        <v>1.1000000000000001</v>
      </c>
      <c r="O228" s="39">
        <v>6.71</v>
      </c>
      <c r="P228" s="39">
        <v>1.24</v>
      </c>
      <c r="Q228" s="39">
        <v>3.72</v>
      </c>
      <c r="R228" s="39">
        <v>0.52</v>
      </c>
      <c r="S228" s="39">
        <v>3.32</v>
      </c>
      <c r="T228" s="39">
        <v>0.48</v>
      </c>
      <c r="U228" s="39">
        <v>35.4</v>
      </c>
      <c r="V228" s="40">
        <v>19</v>
      </c>
      <c r="W228" s="53">
        <f t="shared" si="131"/>
        <v>219.77</v>
      </c>
      <c r="X228" s="53">
        <f t="shared" si="132"/>
        <v>255.17000000000002</v>
      </c>
      <c r="Y228" s="52">
        <f t="shared" si="114"/>
        <v>274.17</v>
      </c>
      <c r="Z228" s="36">
        <f t="shared" si="133"/>
        <v>53.936999999999998</v>
      </c>
      <c r="AA228" s="36">
        <f t="shared" si="134"/>
        <v>102.258</v>
      </c>
      <c r="AB228" s="36">
        <f t="shared" si="135"/>
        <v>11.875499999999999</v>
      </c>
      <c r="AC228" s="36">
        <f t="shared" si="136"/>
        <v>48.555</v>
      </c>
      <c r="AD228" s="36">
        <f t="shared" si="137"/>
        <v>9.813600000000001</v>
      </c>
      <c r="AE228" s="36">
        <f t="shared" si="138"/>
        <v>1.9951999999999999</v>
      </c>
      <c r="AF228" s="36">
        <f t="shared" si="139"/>
        <v>8.4524999999999988</v>
      </c>
      <c r="AG228" s="36">
        <f t="shared" si="140"/>
        <v>1.2649999999999999</v>
      </c>
      <c r="AH228" s="36">
        <f t="shared" si="141"/>
        <v>7.716499999999999</v>
      </c>
      <c r="AI228" s="36">
        <f t="shared" si="142"/>
        <v>1.4259999999999999</v>
      </c>
      <c r="AJ228" s="36">
        <f t="shared" si="143"/>
        <v>4.2408000000000001</v>
      </c>
      <c r="AK228" s="36">
        <f t="shared" si="144"/>
        <v>0.59279999999999999</v>
      </c>
      <c r="AL228" s="36">
        <f t="shared" si="145"/>
        <v>3.7847999999999993</v>
      </c>
      <c r="AM228" s="36">
        <f t="shared" si="146"/>
        <v>0.54719999999999991</v>
      </c>
      <c r="AN228" s="36">
        <f t="shared" si="147"/>
        <v>44.957999999999998</v>
      </c>
      <c r="AO228" s="36">
        <f t="shared" si="148"/>
        <v>29.07</v>
      </c>
      <c r="AP228" s="53">
        <f t="shared" si="149"/>
        <v>256.45989999999995</v>
      </c>
      <c r="AQ228" s="53">
        <f t="shared" si="150"/>
        <v>301.41789999999992</v>
      </c>
      <c r="AR228" s="52">
        <f t="shared" si="151"/>
        <v>330.48789999999991</v>
      </c>
      <c r="BT228" s="34">
        <v>223</v>
      </c>
      <c r="BU228" s="59">
        <f t="shared" si="115"/>
        <v>1.5366666666666666</v>
      </c>
      <c r="BV228" s="59">
        <f t="shared" si="116"/>
        <v>1.3656250000000001</v>
      </c>
      <c r="BW228" s="59">
        <f t="shared" si="117"/>
        <v>1.4295774647887325</v>
      </c>
      <c r="BX228" s="59">
        <f t="shared" si="118"/>
        <v>1.5961538461538463</v>
      </c>
      <c r="BY228" s="59">
        <f t="shared" si="119"/>
        <v>1.8800000000000001</v>
      </c>
      <c r="BZ228" s="59">
        <f t="shared" si="120"/>
        <v>1.9545454545454546</v>
      </c>
      <c r="CA228" s="59">
        <f t="shared" si="121"/>
        <v>1.9342105263157894</v>
      </c>
      <c r="CB228" s="59">
        <f t="shared" si="122"/>
        <v>1.71875</v>
      </c>
      <c r="CC228" s="59">
        <f t="shared" si="123"/>
        <v>1.917142857142857</v>
      </c>
      <c r="CD228" s="59">
        <f t="shared" si="124"/>
        <v>1.5499999999999998</v>
      </c>
      <c r="CE228" s="59">
        <f t="shared" si="125"/>
        <v>1.6173913043478263</v>
      </c>
      <c r="CF228" s="59">
        <f t="shared" si="126"/>
        <v>1.5757575757575757</v>
      </c>
      <c r="CG228" s="59">
        <f t="shared" si="127"/>
        <v>1.5090909090909088</v>
      </c>
      <c r="CH228" s="59">
        <f t="shared" si="128"/>
        <v>1.1162790697674418</v>
      </c>
      <c r="CI228" s="59">
        <f t="shared" si="129"/>
        <v>1.6090909090909091</v>
      </c>
      <c r="CJ228" s="59">
        <f t="shared" si="130"/>
        <v>1.3970588235294119</v>
      </c>
    </row>
    <row r="229" spans="1:88" x14ac:dyDescent="0.25">
      <c r="A229" s="41">
        <v>227</v>
      </c>
      <c r="B229" s="42" t="s">
        <v>236</v>
      </c>
      <c r="C229" s="42" t="s">
        <v>157</v>
      </c>
      <c r="D229" s="41" t="s">
        <v>255</v>
      </c>
      <c r="E229" s="41" t="s">
        <v>157</v>
      </c>
      <c r="F229" s="41" t="s">
        <v>207</v>
      </c>
      <c r="G229" s="39">
        <v>46.7</v>
      </c>
      <c r="H229" s="39">
        <v>88.3</v>
      </c>
      <c r="I229" s="39">
        <v>10.45</v>
      </c>
      <c r="J229" s="39">
        <v>41.7</v>
      </c>
      <c r="K229" s="39">
        <v>8.2100000000000009</v>
      </c>
      <c r="L229" s="39">
        <v>1.71</v>
      </c>
      <c r="M229" s="39">
        <v>7.21</v>
      </c>
      <c r="N229" s="39">
        <v>1.1100000000000001</v>
      </c>
      <c r="O229" s="39">
        <v>7.13</v>
      </c>
      <c r="P229" s="39">
        <v>1.32</v>
      </c>
      <c r="Q229" s="39">
        <v>3.91</v>
      </c>
      <c r="R229" s="39">
        <v>0.53</v>
      </c>
      <c r="S229" s="39">
        <v>3.54</v>
      </c>
      <c r="T229" s="39">
        <v>0.56999999999999995</v>
      </c>
      <c r="U229" s="39">
        <v>37</v>
      </c>
      <c r="V229" s="40">
        <v>19</v>
      </c>
      <c r="W229" s="53">
        <f t="shared" si="131"/>
        <v>222.39</v>
      </c>
      <c r="X229" s="53">
        <f t="shared" si="132"/>
        <v>259.39</v>
      </c>
      <c r="Y229" s="52">
        <f t="shared" si="114"/>
        <v>278.39</v>
      </c>
      <c r="Z229" s="36">
        <f t="shared" si="133"/>
        <v>54.639000000000003</v>
      </c>
      <c r="AA229" s="36">
        <f t="shared" si="134"/>
        <v>103.31099999999999</v>
      </c>
      <c r="AB229" s="36">
        <f t="shared" si="135"/>
        <v>12.226499999999998</v>
      </c>
      <c r="AC229" s="36">
        <f t="shared" si="136"/>
        <v>48.789000000000001</v>
      </c>
      <c r="AD229" s="36">
        <f t="shared" si="137"/>
        <v>9.5236000000000001</v>
      </c>
      <c r="AE229" s="36">
        <f t="shared" si="138"/>
        <v>1.9835999999999998</v>
      </c>
      <c r="AF229" s="36">
        <f t="shared" si="139"/>
        <v>8.2914999999999992</v>
      </c>
      <c r="AG229" s="36">
        <f t="shared" si="140"/>
        <v>1.2765</v>
      </c>
      <c r="AH229" s="36">
        <f t="shared" si="141"/>
        <v>8.1994999999999987</v>
      </c>
      <c r="AI229" s="36">
        <f t="shared" si="142"/>
        <v>1.518</v>
      </c>
      <c r="AJ229" s="36">
        <f t="shared" si="143"/>
        <v>4.4573999999999998</v>
      </c>
      <c r="AK229" s="36">
        <f t="shared" si="144"/>
        <v>0.60419999999999996</v>
      </c>
      <c r="AL229" s="36">
        <f t="shared" si="145"/>
        <v>4.0355999999999996</v>
      </c>
      <c r="AM229" s="36">
        <f t="shared" si="146"/>
        <v>0.64979999999999993</v>
      </c>
      <c r="AN229" s="36">
        <f t="shared" si="147"/>
        <v>46.99</v>
      </c>
      <c r="AO229" s="36">
        <f t="shared" si="148"/>
        <v>29.07</v>
      </c>
      <c r="AP229" s="53">
        <f t="shared" si="149"/>
        <v>259.5052</v>
      </c>
      <c r="AQ229" s="53">
        <f t="shared" si="150"/>
        <v>306.49520000000001</v>
      </c>
      <c r="AR229" s="52">
        <f t="shared" si="151"/>
        <v>335.5652</v>
      </c>
      <c r="BT229" s="34">
        <v>224</v>
      </c>
      <c r="BU229" s="59">
        <f t="shared" si="115"/>
        <v>1.5566666666666669</v>
      </c>
      <c r="BV229" s="59">
        <f t="shared" si="116"/>
        <v>1.3796875</v>
      </c>
      <c r="BW229" s="59">
        <f t="shared" si="117"/>
        <v>1.471830985915493</v>
      </c>
      <c r="BX229" s="59">
        <f t="shared" si="118"/>
        <v>1.6038461538461539</v>
      </c>
      <c r="BY229" s="59">
        <f t="shared" si="119"/>
        <v>1.8244444444444445</v>
      </c>
      <c r="BZ229" s="59">
        <f t="shared" si="120"/>
        <v>1.9431818181818181</v>
      </c>
      <c r="CA229" s="59">
        <f t="shared" si="121"/>
        <v>1.8973684210526316</v>
      </c>
      <c r="CB229" s="59">
        <f t="shared" si="122"/>
        <v>1.7343750000000002</v>
      </c>
      <c r="CC229" s="59">
        <f t="shared" si="123"/>
        <v>2.0371428571428569</v>
      </c>
      <c r="CD229" s="59">
        <f t="shared" si="124"/>
        <v>1.65</v>
      </c>
      <c r="CE229" s="59">
        <f t="shared" si="125"/>
        <v>1.7000000000000002</v>
      </c>
      <c r="CF229" s="59">
        <f t="shared" si="126"/>
        <v>1.606060606060606</v>
      </c>
      <c r="CG229" s="59">
        <f t="shared" si="127"/>
        <v>1.6090909090909089</v>
      </c>
      <c r="CH229" s="59">
        <f t="shared" si="128"/>
        <v>1.3255813953488371</v>
      </c>
      <c r="CI229" s="59">
        <f t="shared" si="129"/>
        <v>1.6818181818181819</v>
      </c>
      <c r="CJ229" s="59">
        <f t="shared" si="130"/>
        <v>1.3970588235294119</v>
      </c>
    </row>
    <row r="230" spans="1:88" x14ac:dyDescent="0.25">
      <c r="A230" s="41">
        <v>228</v>
      </c>
      <c r="B230" s="42" t="s">
        <v>236</v>
      </c>
      <c r="C230" s="42" t="s">
        <v>157</v>
      </c>
      <c r="D230" s="41" t="s">
        <v>255</v>
      </c>
      <c r="E230" s="41" t="s">
        <v>157</v>
      </c>
      <c r="F230" s="41" t="s">
        <v>207</v>
      </c>
      <c r="G230" s="39">
        <v>47.1</v>
      </c>
      <c r="H230" s="39">
        <v>90.4</v>
      </c>
      <c r="I230" s="39">
        <v>10.75</v>
      </c>
      <c r="J230" s="39">
        <v>41.1</v>
      </c>
      <c r="K230" s="39">
        <v>8.66</v>
      </c>
      <c r="L230" s="39">
        <v>1.82</v>
      </c>
      <c r="M230" s="39">
        <v>7.62</v>
      </c>
      <c r="N230" s="39">
        <v>1.1599999999999999</v>
      </c>
      <c r="O230" s="39">
        <v>6.96</v>
      </c>
      <c r="P230" s="39">
        <v>1.39</v>
      </c>
      <c r="Q230" s="39">
        <v>3.83</v>
      </c>
      <c r="R230" s="39">
        <v>0.56000000000000005</v>
      </c>
      <c r="S230" s="39">
        <v>3.68</v>
      </c>
      <c r="T230" s="39">
        <v>0.56000000000000005</v>
      </c>
      <c r="U230" s="39">
        <v>37.6</v>
      </c>
      <c r="V230" s="40">
        <v>19</v>
      </c>
      <c r="W230" s="53">
        <f t="shared" si="131"/>
        <v>225.59</v>
      </c>
      <c r="X230" s="53">
        <f t="shared" si="132"/>
        <v>263.19</v>
      </c>
      <c r="Y230" s="52">
        <f t="shared" si="114"/>
        <v>282.19</v>
      </c>
      <c r="Z230" s="36">
        <f t="shared" si="133"/>
        <v>55.106999999999999</v>
      </c>
      <c r="AA230" s="36">
        <f t="shared" si="134"/>
        <v>105.768</v>
      </c>
      <c r="AB230" s="36">
        <f t="shared" si="135"/>
        <v>12.577499999999999</v>
      </c>
      <c r="AC230" s="36">
        <f t="shared" si="136"/>
        <v>48.086999999999996</v>
      </c>
      <c r="AD230" s="36">
        <f t="shared" si="137"/>
        <v>10.0456</v>
      </c>
      <c r="AE230" s="36">
        <f t="shared" si="138"/>
        <v>2.1111999999999997</v>
      </c>
      <c r="AF230" s="36">
        <f t="shared" si="139"/>
        <v>8.7629999999999999</v>
      </c>
      <c r="AG230" s="36">
        <f t="shared" si="140"/>
        <v>1.3339999999999999</v>
      </c>
      <c r="AH230" s="36">
        <f t="shared" si="141"/>
        <v>8.0039999999999996</v>
      </c>
      <c r="AI230" s="36">
        <f t="shared" si="142"/>
        <v>1.5984999999999998</v>
      </c>
      <c r="AJ230" s="36">
        <f t="shared" si="143"/>
        <v>4.3662000000000001</v>
      </c>
      <c r="AK230" s="36">
        <f t="shared" si="144"/>
        <v>0.63839999999999997</v>
      </c>
      <c r="AL230" s="36">
        <f t="shared" si="145"/>
        <v>4.1951999999999998</v>
      </c>
      <c r="AM230" s="36">
        <f t="shared" si="146"/>
        <v>0.63839999999999997</v>
      </c>
      <c r="AN230" s="36">
        <f t="shared" si="147"/>
        <v>47.752000000000002</v>
      </c>
      <c r="AO230" s="36">
        <f t="shared" si="148"/>
        <v>29.07</v>
      </c>
      <c r="AP230" s="53">
        <f t="shared" si="149"/>
        <v>263.23399999999998</v>
      </c>
      <c r="AQ230" s="53">
        <f t="shared" si="150"/>
        <v>310.98599999999999</v>
      </c>
      <c r="AR230" s="52">
        <f t="shared" si="151"/>
        <v>340.05599999999998</v>
      </c>
      <c r="BT230" s="34">
        <v>225</v>
      </c>
      <c r="BU230" s="59">
        <f t="shared" si="115"/>
        <v>1.57</v>
      </c>
      <c r="BV230" s="59">
        <f t="shared" si="116"/>
        <v>1.4125000000000001</v>
      </c>
      <c r="BW230" s="59">
        <f t="shared" si="117"/>
        <v>1.5140845070422535</v>
      </c>
      <c r="BX230" s="59">
        <f t="shared" si="118"/>
        <v>1.5807692307692309</v>
      </c>
      <c r="BY230" s="59">
        <f t="shared" si="119"/>
        <v>1.9244444444444444</v>
      </c>
      <c r="BZ230" s="59">
        <f t="shared" si="120"/>
        <v>2.0681818181818183</v>
      </c>
      <c r="CA230" s="59">
        <f t="shared" si="121"/>
        <v>2.0052631578947371</v>
      </c>
      <c r="CB230" s="59">
        <f t="shared" si="122"/>
        <v>1.8124999999999998</v>
      </c>
      <c r="CC230" s="59">
        <f t="shared" si="123"/>
        <v>1.9885714285714287</v>
      </c>
      <c r="CD230" s="59">
        <f t="shared" si="124"/>
        <v>1.7374999999999998</v>
      </c>
      <c r="CE230" s="59">
        <f t="shared" si="125"/>
        <v>1.665217391304348</v>
      </c>
      <c r="CF230" s="59">
        <f t="shared" si="126"/>
        <v>1.696969696969697</v>
      </c>
      <c r="CG230" s="59">
        <f t="shared" si="127"/>
        <v>1.6727272727272726</v>
      </c>
      <c r="CH230" s="59">
        <f t="shared" si="128"/>
        <v>1.3023255813953489</v>
      </c>
      <c r="CI230" s="59">
        <f t="shared" si="129"/>
        <v>1.7090909090909092</v>
      </c>
      <c r="CJ230" s="59">
        <f t="shared" si="130"/>
        <v>1.3970588235294119</v>
      </c>
    </row>
    <row r="231" spans="1:88" x14ac:dyDescent="0.25">
      <c r="A231" s="41">
        <v>229</v>
      </c>
      <c r="B231" s="42" t="s">
        <v>236</v>
      </c>
      <c r="C231" s="42" t="s">
        <v>157</v>
      </c>
      <c r="D231" s="41" t="s">
        <v>255</v>
      </c>
      <c r="E231" s="41" t="s">
        <v>157</v>
      </c>
      <c r="F231" s="41" t="s">
        <v>207</v>
      </c>
      <c r="G231" s="39">
        <v>47.4</v>
      </c>
      <c r="H231" s="39">
        <v>91.3</v>
      </c>
      <c r="I231" s="39">
        <v>10.65</v>
      </c>
      <c r="J231" s="39">
        <v>41</v>
      </c>
      <c r="K231" s="39">
        <v>8.8699999999999992</v>
      </c>
      <c r="L231" s="39">
        <v>1.71</v>
      </c>
      <c r="M231" s="39">
        <v>7.74</v>
      </c>
      <c r="N231" s="39">
        <v>1.2</v>
      </c>
      <c r="O231" s="39">
        <v>7</v>
      </c>
      <c r="P231" s="39">
        <v>1.46</v>
      </c>
      <c r="Q231" s="39">
        <v>3.95</v>
      </c>
      <c r="R231" s="39">
        <v>0.59</v>
      </c>
      <c r="S231" s="39">
        <v>3.79</v>
      </c>
      <c r="T231" s="39">
        <v>0.54</v>
      </c>
      <c r="U231" s="39">
        <v>38.799999999999997</v>
      </c>
      <c r="V231" s="40">
        <v>19</v>
      </c>
      <c r="W231" s="53">
        <f t="shared" si="131"/>
        <v>227.2</v>
      </c>
      <c r="X231" s="53">
        <f t="shared" si="132"/>
        <v>266</v>
      </c>
      <c r="Y231" s="52">
        <f t="shared" si="114"/>
        <v>285</v>
      </c>
      <c r="Z231" s="36">
        <f t="shared" si="133"/>
        <v>55.457999999999998</v>
      </c>
      <c r="AA231" s="36">
        <f t="shared" si="134"/>
        <v>106.82099999999998</v>
      </c>
      <c r="AB231" s="36">
        <f t="shared" si="135"/>
        <v>12.4605</v>
      </c>
      <c r="AC231" s="36">
        <f t="shared" si="136"/>
        <v>47.97</v>
      </c>
      <c r="AD231" s="36">
        <f t="shared" si="137"/>
        <v>10.289199999999999</v>
      </c>
      <c r="AE231" s="36">
        <f t="shared" si="138"/>
        <v>1.9835999999999998</v>
      </c>
      <c r="AF231" s="36">
        <f t="shared" si="139"/>
        <v>8.9009999999999998</v>
      </c>
      <c r="AG231" s="36">
        <f t="shared" si="140"/>
        <v>1.38</v>
      </c>
      <c r="AH231" s="36">
        <f t="shared" si="141"/>
        <v>8.0499999999999989</v>
      </c>
      <c r="AI231" s="36">
        <f t="shared" si="142"/>
        <v>1.6789999999999998</v>
      </c>
      <c r="AJ231" s="36">
        <f t="shared" si="143"/>
        <v>4.5030000000000001</v>
      </c>
      <c r="AK231" s="36">
        <f t="shared" si="144"/>
        <v>0.67259999999999986</v>
      </c>
      <c r="AL231" s="36">
        <f t="shared" si="145"/>
        <v>4.3205999999999998</v>
      </c>
      <c r="AM231" s="36">
        <f t="shared" si="146"/>
        <v>0.61560000000000004</v>
      </c>
      <c r="AN231" s="36">
        <f t="shared" si="147"/>
        <v>49.275999999999996</v>
      </c>
      <c r="AO231" s="36">
        <f t="shared" si="148"/>
        <v>29.07</v>
      </c>
      <c r="AP231" s="53">
        <f t="shared" si="149"/>
        <v>265.10409999999996</v>
      </c>
      <c r="AQ231" s="53">
        <f t="shared" si="150"/>
        <v>314.38009999999997</v>
      </c>
      <c r="AR231" s="52">
        <f t="shared" si="151"/>
        <v>343.45009999999996</v>
      </c>
      <c r="BT231" s="34">
        <v>226</v>
      </c>
      <c r="BU231" s="59">
        <f t="shared" si="115"/>
        <v>1.5799999999999998</v>
      </c>
      <c r="BV231" s="59">
        <f t="shared" si="116"/>
        <v>1.4265625</v>
      </c>
      <c r="BW231" s="59">
        <f t="shared" si="117"/>
        <v>1.5000000000000002</v>
      </c>
      <c r="BX231" s="59">
        <f t="shared" si="118"/>
        <v>1.5769230769230769</v>
      </c>
      <c r="BY231" s="59">
        <f t="shared" si="119"/>
        <v>1.971111111111111</v>
      </c>
      <c r="BZ231" s="59">
        <f t="shared" si="120"/>
        <v>1.9431818181818181</v>
      </c>
      <c r="CA231" s="59">
        <f t="shared" si="121"/>
        <v>2.0368421052631582</v>
      </c>
      <c r="CB231" s="59">
        <f t="shared" si="122"/>
        <v>1.875</v>
      </c>
      <c r="CC231" s="59">
        <f t="shared" si="123"/>
        <v>2</v>
      </c>
      <c r="CD231" s="59">
        <f t="shared" si="124"/>
        <v>1.825</v>
      </c>
      <c r="CE231" s="59">
        <f t="shared" si="125"/>
        <v>1.7173913043478264</v>
      </c>
      <c r="CF231" s="59">
        <f t="shared" si="126"/>
        <v>1.7878787878787876</v>
      </c>
      <c r="CG231" s="59">
        <f t="shared" si="127"/>
        <v>1.7227272727272727</v>
      </c>
      <c r="CH231" s="59">
        <f t="shared" si="128"/>
        <v>1.2558139534883721</v>
      </c>
      <c r="CI231" s="59">
        <f t="shared" si="129"/>
        <v>1.7636363636363634</v>
      </c>
      <c r="CJ231" s="59">
        <f t="shared" si="130"/>
        <v>1.3970588235294119</v>
      </c>
    </row>
    <row r="232" spans="1:88" x14ac:dyDescent="0.25">
      <c r="A232" s="41">
        <v>230</v>
      </c>
      <c r="B232" s="42" t="s">
        <v>236</v>
      </c>
      <c r="C232" s="42" t="s">
        <v>157</v>
      </c>
      <c r="D232" s="41" t="s">
        <v>255</v>
      </c>
      <c r="E232" s="41" t="s">
        <v>157</v>
      </c>
      <c r="F232" s="41" t="s">
        <v>207</v>
      </c>
      <c r="G232" s="39">
        <v>67.400000000000006</v>
      </c>
      <c r="H232" s="39">
        <v>131</v>
      </c>
      <c r="I232" s="39">
        <v>15.45</v>
      </c>
      <c r="J232" s="39">
        <v>60.7</v>
      </c>
      <c r="K232" s="39">
        <v>12.45</v>
      </c>
      <c r="L232" s="39">
        <v>2.64</v>
      </c>
      <c r="M232" s="39">
        <v>11.45</v>
      </c>
      <c r="N232" s="39">
        <v>1.79</v>
      </c>
      <c r="O232" s="39">
        <v>10.45</v>
      </c>
      <c r="P232" s="39">
        <v>2.12</v>
      </c>
      <c r="Q232" s="39">
        <v>5.71</v>
      </c>
      <c r="R232" s="39">
        <v>0.89</v>
      </c>
      <c r="S232" s="39">
        <v>5.37</v>
      </c>
      <c r="T232" s="39">
        <v>0.78</v>
      </c>
      <c r="U232" s="39">
        <v>57</v>
      </c>
      <c r="V232" s="40">
        <v>19</v>
      </c>
      <c r="W232" s="53">
        <f t="shared" si="131"/>
        <v>328.19999999999993</v>
      </c>
      <c r="X232" s="53">
        <f t="shared" si="132"/>
        <v>385.19999999999993</v>
      </c>
      <c r="Y232" s="52">
        <f t="shared" si="114"/>
        <v>404.19999999999993</v>
      </c>
      <c r="Z232" s="36">
        <f t="shared" si="133"/>
        <v>78.858000000000004</v>
      </c>
      <c r="AA232" s="36">
        <f t="shared" si="134"/>
        <v>153.26999999999998</v>
      </c>
      <c r="AB232" s="36">
        <f t="shared" si="135"/>
        <v>18.076499999999999</v>
      </c>
      <c r="AC232" s="36">
        <f t="shared" si="136"/>
        <v>71.019000000000005</v>
      </c>
      <c r="AD232" s="36">
        <f t="shared" si="137"/>
        <v>14.441999999999998</v>
      </c>
      <c r="AE232" s="36">
        <f t="shared" si="138"/>
        <v>3.0623999999999998</v>
      </c>
      <c r="AF232" s="36">
        <f t="shared" si="139"/>
        <v>13.167499999999999</v>
      </c>
      <c r="AG232" s="36">
        <f t="shared" si="140"/>
        <v>2.0585</v>
      </c>
      <c r="AH232" s="36">
        <f t="shared" si="141"/>
        <v>12.017499999999998</v>
      </c>
      <c r="AI232" s="36">
        <f t="shared" si="142"/>
        <v>2.4379999999999997</v>
      </c>
      <c r="AJ232" s="36">
        <f t="shared" si="143"/>
        <v>6.5093999999999994</v>
      </c>
      <c r="AK232" s="36">
        <f t="shared" si="144"/>
        <v>1.0145999999999999</v>
      </c>
      <c r="AL232" s="36">
        <f t="shared" si="145"/>
        <v>6.1217999999999995</v>
      </c>
      <c r="AM232" s="36">
        <f t="shared" si="146"/>
        <v>0.88919999999999999</v>
      </c>
      <c r="AN232" s="36">
        <f t="shared" si="147"/>
        <v>72.39</v>
      </c>
      <c r="AO232" s="36">
        <f t="shared" si="148"/>
        <v>29.07</v>
      </c>
      <c r="AP232" s="53">
        <f t="shared" si="149"/>
        <v>382.94440000000003</v>
      </c>
      <c r="AQ232" s="53">
        <f t="shared" si="150"/>
        <v>455.33440000000002</v>
      </c>
      <c r="AR232" s="52">
        <f t="shared" si="151"/>
        <v>484.40440000000001</v>
      </c>
      <c r="BT232" s="34">
        <v>227</v>
      </c>
      <c r="BU232" s="59">
        <f t="shared" si="115"/>
        <v>2.246666666666667</v>
      </c>
      <c r="BV232" s="59">
        <f t="shared" si="116"/>
        <v>2.046875</v>
      </c>
      <c r="BW232" s="59">
        <f t="shared" si="117"/>
        <v>2.176056338028169</v>
      </c>
      <c r="BX232" s="59">
        <f t="shared" si="118"/>
        <v>2.3346153846153848</v>
      </c>
      <c r="BY232" s="59">
        <f t="shared" si="119"/>
        <v>2.7666666666666666</v>
      </c>
      <c r="BZ232" s="59">
        <f t="shared" si="120"/>
        <v>3</v>
      </c>
      <c r="CA232" s="59">
        <f t="shared" si="121"/>
        <v>3.013157894736842</v>
      </c>
      <c r="CB232" s="59">
        <f t="shared" si="122"/>
        <v>2.796875</v>
      </c>
      <c r="CC232" s="59">
        <f t="shared" si="123"/>
        <v>2.9857142857142853</v>
      </c>
      <c r="CD232" s="59">
        <f t="shared" si="124"/>
        <v>2.65</v>
      </c>
      <c r="CE232" s="59">
        <f t="shared" si="125"/>
        <v>2.482608695652174</v>
      </c>
      <c r="CF232" s="59">
        <f t="shared" si="126"/>
        <v>2.6969696969696968</v>
      </c>
      <c r="CG232" s="59">
        <f t="shared" si="127"/>
        <v>2.4409090909090909</v>
      </c>
      <c r="CH232" s="59">
        <f t="shared" si="128"/>
        <v>1.8139534883720931</v>
      </c>
      <c r="CI232" s="59">
        <f t="shared" si="129"/>
        <v>2.5909090909090908</v>
      </c>
      <c r="CJ232" s="59">
        <f t="shared" si="130"/>
        <v>1.3970588235294119</v>
      </c>
    </row>
    <row r="233" spans="1:88" x14ac:dyDescent="0.25">
      <c r="A233" s="41">
        <v>231</v>
      </c>
      <c r="B233" s="42" t="s">
        <v>236</v>
      </c>
      <c r="C233" s="42" t="s">
        <v>157</v>
      </c>
      <c r="D233" s="41" t="s">
        <v>255</v>
      </c>
      <c r="E233" s="41" t="s">
        <v>157</v>
      </c>
      <c r="F233" s="41" t="s">
        <v>207</v>
      </c>
      <c r="G233" s="39">
        <v>67.900000000000006</v>
      </c>
      <c r="H233" s="39">
        <v>132</v>
      </c>
      <c r="I233" s="39">
        <v>15.75</v>
      </c>
      <c r="J233" s="39">
        <v>59.6</v>
      </c>
      <c r="K233" s="39">
        <v>12.5</v>
      </c>
      <c r="L233" s="39">
        <v>2.68</v>
      </c>
      <c r="M233" s="39">
        <v>11.7</v>
      </c>
      <c r="N233" s="39">
        <v>1.77</v>
      </c>
      <c r="O233" s="39">
        <v>10.35</v>
      </c>
      <c r="P233" s="39">
        <v>2.14</v>
      </c>
      <c r="Q233" s="39">
        <v>5.78</v>
      </c>
      <c r="R233" s="39">
        <v>0.86</v>
      </c>
      <c r="S233" s="39">
        <v>5.08</v>
      </c>
      <c r="T233" s="39">
        <v>0.74</v>
      </c>
      <c r="U233" s="39">
        <v>56.8</v>
      </c>
      <c r="V233" s="40">
        <v>19</v>
      </c>
      <c r="W233" s="53">
        <f t="shared" si="131"/>
        <v>328.84999999999997</v>
      </c>
      <c r="X233" s="53">
        <f t="shared" si="132"/>
        <v>385.65</v>
      </c>
      <c r="Y233" s="52">
        <f t="shared" si="114"/>
        <v>404.65</v>
      </c>
      <c r="Z233" s="36">
        <f t="shared" si="133"/>
        <v>79.442999999999998</v>
      </c>
      <c r="AA233" s="36">
        <f t="shared" si="134"/>
        <v>154.44</v>
      </c>
      <c r="AB233" s="36">
        <f t="shared" si="135"/>
        <v>18.427499999999998</v>
      </c>
      <c r="AC233" s="36">
        <f t="shared" si="136"/>
        <v>69.731999999999999</v>
      </c>
      <c r="AD233" s="36">
        <f t="shared" si="137"/>
        <v>14.499999999999998</v>
      </c>
      <c r="AE233" s="36">
        <f t="shared" si="138"/>
        <v>3.1088</v>
      </c>
      <c r="AF233" s="36">
        <f t="shared" si="139"/>
        <v>13.454999999999998</v>
      </c>
      <c r="AG233" s="36">
        <f t="shared" si="140"/>
        <v>2.0354999999999999</v>
      </c>
      <c r="AH233" s="36">
        <f t="shared" si="141"/>
        <v>11.902499999999998</v>
      </c>
      <c r="AI233" s="36">
        <f t="shared" si="142"/>
        <v>2.4609999999999999</v>
      </c>
      <c r="AJ233" s="36">
        <f t="shared" si="143"/>
        <v>6.5891999999999999</v>
      </c>
      <c r="AK233" s="36">
        <f t="shared" si="144"/>
        <v>0.98039999999999994</v>
      </c>
      <c r="AL233" s="36">
        <f t="shared" si="145"/>
        <v>5.7911999999999999</v>
      </c>
      <c r="AM233" s="36">
        <f t="shared" si="146"/>
        <v>0.84359999999999991</v>
      </c>
      <c r="AN233" s="36">
        <f t="shared" si="147"/>
        <v>72.135999999999996</v>
      </c>
      <c r="AO233" s="36">
        <f t="shared" si="148"/>
        <v>29.07</v>
      </c>
      <c r="AP233" s="53">
        <f t="shared" si="149"/>
        <v>383.70969999999994</v>
      </c>
      <c r="AQ233" s="53">
        <f t="shared" si="150"/>
        <v>455.84569999999997</v>
      </c>
      <c r="AR233" s="52">
        <f t="shared" si="151"/>
        <v>484.91569999999996</v>
      </c>
      <c r="BT233" s="34">
        <v>228</v>
      </c>
      <c r="BU233" s="59">
        <f t="shared" si="115"/>
        <v>2.2633333333333336</v>
      </c>
      <c r="BV233" s="59">
        <f t="shared" si="116"/>
        <v>2.0625</v>
      </c>
      <c r="BW233" s="59">
        <f t="shared" si="117"/>
        <v>2.2183098591549295</v>
      </c>
      <c r="BX233" s="59">
        <f t="shared" si="118"/>
        <v>2.2923076923076922</v>
      </c>
      <c r="BY233" s="59">
        <f t="shared" si="119"/>
        <v>2.7777777777777777</v>
      </c>
      <c r="BZ233" s="59">
        <f t="shared" si="120"/>
        <v>3.0454545454545454</v>
      </c>
      <c r="CA233" s="59">
        <f t="shared" si="121"/>
        <v>3.0789473684210527</v>
      </c>
      <c r="CB233" s="59">
        <f t="shared" si="122"/>
        <v>2.765625</v>
      </c>
      <c r="CC233" s="59">
        <f t="shared" si="123"/>
        <v>2.9571428571428569</v>
      </c>
      <c r="CD233" s="59">
        <f t="shared" si="124"/>
        <v>2.6749999999999998</v>
      </c>
      <c r="CE233" s="59">
        <f t="shared" si="125"/>
        <v>2.5130434782608697</v>
      </c>
      <c r="CF233" s="59">
        <f t="shared" si="126"/>
        <v>2.606060606060606</v>
      </c>
      <c r="CG233" s="59">
        <f t="shared" si="127"/>
        <v>2.3090909090909091</v>
      </c>
      <c r="CH233" s="59">
        <f t="shared" si="128"/>
        <v>1.7209302325581395</v>
      </c>
      <c r="CI233" s="59">
        <f t="shared" si="129"/>
        <v>2.5818181818181816</v>
      </c>
      <c r="CJ233" s="59">
        <f t="shared" si="130"/>
        <v>1.3970588235294119</v>
      </c>
    </row>
    <row r="234" spans="1:88" x14ac:dyDescent="0.25">
      <c r="A234" s="41">
        <v>232</v>
      </c>
      <c r="B234" s="42" t="s">
        <v>236</v>
      </c>
      <c r="C234" s="42" t="s">
        <v>159</v>
      </c>
      <c r="D234" s="41" t="s">
        <v>255</v>
      </c>
      <c r="E234" s="41" t="s">
        <v>159</v>
      </c>
      <c r="F234" s="41" t="s">
        <v>207</v>
      </c>
      <c r="G234" s="39">
        <v>51.5</v>
      </c>
      <c r="H234" s="39">
        <v>97.7</v>
      </c>
      <c r="I234" s="39">
        <v>11.3</v>
      </c>
      <c r="J234" s="39">
        <v>43</v>
      </c>
      <c r="K234" s="39">
        <v>9.34</v>
      </c>
      <c r="L234" s="39">
        <v>1.96</v>
      </c>
      <c r="M234" s="39">
        <v>8.48</v>
      </c>
      <c r="N234" s="39">
        <v>1.36</v>
      </c>
      <c r="O234" s="39">
        <v>7.98</v>
      </c>
      <c r="P234" s="39">
        <v>1.61</v>
      </c>
      <c r="Q234" s="39">
        <v>4.6100000000000003</v>
      </c>
      <c r="R234" s="39">
        <v>0.69</v>
      </c>
      <c r="S234" s="39">
        <v>4.29</v>
      </c>
      <c r="T234" s="39">
        <v>0.63</v>
      </c>
      <c r="U234" s="39">
        <v>42.5</v>
      </c>
      <c r="V234" s="40">
        <v>19</v>
      </c>
      <c r="W234" s="53">
        <f t="shared" si="131"/>
        <v>244.45000000000002</v>
      </c>
      <c r="X234" s="53">
        <f t="shared" si="132"/>
        <v>286.95000000000005</v>
      </c>
      <c r="Y234" s="52">
        <f t="shared" si="114"/>
        <v>305.95000000000005</v>
      </c>
      <c r="Z234" s="36">
        <f t="shared" si="133"/>
        <v>60.254999999999995</v>
      </c>
      <c r="AA234" s="36">
        <f t="shared" si="134"/>
        <v>114.309</v>
      </c>
      <c r="AB234" s="36">
        <f t="shared" si="135"/>
        <v>13.221</v>
      </c>
      <c r="AC234" s="36">
        <f t="shared" si="136"/>
        <v>50.309999999999995</v>
      </c>
      <c r="AD234" s="36">
        <f t="shared" si="137"/>
        <v>10.834399999999999</v>
      </c>
      <c r="AE234" s="36">
        <f t="shared" si="138"/>
        <v>2.2735999999999996</v>
      </c>
      <c r="AF234" s="36">
        <f t="shared" si="139"/>
        <v>9.7519999999999989</v>
      </c>
      <c r="AG234" s="36">
        <f t="shared" si="140"/>
        <v>1.5640000000000001</v>
      </c>
      <c r="AH234" s="36">
        <f t="shared" si="141"/>
        <v>9.1769999999999996</v>
      </c>
      <c r="AI234" s="36">
        <f t="shared" si="142"/>
        <v>1.8514999999999999</v>
      </c>
      <c r="AJ234" s="36">
        <f t="shared" si="143"/>
        <v>5.2553999999999998</v>
      </c>
      <c r="AK234" s="36">
        <f t="shared" si="144"/>
        <v>0.78659999999999985</v>
      </c>
      <c r="AL234" s="36">
        <f t="shared" si="145"/>
        <v>4.8906000000000001</v>
      </c>
      <c r="AM234" s="36">
        <f t="shared" si="146"/>
        <v>0.71819999999999995</v>
      </c>
      <c r="AN234" s="36">
        <f t="shared" si="147"/>
        <v>53.975000000000001</v>
      </c>
      <c r="AO234" s="36">
        <f t="shared" si="148"/>
        <v>29.07</v>
      </c>
      <c r="AP234" s="53">
        <f t="shared" si="149"/>
        <v>285.19830000000007</v>
      </c>
      <c r="AQ234" s="53">
        <f t="shared" si="150"/>
        <v>339.1733000000001</v>
      </c>
      <c r="AR234" s="52">
        <f t="shared" si="151"/>
        <v>368.24330000000009</v>
      </c>
      <c r="BT234" s="34">
        <v>229</v>
      </c>
      <c r="BU234" s="59">
        <f t="shared" si="115"/>
        <v>1.7166666666666666</v>
      </c>
      <c r="BV234" s="59">
        <f t="shared" si="116"/>
        <v>1.5265625</v>
      </c>
      <c r="BW234" s="59">
        <f t="shared" si="117"/>
        <v>1.591549295774648</v>
      </c>
      <c r="BX234" s="59">
        <f t="shared" si="118"/>
        <v>1.6538461538461537</v>
      </c>
      <c r="BY234" s="59">
        <f t="shared" si="119"/>
        <v>2.0755555555555554</v>
      </c>
      <c r="BZ234" s="59">
        <f t="shared" si="120"/>
        <v>2.2272727272727271</v>
      </c>
      <c r="CA234" s="59">
        <f t="shared" si="121"/>
        <v>2.2315789473684213</v>
      </c>
      <c r="CB234" s="59">
        <f t="shared" si="122"/>
        <v>2.125</v>
      </c>
      <c r="CC234" s="59">
        <f t="shared" si="123"/>
        <v>2.2800000000000002</v>
      </c>
      <c r="CD234" s="59">
        <f t="shared" si="124"/>
        <v>2.0125000000000002</v>
      </c>
      <c r="CE234" s="59">
        <f t="shared" si="125"/>
        <v>2.0043478260869567</v>
      </c>
      <c r="CF234" s="59">
        <f t="shared" si="126"/>
        <v>2.0909090909090908</v>
      </c>
      <c r="CG234" s="59">
        <f t="shared" si="127"/>
        <v>1.95</v>
      </c>
      <c r="CH234" s="59">
        <f t="shared" si="128"/>
        <v>1.4651162790697674</v>
      </c>
      <c r="CI234" s="59">
        <f t="shared" si="129"/>
        <v>1.9318181818181819</v>
      </c>
      <c r="CJ234" s="59">
        <f t="shared" si="130"/>
        <v>1.3970588235294119</v>
      </c>
    </row>
    <row r="235" spans="1:88" x14ac:dyDescent="0.25">
      <c r="A235" s="41">
        <v>233</v>
      </c>
      <c r="B235" s="42" t="s">
        <v>236</v>
      </c>
      <c r="C235" s="42" t="s">
        <v>159</v>
      </c>
      <c r="D235" s="41" t="s">
        <v>255</v>
      </c>
      <c r="E235" s="41" t="s">
        <v>159</v>
      </c>
      <c r="F235" s="41" t="s">
        <v>207</v>
      </c>
      <c r="G235" s="39">
        <v>60.3</v>
      </c>
      <c r="H235" s="39">
        <v>115.5</v>
      </c>
      <c r="I235" s="39">
        <v>13.55</v>
      </c>
      <c r="J235" s="39">
        <v>51.9</v>
      </c>
      <c r="K235" s="39">
        <v>11.35</v>
      </c>
      <c r="L235" s="39">
        <v>2.36</v>
      </c>
      <c r="M235" s="39">
        <v>10</v>
      </c>
      <c r="N235" s="39">
        <v>1.65</v>
      </c>
      <c r="O235" s="39">
        <v>9.4600000000000009</v>
      </c>
      <c r="P235" s="39">
        <v>1.95</v>
      </c>
      <c r="Q235" s="39">
        <v>5.48</v>
      </c>
      <c r="R235" s="39">
        <v>0.77</v>
      </c>
      <c r="S235" s="39">
        <v>5.03</v>
      </c>
      <c r="T235" s="39">
        <v>0.79</v>
      </c>
      <c r="U235" s="39">
        <v>51.1</v>
      </c>
      <c r="V235" s="40">
        <v>19</v>
      </c>
      <c r="W235" s="53">
        <f t="shared" si="131"/>
        <v>290.08999999999997</v>
      </c>
      <c r="X235" s="53">
        <f t="shared" si="132"/>
        <v>341.19</v>
      </c>
      <c r="Y235" s="52">
        <f t="shared" si="114"/>
        <v>360.19</v>
      </c>
      <c r="Z235" s="36">
        <f t="shared" si="133"/>
        <v>70.550999999999988</v>
      </c>
      <c r="AA235" s="36">
        <f t="shared" si="134"/>
        <v>135.13499999999999</v>
      </c>
      <c r="AB235" s="36">
        <f t="shared" si="135"/>
        <v>15.8535</v>
      </c>
      <c r="AC235" s="36">
        <f t="shared" si="136"/>
        <v>60.722999999999992</v>
      </c>
      <c r="AD235" s="36">
        <f t="shared" si="137"/>
        <v>13.165999999999999</v>
      </c>
      <c r="AE235" s="36">
        <f t="shared" si="138"/>
        <v>2.7375999999999996</v>
      </c>
      <c r="AF235" s="36">
        <f t="shared" si="139"/>
        <v>11.5</v>
      </c>
      <c r="AG235" s="36">
        <f t="shared" si="140"/>
        <v>1.8974999999999997</v>
      </c>
      <c r="AH235" s="36">
        <f t="shared" si="141"/>
        <v>10.879</v>
      </c>
      <c r="AI235" s="36">
        <f t="shared" si="142"/>
        <v>2.2424999999999997</v>
      </c>
      <c r="AJ235" s="36">
        <f t="shared" si="143"/>
        <v>6.2472000000000003</v>
      </c>
      <c r="AK235" s="36">
        <f t="shared" si="144"/>
        <v>0.87779999999999991</v>
      </c>
      <c r="AL235" s="36">
        <f t="shared" si="145"/>
        <v>5.7341999999999995</v>
      </c>
      <c r="AM235" s="36">
        <f t="shared" si="146"/>
        <v>0.90059999999999996</v>
      </c>
      <c r="AN235" s="36">
        <f t="shared" si="147"/>
        <v>64.897000000000006</v>
      </c>
      <c r="AO235" s="36">
        <f t="shared" si="148"/>
        <v>29.07</v>
      </c>
      <c r="AP235" s="53">
        <f t="shared" si="149"/>
        <v>338.44489999999996</v>
      </c>
      <c r="AQ235" s="53">
        <f t="shared" si="150"/>
        <v>403.34189999999995</v>
      </c>
      <c r="AR235" s="52">
        <f t="shared" si="151"/>
        <v>432.41189999999995</v>
      </c>
      <c r="BT235" s="34">
        <v>230</v>
      </c>
      <c r="BU235" s="59">
        <f t="shared" si="115"/>
        <v>2.0099999999999998</v>
      </c>
      <c r="BV235" s="59">
        <f t="shared" si="116"/>
        <v>1.8046875</v>
      </c>
      <c r="BW235" s="59">
        <f t="shared" si="117"/>
        <v>1.9084507042253522</v>
      </c>
      <c r="BX235" s="59">
        <f t="shared" si="118"/>
        <v>1.9961538461538462</v>
      </c>
      <c r="BY235" s="59">
        <f t="shared" si="119"/>
        <v>2.5222222222222221</v>
      </c>
      <c r="BZ235" s="59">
        <f t="shared" si="120"/>
        <v>2.6818181818181817</v>
      </c>
      <c r="CA235" s="59">
        <f t="shared" si="121"/>
        <v>2.6315789473684212</v>
      </c>
      <c r="CB235" s="59">
        <f t="shared" si="122"/>
        <v>2.578125</v>
      </c>
      <c r="CC235" s="59">
        <f t="shared" si="123"/>
        <v>2.7028571428571433</v>
      </c>
      <c r="CD235" s="59">
        <f t="shared" si="124"/>
        <v>2.4375</v>
      </c>
      <c r="CE235" s="59">
        <f t="shared" si="125"/>
        <v>2.3826086956521744</v>
      </c>
      <c r="CF235" s="59">
        <f t="shared" si="126"/>
        <v>2.3333333333333335</v>
      </c>
      <c r="CG235" s="59">
        <f t="shared" si="127"/>
        <v>2.2863636363636362</v>
      </c>
      <c r="CH235" s="59">
        <f t="shared" si="128"/>
        <v>1.8372093023255816</v>
      </c>
      <c r="CI235" s="59">
        <f t="shared" si="129"/>
        <v>2.3227272727272728</v>
      </c>
      <c r="CJ235" s="59">
        <f t="shared" si="130"/>
        <v>1.3970588235294119</v>
      </c>
    </row>
    <row r="236" spans="1:88" x14ac:dyDescent="0.25">
      <c r="A236" s="41">
        <v>234</v>
      </c>
      <c r="B236" s="42" t="s">
        <v>236</v>
      </c>
      <c r="C236" s="42" t="s">
        <v>159</v>
      </c>
      <c r="D236" s="41" t="s">
        <v>255</v>
      </c>
      <c r="E236" s="41" t="s">
        <v>159</v>
      </c>
      <c r="F236" s="41" t="s">
        <v>207</v>
      </c>
      <c r="G236" s="39">
        <v>59.3</v>
      </c>
      <c r="H236" s="39">
        <v>109.5</v>
      </c>
      <c r="I236" s="39">
        <v>12.9</v>
      </c>
      <c r="J236" s="39">
        <v>47.6</v>
      </c>
      <c r="K236" s="39">
        <v>9.52</v>
      </c>
      <c r="L236" s="39">
        <v>2.09</v>
      </c>
      <c r="M236" s="39">
        <v>9.2799999999999994</v>
      </c>
      <c r="N236" s="39">
        <v>1.34</v>
      </c>
      <c r="O236" s="39">
        <v>7.57</v>
      </c>
      <c r="P236" s="39">
        <v>1.52</v>
      </c>
      <c r="Q236" s="39">
        <v>4.53</v>
      </c>
      <c r="R236" s="39">
        <v>0.63</v>
      </c>
      <c r="S236" s="39">
        <v>4.16</v>
      </c>
      <c r="T236" s="39">
        <v>0.65</v>
      </c>
      <c r="U236" s="39">
        <v>45.2</v>
      </c>
      <c r="V236" s="39">
        <v>18</v>
      </c>
      <c r="W236" s="53">
        <f t="shared" si="131"/>
        <v>270.58999999999997</v>
      </c>
      <c r="X236" s="53">
        <f t="shared" si="132"/>
        <v>315.78999999999996</v>
      </c>
      <c r="Y236" s="52">
        <f t="shared" si="114"/>
        <v>333.78999999999996</v>
      </c>
      <c r="Z236" s="36">
        <f t="shared" si="133"/>
        <v>69.380999999999986</v>
      </c>
      <c r="AA236" s="36">
        <f t="shared" si="134"/>
        <v>128.11499999999998</v>
      </c>
      <c r="AB236" s="36">
        <f t="shared" si="135"/>
        <v>15.093</v>
      </c>
      <c r="AC236" s="36">
        <f t="shared" si="136"/>
        <v>55.692</v>
      </c>
      <c r="AD236" s="36">
        <f t="shared" si="137"/>
        <v>11.043199999999999</v>
      </c>
      <c r="AE236" s="36">
        <f t="shared" si="138"/>
        <v>2.4243999999999999</v>
      </c>
      <c r="AF236" s="36">
        <f t="shared" si="139"/>
        <v>10.671999999999999</v>
      </c>
      <c r="AG236" s="36">
        <f t="shared" si="140"/>
        <v>1.5409999999999999</v>
      </c>
      <c r="AH236" s="36">
        <f t="shared" si="141"/>
        <v>8.7054999999999989</v>
      </c>
      <c r="AI236" s="36">
        <f t="shared" si="142"/>
        <v>1.7479999999999998</v>
      </c>
      <c r="AJ236" s="36">
        <f t="shared" si="143"/>
        <v>5.1642000000000001</v>
      </c>
      <c r="AK236" s="36">
        <f t="shared" si="144"/>
        <v>0.71819999999999995</v>
      </c>
      <c r="AL236" s="36">
        <f t="shared" si="145"/>
        <v>4.7423999999999999</v>
      </c>
      <c r="AM236" s="36">
        <f t="shared" si="146"/>
        <v>0.74099999999999999</v>
      </c>
      <c r="AN236" s="36">
        <f t="shared" si="147"/>
        <v>57.404000000000003</v>
      </c>
      <c r="AO236" s="36">
        <f t="shared" si="148"/>
        <v>27.54</v>
      </c>
      <c r="AP236" s="53">
        <f t="shared" si="149"/>
        <v>315.78089999999992</v>
      </c>
      <c r="AQ236" s="53">
        <f t="shared" si="150"/>
        <v>373.18489999999991</v>
      </c>
      <c r="AR236" s="52">
        <f t="shared" si="151"/>
        <v>400.72489999999993</v>
      </c>
      <c r="BT236" s="34">
        <v>231</v>
      </c>
      <c r="BU236" s="59">
        <f t="shared" si="115"/>
        <v>1.9766666666666666</v>
      </c>
      <c r="BV236" s="59">
        <f t="shared" si="116"/>
        <v>1.7109375</v>
      </c>
      <c r="BW236" s="59">
        <f t="shared" si="117"/>
        <v>1.8169014084507045</v>
      </c>
      <c r="BX236" s="59">
        <f t="shared" si="118"/>
        <v>1.8307692307692309</v>
      </c>
      <c r="BY236" s="59">
        <f t="shared" si="119"/>
        <v>2.1155555555555554</v>
      </c>
      <c r="BZ236" s="59">
        <f t="shared" si="120"/>
        <v>2.375</v>
      </c>
      <c r="CA236" s="59">
        <f t="shared" si="121"/>
        <v>2.4421052631578948</v>
      </c>
      <c r="CB236" s="59">
        <f t="shared" si="122"/>
        <v>2.09375</v>
      </c>
      <c r="CC236" s="59">
        <f t="shared" si="123"/>
        <v>2.1628571428571428</v>
      </c>
      <c r="CD236" s="59">
        <f t="shared" si="124"/>
        <v>1.9</v>
      </c>
      <c r="CE236" s="59">
        <f t="shared" si="125"/>
        <v>1.9695652173913045</v>
      </c>
      <c r="CF236" s="59">
        <f t="shared" si="126"/>
        <v>1.9090909090909089</v>
      </c>
      <c r="CG236" s="59">
        <f t="shared" si="127"/>
        <v>1.8909090909090909</v>
      </c>
      <c r="CH236" s="59">
        <f t="shared" si="128"/>
        <v>1.5116279069767442</v>
      </c>
      <c r="CI236" s="59">
        <f t="shared" si="129"/>
        <v>2.0545454545454547</v>
      </c>
      <c r="CJ236" s="59">
        <f t="shared" si="130"/>
        <v>1.3235294117647058</v>
      </c>
    </row>
    <row r="237" spans="1:88" x14ac:dyDescent="0.25">
      <c r="A237" s="41">
        <v>235</v>
      </c>
      <c r="B237" s="42" t="s">
        <v>236</v>
      </c>
      <c r="C237" s="42" t="s">
        <v>159</v>
      </c>
      <c r="D237" s="41" t="s">
        <v>255</v>
      </c>
      <c r="E237" s="41" t="s">
        <v>159</v>
      </c>
      <c r="F237" s="41" t="s">
        <v>207</v>
      </c>
      <c r="G237" s="39">
        <v>59.2</v>
      </c>
      <c r="H237" s="39">
        <v>113</v>
      </c>
      <c r="I237" s="39">
        <v>13.3</v>
      </c>
      <c r="J237" s="39">
        <v>50.6</v>
      </c>
      <c r="K237" s="39">
        <v>11.15</v>
      </c>
      <c r="L237" s="39">
        <v>2.2599999999999998</v>
      </c>
      <c r="M237" s="39">
        <v>9.75</v>
      </c>
      <c r="N237" s="39">
        <v>1.55</v>
      </c>
      <c r="O237" s="39">
        <v>8.89</v>
      </c>
      <c r="P237" s="39">
        <v>1.85</v>
      </c>
      <c r="Q237" s="39">
        <v>5.1100000000000003</v>
      </c>
      <c r="R237" s="39">
        <v>0.8</v>
      </c>
      <c r="S237" s="39">
        <v>4.95</v>
      </c>
      <c r="T237" s="39">
        <v>0.72</v>
      </c>
      <c r="U237" s="39">
        <v>49.8</v>
      </c>
      <c r="V237" s="40">
        <v>19</v>
      </c>
      <c r="W237" s="53">
        <f t="shared" si="131"/>
        <v>283.13000000000005</v>
      </c>
      <c r="X237" s="53">
        <f t="shared" si="132"/>
        <v>332.93000000000006</v>
      </c>
      <c r="Y237" s="52">
        <f t="shared" si="114"/>
        <v>351.93000000000006</v>
      </c>
      <c r="Z237" s="36">
        <f t="shared" si="133"/>
        <v>69.263999999999996</v>
      </c>
      <c r="AA237" s="36">
        <f t="shared" si="134"/>
        <v>132.20999999999998</v>
      </c>
      <c r="AB237" s="36">
        <f t="shared" si="135"/>
        <v>15.561</v>
      </c>
      <c r="AC237" s="36">
        <f t="shared" si="136"/>
        <v>59.201999999999998</v>
      </c>
      <c r="AD237" s="36">
        <f t="shared" si="137"/>
        <v>12.933999999999999</v>
      </c>
      <c r="AE237" s="36">
        <f t="shared" si="138"/>
        <v>2.6215999999999995</v>
      </c>
      <c r="AF237" s="36">
        <f t="shared" si="139"/>
        <v>11.212499999999999</v>
      </c>
      <c r="AG237" s="36">
        <f t="shared" si="140"/>
        <v>1.7825</v>
      </c>
      <c r="AH237" s="36">
        <f t="shared" si="141"/>
        <v>10.2235</v>
      </c>
      <c r="AI237" s="36">
        <f t="shared" si="142"/>
        <v>2.1274999999999999</v>
      </c>
      <c r="AJ237" s="36">
        <f t="shared" si="143"/>
        <v>5.8254000000000001</v>
      </c>
      <c r="AK237" s="36">
        <f t="shared" si="144"/>
        <v>0.91199999999999992</v>
      </c>
      <c r="AL237" s="36">
        <f t="shared" si="145"/>
        <v>5.6429999999999998</v>
      </c>
      <c r="AM237" s="36">
        <f t="shared" si="146"/>
        <v>0.82079999999999986</v>
      </c>
      <c r="AN237" s="36">
        <f t="shared" si="147"/>
        <v>63.245999999999995</v>
      </c>
      <c r="AO237" s="36">
        <f t="shared" si="148"/>
        <v>29.07</v>
      </c>
      <c r="AP237" s="53">
        <f t="shared" si="149"/>
        <v>330.33979999999997</v>
      </c>
      <c r="AQ237" s="53">
        <f t="shared" si="150"/>
        <v>393.58579999999995</v>
      </c>
      <c r="AR237" s="52">
        <f t="shared" si="151"/>
        <v>422.65579999999994</v>
      </c>
      <c r="BT237" s="34">
        <v>232</v>
      </c>
      <c r="BU237" s="59">
        <f t="shared" si="115"/>
        <v>1.9733333333333334</v>
      </c>
      <c r="BV237" s="59">
        <f t="shared" si="116"/>
        <v>1.765625</v>
      </c>
      <c r="BW237" s="59">
        <f t="shared" si="117"/>
        <v>1.8732394366197185</v>
      </c>
      <c r="BX237" s="59">
        <f t="shared" si="118"/>
        <v>1.9461538461538461</v>
      </c>
      <c r="BY237" s="59">
        <f t="shared" si="119"/>
        <v>2.4777777777777779</v>
      </c>
      <c r="BZ237" s="59">
        <f t="shared" si="120"/>
        <v>2.5681818181818179</v>
      </c>
      <c r="CA237" s="59">
        <f t="shared" si="121"/>
        <v>2.5657894736842106</v>
      </c>
      <c r="CB237" s="59">
        <f t="shared" si="122"/>
        <v>2.421875</v>
      </c>
      <c r="CC237" s="59">
        <f t="shared" si="123"/>
        <v>2.54</v>
      </c>
      <c r="CD237" s="59">
        <f t="shared" si="124"/>
        <v>2.3125</v>
      </c>
      <c r="CE237" s="59">
        <f t="shared" si="125"/>
        <v>2.2217391304347829</v>
      </c>
      <c r="CF237" s="59">
        <f t="shared" si="126"/>
        <v>2.4242424242424243</v>
      </c>
      <c r="CG237" s="59">
        <f t="shared" si="127"/>
        <v>2.25</v>
      </c>
      <c r="CH237" s="59">
        <f t="shared" si="128"/>
        <v>1.6744186046511627</v>
      </c>
      <c r="CI237" s="59">
        <f t="shared" si="129"/>
        <v>2.2636363636363637</v>
      </c>
      <c r="CJ237" s="59">
        <f t="shared" si="130"/>
        <v>1.3970588235294119</v>
      </c>
    </row>
    <row r="238" spans="1:88" x14ac:dyDescent="0.25">
      <c r="A238" s="41">
        <v>236</v>
      </c>
      <c r="B238" s="42" t="s">
        <v>236</v>
      </c>
      <c r="C238" s="42" t="s">
        <v>159</v>
      </c>
      <c r="D238" s="41" t="s">
        <v>255</v>
      </c>
      <c r="E238" s="41" t="s">
        <v>159</v>
      </c>
      <c r="F238" s="41" t="s">
        <v>207</v>
      </c>
      <c r="G238" s="39">
        <v>49.3</v>
      </c>
      <c r="H238" s="39">
        <v>95.3</v>
      </c>
      <c r="I238" s="39">
        <v>11.3</v>
      </c>
      <c r="J238" s="39">
        <v>44.8</v>
      </c>
      <c r="K238" s="39">
        <v>9.27</v>
      </c>
      <c r="L238" s="39">
        <v>1.92</v>
      </c>
      <c r="M238" s="39">
        <v>8.7100000000000009</v>
      </c>
      <c r="N238" s="39">
        <v>1.37</v>
      </c>
      <c r="O238" s="39">
        <v>7.98</v>
      </c>
      <c r="P238" s="39">
        <v>1.63</v>
      </c>
      <c r="Q238" s="39">
        <v>4.4800000000000004</v>
      </c>
      <c r="R238" s="39">
        <v>0.68</v>
      </c>
      <c r="S238" s="39">
        <v>4.34</v>
      </c>
      <c r="T238" s="39">
        <v>0.66</v>
      </c>
      <c r="U238" s="39">
        <v>44.5</v>
      </c>
      <c r="V238" s="40">
        <v>19</v>
      </c>
      <c r="W238" s="53">
        <f t="shared" si="131"/>
        <v>241.73999999999998</v>
      </c>
      <c r="X238" s="53">
        <f t="shared" si="132"/>
        <v>286.24</v>
      </c>
      <c r="Y238" s="52">
        <f t="shared" si="114"/>
        <v>305.24</v>
      </c>
      <c r="Z238" s="36">
        <f t="shared" si="133"/>
        <v>57.68099999999999</v>
      </c>
      <c r="AA238" s="36">
        <f t="shared" si="134"/>
        <v>111.50099999999999</v>
      </c>
      <c r="AB238" s="36">
        <f t="shared" si="135"/>
        <v>13.221</v>
      </c>
      <c r="AC238" s="36">
        <f t="shared" si="136"/>
        <v>52.415999999999997</v>
      </c>
      <c r="AD238" s="36">
        <f t="shared" si="137"/>
        <v>10.7532</v>
      </c>
      <c r="AE238" s="36">
        <f t="shared" si="138"/>
        <v>2.2271999999999998</v>
      </c>
      <c r="AF238" s="36">
        <f t="shared" si="139"/>
        <v>10.016500000000001</v>
      </c>
      <c r="AG238" s="36">
        <f t="shared" si="140"/>
        <v>1.5754999999999999</v>
      </c>
      <c r="AH238" s="36">
        <f t="shared" si="141"/>
        <v>9.1769999999999996</v>
      </c>
      <c r="AI238" s="36">
        <f t="shared" si="142"/>
        <v>1.8744999999999998</v>
      </c>
      <c r="AJ238" s="36">
        <f t="shared" si="143"/>
        <v>5.1071999999999997</v>
      </c>
      <c r="AK238" s="36">
        <f t="shared" si="144"/>
        <v>0.7752</v>
      </c>
      <c r="AL238" s="36">
        <f t="shared" si="145"/>
        <v>4.9475999999999996</v>
      </c>
      <c r="AM238" s="36">
        <f t="shared" si="146"/>
        <v>0.75239999999999996</v>
      </c>
      <c r="AN238" s="36">
        <f t="shared" si="147"/>
        <v>56.515000000000001</v>
      </c>
      <c r="AO238" s="36">
        <f t="shared" si="148"/>
        <v>29.07</v>
      </c>
      <c r="AP238" s="53">
        <f t="shared" si="149"/>
        <v>282.02530000000002</v>
      </c>
      <c r="AQ238" s="53">
        <f t="shared" si="150"/>
        <v>338.5403</v>
      </c>
      <c r="AR238" s="52">
        <f t="shared" si="151"/>
        <v>367.6103</v>
      </c>
      <c r="BT238" s="34">
        <v>233</v>
      </c>
      <c r="BU238" s="59">
        <f t="shared" si="115"/>
        <v>1.6433333333333333</v>
      </c>
      <c r="BV238" s="59">
        <f t="shared" si="116"/>
        <v>1.4890625</v>
      </c>
      <c r="BW238" s="59">
        <f t="shared" si="117"/>
        <v>1.591549295774648</v>
      </c>
      <c r="BX238" s="59">
        <f t="shared" si="118"/>
        <v>1.723076923076923</v>
      </c>
      <c r="BY238" s="59">
        <f t="shared" si="119"/>
        <v>2.06</v>
      </c>
      <c r="BZ238" s="59">
        <f t="shared" si="120"/>
        <v>2.1818181818181817</v>
      </c>
      <c r="CA238" s="59">
        <f t="shared" si="121"/>
        <v>2.2921052631578949</v>
      </c>
      <c r="CB238" s="59">
        <f t="shared" si="122"/>
        <v>2.140625</v>
      </c>
      <c r="CC238" s="59">
        <f t="shared" si="123"/>
        <v>2.2800000000000002</v>
      </c>
      <c r="CD238" s="59">
        <f t="shared" si="124"/>
        <v>2.0374999999999996</v>
      </c>
      <c r="CE238" s="59">
        <f t="shared" si="125"/>
        <v>1.947826086956522</v>
      </c>
      <c r="CF238" s="59">
        <f t="shared" si="126"/>
        <v>2.0606060606060606</v>
      </c>
      <c r="CG238" s="59">
        <f t="shared" si="127"/>
        <v>1.9727272727272724</v>
      </c>
      <c r="CH238" s="59">
        <f t="shared" si="128"/>
        <v>1.5348837209302326</v>
      </c>
      <c r="CI238" s="59">
        <f t="shared" si="129"/>
        <v>2.0227272727272729</v>
      </c>
      <c r="CJ238" s="59">
        <f t="shared" si="130"/>
        <v>1.3970588235294119</v>
      </c>
    </row>
    <row r="239" spans="1:88" x14ac:dyDescent="0.25">
      <c r="A239" s="41">
        <v>237</v>
      </c>
      <c r="B239" s="42" t="s">
        <v>236</v>
      </c>
      <c r="C239" s="42" t="s">
        <v>159</v>
      </c>
      <c r="D239" s="41" t="s">
        <v>255</v>
      </c>
      <c r="E239" s="41" t="s">
        <v>159</v>
      </c>
      <c r="F239" s="41" t="s">
        <v>207</v>
      </c>
      <c r="G239" s="39">
        <v>61.4</v>
      </c>
      <c r="H239" s="39">
        <v>117</v>
      </c>
      <c r="I239" s="39">
        <v>13.95</v>
      </c>
      <c r="J239" s="39">
        <v>54.3</v>
      </c>
      <c r="K239" s="39">
        <v>11.3</v>
      </c>
      <c r="L239" s="39">
        <v>2.48</v>
      </c>
      <c r="M239" s="39">
        <v>10.8</v>
      </c>
      <c r="N239" s="39">
        <v>1.61</v>
      </c>
      <c r="O239" s="39">
        <v>9.2799999999999994</v>
      </c>
      <c r="P239" s="39">
        <v>1.88</v>
      </c>
      <c r="Q239" s="39">
        <v>5.2</v>
      </c>
      <c r="R239" s="39">
        <v>0.75</v>
      </c>
      <c r="S239" s="39">
        <v>4.9400000000000004</v>
      </c>
      <c r="T239" s="39">
        <v>0.81</v>
      </c>
      <c r="U239" s="39">
        <v>54.1</v>
      </c>
      <c r="V239" s="39">
        <v>21</v>
      </c>
      <c r="W239" s="53">
        <f t="shared" si="131"/>
        <v>295.7</v>
      </c>
      <c r="X239" s="53">
        <f t="shared" si="132"/>
        <v>349.8</v>
      </c>
      <c r="Y239" s="52">
        <f t="shared" si="114"/>
        <v>370.8</v>
      </c>
      <c r="Z239" s="36">
        <f t="shared" si="133"/>
        <v>71.837999999999994</v>
      </c>
      <c r="AA239" s="36">
        <f t="shared" si="134"/>
        <v>136.88999999999999</v>
      </c>
      <c r="AB239" s="36">
        <f t="shared" si="135"/>
        <v>16.321499999999997</v>
      </c>
      <c r="AC239" s="36">
        <f t="shared" si="136"/>
        <v>63.530999999999992</v>
      </c>
      <c r="AD239" s="36">
        <f t="shared" si="137"/>
        <v>13.108000000000001</v>
      </c>
      <c r="AE239" s="36">
        <f t="shared" si="138"/>
        <v>2.8767999999999998</v>
      </c>
      <c r="AF239" s="36">
        <f t="shared" si="139"/>
        <v>12.42</v>
      </c>
      <c r="AG239" s="36">
        <f t="shared" si="140"/>
        <v>1.8514999999999999</v>
      </c>
      <c r="AH239" s="36">
        <f t="shared" si="141"/>
        <v>10.671999999999999</v>
      </c>
      <c r="AI239" s="36">
        <f t="shared" si="142"/>
        <v>2.1619999999999999</v>
      </c>
      <c r="AJ239" s="36">
        <f t="shared" si="143"/>
        <v>5.9279999999999999</v>
      </c>
      <c r="AK239" s="36">
        <f t="shared" si="144"/>
        <v>0.85499999999999998</v>
      </c>
      <c r="AL239" s="36">
        <f t="shared" si="145"/>
        <v>5.6315999999999997</v>
      </c>
      <c r="AM239" s="36">
        <f t="shared" si="146"/>
        <v>0.9234</v>
      </c>
      <c r="AN239" s="36">
        <f t="shared" si="147"/>
        <v>68.707000000000008</v>
      </c>
      <c r="AO239" s="36">
        <f t="shared" si="148"/>
        <v>32.130000000000003</v>
      </c>
      <c r="AP239" s="53">
        <f t="shared" si="149"/>
        <v>345.00880000000001</v>
      </c>
      <c r="AQ239" s="53">
        <f t="shared" si="150"/>
        <v>413.7158</v>
      </c>
      <c r="AR239" s="52">
        <f t="shared" si="151"/>
        <v>445.8458</v>
      </c>
      <c r="BT239" s="34">
        <v>234</v>
      </c>
      <c r="BU239" s="59">
        <f t="shared" si="115"/>
        <v>2.0466666666666664</v>
      </c>
      <c r="BV239" s="59">
        <f t="shared" si="116"/>
        <v>1.828125</v>
      </c>
      <c r="BW239" s="59">
        <f t="shared" si="117"/>
        <v>1.9647887323943662</v>
      </c>
      <c r="BX239" s="59">
        <f t="shared" si="118"/>
        <v>2.0884615384615381</v>
      </c>
      <c r="BY239" s="59">
        <f t="shared" si="119"/>
        <v>2.5111111111111111</v>
      </c>
      <c r="BZ239" s="59">
        <f t="shared" si="120"/>
        <v>2.8181818181818183</v>
      </c>
      <c r="CA239" s="59">
        <f t="shared" si="121"/>
        <v>2.8421052631578951</v>
      </c>
      <c r="CB239" s="59">
        <f t="shared" si="122"/>
        <v>2.515625</v>
      </c>
      <c r="CC239" s="59">
        <f t="shared" si="123"/>
        <v>2.6514285714285712</v>
      </c>
      <c r="CD239" s="59">
        <f t="shared" si="124"/>
        <v>2.3499999999999996</v>
      </c>
      <c r="CE239" s="59">
        <f t="shared" si="125"/>
        <v>2.2608695652173916</v>
      </c>
      <c r="CF239" s="59">
        <f t="shared" si="126"/>
        <v>2.2727272727272725</v>
      </c>
      <c r="CG239" s="59">
        <f t="shared" si="127"/>
        <v>2.2454545454545456</v>
      </c>
      <c r="CH239" s="59">
        <f t="shared" si="128"/>
        <v>1.8837209302325584</v>
      </c>
      <c r="CI239" s="59">
        <f t="shared" si="129"/>
        <v>2.459090909090909</v>
      </c>
      <c r="CJ239" s="59">
        <f t="shared" si="130"/>
        <v>1.5441176470588236</v>
      </c>
    </row>
    <row r="240" spans="1:88" x14ac:dyDescent="0.25">
      <c r="A240" s="41">
        <v>238</v>
      </c>
      <c r="B240" s="42" t="s">
        <v>236</v>
      </c>
      <c r="C240" s="42" t="s">
        <v>159</v>
      </c>
      <c r="D240" s="41" t="s">
        <v>255</v>
      </c>
      <c r="E240" s="41" t="s">
        <v>159</v>
      </c>
      <c r="F240" s="41" t="s">
        <v>207</v>
      </c>
      <c r="G240" s="39">
        <v>52.2</v>
      </c>
      <c r="H240" s="39">
        <v>98.4</v>
      </c>
      <c r="I240" s="39">
        <v>11.45</v>
      </c>
      <c r="J240" s="39">
        <v>47.5</v>
      </c>
      <c r="K240" s="39">
        <v>9.7899999999999991</v>
      </c>
      <c r="L240" s="39">
        <v>1.92</v>
      </c>
      <c r="M240" s="39">
        <v>8.69</v>
      </c>
      <c r="N240" s="39">
        <v>1.28</v>
      </c>
      <c r="O240" s="39">
        <v>8.0500000000000007</v>
      </c>
      <c r="P240" s="39">
        <v>1.57</v>
      </c>
      <c r="Q240" s="39">
        <v>4.63</v>
      </c>
      <c r="R240" s="39">
        <v>0.67</v>
      </c>
      <c r="S240" s="39">
        <v>4.7</v>
      </c>
      <c r="T240" s="39">
        <v>0.64</v>
      </c>
      <c r="U240" s="39">
        <v>43</v>
      </c>
      <c r="V240" s="40">
        <v>19</v>
      </c>
      <c r="W240" s="53">
        <f t="shared" si="131"/>
        <v>251.48999999999995</v>
      </c>
      <c r="X240" s="53">
        <f t="shared" si="132"/>
        <v>294.48999999999995</v>
      </c>
      <c r="Y240" s="52">
        <f t="shared" si="114"/>
        <v>313.48999999999995</v>
      </c>
      <c r="Z240" s="36">
        <f t="shared" si="133"/>
        <v>61.073999999999998</v>
      </c>
      <c r="AA240" s="36">
        <f t="shared" si="134"/>
        <v>115.128</v>
      </c>
      <c r="AB240" s="36">
        <f t="shared" si="135"/>
        <v>13.396499999999998</v>
      </c>
      <c r="AC240" s="36">
        <f t="shared" si="136"/>
        <v>55.574999999999996</v>
      </c>
      <c r="AD240" s="36">
        <f t="shared" si="137"/>
        <v>11.356399999999999</v>
      </c>
      <c r="AE240" s="36">
        <f t="shared" si="138"/>
        <v>2.2271999999999998</v>
      </c>
      <c r="AF240" s="36">
        <f t="shared" si="139"/>
        <v>9.9934999999999992</v>
      </c>
      <c r="AG240" s="36">
        <f t="shared" si="140"/>
        <v>1.472</v>
      </c>
      <c r="AH240" s="36">
        <f t="shared" si="141"/>
        <v>9.2575000000000003</v>
      </c>
      <c r="AI240" s="36">
        <f t="shared" si="142"/>
        <v>1.8054999999999999</v>
      </c>
      <c r="AJ240" s="36">
        <f t="shared" si="143"/>
        <v>5.2781999999999991</v>
      </c>
      <c r="AK240" s="36">
        <f t="shared" si="144"/>
        <v>0.76380000000000003</v>
      </c>
      <c r="AL240" s="36">
        <f t="shared" si="145"/>
        <v>5.3579999999999997</v>
      </c>
      <c r="AM240" s="36">
        <f t="shared" si="146"/>
        <v>0.72959999999999992</v>
      </c>
      <c r="AN240" s="36">
        <f t="shared" si="147"/>
        <v>54.61</v>
      </c>
      <c r="AO240" s="36">
        <f t="shared" si="148"/>
        <v>29.07</v>
      </c>
      <c r="AP240" s="53">
        <f t="shared" si="149"/>
        <v>293.41519999999997</v>
      </c>
      <c r="AQ240" s="53">
        <f t="shared" si="150"/>
        <v>348.02519999999998</v>
      </c>
      <c r="AR240" s="52">
        <f t="shared" si="151"/>
        <v>377.09519999999998</v>
      </c>
      <c r="BT240" s="34">
        <v>235</v>
      </c>
      <c r="BU240" s="59">
        <f t="shared" si="115"/>
        <v>1.74</v>
      </c>
      <c r="BV240" s="59">
        <f t="shared" si="116"/>
        <v>1.5375000000000001</v>
      </c>
      <c r="BW240" s="59">
        <f t="shared" si="117"/>
        <v>1.6126760563380282</v>
      </c>
      <c r="BX240" s="59">
        <f t="shared" si="118"/>
        <v>1.8269230769230769</v>
      </c>
      <c r="BY240" s="59">
        <f t="shared" si="119"/>
        <v>2.1755555555555555</v>
      </c>
      <c r="BZ240" s="59">
        <f t="shared" si="120"/>
        <v>2.1818181818181817</v>
      </c>
      <c r="CA240" s="59">
        <f t="shared" si="121"/>
        <v>2.2868421052631578</v>
      </c>
      <c r="CB240" s="59">
        <f t="shared" si="122"/>
        <v>2</v>
      </c>
      <c r="CC240" s="59">
        <f t="shared" si="123"/>
        <v>2.3000000000000003</v>
      </c>
      <c r="CD240" s="59">
        <f t="shared" si="124"/>
        <v>1.9624999999999999</v>
      </c>
      <c r="CE240" s="59">
        <f t="shared" si="125"/>
        <v>2.0130434782608697</v>
      </c>
      <c r="CF240" s="59">
        <f t="shared" si="126"/>
        <v>2.0303030303030303</v>
      </c>
      <c r="CG240" s="59">
        <f t="shared" si="127"/>
        <v>2.1363636363636362</v>
      </c>
      <c r="CH240" s="59">
        <f t="shared" si="128"/>
        <v>1.4883720930232558</v>
      </c>
      <c r="CI240" s="59">
        <f t="shared" si="129"/>
        <v>1.9545454545454546</v>
      </c>
      <c r="CJ240" s="59">
        <f t="shared" si="130"/>
        <v>1.3970588235294119</v>
      </c>
    </row>
    <row r="241" spans="1:88" x14ac:dyDescent="0.25">
      <c r="A241" s="41">
        <v>239</v>
      </c>
      <c r="B241" s="42" t="s">
        <v>236</v>
      </c>
      <c r="C241" s="42" t="s">
        <v>159</v>
      </c>
      <c r="D241" s="41" t="s">
        <v>255</v>
      </c>
      <c r="E241" s="41" t="s">
        <v>159</v>
      </c>
      <c r="F241" s="41" t="s">
        <v>207</v>
      </c>
      <c r="G241" s="39">
        <v>53.5</v>
      </c>
      <c r="H241" s="39">
        <v>100.5</v>
      </c>
      <c r="I241" s="39">
        <v>11.65</v>
      </c>
      <c r="J241" s="39">
        <v>46.5</v>
      </c>
      <c r="K241" s="39">
        <v>9.83</v>
      </c>
      <c r="L241" s="39">
        <v>1.9</v>
      </c>
      <c r="M241" s="39">
        <v>8.73</v>
      </c>
      <c r="N241" s="39">
        <v>1.33</v>
      </c>
      <c r="O241" s="39">
        <v>8.0500000000000007</v>
      </c>
      <c r="P241" s="39">
        <v>1.66</v>
      </c>
      <c r="Q241" s="39">
        <v>4.72</v>
      </c>
      <c r="R241" s="39">
        <v>0.74</v>
      </c>
      <c r="S241" s="39">
        <v>4.5999999999999996</v>
      </c>
      <c r="T241" s="39">
        <v>0.7</v>
      </c>
      <c r="U241" s="39">
        <v>44.4</v>
      </c>
      <c r="V241" s="40">
        <v>19</v>
      </c>
      <c r="W241" s="53">
        <f t="shared" si="131"/>
        <v>254.41000000000003</v>
      </c>
      <c r="X241" s="53">
        <f t="shared" si="132"/>
        <v>298.81</v>
      </c>
      <c r="Y241" s="52">
        <f t="shared" si="114"/>
        <v>317.81</v>
      </c>
      <c r="Z241" s="36">
        <f t="shared" si="133"/>
        <v>62.594999999999999</v>
      </c>
      <c r="AA241" s="36">
        <f t="shared" si="134"/>
        <v>117.58499999999999</v>
      </c>
      <c r="AB241" s="36">
        <f t="shared" si="135"/>
        <v>13.6305</v>
      </c>
      <c r="AC241" s="36">
        <f t="shared" si="136"/>
        <v>54.404999999999994</v>
      </c>
      <c r="AD241" s="36">
        <f t="shared" si="137"/>
        <v>11.402799999999999</v>
      </c>
      <c r="AE241" s="36">
        <f t="shared" si="138"/>
        <v>2.2039999999999997</v>
      </c>
      <c r="AF241" s="36">
        <f t="shared" si="139"/>
        <v>10.0395</v>
      </c>
      <c r="AG241" s="36">
        <f t="shared" si="140"/>
        <v>1.5294999999999999</v>
      </c>
      <c r="AH241" s="36">
        <f t="shared" si="141"/>
        <v>9.2575000000000003</v>
      </c>
      <c r="AI241" s="36">
        <f t="shared" si="142"/>
        <v>1.9089999999999998</v>
      </c>
      <c r="AJ241" s="36">
        <f t="shared" si="143"/>
        <v>5.3807999999999989</v>
      </c>
      <c r="AK241" s="36">
        <f t="shared" si="144"/>
        <v>0.84359999999999991</v>
      </c>
      <c r="AL241" s="36">
        <f t="shared" si="145"/>
        <v>5.2439999999999989</v>
      </c>
      <c r="AM241" s="36">
        <f t="shared" si="146"/>
        <v>0.79799999999999993</v>
      </c>
      <c r="AN241" s="36">
        <f t="shared" si="147"/>
        <v>56.387999999999998</v>
      </c>
      <c r="AO241" s="36">
        <f t="shared" si="148"/>
        <v>29.07</v>
      </c>
      <c r="AP241" s="53">
        <f t="shared" si="149"/>
        <v>296.82419999999996</v>
      </c>
      <c r="AQ241" s="53">
        <f t="shared" si="150"/>
        <v>353.21219999999994</v>
      </c>
      <c r="AR241" s="52">
        <f t="shared" si="151"/>
        <v>382.28219999999993</v>
      </c>
      <c r="BT241" s="34">
        <v>236</v>
      </c>
      <c r="BU241" s="59">
        <f t="shared" si="115"/>
        <v>1.7833333333333334</v>
      </c>
      <c r="BV241" s="59">
        <f t="shared" si="116"/>
        <v>1.5703125</v>
      </c>
      <c r="BW241" s="59">
        <f t="shared" si="117"/>
        <v>1.6408450704225352</v>
      </c>
      <c r="BX241" s="59">
        <f t="shared" si="118"/>
        <v>1.7884615384615385</v>
      </c>
      <c r="BY241" s="59">
        <f t="shared" si="119"/>
        <v>2.1844444444444444</v>
      </c>
      <c r="BZ241" s="59">
        <f t="shared" si="120"/>
        <v>2.1590909090909092</v>
      </c>
      <c r="CA241" s="59">
        <f t="shared" si="121"/>
        <v>2.2973684210526319</v>
      </c>
      <c r="CB241" s="59">
        <f t="shared" si="122"/>
        <v>2.078125</v>
      </c>
      <c r="CC241" s="59">
        <f t="shared" si="123"/>
        <v>2.3000000000000003</v>
      </c>
      <c r="CD241" s="59">
        <f t="shared" si="124"/>
        <v>2.0749999999999997</v>
      </c>
      <c r="CE241" s="59">
        <f t="shared" si="125"/>
        <v>2.0521739130434784</v>
      </c>
      <c r="CF241" s="59">
        <f t="shared" si="126"/>
        <v>2.2424242424242422</v>
      </c>
      <c r="CG241" s="59">
        <f t="shared" si="127"/>
        <v>2.0909090909090904</v>
      </c>
      <c r="CH241" s="59">
        <f t="shared" si="128"/>
        <v>1.6279069767441861</v>
      </c>
      <c r="CI241" s="59">
        <f t="shared" si="129"/>
        <v>2.0181818181818181</v>
      </c>
      <c r="CJ241" s="59">
        <f t="shared" si="130"/>
        <v>1.3970588235294119</v>
      </c>
    </row>
    <row r="242" spans="1:88" x14ac:dyDescent="0.25">
      <c r="A242" s="41">
        <v>240</v>
      </c>
      <c r="B242" s="42" t="s">
        <v>236</v>
      </c>
      <c r="C242" s="42" t="s">
        <v>159</v>
      </c>
      <c r="D242" s="41" t="s">
        <v>255</v>
      </c>
      <c r="E242" s="41" t="s">
        <v>159</v>
      </c>
      <c r="F242" s="41" t="s">
        <v>207</v>
      </c>
      <c r="G242" s="39">
        <v>54.9</v>
      </c>
      <c r="H242" s="39">
        <v>103</v>
      </c>
      <c r="I242" s="39">
        <v>11.9</v>
      </c>
      <c r="J242" s="39">
        <v>47.4</v>
      </c>
      <c r="K242" s="39">
        <v>9.7200000000000006</v>
      </c>
      <c r="L242" s="39">
        <v>1.83</v>
      </c>
      <c r="M242" s="39">
        <v>8.8000000000000007</v>
      </c>
      <c r="N242" s="39">
        <v>1.23</v>
      </c>
      <c r="O242" s="39">
        <v>7.54</v>
      </c>
      <c r="P242" s="39">
        <v>1.48</v>
      </c>
      <c r="Q242" s="39">
        <v>4.4000000000000004</v>
      </c>
      <c r="R242" s="39">
        <v>0.66</v>
      </c>
      <c r="S242" s="39">
        <v>4.1100000000000003</v>
      </c>
      <c r="T242" s="39">
        <v>0.65</v>
      </c>
      <c r="U242" s="39">
        <v>41.4</v>
      </c>
      <c r="V242" s="40">
        <v>19</v>
      </c>
      <c r="W242" s="53">
        <f t="shared" si="131"/>
        <v>257.62</v>
      </c>
      <c r="X242" s="53">
        <f t="shared" si="132"/>
        <v>299.02</v>
      </c>
      <c r="Y242" s="52">
        <f t="shared" si="114"/>
        <v>318.02</v>
      </c>
      <c r="Z242" s="36">
        <f t="shared" si="133"/>
        <v>64.23299999999999</v>
      </c>
      <c r="AA242" s="36">
        <f t="shared" si="134"/>
        <v>120.50999999999999</v>
      </c>
      <c r="AB242" s="36">
        <f t="shared" si="135"/>
        <v>13.923</v>
      </c>
      <c r="AC242" s="36">
        <f t="shared" si="136"/>
        <v>55.457999999999998</v>
      </c>
      <c r="AD242" s="36">
        <f t="shared" si="137"/>
        <v>11.2752</v>
      </c>
      <c r="AE242" s="36">
        <f t="shared" si="138"/>
        <v>2.1227999999999998</v>
      </c>
      <c r="AF242" s="36">
        <f t="shared" si="139"/>
        <v>10.119999999999999</v>
      </c>
      <c r="AG242" s="36">
        <f t="shared" si="140"/>
        <v>1.4144999999999999</v>
      </c>
      <c r="AH242" s="36">
        <f t="shared" si="141"/>
        <v>8.6709999999999994</v>
      </c>
      <c r="AI242" s="36">
        <f t="shared" si="142"/>
        <v>1.702</v>
      </c>
      <c r="AJ242" s="36">
        <f t="shared" si="143"/>
        <v>5.016</v>
      </c>
      <c r="AK242" s="36">
        <f t="shared" si="144"/>
        <v>0.75239999999999996</v>
      </c>
      <c r="AL242" s="36">
        <f t="shared" si="145"/>
        <v>4.6853999999999996</v>
      </c>
      <c r="AM242" s="36">
        <f t="shared" si="146"/>
        <v>0.74099999999999999</v>
      </c>
      <c r="AN242" s="36">
        <f t="shared" si="147"/>
        <v>52.577999999999996</v>
      </c>
      <c r="AO242" s="36">
        <f t="shared" si="148"/>
        <v>29.07</v>
      </c>
      <c r="AP242" s="53">
        <f t="shared" si="149"/>
        <v>300.62430000000001</v>
      </c>
      <c r="AQ242" s="53">
        <f t="shared" si="150"/>
        <v>353.20229999999998</v>
      </c>
      <c r="AR242" s="52">
        <f t="shared" si="151"/>
        <v>382.27229999999997</v>
      </c>
      <c r="BT242" s="34">
        <v>237</v>
      </c>
      <c r="BU242" s="59">
        <f t="shared" si="115"/>
        <v>1.8299999999999998</v>
      </c>
      <c r="BV242" s="59">
        <f t="shared" si="116"/>
        <v>1.609375</v>
      </c>
      <c r="BW242" s="59">
        <f t="shared" si="117"/>
        <v>1.6760563380281692</v>
      </c>
      <c r="BX242" s="59">
        <f t="shared" si="118"/>
        <v>1.823076923076923</v>
      </c>
      <c r="BY242" s="59">
        <f t="shared" si="119"/>
        <v>2.16</v>
      </c>
      <c r="BZ242" s="59">
        <f t="shared" si="120"/>
        <v>2.0795454545454546</v>
      </c>
      <c r="CA242" s="59">
        <f t="shared" si="121"/>
        <v>2.3157894736842106</v>
      </c>
      <c r="CB242" s="59">
        <f t="shared" si="122"/>
        <v>1.921875</v>
      </c>
      <c r="CC242" s="59">
        <f t="shared" si="123"/>
        <v>2.1542857142857144</v>
      </c>
      <c r="CD242" s="59">
        <f t="shared" si="124"/>
        <v>1.8499999999999999</v>
      </c>
      <c r="CE242" s="59">
        <f t="shared" si="125"/>
        <v>1.9130434782608698</v>
      </c>
      <c r="CF242" s="59">
        <f t="shared" si="126"/>
        <v>2</v>
      </c>
      <c r="CG242" s="59">
        <f t="shared" si="127"/>
        <v>1.8681818181818182</v>
      </c>
      <c r="CH242" s="59">
        <f t="shared" si="128"/>
        <v>1.5116279069767442</v>
      </c>
      <c r="CI242" s="59">
        <f t="shared" si="129"/>
        <v>1.8818181818181818</v>
      </c>
      <c r="CJ242" s="59">
        <f t="shared" si="130"/>
        <v>1.3970588235294119</v>
      </c>
    </row>
    <row r="245" spans="1:88" x14ac:dyDescent="0.25">
      <c r="BT245" t="s">
        <v>474</v>
      </c>
      <c r="BU245" s="56" t="s">
        <v>140</v>
      </c>
      <c r="BV245" s="56" t="s">
        <v>141</v>
      </c>
      <c r="BW245" s="56" t="s">
        <v>142</v>
      </c>
      <c r="BX245" s="56" t="s">
        <v>143</v>
      </c>
      <c r="BY245" s="56" t="s">
        <v>144</v>
      </c>
      <c r="BZ245" s="56" t="s">
        <v>145</v>
      </c>
      <c r="CA245" s="56" t="s">
        <v>146</v>
      </c>
      <c r="CB245" s="56" t="s">
        <v>147</v>
      </c>
      <c r="CC245" s="56" t="s">
        <v>148</v>
      </c>
      <c r="CD245" s="56" t="s">
        <v>150</v>
      </c>
      <c r="CE245" s="56" t="s">
        <v>151</v>
      </c>
      <c r="CF245" s="56" t="s">
        <v>152</v>
      </c>
      <c r="CG245" s="56" t="s">
        <v>153</v>
      </c>
      <c r="CH245" s="56" t="s">
        <v>154</v>
      </c>
      <c r="CI245" s="56" t="s">
        <v>149</v>
      </c>
      <c r="CJ245" s="56" t="s">
        <v>139</v>
      </c>
    </row>
    <row r="246" spans="1:88" x14ac:dyDescent="0.25">
      <c r="BT246" t="s">
        <v>241</v>
      </c>
      <c r="BU246" s="7">
        <v>2.8750725549825464</v>
      </c>
      <c r="BV246" s="7">
        <v>2.9151250981851193</v>
      </c>
      <c r="BW246" s="7">
        <v>2.9527378907901509</v>
      </c>
      <c r="BX246" s="7">
        <v>3.0957400534565989</v>
      </c>
      <c r="BY246" s="7">
        <v>3.8105195933119904</v>
      </c>
      <c r="BZ246" s="7">
        <v>3.8939075789424833</v>
      </c>
      <c r="CA246" s="7">
        <v>4.718760522529065</v>
      </c>
      <c r="CB246" s="7">
        <v>4.2677167257137816</v>
      </c>
      <c r="CC246" s="7">
        <v>4.5560920506515838</v>
      </c>
      <c r="CD246" s="7">
        <v>4.070219234156057</v>
      </c>
      <c r="CE246" s="7">
        <v>4.0132947166662616</v>
      </c>
      <c r="CF246" s="7">
        <v>3.9832915572971936</v>
      </c>
      <c r="CG246" s="7">
        <v>3.7076367540342625</v>
      </c>
      <c r="CH246" s="7">
        <v>2.8398584279668069</v>
      </c>
      <c r="CI246" s="7">
        <v>4.2163115140691216</v>
      </c>
      <c r="CJ246" s="7">
        <v>2.768173796424239</v>
      </c>
    </row>
    <row r="247" spans="1:88" x14ac:dyDescent="0.25">
      <c r="BT247" t="s">
        <v>242</v>
      </c>
      <c r="BU247" s="7">
        <v>1.8105274391329631</v>
      </c>
      <c r="BV247" s="7">
        <v>1.7814251113879722</v>
      </c>
      <c r="BW247" s="7">
        <v>1.8362563942864445</v>
      </c>
      <c r="BX247" s="7">
        <v>1.9799447479046264</v>
      </c>
      <c r="BY247" s="7">
        <v>2.424433374598244</v>
      </c>
      <c r="BZ247" s="7">
        <v>2.6945660000976002</v>
      </c>
      <c r="CA247" s="7">
        <v>2.8522543572773622</v>
      </c>
      <c r="CB247" s="7">
        <v>2.5306391439115337</v>
      </c>
      <c r="CC247" s="7">
        <v>2.6964594451291339</v>
      </c>
      <c r="CD247" s="7">
        <v>2.4168806545888706</v>
      </c>
      <c r="CE247" s="7">
        <v>2.3973933828402818</v>
      </c>
      <c r="CF247" s="7">
        <v>2.4052045094046108</v>
      </c>
      <c r="CG247" s="7">
        <v>2.2744548525550363</v>
      </c>
      <c r="CH247" s="7">
        <v>1.7596331629721196</v>
      </c>
      <c r="CI247" s="7">
        <v>2.5531550044780023</v>
      </c>
      <c r="CJ247" s="7">
        <v>2.1255051316114546</v>
      </c>
    </row>
    <row r="248" spans="1:88" x14ac:dyDescent="0.25">
      <c r="BT248" t="s">
        <v>475</v>
      </c>
      <c r="BU248" s="7">
        <v>1.8019129156307629</v>
      </c>
      <c r="BV248" s="7">
        <v>1.6497164360448657</v>
      </c>
      <c r="BW248" s="7">
        <v>1.7767989278235599</v>
      </c>
      <c r="BX248" s="7">
        <v>1.8961818434488724</v>
      </c>
      <c r="BY248" s="7">
        <v>2.2861090862135591</v>
      </c>
      <c r="BZ248" s="7">
        <v>2.6143975486269948</v>
      </c>
      <c r="CA248" s="7">
        <v>2.5132043480120907</v>
      </c>
      <c r="CB248" s="7">
        <v>2.2188307339321462</v>
      </c>
      <c r="CC248" s="7">
        <v>2.3953092421714621</v>
      </c>
      <c r="CD248" s="7">
        <v>2.1064648381195283</v>
      </c>
      <c r="CE248" s="7">
        <v>1.9798732088190543</v>
      </c>
      <c r="CF248" s="7">
        <v>2.0874849848649144</v>
      </c>
      <c r="CG248" s="7">
        <v>2.0004385915952434</v>
      </c>
      <c r="CH248" s="7">
        <v>1.5561609623469859</v>
      </c>
      <c r="CI248" s="7">
        <v>2.0953343300551279</v>
      </c>
      <c r="CJ248" s="7">
        <v>1.3175114509458135</v>
      </c>
    </row>
  </sheetData>
  <mergeCells count="25">
    <mergeCell ref="AZ35:BO35"/>
    <mergeCell ref="AZ42:BO42"/>
    <mergeCell ref="Z4:AO4"/>
    <mergeCell ref="AW27:AW28"/>
    <mergeCell ref="AX27:AX28"/>
    <mergeCell ref="AY27:AY28"/>
    <mergeCell ref="AZ27:BO27"/>
    <mergeCell ref="AT12:AT13"/>
    <mergeCell ref="AU12:AU13"/>
    <mergeCell ref="AT22:AT23"/>
    <mergeCell ref="AU22:AU23"/>
    <mergeCell ref="AW4:AW5"/>
    <mergeCell ref="G4:V4"/>
    <mergeCell ref="A4:A5"/>
    <mergeCell ref="B4:B5"/>
    <mergeCell ref="C4:C5"/>
    <mergeCell ref="D4:D5"/>
    <mergeCell ref="E4:E5"/>
    <mergeCell ref="F4:F5"/>
    <mergeCell ref="BU3:CJ3"/>
    <mergeCell ref="AZ4:BO4"/>
    <mergeCell ref="AZ19:BO19"/>
    <mergeCell ref="AY4:AY5"/>
    <mergeCell ref="AX4:AX5"/>
    <mergeCell ref="AZ12:BO12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2FBF-556B-440E-BF4A-7FEEA3A592FC}">
  <dimension ref="A1:AM78"/>
  <sheetViews>
    <sheetView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2.42578125" customWidth="1"/>
    <col min="6" max="7" width="12.140625" customWidth="1"/>
    <col min="11" max="11" width="11" customWidth="1"/>
    <col min="12" max="12" width="12.5703125" customWidth="1"/>
    <col min="13" max="14" width="8.5703125" bestFit="1" customWidth="1"/>
    <col min="15" max="15" width="9.140625" bestFit="1" customWidth="1"/>
    <col min="16" max="16" width="10.85546875" bestFit="1" customWidth="1"/>
    <col min="17" max="17" width="12.28515625" bestFit="1" customWidth="1"/>
    <col min="18" max="18" width="8.140625" bestFit="1" customWidth="1"/>
    <col min="19" max="19" width="8.85546875" bestFit="1" customWidth="1"/>
    <col min="20" max="20" width="9.5703125" customWidth="1"/>
    <col min="21" max="21" width="11.7109375" customWidth="1"/>
    <col min="22" max="22" width="11.140625" bestFit="1" customWidth="1"/>
    <col min="23" max="23" width="8.7109375" customWidth="1"/>
    <col min="24" max="24" width="7.140625" bestFit="1" customWidth="1"/>
    <col min="25" max="25" width="6.5703125" bestFit="1" customWidth="1"/>
    <col min="26" max="26" width="10.28515625" bestFit="1" customWidth="1"/>
    <col min="27" max="27" width="11.85546875" bestFit="1" customWidth="1"/>
    <col min="28" max="28" width="7.85546875" bestFit="1" customWidth="1"/>
    <col min="30" max="30" width="11.42578125" customWidth="1"/>
    <col min="31" max="31" width="11.28515625" bestFit="1" customWidth="1"/>
    <col min="32" max="32" width="9.140625" customWidth="1"/>
    <col min="33" max="33" width="7.28515625" bestFit="1" customWidth="1"/>
    <col min="34" max="34" width="7" bestFit="1" customWidth="1"/>
    <col min="35" max="35" width="10.42578125" bestFit="1" customWidth="1"/>
    <col min="36" max="36" width="12" bestFit="1" customWidth="1"/>
    <col min="37" max="37" width="8" bestFit="1" customWidth="1"/>
    <col min="38" max="38" width="9.7109375" customWidth="1"/>
    <col min="39" max="39" width="8.85546875" bestFit="1" customWidth="1"/>
  </cols>
  <sheetData>
    <row r="1" spans="1:39" x14ac:dyDescent="0.25">
      <c r="A1" t="s">
        <v>249</v>
      </c>
      <c r="B1" t="s">
        <v>377</v>
      </c>
      <c r="K1" t="s">
        <v>250</v>
      </c>
      <c r="L1" t="s">
        <v>379</v>
      </c>
      <c r="U1" t="s">
        <v>262</v>
      </c>
      <c r="V1" t="s">
        <v>380</v>
      </c>
      <c r="AD1" t="s">
        <v>336</v>
      </c>
      <c r="AE1" t="s">
        <v>381</v>
      </c>
    </row>
    <row r="2" spans="1:39" x14ac:dyDescent="0.25">
      <c r="B2" t="s">
        <v>378</v>
      </c>
      <c r="G2" s="1"/>
    </row>
    <row r="4" spans="1:39" x14ac:dyDescent="0.25">
      <c r="A4" s="591" t="s">
        <v>0</v>
      </c>
      <c r="B4" s="591" t="s">
        <v>349</v>
      </c>
      <c r="C4" s="591"/>
      <c r="D4" s="591"/>
      <c r="E4" s="591"/>
      <c r="F4" s="591"/>
      <c r="G4" s="591"/>
      <c r="H4" s="591"/>
      <c r="I4" s="591"/>
      <c r="K4" s="592" t="s">
        <v>0</v>
      </c>
      <c r="L4" s="591" t="s">
        <v>286</v>
      </c>
      <c r="M4" s="591"/>
      <c r="N4" s="591"/>
      <c r="O4" s="591"/>
      <c r="P4" s="591"/>
      <c r="Q4" s="591"/>
      <c r="R4" s="591"/>
      <c r="S4" s="591"/>
      <c r="U4" s="589" t="s">
        <v>0</v>
      </c>
      <c r="V4" s="594" t="s">
        <v>287</v>
      </c>
      <c r="W4" s="595"/>
      <c r="X4" s="595"/>
      <c r="Y4" s="595"/>
      <c r="Z4" s="595"/>
      <c r="AA4" s="595"/>
      <c r="AB4" s="596"/>
      <c r="AD4" s="589" t="s">
        <v>0</v>
      </c>
      <c r="AE4" s="588" t="s">
        <v>423</v>
      </c>
      <c r="AF4" s="588"/>
      <c r="AG4" s="588"/>
      <c r="AH4" s="588"/>
      <c r="AI4" s="588"/>
      <c r="AJ4" s="588"/>
      <c r="AK4" s="588"/>
      <c r="AL4" s="588"/>
      <c r="AM4" s="588"/>
    </row>
    <row r="5" spans="1:39" ht="30" x14ac:dyDescent="0.25">
      <c r="A5" s="591"/>
      <c r="B5" s="496" t="s">
        <v>300</v>
      </c>
      <c r="C5" s="70" t="s">
        <v>346</v>
      </c>
      <c r="D5" s="70" t="s">
        <v>53</v>
      </c>
      <c r="E5" s="70" t="s">
        <v>274</v>
      </c>
      <c r="F5" s="70" t="s">
        <v>239</v>
      </c>
      <c r="G5" s="70" t="s">
        <v>347</v>
      </c>
      <c r="H5" s="70" t="s">
        <v>275</v>
      </c>
      <c r="I5" s="70" t="s">
        <v>276</v>
      </c>
      <c r="K5" s="593"/>
      <c r="L5" s="496" t="s">
        <v>300</v>
      </c>
      <c r="M5" s="70" t="s">
        <v>346</v>
      </c>
      <c r="N5" s="70" t="s">
        <v>53</v>
      </c>
      <c r="O5" s="70" t="s">
        <v>274</v>
      </c>
      <c r="P5" s="70" t="s">
        <v>239</v>
      </c>
      <c r="Q5" s="70" t="s">
        <v>347</v>
      </c>
      <c r="R5" s="70" t="s">
        <v>275</v>
      </c>
      <c r="S5" s="70" t="s">
        <v>277</v>
      </c>
      <c r="U5" s="590"/>
      <c r="V5" s="71" t="s">
        <v>300</v>
      </c>
      <c r="W5" s="70" t="s">
        <v>346</v>
      </c>
      <c r="X5" s="71" t="s">
        <v>53</v>
      </c>
      <c r="Y5" s="71" t="s">
        <v>278</v>
      </c>
      <c r="Z5" s="71" t="s">
        <v>239</v>
      </c>
      <c r="AA5" s="70" t="s">
        <v>347</v>
      </c>
      <c r="AB5" s="71" t="s">
        <v>275</v>
      </c>
      <c r="AD5" s="590"/>
      <c r="AE5" s="71" t="s">
        <v>300</v>
      </c>
      <c r="AF5" s="70" t="s">
        <v>346</v>
      </c>
      <c r="AG5" s="71" t="s">
        <v>53</v>
      </c>
      <c r="AH5" s="71" t="s">
        <v>278</v>
      </c>
      <c r="AI5" s="71" t="s">
        <v>239</v>
      </c>
      <c r="AJ5" s="70" t="s">
        <v>347</v>
      </c>
      <c r="AK5" s="71" t="s">
        <v>275</v>
      </c>
      <c r="AL5" s="70" t="s">
        <v>277</v>
      </c>
      <c r="AM5" s="71" t="s">
        <v>276</v>
      </c>
    </row>
    <row r="6" spans="1:39" x14ac:dyDescent="0.25">
      <c r="A6" s="68">
        <v>1950</v>
      </c>
      <c r="B6" s="77">
        <v>386.70341720603994</v>
      </c>
      <c r="C6" s="77">
        <v>0</v>
      </c>
      <c r="D6" s="77">
        <v>91.550152585279989</v>
      </c>
      <c r="E6" s="77">
        <v>18.618962320000001</v>
      </c>
      <c r="F6" s="77">
        <v>0</v>
      </c>
      <c r="G6" s="77">
        <v>2.9583139800000002</v>
      </c>
      <c r="H6" s="77">
        <v>0</v>
      </c>
      <c r="I6" s="78">
        <f>SUM(B6:H6)</f>
        <v>499.83084609131993</v>
      </c>
      <c r="K6" s="68">
        <v>1950</v>
      </c>
      <c r="L6" s="76">
        <f t="shared" ref="L6:L37" si="0">B6/$I6*100</f>
        <v>77.366857253821536</v>
      </c>
      <c r="M6" s="76">
        <f t="shared" ref="M6:M37" si="1">C6/$I6*100</f>
        <v>0</v>
      </c>
      <c r="N6" s="76">
        <f t="shared" ref="N6:N37" si="2">D6/$I6*100</f>
        <v>18.316227039848123</v>
      </c>
      <c r="O6" s="76">
        <f t="shared" ref="O6:O37" si="3">E6/$I6*100</f>
        <v>3.725052678441195</v>
      </c>
      <c r="P6" s="76">
        <f t="shared" ref="P6:P37" si="4">F6/$I6*100</f>
        <v>0</v>
      </c>
      <c r="Q6" s="76">
        <f t="shared" ref="Q6:Q37" si="5">G6/$I6*100</f>
        <v>0.59186302788914136</v>
      </c>
      <c r="R6" s="76">
        <f t="shared" ref="R6:R37" si="6">H6/$I6*100</f>
        <v>0</v>
      </c>
      <c r="S6" s="76">
        <f>SUM(L6:N6)</f>
        <v>95.683084293669651</v>
      </c>
      <c r="U6" s="68">
        <v>1950</v>
      </c>
      <c r="V6" s="76">
        <v>14.349027843059829</v>
      </c>
      <c r="W6" s="76"/>
      <c r="X6" s="76">
        <v>12.442118475836992</v>
      </c>
      <c r="Y6" s="76">
        <v>10.760438000874869</v>
      </c>
      <c r="Z6" s="76"/>
      <c r="AA6" s="76">
        <v>9.0064553777237055</v>
      </c>
      <c r="AB6" s="76">
        <v>17.783367844053156</v>
      </c>
      <c r="AD6" s="68">
        <v>1950</v>
      </c>
      <c r="AE6" s="76">
        <f t="shared" ref="AE6:AE37" si="7">V6/100*B6</f>
        <v>55.488181004958491</v>
      </c>
      <c r="AF6" s="76">
        <f t="shared" ref="AF6:AF37" si="8">W6/100*C6</f>
        <v>0</v>
      </c>
      <c r="AG6" s="76">
        <f t="shared" ref="AG6:AG37" si="9">X6/100*D6</f>
        <v>11.390778449470078</v>
      </c>
      <c r="AH6" s="76">
        <f t="shared" ref="AH6:AH37" si="10">Y6/100*E6</f>
        <v>2.0034818968498533</v>
      </c>
      <c r="AI6" s="76">
        <f t="shared" ref="AI6:AI37" si="11">Z6/100*F6</f>
        <v>0</v>
      </c>
      <c r="AJ6" s="76">
        <f t="shared" ref="AJ6:AJ37" si="12">AA6/100*G6</f>
        <v>0.26643922854166224</v>
      </c>
      <c r="AK6" s="76">
        <f t="shared" ref="AK6:AK37" si="13">AB6/100*H6</f>
        <v>0</v>
      </c>
      <c r="AL6" s="76">
        <f t="shared" ref="AL6:AL37" si="14">SUM(AE6:AG6)</f>
        <v>66.878959454428568</v>
      </c>
      <c r="AM6" s="76">
        <f t="shared" ref="AM6:AM37" si="15">SUM(AE6:AK6)</f>
        <v>69.148880579820073</v>
      </c>
    </row>
    <row r="7" spans="1:39" x14ac:dyDescent="0.25">
      <c r="A7" s="68">
        <v>1951</v>
      </c>
      <c r="B7" s="77">
        <v>402.68613893989999</v>
      </c>
      <c r="C7" s="77">
        <v>0</v>
      </c>
      <c r="D7" s="77">
        <v>86.362197002320002</v>
      </c>
      <c r="E7" s="77">
        <v>17.959442460000002</v>
      </c>
      <c r="F7" s="77">
        <v>0</v>
      </c>
      <c r="G7" s="77">
        <v>2.92474832</v>
      </c>
      <c r="H7" s="77">
        <v>0</v>
      </c>
      <c r="I7" s="78">
        <f t="shared" ref="I7:I70" si="16">SUM(B7:H7)</f>
        <v>509.93252672221996</v>
      </c>
      <c r="K7" s="68">
        <v>1951</v>
      </c>
      <c r="L7" s="76">
        <f t="shared" si="0"/>
        <v>78.96851403622243</v>
      </c>
      <c r="M7" s="76">
        <f t="shared" si="1"/>
        <v>0</v>
      </c>
      <c r="N7" s="76">
        <f t="shared" si="2"/>
        <v>16.936004760756287</v>
      </c>
      <c r="O7" s="76">
        <f t="shared" si="3"/>
        <v>3.5219252585123302</v>
      </c>
      <c r="P7" s="76">
        <f t="shared" si="4"/>
        <v>0</v>
      </c>
      <c r="Q7" s="76">
        <f t="shared" si="5"/>
        <v>0.57355594450895342</v>
      </c>
      <c r="R7" s="76">
        <f t="shared" si="6"/>
        <v>0</v>
      </c>
      <c r="S7" s="76">
        <f t="shared" ref="S7:S70" si="17">SUM(L7:N7)</f>
        <v>95.904518796978721</v>
      </c>
      <c r="U7" s="68">
        <v>1951</v>
      </c>
      <c r="V7" s="76">
        <v>14.349027843059829</v>
      </c>
      <c r="W7" s="76"/>
      <c r="X7" s="76">
        <v>12.442118475836992</v>
      </c>
      <c r="Y7" s="76">
        <v>10.760438000874869</v>
      </c>
      <c r="Z7" s="76"/>
      <c r="AA7" s="76">
        <v>9.0064553777237055</v>
      </c>
      <c r="AB7" s="76">
        <v>17.783367844053156</v>
      </c>
      <c r="AD7" s="68">
        <v>1951</v>
      </c>
      <c r="AE7" s="76">
        <f t="shared" si="7"/>
        <v>57.781546196628845</v>
      </c>
      <c r="AF7" s="76">
        <f t="shared" si="8"/>
        <v>0</v>
      </c>
      <c r="AG7" s="76">
        <f t="shared" si="9"/>
        <v>10.745286869364397</v>
      </c>
      <c r="AH7" s="76">
        <f t="shared" si="10"/>
        <v>1.9325146712110965</v>
      </c>
      <c r="AI7" s="76">
        <f t="shared" si="11"/>
        <v>0</v>
      </c>
      <c r="AJ7" s="76">
        <f t="shared" si="12"/>
        <v>0.26341615235152371</v>
      </c>
      <c r="AK7" s="76">
        <f t="shared" si="13"/>
        <v>0</v>
      </c>
      <c r="AL7" s="76">
        <f t="shared" si="14"/>
        <v>68.526833065993245</v>
      </c>
      <c r="AM7" s="76">
        <f t="shared" si="15"/>
        <v>70.722763889555864</v>
      </c>
    </row>
    <row r="8" spans="1:39" x14ac:dyDescent="0.25">
      <c r="A8" s="68">
        <v>1952</v>
      </c>
      <c r="B8" s="77">
        <v>352.34166865448003</v>
      </c>
      <c r="C8" s="77">
        <v>0</v>
      </c>
      <c r="D8" s="77">
        <v>75.294947545080007</v>
      </c>
      <c r="E8" s="77">
        <v>16.947029580000002</v>
      </c>
      <c r="F8" s="77">
        <v>0</v>
      </c>
      <c r="G8" s="77">
        <v>2.70702512</v>
      </c>
      <c r="H8" s="77">
        <v>0</v>
      </c>
      <c r="I8" s="78">
        <f t="shared" si="16"/>
        <v>447.29067089956004</v>
      </c>
      <c r="K8" s="68">
        <v>1952</v>
      </c>
      <c r="L8" s="76">
        <f t="shared" si="0"/>
        <v>78.772416144042282</v>
      </c>
      <c r="M8" s="76">
        <f t="shared" si="1"/>
        <v>0</v>
      </c>
      <c r="N8" s="76">
        <f t="shared" si="2"/>
        <v>16.833560913231661</v>
      </c>
      <c r="O8" s="76">
        <f t="shared" si="3"/>
        <v>3.7888180287590862</v>
      </c>
      <c r="P8" s="76">
        <f t="shared" si="4"/>
        <v>0</v>
      </c>
      <c r="Q8" s="76">
        <f t="shared" si="5"/>
        <v>0.60520491396697773</v>
      </c>
      <c r="R8" s="76">
        <f t="shared" si="6"/>
        <v>0</v>
      </c>
      <c r="S8" s="76">
        <f t="shared" si="17"/>
        <v>95.605977057273947</v>
      </c>
      <c r="U8" s="68">
        <v>1952</v>
      </c>
      <c r="V8" s="76">
        <v>14.349027843059829</v>
      </c>
      <c r="W8" s="76"/>
      <c r="X8" s="76">
        <v>12.442118475836992</v>
      </c>
      <c r="Y8" s="76">
        <v>10.760438000874869</v>
      </c>
      <c r="Z8" s="76"/>
      <c r="AA8" s="76">
        <v>9.0064553777237055</v>
      </c>
      <c r="AB8" s="76">
        <v>17.783367844053156</v>
      </c>
      <c r="AD8" s="68">
        <v>1952</v>
      </c>
      <c r="AE8" s="76">
        <f t="shared" si="7"/>
        <v>50.557604137932948</v>
      </c>
      <c r="AF8" s="76">
        <f t="shared" si="8"/>
        <v>0</v>
      </c>
      <c r="AG8" s="76">
        <f t="shared" si="9"/>
        <v>9.3682865798781698</v>
      </c>
      <c r="AH8" s="76">
        <f t="shared" si="10"/>
        <v>1.8235746109458248</v>
      </c>
      <c r="AI8" s="76">
        <f t="shared" si="11"/>
        <v>0</v>
      </c>
      <c r="AJ8" s="76">
        <f t="shared" si="12"/>
        <v>0.24380700949657161</v>
      </c>
      <c r="AK8" s="76">
        <f t="shared" si="13"/>
        <v>0</v>
      </c>
      <c r="AL8" s="76">
        <f t="shared" si="14"/>
        <v>59.925890717811114</v>
      </c>
      <c r="AM8" s="76">
        <f t="shared" si="15"/>
        <v>61.993272338253512</v>
      </c>
    </row>
    <row r="9" spans="1:39" x14ac:dyDescent="0.25">
      <c r="A9" s="68">
        <v>1953</v>
      </c>
      <c r="B9" s="77">
        <v>337.50589187307997</v>
      </c>
      <c r="C9" s="77">
        <v>0</v>
      </c>
      <c r="D9" s="77">
        <v>75.319188301859995</v>
      </c>
      <c r="E9" s="77">
        <v>16.103352180000002</v>
      </c>
      <c r="F9" s="77">
        <v>0</v>
      </c>
      <c r="G9" s="77">
        <v>2.5428255399999999</v>
      </c>
      <c r="H9" s="77">
        <v>0</v>
      </c>
      <c r="I9" s="78">
        <f t="shared" si="16"/>
        <v>431.47125789493998</v>
      </c>
      <c r="K9" s="68">
        <v>1953</v>
      </c>
      <c r="L9" s="76">
        <f t="shared" si="0"/>
        <v>78.22210302482307</v>
      </c>
      <c r="M9" s="76">
        <f t="shared" si="1"/>
        <v>0</v>
      </c>
      <c r="N9" s="76">
        <f t="shared" si="2"/>
        <v>17.4563628338367</v>
      </c>
      <c r="O9" s="76">
        <f t="shared" si="3"/>
        <v>3.7321958033925511</v>
      </c>
      <c r="P9" s="76">
        <f t="shared" si="4"/>
        <v>0</v>
      </c>
      <c r="Q9" s="76">
        <f t="shared" si="5"/>
        <v>0.58933833794768298</v>
      </c>
      <c r="R9" s="76">
        <f t="shared" si="6"/>
        <v>0</v>
      </c>
      <c r="S9" s="76">
        <f t="shared" si="17"/>
        <v>95.678465858659763</v>
      </c>
      <c r="U9" s="68">
        <v>1953</v>
      </c>
      <c r="V9" s="76">
        <v>14.349027843059829</v>
      </c>
      <c r="W9" s="76"/>
      <c r="X9" s="76">
        <v>12.442118475836992</v>
      </c>
      <c r="Y9" s="76">
        <v>10.760438000874869</v>
      </c>
      <c r="Z9" s="76"/>
      <c r="AA9" s="76">
        <v>9.0064553777237055</v>
      </c>
      <c r="AB9" s="76">
        <v>17.783367844053156</v>
      </c>
      <c r="AD9" s="68">
        <v>1953</v>
      </c>
      <c r="AE9" s="76">
        <f t="shared" si="7"/>
        <v>48.428814396835655</v>
      </c>
      <c r="AF9" s="76">
        <f t="shared" si="8"/>
        <v>0</v>
      </c>
      <c r="AG9" s="76">
        <f t="shared" si="9"/>
        <v>9.3713026435561755</v>
      </c>
      <c r="AH9" s="76">
        <f t="shared" si="10"/>
        <v>1.7327912273914317</v>
      </c>
      <c r="AI9" s="76">
        <f t="shared" si="11"/>
        <v>0</v>
      </c>
      <c r="AJ9" s="76">
        <f t="shared" si="12"/>
        <v>0.22901844759346185</v>
      </c>
      <c r="AK9" s="76">
        <f t="shared" si="13"/>
        <v>0</v>
      </c>
      <c r="AL9" s="76">
        <f t="shared" si="14"/>
        <v>57.800117040391832</v>
      </c>
      <c r="AM9" s="76">
        <f t="shared" si="15"/>
        <v>59.761926715376724</v>
      </c>
    </row>
    <row r="10" spans="1:39" x14ac:dyDescent="0.25">
      <c r="A10" s="68">
        <v>1954</v>
      </c>
      <c r="B10" s="77">
        <v>287.54433591539998</v>
      </c>
      <c r="C10" s="77">
        <v>0</v>
      </c>
      <c r="D10" s="77">
        <v>70.663536005959998</v>
      </c>
      <c r="E10" s="77">
        <v>11.20639454</v>
      </c>
      <c r="F10" s="77">
        <v>0</v>
      </c>
      <c r="G10" s="77">
        <v>2.5401039999999999</v>
      </c>
      <c r="H10" s="77">
        <v>0</v>
      </c>
      <c r="I10" s="78">
        <f t="shared" si="16"/>
        <v>371.95437046135999</v>
      </c>
      <c r="K10" s="68">
        <v>1954</v>
      </c>
      <c r="L10" s="76">
        <f t="shared" si="0"/>
        <v>77.306346893770723</v>
      </c>
      <c r="M10" s="76">
        <f t="shared" si="1"/>
        <v>0</v>
      </c>
      <c r="N10" s="76">
        <f t="shared" si="2"/>
        <v>18.997904479065877</v>
      </c>
      <c r="O10" s="76">
        <f t="shared" si="3"/>
        <v>3.0128412057909029</v>
      </c>
      <c r="P10" s="76">
        <f t="shared" si="4"/>
        <v>0</v>
      </c>
      <c r="Q10" s="76">
        <f t="shared" si="5"/>
        <v>0.68290742137250282</v>
      </c>
      <c r="R10" s="76">
        <f t="shared" si="6"/>
        <v>0</v>
      </c>
      <c r="S10" s="76">
        <f t="shared" si="17"/>
        <v>96.304251372836603</v>
      </c>
      <c r="U10" s="68">
        <v>1954</v>
      </c>
      <c r="V10" s="76">
        <v>14.349027843059829</v>
      </c>
      <c r="W10" s="76"/>
      <c r="X10" s="76">
        <v>12.442118475836992</v>
      </c>
      <c r="Y10" s="76">
        <v>10.760438000874869</v>
      </c>
      <c r="Z10" s="76"/>
      <c r="AA10" s="76">
        <v>9.0064553777237055</v>
      </c>
      <c r="AB10" s="76">
        <v>17.783367844053156</v>
      </c>
      <c r="AD10" s="68">
        <v>1954</v>
      </c>
      <c r="AE10" s="76">
        <f t="shared" si="7"/>
        <v>41.259816821642232</v>
      </c>
      <c r="AF10" s="76">
        <f t="shared" si="8"/>
        <v>0</v>
      </c>
      <c r="AG10" s="76">
        <f t="shared" si="9"/>
        <v>8.7920408690772742</v>
      </c>
      <c r="AH10" s="76">
        <f t="shared" si="10"/>
        <v>1.2058571366101263</v>
      </c>
      <c r="AI10" s="76">
        <f t="shared" si="11"/>
        <v>0</v>
      </c>
      <c r="AJ10" s="76">
        <f t="shared" si="12"/>
        <v>0.22877333330777494</v>
      </c>
      <c r="AK10" s="76">
        <f t="shared" si="13"/>
        <v>0</v>
      </c>
      <c r="AL10" s="76">
        <f t="shared" si="14"/>
        <v>50.051857690719508</v>
      </c>
      <c r="AM10" s="76">
        <f t="shared" si="15"/>
        <v>51.486488160637414</v>
      </c>
    </row>
    <row r="11" spans="1:39" x14ac:dyDescent="0.25">
      <c r="A11" s="68">
        <v>1955</v>
      </c>
      <c r="B11" s="77">
        <v>338.61513170320001</v>
      </c>
      <c r="C11" s="77">
        <v>0</v>
      </c>
      <c r="D11" s="77">
        <v>80.219274805680001</v>
      </c>
      <c r="E11" s="77">
        <v>12.91733602</v>
      </c>
      <c r="F11" s="77">
        <v>0</v>
      </c>
      <c r="G11" s="77">
        <v>2.8140723599999999</v>
      </c>
      <c r="H11" s="77">
        <v>0</v>
      </c>
      <c r="I11" s="78">
        <f t="shared" si="16"/>
        <v>434.56581488888003</v>
      </c>
      <c r="K11" s="68">
        <v>1955</v>
      </c>
      <c r="L11" s="76">
        <f t="shared" si="0"/>
        <v>77.920333376840759</v>
      </c>
      <c r="M11" s="76">
        <f t="shared" si="1"/>
        <v>0</v>
      </c>
      <c r="N11" s="76">
        <f t="shared" si="2"/>
        <v>18.459637656080321</v>
      </c>
      <c r="O11" s="76">
        <f t="shared" si="3"/>
        <v>2.972469434417663</v>
      </c>
      <c r="P11" s="76">
        <f t="shared" si="4"/>
        <v>0</v>
      </c>
      <c r="Q11" s="76">
        <f t="shared" si="5"/>
        <v>0.64755953266125366</v>
      </c>
      <c r="R11" s="76">
        <f t="shared" si="6"/>
        <v>0</v>
      </c>
      <c r="S11" s="76">
        <f t="shared" si="17"/>
        <v>96.379971032921077</v>
      </c>
      <c r="U11" s="68">
        <v>1955</v>
      </c>
      <c r="V11" s="76">
        <v>14.349027843059829</v>
      </c>
      <c r="W11" s="76"/>
      <c r="X11" s="76">
        <v>12.442118475836992</v>
      </c>
      <c r="Y11" s="76">
        <v>10.760438000874869</v>
      </c>
      <c r="Z11" s="76"/>
      <c r="AA11" s="76">
        <v>9.0064553777237055</v>
      </c>
      <c r="AB11" s="76">
        <v>17.783367844053156</v>
      </c>
      <c r="AD11" s="68">
        <v>1955</v>
      </c>
      <c r="AE11" s="76">
        <f t="shared" si="7"/>
        <v>48.587979528905883</v>
      </c>
      <c r="AF11" s="76">
        <f t="shared" si="8"/>
        <v>0</v>
      </c>
      <c r="AG11" s="76">
        <f t="shared" si="9"/>
        <v>9.98097721177996</v>
      </c>
      <c r="AH11" s="76">
        <f t="shared" si="10"/>
        <v>1.3899619337967772</v>
      </c>
      <c r="AI11" s="76">
        <f t="shared" si="11"/>
        <v>0</v>
      </c>
      <c r="AJ11" s="76">
        <f t="shared" si="12"/>
        <v>0.25344817140025638</v>
      </c>
      <c r="AK11" s="76">
        <f t="shared" si="13"/>
        <v>0</v>
      </c>
      <c r="AL11" s="76">
        <f t="shared" si="14"/>
        <v>58.568956740685842</v>
      </c>
      <c r="AM11" s="76">
        <f t="shared" si="15"/>
        <v>60.212366845882876</v>
      </c>
    </row>
    <row r="12" spans="1:39" x14ac:dyDescent="0.25">
      <c r="A12" s="68">
        <v>1956</v>
      </c>
      <c r="B12" s="77">
        <v>370.30343349527999</v>
      </c>
      <c r="C12" s="77">
        <v>0</v>
      </c>
      <c r="D12" s="77">
        <v>86.178700796539999</v>
      </c>
      <c r="E12" s="77">
        <v>12.32041158</v>
      </c>
      <c r="F12" s="77">
        <v>0</v>
      </c>
      <c r="G12" s="77">
        <v>2.5537117</v>
      </c>
      <c r="H12" s="77">
        <v>0</v>
      </c>
      <c r="I12" s="78">
        <f t="shared" si="16"/>
        <v>471.35625757181998</v>
      </c>
      <c r="K12" s="68">
        <v>1956</v>
      </c>
      <c r="L12" s="76">
        <f t="shared" si="0"/>
        <v>78.561263915936735</v>
      </c>
      <c r="M12" s="76">
        <f t="shared" si="1"/>
        <v>0</v>
      </c>
      <c r="N12" s="76">
        <f t="shared" si="2"/>
        <v>18.283134977455784</v>
      </c>
      <c r="O12" s="76">
        <f t="shared" si="3"/>
        <v>2.6138215801925053</v>
      </c>
      <c r="P12" s="76">
        <f t="shared" si="4"/>
        <v>0</v>
      </c>
      <c r="Q12" s="76">
        <f t="shared" si="5"/>
        <v>0.54177952641498428</v>
      </c>
      <c r="R12" s="76">
        <f t="shared" si="6"/>
        <v>0</v>
      </c>
      <c r="S12" s="76">
        <f t="shared" si="17"/>
        <v>96.844398893392523</v>
      </c>
      <c r="U12" s="68">
        <v>1956</v>
      </c>
      <c r="V12" s="76">
        <v>14.349027843059829</v>
      </c>
      <c r="W12" s="76"/>
      <c r="X12" s="76">
        <v>12.442118475836992</v>
      </c>
      <c r="Y12" s="76">
        <v>10.760438000874869</v>
      </c>
      <c r="Z12" s="76"/>
      <c r="AA12" s="76">
        <v>9.0064553777237055</v>
      </c>
      <c r="AB12" s="76">
        <v>17.783367844053156</v>
      </c>
      <c r="AD12" s="68">
        <v>1956</v>
      </c>
      <c r="AE12" s="76">
        <f t="shared" si="7"/>
        <v>53.134942776044269</v>
      </c>
      <c r="AF12" s="76">
        <f t="shared" si="8"/>
        <v>0</v>
      </c>
      <c r="AG12" s="76">
        <f t="shared" si="9"/>
        <v>10.722456054042583</v>
      </c>
      <c r="AH12" s="76">
        <f t="shared" si="10"/>
        <v>1.3257302495185077</v>
      </c>
      <c r="AI12" s="76">
        <f t="shared" si="11"/>
        <v>0</v>
      </c>
      <c r="AJ12" s="76">
        <f t="shared" si="12"/>
        <v>0.22999890473620946</v>
      </c>
      <c r="AK12" s="76">
        <f t="shared" si="13"/>
        <v>0</v>
      </c>
      <c r="AL12" s="76">
        <f t="shared" si="14"/>
        <v>63.857398830086851</v>
      </c>
      <c r="AM12" s="76">
        <f t="shared" si="15"/>
        <v>65.413127984341571</v>
      </c>
    </row>
    <row r="13" spans="1:39" x14ac:dyDescent="0.25">
      <c r="A13" s="68">
        <v>1957</v>
      </c>
      <c r="B13" s="77">
        <v>361.88639882489997</v>
      </c>
      <c r="C13" s="77">
        <v>0</v>
      </c>
      <c r="D13" s="77">
        <v>84.548342301580007</v>
      </c>
      <c r="E13" s="77">
        <v>11.901294419999999</v>
      </c>
      <c r="F13" s="77">
        <v>0</v>
      </c>
      <c r="G13" s="77">
        <v>2.3232879799999999</v>
      </c>
      <c r="H13" s="77">
        <v>0</v>
      </c>
      <c r="I13" s="78">
        <f t="shared" si="16"/>
        <v>460.65932352647997</v>
      </c>
      <c r="K13" s="68">
        <v>1957</v>
      </c>
      <c r="L13" s="76">
        <f t="shared" si="0"/>
        <v>78.55835762848676</v>
      </c>
      <c r="M13" s="76">
        <f t="shared" si="1"/>
        <v>0</v>
      </c>
      <c r="N13" s="76">
        <f t="shared" si="2"/>
        <v>18.353767737584917</v>
      </c>
      <c r="O13" s="76">
        <f t="shared" si="3"/>
        <v>2.5835349057720483</v>
      </c>
      <c r="P13" s="76">
        <f t="shared" si="4"/>
        <v>0</v>
      </c>
      <c r="Q13" s="76">
        <f t="shared" si="5"/>
        <v>0.50433972815627837</v>
      </c>
      <c r="R13" s="76">
        <f t="shared" si="6"/>
        <v>0</v>
      </c>
      <c r="S13" s="76">
        <f t="shared" si="17"/>
        <v>96.912125366071677</v>
      </c>
      <c r="U13" s="68">
        <v>1957</v>
      </c>
      <c r="V13" s="76">
        <v>14.349027843059829</v>
      </c>
      <c r="W13" s="76"/>
      <c r="X13" s="76">
        <v>12.442118475836992</v>
      </c>
      <c r="Y13" s="76">
        <v>10.760438000874869</v>
      </c>
      <c r="Z13" s="76"/>
      <c r="AA13" s="76">
        <v>9.0064553777237055</v>
      </c>
      <c r="AB13" s="76">
        <v>17.783367844053156</v>
      </c>
      <c r="AD13" s="68">
        <v>1957</v>
      </c>
      <c r="AE13" s="76">
        <f t="shared" si="7"/>
        <v>51.927180127631438</v>
      </c>
      <c r="AF13" s="76">
        <f t="shared" si="8"/>
        <v>0</v>
      </c>
      <c r="AG13" s="76">
        <f t="shared" si="9"/>
        <v>10.519604918518789</v>
      </c>
      <c r="AH13" s="76">
        <f t="shared" si="10"/>
        <v>1.2806314073656802</v>
      </c>
      <c r="AI13" s="76">
        <f t="shared" si="11"/>
        <v>0</v>
      </c>
      <c r="AJ13" s="76">
        <f t="shared" si="12"/>
        <v>0.20924589521471845</v>
      </c>
      <c r="AK13" s="76">
        <f t="shared" si="13"/>
        <v>0</v>
      </c>
      <c r="AL13" s="76">
        <f t="shared" si="14"/>
        <v>62.446785046150225</v>
      </c>
      <c r="AM13" s="76">
        <f t="shared" si="15"/>
        <v>63.936662348730628</v>
      </c>
    </row>
    <row r="14" spans="1:39" x14ac:dyDescent="0.25">
      <c r="A14" s="68">
        <v>1958</v>
      </c>
      <c r="B14" s="77">
        <v>293.80710929055999</v>
      </c>
      <c r="C14" s="77">
        <v>0</v>
      </c>
      <c r="D14" s="77">
        <v>79.116500447419995</v>
      </c>
      <c r="E14" s="77">
        <v>9.3920345399999992</v>
      </c>
      <c r="F14" s="77">
        <v>0</v>
      </c>
      <c r="G14" s="77">
        <v>2.0992145199999999</v>
      </c>
      <c r="H14" s="77">
        <v>0</v>
      </c>
      <c r="I14" s="78">
        <f t="shared" si="16"/>
        <v>384.41485879797995</v>
      </c>
      <c r="K14" s="68">
        <v>1958</v>
      </c>
      <c r="L14" s="76">
        <f t="shared" si="0"/>
        <v>76.429696346613724</v>
      </c>
      <c r="M14" s="76">
        <f t="shared" si="1"/>
        <v>0</v>
      </c>
      <c r="N14" s="76">
        <f t="shared" si="2"/>
        <v>20.581020383761437</v>
      </c>
      <c r="O14" s="76">
        <f t="shared" si="3"/>
        <v>2.4432027860129515</v>
      </c>
      <c r="P14" s="76">
        <f t="shared" si="4"/>
        <v>0</v>
      </c>
      <c r="Q14" s="76">
        <f t="shared" si="5"/>
        <v>0.54608048361189698</v>
      </c>
      <c r="R14" s="76">
        <f t="shared" si="6"/>
        <v>0</v>
      </c>
      <c r="S14" s="76">
        <f t="shared" si="17"/>
        <v>97.010716730375165</v>
      </c>
      <c r="U14" s="68">
        <v>1958</v>
      </c>
      <c r="V14" s="76">
        <v>14.349027843059829</v>
      </c>
      <c r="W14" s="76"/>
      <c r="X14" s="76">
        <v>12.442118475836992</v>
      </c>
      <c r="Y14" s="76">
        <v>10.760438000874869</v>
      </c>
      <c r="Z14" s="76"/>
      <c r="AA14" s="76">
        <v>9.0064553777237055</v>
      </c>
      <c r="AB14" s="76">
        <v>17.783367844053156</v>
      </c>
      <c r="AD14" s="68">
        <v>1958</v>
      </c>
      <c r="AE14" s="76">
        <f t="shared" si="7"/>
        <v>42.158463916991678</v>
      </c>
      <c r="AF14" s="76">
        <f t="shared" si="8"/>
        <v>0</v>
      </c>
      <c r="AG14" s="76">
        <f t="shared" si="9"/>
        <v>9.8437687196040997</v>
      </c>
      <c r="AH14" s="76">
        <f t="shared" si="10"/>
        <v>1.0106240536974531</v>
      </c>
      <c r="AI14" s="76">
        <f t="shared" si="11"/>
        <v>0</v>
      </c>
      <c r="AJ14" s="76">
        <f t="shared" si="12"/>
        <v>0.18906481902649686</v>
      </c>
      <c r="AK14" s="76">
        <f t="shared" si="13"/>
        <v>0</v>
      </c>
      <c r="AL14" s="76">
        <f t="shared" si="14"/>
        <v>52.002232636595778</v>
      </c>
      <c r="AM14" s="76">
        <f t="shared" si="15"/>
        <v>53.201921509319732</v>
      </c>
    </row>
    <row r="15" spans="1:39" x14ac:dyDescent="0.25">
      <c r="A15" s="68">
        <v>1959</v>
      </c>
      <c r="B15" s="77">
        <v>292.63183673541999</v>
      </c>
      <c r="C15" s="77">
        <v>0</v>
      </c>
      <c r="D15" s="77">
        <v>82.196923576960003</v>
      </c>
      <c r="E15" s="77">
        <v>9.3521186199999988</v>
      </c>
      <c r="F15" s="77">
        <v>0</v>
      </c>
      <c r="G15" s="77">
        <v>2.1890253399999997</v>
      </c>
      <c r="H15" s="77">
        <v>0</v>
      </c>
      <c r="I15" s="78">
        <f t="shared" si="16"/>
        <v>386.36990427237998</v>
      </c>
      <c r="K15" s="68">
        <v>1959</v>
      </c>
      <c r="L15" s="76">
        <f t="shared" si="0"/>
        <v>75.738776105377696</v>
      </c>
      <c r="M15" s="76">
        <f t="shared" si="1"/>
        <v>0</v>
      </c>
      <c r="N15" s="76">
        <f t="shared" si="2"/>
        <v>21.274152740171363</v>
      </c>
      <c r="O15" s="76">
        <f t="shared" si="3"/>
        <v>2.4205090812163816</v>
      </c>
      <c r="P15" s="76">
        <f t="shared" si="4"/>
        <v>0</v>
      </c>
      <c r="Q15" s="76">
        <f t="shared" si="5"/>
        <v>0.56656207323456487</v>
      </c>
      <c r="R15" s="76">
        <f t="shared" si="6"/>
        <v>0</v>
      </c>
      <c r="S15" s="76">
        <f t="shared" si="17"/>
        <v>97.012928845549055</v>
      </c>
      <c r="U15" s="68">
        <v>1959</v>
      </c>
      <c r="V15" s="76">
        <v>14.349027843059829</v>
      </c>
      <c r="W15" s="76"/>
      <c r="X15" s="76">
        <v>12.442118475836992</v>
      </c>
      <c r="Y15" s="76">
        <v>10.760438000874869</v>
      </c>
      <c r="Z15" s="76"/>
      <c r="AA15" s="76">
        <v>9.0064553777237055</v>
      </c>
      <c r="AB15" s="76">
        <v>17.783367844053156</v>
      </c>
      <c r="AD15" s="68">
        <v>1959</v>
      </c>
      <c r="AE15" s="76">
        <f t="shared" si="7"/>
        <v>41.989823730822799</v>
      </c>
      <c r="AF15" s="76">
        <f t="shared" si="8"/>
        <v>0</v>
      </c>
      <c r="AG15" s="76">
        <f t="shared" si="9"/>
        <v>10.227038614938552</v>
      </c>
      <c r="AH15" s="76">
        <f t="shared" si="10"/>
        <v>1.0063289258733741</v>
      </c>
      <c r="AI15" s="76">
        <f t="shared" si="11"/>
        <v>0</v>
      </c>
      <c r="AJ15" s="76">
        <f t="shared" si="12"/>
        <v>0.19715359045416461</v>
      </c>
      <c r="AK15" s="76">
        <f t="shared" si="13"/>
        <v>0</v>
      </c>
      <c r="AL15" s="76">
        <f t="shared" si="14"/>
        <v>52.216862345761349</v>
      </c>
      <c r="AM15" s="76">
        <f t="shared" si="15"/>
        <v>53.420344862088889</v>
      </c>
    </row>
    <row r="16" spans="1:39" x14ac:dyDescent="0.25">
      <c r="A16" s="68">
        <v>1960</v>
      </c>
      <c r="B16" s="77">
        <v>290.58414006044001</v>
      </c>
      <c r="C16" s="77">
        <v>0</v>
      </c>
      <c r="D16" s="77">
        <v>83.386909684519992</v>
      </c>
      <c r="E16" s="77">
        <v>10.154972920000001</v>
      </c>
      <c r="F16" s="77">
        <v>0</v>
      </c>
      <c r="G16" s="77">
        <v>2.2906295000000001</v>
      </c>
      <c r="H16" s="77">
        <v>0</v>
      </c>
      <c r="I16" s="78">
        <f t="shared" si="16"/>
        <v>386.41665216496</v>
      </c>
      <c r="K16" s="68">
        <v>1960</v>
      </c>
      <c r="L16" s="76">
        <f t="shared" si="0"/>
        <v>75.199694017428271</v>
      </c>
      <c r="M16" s="76">
        <f t="shared" si="1"/>
        <v>0</v>
      </c>
      <c r="N16" s="76">
        <f t="shared" si="2"/>
        <v>21.579533184538434</v>
      </c>
      <c r="O16" s="76">
        <f t="shared" si="3"/>
        <v>2.6279853270052338</v>
      </c>
      <c r="P16" s="76">
        <f t="shared" si="4"/>
        <v>0</v>
      </c>
      <c r="Q16" s="76">
        <f t="shared" si="5"/>
        <v>0.59278747102806995</v>
      </c>
      <c r="R16" s="76">
        <f t="shared" si="6"/>
        <v>0</v>
      </c>
      <c r="S16" s="76">
        <f t="shared" si="17"/>
        <v>96.779227201966705</v>
      </c>
      <c r="U16" s="68">
        <v>1960</v>
      </c>
      <c r="V16" s="76">
        <v>14.349027843059829</v>
      </c>
      <c r="W16" s="76"/>
      <c r="X16" s="76">
        <v>12.442118475836992</v>
      </c>
      <c r="Y16" s="76">
        <v>10.760438000874869</v>
      </c>
      <c r="Z16" s="76"/>
      <c r="AA16" s="76">
        <v>9.0064553777237055</v>
      </c>
      <c r="AB16" s="76">
        <v>17.783367844053156</v>
      </c>
      <c r="AD16" s="68">
        <v>1960</v>
      </c>
      <c r="AE16" s="76">
        <f t="shared" si="7"/>
        <v>41.69599916478851</v>
      </c>
      <c r="AF16" s="76">
        <f t="shared" si="8"/>
        <v>0</v>
      </c>
      <c r="AG16" s="76">
        <f t="shared" si="9"/>
        <v>10.375098096287168</v>
      </c>
      <c r="AH16" s="76">
        <f t="shared" si="10"/>
        <v>1.0927195650622323</v>
      </c>
      <c r="AI16" s="76">
        <f t="shared" si="11"/>
        <v>0</v>
      </c>
      <c r="AJ16" s="76">
        <f t="shared" si="12"/>
        <v>0.20630452378647565</v>
      </c>
      <c r="AK16" s="76">
        <f t="shared" si="13"/>
        <v>0</v>
      </c>
      <c r="AL16" s="76">
        <f t="shared" si="14"/>
        <v>52.071097261075678</v>
      </c>
      <c r="AM16" s="76">
        <f t="shared" si="15"/>
        <v>53.370121349924389</v>
      </c>
    </row>
    <row r="17" spans="1:39" x14ac:dyDescent="0.25">
      <c r="A17" s="68">
        <v>1961</v>
      </c>
      <c r="B17" s="77">
        <v>278.83279614418001</v>
      </c>
      <c r="C17" s="77">
        <v>0</v>
      </c>
      <c r="D17" s="77">
        <v>82.518180508819995</v>
      </c>
      <c r="E17" s="77">
        <v>11.021329819999998</v>
      </c>
      <c r="F17" s="77">
        <v>0</v>
      </c>
      <c r="G17" s="77">
        <v>2.4729726799999998</v>
      </c>
      <c r="H17" s="77">
        <v>0</v>
      </c>
      <c r="I17" s="78">
        <f t="shared" si="16"/>
        <v>374.84527915299998</v>
      </c>
      <c r="K17" s="68">
        <v>1961</v>
      </c>
      <c r="L17" s="76">
        <f t="shared" si="0"/>
        <v>74.38610318748853</v>
      </c>
      <c r="M17" s="76">
        <f t="shared" si="1"/>
        <v>0</v>
      </c>
      <c r="N17" s="76">
        <f t="shared" si="2"/>
        <v>22.013930839752867</v>
      </c>
      <c r="O17" s="76">
        <f t="shared" si="3"/>
        <v>2.9402343934819677</v>
      </c>
      <c r="P17" s="76">
        <f t="shared" si="4"/>
        <v>0</v>
      </c>
      <c r="Q17" s="76">
        <f t="shared" si="5"/>
        <v>0.6597315792766355</v>
      </c>
      <c r="R17" s="76">
        <f t="shared" si="6"/>
        <v>0</v>
      </c>
      <c r="S17" s="76">
        <f t="shared" si="17"/>
        <v>96.400034027241389</v>
      </c>
      <c r="U17" s="68">
        <v>1961</v>
      </c>
      <c r="V17" s="76">
        <v>14.349027843059829</v>
      </c>
      <c r="W17" s="76"/>
      <c r="X17" s="76">
        <v>12.442118475836992</v>
      </c>
      <c r="Y17" s="76">
        <v>10.760438000874869</v>
      </c>
      <c r="Z17" s="76"/>
      <c r="AA17" s="76">
        <v>9.0064553777237055</v>
      </c>
      <c r="AB17" s="76">
        <v>17.783367844053156</v>
      </c>
      <c r="AD17" s="68">
        <v>1961</v>
      </c>
      <c r="AE17" s="76">
        <f t="shared" si="7"/>
        <v>40.009795554310649</v>
      </c>
      <c r="AF17" s="76">
        <f t="shared" si="8"/>
        <v>0</v>
      </c>
      <c r="AG17" s="76">
        <f t="shared" si="9"/>
        <v>10.267009783012412</v>
      </c>
      <c r="AH17" s="76">
        <f t="shared" si="10"/>
        <v>1.1859433621530335</v>
      </c>
      <c r="AI17" s="76">
        <f t="shared" si="11"/>
        <v>0</v>
      </c>
      <c r="AJ17" s="76">
        <f t="shared" si="12"/>
        <v>0.22272718092749802</v>
      </c>
      <c r="AK17" s="76">
        <f t="shared" si="13"/>
        <v>0</v>
      </c>
      <c r="AL17" s="76">
        <f t="shared" si="14"/>
        <v>50.276805337323061</v>
      </c>
      <c r="AM17" s="76">
        <f t="shared" si="15"/>
        <v>51.685475880403594</v>
      </c>
    </row>
    <row r="18" spans="1:39" x14ac:dyDescent="0.25">
      <c r="A18" s="68">
        <v>1962</v>
      </c>
      <c r="B18" s="77">
        <v>292.54640033737996</v>
      </c>
      <c r="C18" s="77">
        <v>0</v>
      </c>
      <c r="D18" s="77">
        <v>86.959098762819991</v>
      </c>
      <c r="E18" s="77">
        <v>10.25476272</v>
      </c>
      <c r="F18" s="77">
        <v>0</v>
      </c>
      <c r="G18" s="77">
        <v>2.4793229399999999</v>
      </c>
      <c r="H18" s="77">
        <v>0</v>
      </c>
      <c r="I18" s="78">
        <f t="shared" si="16"/>
        <v>392.23958476019988</v>
      </c>
      <c r="K18" s="68">
        <v>1962</v>
      </c>
      <c r="L18" s="76">
        <f t="shared" si="0"/>
        <v>74.583599336673672</v>
      </c>
      <c r="M18" s="76">
        <f t="shared" si="1"/>
        <v>0</v>
      </c>
      <c r="N18" s="76">
        <f t="shared" si="2"/>
        <v>22.169893641913635</v>
      </c>
      <c r="O18" s="76">
        <f t="shared" si="3"/>
        <v>2.6144130063439075</v>
      </c>
      <c r="P18" s="76">
        <f t="shared" si="4"/>
        <v>0</v>
      </c>
      <c r="Q18" s="76">
        <f t="shared" si="5"/>
        <v>0.63209401506881624</v>
      </c>
      <c r="R18" s="76">
        <f t="shared" si="6"/>
        <v>0</v>
      </c>
      <c r="S18" s="76">
        <f t="shared" si="17"/>
        <v>96.753492978587303</v>
      </c>
      <c r="U18" s="68">
        <v>1962</v>
      </c>
      <c r="V18" s="76">
        <v>14.349027843059829</v>
      </c>
      <c r="W18" s="76"/>
      <c r="X18" s="76">
        <v>12.442118475836992</v>
      </c>
      <c r="Y18" s="76">
        <v>10.760438000874869</v>
      </c>
      <c r="Z18" s="76"/>
      <c r="AA18" s="76">
        <v>9.0064553777237055</v>
      </c>
      <c r="AB18" s="76">
        <v>17.783367844053156</v>
      </c>
      <c r="AD18" s="68">
        <v>1962</v>
      </c>
      <c r="AE18" s="76">
        <f t="shared" si="7"/>
        <v>41.977564438279927</v>
      </c>
      <c r="AF18" s="76">
        <f t="shared" si="8"/>
        <v>0</v>
      </c>
      <c r="AG18" s="76">
        <f t="shared" si="9"/>
        <v>10.819554093590163</v>
      </c>
      <c r="AH18" s="76">
        <f t="shared" si="10"/>
        <v>1.1034573846224294</v>
      </c>
      <c r="AI18" s="76">
        <f t="shared" si="11"/>
        <v>0</v>
      </c>
      <c r="AJ18" s="76">
        <f t="shared" si="12"/>
        <v>0.22329911426076748</v>
      </c>
      <c r="AK18" s="76">
        <f t="shared" si="13"/>
        <v>0</v>
      </c>
      <c r="AL18" s="76">
        <f t="shared" si="14"/>
        <v>52.79711853187009</v>
      </c>
      <c r="AM18" s="76">
        <f t="shared" si="15"/>
        <v>54.12387503075329</v>
      </c>
    </row>
    <row r="19" spans="1:39" x14ac:dyDescent="0.25">
      <c r="A19" s="68">
        <v>1963</v>
      </c>
      <c r="B19" s="77">
        <v>319.08630503758002</v>
      </c>
      <c r="C19" s="77">
        <v>0</v>
      </c>
      <c r="D19" s="77">
        <v>93.035493821339998</v>
      </c>
      <c r="E19" s="77">
        <v>12.21245716</v>
      </c>
      <c r="F19" s="77">
        <v>0</v>
      </c>
      <c r="G19" s="77">
        <v>2.17632482</v>
      </c>
      <c r="H19" s="77">
        <v>0</v>
      </c>
      <c r="I19" s="78">
        <f t="shared" si="16"/>
        <v>426.51058083891996</v>
      </c>
      <c r="K19" s="68">
        <v>1963</v>
      </c>
      <c r="L19" s="76">
        <f t="shared" si="0"/>
        <v>74.813221376585076</v>
      </c>
      <c r="M19" s="76">
        <f t="shared" si="1"/>
        <v>0</v>
      </c>
      <c r="N19" s="76">
        <f t="shared" si="2"/>
        <v>21.813173693919836</v>
      </c>
      <c r="O19" s="76">
        <f t="shared" si="3"/>
        <v>2.8633421323285462</v>
      </c>
      <c r="P19" s="76">
        <f t="shared" si="4"/>
        <v>0</v>
      </c>
      <c r="Q19" s="76">
        <f t="shared" si="5"/>
        <v>0.51026279716655654</v>
      </c>
      <c r="R19" s="76">
        <f t="shared" si="6"/>
        <v>0</v>
      </c>
      <c r="S19" s="76">
        <f t="shared" si="17"/>
        <v>96.626395070504913</v>
      </c>
      <c r="U19" s="68">
        <v>1963</v>
      </c>
      <c r="V19" s="76">
        <v>14.349027843059829</v>
      </c>
      <c r="W19" s="76"/>
      <c r="X19" s="76">
        <v>12.442118475836992</v>
      </c>
      <c r="Y19" s="76">
        <v>10.760438000874869</v>
      </c>
      <c r="Z19" s="76"/>
      <c r="AA19" s="76">
        <v>9.0064553777237055</v>
      </c>
      <c r="AB19" s="76">
        <v>17.783367844053156</v>
      </c>
      <c r="AD19" s="68">
        <v>1963</v>
      </c>
      <c r="AE19" s="76">
        <f t="shared" si="7"/>
        <v>45.785782753233178</v>
      </c>
      <c r="AF19" s="76">
        <f t="shared" si="8"/>
        <v>0</v>
      </c>
      <c r="AG19" s="76">
        <f t="shared" si="9"/>
        <v>11.575586365831127</v>
      </c>
      <c r="AH19" s="76">
        <f t="shared" si="10"/>
        <v>1.3141138810852036</v>
      </c>
      <c r="AI19" s="76">
        <f t="shared" si="11"/>
        <v>0</v>
      </c>
      <c r="AJ19" s="76">
        <f t="shared" si="12"/>
        <v>0.19600972378762577</v>
      </c>
      <c r="AK19" s="76">
        <f t="shared" si="13"/>
        <v>0</v>
      </c>
      <c r="AL19" s="76">
        <f t="shared" si="14"/>
        <v>57.361369119064307</v>
      </c>
      <c r="AM19" s="76">
        <f t="shared" si="15"/>
        <v>58.871492723937138</v>
      </c>
    </row>
    <row r="20" spans="1:39" x14ac:dyDescent="0.25">
      <c r="A20" s="68">
        <v>1964</v>
      </c>
      <c r="B20" s="77">
        <v>336.64865576080001</v>
      </c>
      <c r="C20" s="77">
        <v>0</v>
      </c>
      <c r="D20" s="77">
        <v>98.047932753799998</v>
      </c>
      <c r="E20" s="77">
        <v>14.053125379999999</v>
      </c>
      <c r="F20" s="77">
        <v>0</v>
      </c>
      <c r="G20" s="77">
        <v>2.39223366</v>
      </c>
      <c r="H20" s="77">
        <v>0</v>
      </c>
      <c r="I20" s="78">
        <f t="shared" si="16"/>
        <v>451.14194755459999</v>
      </c>
      <c r="K20" s="68">
        <v>1964</v>
      </c>
      <c r="L20" s="76">
        <f t="shared" si="0"/>
        <v>74.621448434487831</v>
      </c>
      <c r="M20" s="76">
        <f t="shared" si="1"/>
        <v>0</v>
      </c>
      <c r="N20" s="76">
        <f t="shared" si="2"/>
        <v>21.73327780430651</v>
      </c>
      <c r="O20" s="76">
        <f t="shared" si="3"/>
        <v>3.1150119061582502</v>
      </c>
      <c r="P20" s="76">
        <f t="shared" si="4"/>
        <v>0</v>
      </c>
      <c r="Q20" s="76">
        <f t="shared" si="5"/>
        <v>0.5302618550474022</v>
      </c>
      <c r="R20" s="76">
        <f t="shared" si="6"/>
        <v>0</v>
      </c>
      <c r="S20" s="76">
        <f t="shared" si="17"/>
        <v>96.354726238794342</v>
      </c>
      <c r="U20" s="68">
        <v>1964</v>
      </c>
      <c r="V20" s="76">
        <v>14.349027843059829</v>
      </c>
      <c r="W20" s="76"/>
      <c r="X20" s="76">
        <v>12.442118475836992</v>
      </c>
      <c r="Y20" s="76">
        <v>10.760438000874869</v>
      </c>
      <c r="Z20" s="76"/>
      <c r="AA20" s="76">
        <v>9.0064553777237055</v>
      </c>
      <c r="AB20" s="76">
        <v>17.783367844053156</v>
      </c>
      <c r="AD20" s="68">
        <v>1964</v>
      </c>
      <c r="AE20" s="76">
        <f t="shared" si="7"/>
        <v>48.305809348403834</v>
      </c>
      <c r="AF20" s="76">
        <f t="shared" si="8"/>
        <v>0</v>
      </c>
      <c r="AG20" s="76">
        <f t="shared" si="9"/>
        <v>12.199239956336779</v>
      </c>
      <c r="AH20" s="76">
        <f t="shared" si="10"/>
        <v>1.5121778437001105</v>
      </c>
      <c r="AI20" s="76">
        <f t="shared" si="11"/>
        <v>0</v>
      </c>
      <c r="AJ20" s="76">
        <f t="shared" si="12"/>
        <v>0.21545545711878664</v>
      </c>
      <c r="AK20" s="76">
        <f t="shared" si="13"/>
        <v>0</v>
      </c>
      <c r="AL20" s="76">
        <f t="shared" si="14"/>
        <v>60.505049304740609</v>
      </c>
      <c r="AM20" s="76">
        <f t="shared" si="15"/>
        <v>62.232682605559503</v>
      </c>
    </row>
    <row r="21" spans="1:39" x14ac:dyDescent="0.25">
      <c r="A21" s="68">
        <v>1965</v>
      </c>
      <c r="B21" s="77">
        <v>351.06901123352003</v>
      </c>
      <c r="C21" s="77">
        <v>0</v>
      </c>
      <c r="D21" s="77">
        <v>103.35314860920001</v>
      </c>
      <c r="E21" s="77">
        <v>15.075517239999998</v>
      </c>
      <c r="F21" s="77">
        <v>0</v>
      </c>
      <c r="G21" s="77">
        <v>2.4784157600000003</v>
      </c>
      <c r="H21" s="77">
        <v>0</v>
      </c>
      <c r="I21" s="78">
        <f t="shared" si="16"/>
        <v>471.97609284272005</v>
      </c>
      <c r="K21" s="68">
        <v>1965</v>
      </c>
      <c r="L21" s="76">
        <f t="shared" si="0"/>
        <v>74.382795348600268</v>
      </c>
      <c r="M21" s="76">
        <f t="shared" si="1"/>
        <v>0</v>
      </c>
      <c r="N21" s="76">
        <f t="shared" si="2"/>
        <v>21.897962667283046</v>
      </c>
      <c r="O21" s="76">
        <f t="shared" si="3"/>
        <v>3.1941273019147856</v>
      </c>
      <c r="P21" s="76">
        <f t="shared" si="4"/>
        <v>0</v>
      </c>
      <c r="Q21" s="76">
        <f t="shared" si="5"/>
        <v>0.52511468220190138</v>
      </c>
      <c r="R21" s="76">
        <f t="shared" si="6"/>
        <v>0</v>
      </c>
      <c r="S21" s="76">
        <f t="shared" si="17"/>
        <v>96.280758015883322</v>
      </c>
      <c r="U21" s="68">
        <v>1965</v>
      </c>
      <c r="V21" s="76">
        <v>14.349027843059829</v>
      </c>
      <c r="W21" s="76"/>
      <c r="X21" s="76">
        <v>12.442118475836992</v>
      </c>
      <c r="Y21" s="76">
        <v>10.760438000874869</v>
      </c>
      <c r="Z21" s="76"/>
      <c r="AA21" s="76">
        <v>9.0064553777237055</v>
      </c>
      <c r="AB21" s="76">
        <v>17.783367844053156</v>
      </c>
      <c r="AD21" s="68">
        <v>1965</v>
      </c>
      <c r="AE21" s="76">
        <f t="shared" si="7"/>
        <v>50.37499017025263</v>
      </c>
      <c r="AF21" s="76">
        <f t="shared" si="8"/>
        <v>0</v>
      </c>
      <c r="AG21" s="76">
        <f t="shared" si="9"/>
        <v>12.859321198464537</v>
      </c>
      <c r="AH21" s="76">
        <f t="shared" si="10"/>
        <v>1.6221916859214018</v>
      </c>
      <c r="AI21" s="76">
        <f t="shared" si="11"/>
        <v>0</v>
      </c>
      <c r="AJ21" s="76">
        <f t="shared" si="12"/>
        <v>0.22321740949887189</v>
      </c>
      <c r="AK21" s="76">
        <f t="shared" si="13"/>
        <v>0</v>
      </c>
      <c r="AL21" s="76">
        <f t="shared" si="14"/>
        <v>63.234311368717165</v>
      </c>
      <c r="AM21" s="76">
        <f t="shared" si="15"/>
        <v>65.079720464137438</v>
      </c>
    </row>
    <row r="22" spans="1:39" x14ac:dyDescent="0.25">
      <c r="A22" s="68">
        <v>1966</v>
      </c>
      <c r="B22" s="77">
        <v>358.93380552197999</v>
      </c>
      <c r="C22" s="77">
        <v>0</v>
      </c>
      <c r="D22" s="77">
        <v>111.47380031614</v>
      </c>
      <c r="E22" s="77">
        <v>15.15081318</v>
      </c>
      <c r="F22" s="77">
        <v>0</v>
      </c>
      <c r="G22" s="77">
        <v>3.2141387400000001</v>
      </c>
      <c r="H22" s="77">
        <v>0</v>
      </c>
      <c r="I22" s="78">
        <f t="shared" si="16"/>
        <v>488.77255775812</v>
      </c>
      <c r="K22" s="68">
        <v>1966</v>
      </c>
      <c r="L22" s="76">
        <f t="shared" si="0"/>
        <v>73.435752442469649</v>
      </c>
      <c r="M22" s="76">
        <f t="shared" si="1"/>
        <v>0</v>
      </c>
      <c r="N22" s="76">
        <f t="shared" si="2"/>
        <v>22.806886055027928</v>
      </c>
      <c r="O22" s="76">
        <f t="shared" si="3"/>
        <v>3.0997675584515361</v>
      </c>
      <c r="P22" s="76">
        <f t="shared" si="4"/>
        <v>0</v>
      </c>
      <c r="Q22" s="76">
        <f t="shared" si="5"/>
        <v>0.65759394405088278</v>
      </c>
      <c r="R22" s="76">
        <f t="shared" si="6"/>
        <v>0</v>
      </c>
      <c r="S22" s="76">
        <f t="shared" si="17"/>
        <v>96.24263849749758</v>
      </c>
      <c r="U22" s="68">
        <v>1966</v>
      </c>
      <c r="V22" s="76">
        <v>14.349027843059829</v>
      </c>
      <c r="W22" s="76"/>
      <c r="X22" s="76">
        <v>12.442118475836992</v>
      </c>
      <c r="Y22" s="76">
        <v>10.760438000874869</v>
      </c>
      <c r="Z22" s="76"/>
      <c r="AA22" s="76">
        <v>9.0064553777237055</v>
      </c>
      <c r="AB22" s="76">
        <v>17.783367844053156</v>
      </c>
      <c r="AD22" s="68">
        <v>1966</v>
      </c>
      <c r="AE22" s="76">
        <f t="shared" si="7"/>
        <v>51.503511692503132</v>
      </c>
      <c r="AF22" s="76">
        <f t="shared" si="8"/>
        <v>0</v>
      </c>
      <c r="AG22" s="76">
        <f t="shared" si="9"/>
        <v>13.869702304852089</v>
      </c>
      <c r="AH22" s="76">
        <f t="shared" si="10"/>
        <v>1.630293858862278</v>
      </c>
      <c r="AI22" s="76">
        <f t="shared" si="11"/>
        <v>0</v>
      </c>
      <c r="AJ22" s="76">
        <f t="shared" si="12"/>
        <v>0.289479971396231</v>
      </c>
      <c r="AK22" s="76">
        <f t="shared" si="13"/>
        <v>0</v>
      </c>
      <c r="AL22" s="76">
        <f t="shared" si="14"/>
        <v>65.373213997355222</v>
      </c>
      <c r="AM22" s="76">
        <f t="shared" si="15"/>
        <v>67.292987827613729</v>
      </c>
    </row>
    <row r="23" spans="1:39" x14ac:dyDescent="0.25">
      <c r="A23" s="68">
        <v>1967</v>
      </c>
      <c r="B23" s="77">
        <v>368.16554679906</v>
      </c>
      <c r="C23" s="77">
        <v>0</v>
      </c>
      <c r="D23" s="77">
        <v>117.4970600277</v>
      </c>
      <c r="E23" s="77">
        <v>15.455625659999999</v>
      </c>
      <c r="F23" s="77">
        <v>0</v>
      </c>
      <c r="G23" s="77">
        <v>3.7747759799999994</v>
      </c>
      <c r="H23" s="77">
        <v>0</v>
      </c>
      <c r="I23" s="78">
        <f t="shared" si="16"/>
        <v>504.89300846676002</v>
      </c>
      <c r="K23" s="68">
        <v>1967</v>
      </c>
      <c r="L23" s="76">
        <f t="shared" si="0"/>
        <v>72.919517724575186</v>
      </c>
      <c r="M23" s="76">
        <f t="shared" si="1"/>
        <v>0</v>
      </c>
      <c r="N23" s="76">
        <f t="shared" si="2"/>
        <v>23.271674999919416</v>
      </c>
      <c r="O23" s="76">
        <f t="shared" si="3"/>
        <v>3.0611684853658514</v>
      </c>
      <c r="P23" s="76">
        <f t="shared" si="4"/>
        <v>0</v>
      </c>
      <c r="Q23" s="76">
        <f t="shared" si="5"/>
        <v>0.74763879013953793</v>
      </c>
      <c r="R23" s="76">
        <f t="shared" si="6"/>
        <v>0</v>
      </c>
      <c r="S23" s="76">
        <f t="shared" si="17"/>
        <v>96.191192724494599</v>
      </c>
      <c r="U23" s="68">
        <v>1967</v>
      </c>
      <c r="V23" s="76">
        <v>14.349027843059829</v>
      </c>
      <c r="W23" s="76"/>
      <c r="X23" s="76">
        <v>12.442118475836992</v>
      </c>
      <c r="Y23" s="76">
        <v>10.760438000874869</v>
      </c>
      <c r="Z23" s="76"/>
      <c r="AA23" s="76">
        <v>9.0064553777237055</v>
      </c>
      <c r="AB23" s="76">
        <v>17.783367844053156</v>
      </c>
      <c r="AD23" s="68">
        <v>1967</v>
      </c>
      <c r="AE23" s="76">
        <f t="shared" si="7"/>
        <v>52.828176818750592</v>
      </c>
      <c r="AF23" s="76">
        <f t="shared" si="8"/>
        <v>0</v>
      </c>
      <c r="AG23" s="76">
        <f t="shared" si="9"/>
        <v>14.619123414271742</v>
      </c>
      <c r="AH23" s="76">
        <f t="shared" si="10"/>
        <v>1.6630930167916071</v>
      </c>
      <c r="AI23" s="76">
        <f t="shared" si="11"/>
        <v>0</v>
      </c>
      <c r="AJ23" s="76">
        <f t="shared" si="12"/>
        <v>0.33997351424773264</v>
      </c>
      <c r="AK23" s="76">
        <f t="shared" si="13"/>
        <v>0</v>
      </c>
      <c r="AL23" s="76">
        <f t="shared" si="14"/>
        <v>67.447300233022332</v>
      </c>
      <c r="AM23" s="76">
        <f t="shared" si="15"/>
        <v>69.45036676406167</v>
      </c>
    </row>
    <row r="24" spans="1:39" x14ac:dyDescent="0.25">
      <c r="A24" s="68">
        <v>1968</v>
      </c>
      <c r="B24" s="77">
        <v>362.52050857310002</v>
      </c>
      <c r="C24" s="77">
        <v>0</v>
      </c>
      <c r="D24" s="77">
        <v>115.26418795676</v>
      </c>
      <c r="E24" s="77">
        <v>16.012634179999999</v>
      </c>
      <c r="F24" s="77">
        <v>0</v>
      </c>
      <c r="G24" s="77">
        <v>4.39710146</v>
      </c>
      <c r="H24" s="77">
        <v>0</v>
      </c>
      <c r="I24" s="78">
        <f t="shared" si="16"/>
        <v>498.19443216986002</v>
      </c>
      <c r="K24" s="68">
        <v>1968</v>
      </c>
      <c r="L24" s="76">
        <f t="shared" si="0"/>
        <v>72.766872763744217</v>
      </c>
      <c r="M24" s="76">
        <f t="shared" si="1"/>
        <v>0</v>
      </c>
      <c r="N24" s="76">
        <f t="shared" si="2"/>
        <v>23.136386220683519</v>
      </c>
      <c r="O24" s="76">
        <f t="shared" si="3"/>
        <v>3.2141335081281017</v>
      </c>
      <c r="P24" s="76">
        <f t="shared" si="4"/>
        <v>0</v>
      </c>
      <c r="Q24" s="76">
        <f t="shared" si="5"/>
        <v>0.88260750744416239</v>
      </c>
      <c r="R24" s="76">
        <f t="shared" si="6"/>
        <v>0</v>
      </c>
      <c r="S24" s="76">
        <f t="shared" si="17"/>
        <v>95.903258984427737</v>
      </c>
      <c r="U24" s="68">
        <v>1968</v>
      </c>
      <c r="V24" s="76">
        <v>14.349027843059829</v>
      </c>
      <c r="W24" s="76"/>
      <c r="X24" s="76">
        <v>12.442118475836992</v>
      </c>
      <c r="Y24" s="76">
        <v>10.760438000874869</v>
      </c>
      <c r="Z24" s="76"/>
      <c r="AA24" s="76">
        <v>9.0064553777237055</v>
      </c>
      <c r="AB24" s="76">
        <v>17.783367844053156</v>
      </c>
      <c r="AD24" s="68">
        <v>1968</v>
      </c>
      <c r="AE24" s="76">
        <f t="shared" si="7"/>
        <v>52.018168711956221</v>
      </c>
      <c r="AF24" s="76">
        <f t="shared" si="8"/>
        <v>0</v>
      </c>
      <c r="AG24" s="76">
        <f t="shared" si="9"/>
        <v>14.341306825791511</v>
      </c>
      <c r="AH24" s="76">
        <f t="shared" si="10"/>
        <v>1.7230295732457976</v>
      </c>
      <c r="AI24" s="76">
        <f t="shared" si="11"/>
        <v>0</v>
      </c>
      <c r="AJ24" s="76">
        <f t="shared" si="12"/>
        <v>0.39602298090813759</v>
      </c>
      <c r="AK24" s="76">
        <f t="shared" si="13"/>
        <v>0</v>
      </c>
      <c r="AL24" s="76">
        <f t="shared" si="14"/>
        <v>66.359475537747727</v>
      </c>
      <c r="AM24" s="76">
        <f t="shared" si="15"/>
        <v>68.478528091901666</v>
      </c>
    </row>
    <row r="25" spans="1:39" x14ac:dyDescent="0.25">
      <c r="A25" s="68">
        <v>1969</v>
      </c>
      <c r="B25" s="77">
        <v>366.79661762213999</v>
      </c>
      <c r="C25" s="77">
        <v>0</v>
      </c>
      <c r="D25" s="77">
        <v>120.08583604906001</v>
      </c>
      <c r="E25" s="77">
        <v>18.406682199999999</v>
      </c>
      <c r="F25" s="77">
        <v>0</v>
      </c>
      <c r="G25" s="77">
        <v>4.2673747199999994</v>
      </c>
      <c r="H25" s="77">
        <v>0</v>
      </c>
      <c r="I25" s="78">
        <f t="shared" si="16"/>
        <v>509.55651059119998</v>
      </c>
      <c r="K25" s="68">
        <v>1969</v>
      </c>
      <c r="L25" s="76">
        <f t="shared" si="0"/>
        <v>71.983501338560771</v>
      </c>
      <c r="M25" s="76">
        <f t="shared" si="1"/>
        <v>0</v>
      </c>
      <c r="N25" s="76">
        <f t="shared" si="2"/>
        <v>23.566735691343336</v>
      </c>
      <c r="O25" s="76">
        <f t="shared" si="3"/>
        <v>3.6122945772283659</v>
      </c>
      <c r="P25" s="76">
        <f t="shared" si="4"/>
        <v>0</v>
      </c>
      <c r="Q25" s="76">
        <f t="shared" si="5"/>
        <v>0.83746839286753227</v>
      </c>
      <c r="R25" s="76">
        <f t="shared" si="6"/>
        <v>0</v>
      </c>
      <c r="S25" s="76">
        <f t="shared" si="17"/>
        <v>95.55023702990411</v>
      </c>
      <c r="U25" s="68">
        <v>1969</v>
      </c>
      <c r="V25" s="76">
        <v>14.349027843059829</v>
      </c>
      <c r="W25" s="76"/>
      <c r="X25" s="76">
        <v>12.442118475836992</v>
      </c>
      <c r="Y25" s="76">
        <v>10.760438000874869</v>
      </c>
      <c r="Z25" s="76"/>
      <c r="AA25" s="76">
        <v>9.0064553777237055</v>
      </c>
      <c r="AB25" s="76">
        <v>17.783367844053156</v>
      </c>
      <c r="AD25" s="68">
        <v>1969</v>
      </c>
      <c r="AE25" s="76">
        <f t="shared" si="7"/>
        <v>52.631748790002568</v>
      </c>
      <c r="AF25" s="76">
        <f t="shared" si="8"/>
        <v>0</v>
      </c>
      <c r="AG25" s="76">
        <f t="shared" si="9"/>
        <v>14.941221993923413</v>
      </c>
      <c r="AH25" s="76">
        <f t="shared" si="10"/>
        <v>1.98063962614907</v>
      </c>
      <c r="AI25" s="76">
        <f t="shared" si="11"/>
        <v>0</v>
      </c>
      <c r="AJ25" s="76">
        <f t="shared" si="12"/>
        <v>0.38433919995706189</v>
      </c>
      <c r="AK25" s="76">
        <f t="shared" si="13"/>
        <v>0</v>
      </c>
      <c r="AL25" s="76">
        <f t="shared" si="14"/>
        <v>67.572970783925982</v>
      </c>
      <c r="AM25" s="76">
        <f t="shared" si="15"/>
        <v>69.937949610032121</v>
      </c>
    </row>
    <row r="26" spans="1:39" x14ac:dyDescent="0.25">
      <c r="A26" s="68">
        <v>1970</v>
      </c>
      <c r="B26" s="77">
        <v>387.73941948757999</v>
      </c>
      <c r="C26" s="78">
        <v>5.7342847800000003</v>
      </c>
      <c r="D26" s="77">
        <v>127.0908695433</v>
      </c>
      <c r="E26" s="77">
        <v>20.501360819999999</v>
      </c>
      <c r="F26" s="77">
        <v>0</v>
      </c>
      <c r="G26" s="77">
        <v>5.1155880200000006</v>
      </c>
      <c r="H26" s="77">
        <v>0</v>
      </c>
      <c r="I26" s="78">
        <f t="shared" si="16"/>
        <v>546.18152265087997</v>
      </c>
      <c r="K26" s="68">
        <v>1970</v>
      </c>
      <c r="L26" s="76">
        <f t="shared" si="0"/>
        <v>70.990944110612759</v>
      </c>
      <c r="M26" s="76">
        <f t="shared" si="1"/>
        <v>1.0498862634841206</v>
      </c>
      <c r="N26" s="76">
        <f t="shared" si="2"/>
        <v>23.268980050161211</v>
      </c>
      <c r="O26" s="76">
        <f t="shared" si="3"/>
        <v>3.7535800772785386</v>
      </c>
      <c r="P26" s="76">
        <f t="shared" si="4"/>
        <v>0</v>
      </c>
      <c r="Q26" s="76">
        <f t="shared" si="5"/>
        <v>0.93660949846336927</v>
      </c>
      <c r="R26" s="76">
        <f t="shared" si="6"/>
        <v>0</v>
      </c>
      <c r="S26" s="76">
        <f t="shared" si="17"/>
        <v>95.309810424258103</v>
      </c>
      <c r="U26" s="68">
        <v>1970</v>
      </c>
      <c r="V26" s="76">
        <v>14.349027843059829</v>
      </c>
      <c r="W26" s="76"/>
      <c r="X26" s="76">
        <v>12.442118475836992</v>
      </c>
      <c r="Y26" s="76">
        <v>10.760438000874869</v>
      </c>
      <c r="Z26" s="76"/>
      <c r="AA26" s="76">
        <v>9.0064553777237055</v>
      </c>
      <c r="AB26" s="76">
        <v>17.783367844053156</v>
      </c>
      <c r="AD26" s="68">
        <v>1970</v>
      </c>
      <c r="AE26" s="76">
        <f t="shared" si="7"/>
        <v>55.63683726079141</v>
      </c>
      <c r="AF26" s="76">
        <f t="shared" si="8"/>
        <v>0</v>
      </c>
      <c r="AG26" s="76">
        <f t="shared" si="9"/>
        <v>15.812796560548817</v>
      </c>
      <c r="AH26" s="76">
        <f t="shared" si="10"/>
        <v>2.2060362203717512</v>
      </c>
      <c r="AI26" s="76">
        <f t="shared" si="11"/>
        <v>0</v>
      </c>
      <c r="AJ26" s="76">
        <f t="shared" si="12"/>
        <v>0.4607331523294797</v>
      </c>
      <c r="AK26" s="76">
        <f t="shared" si="13"/>
        <v>0</v>
      </c>
      <c r="AL26" s="76">
        <f t="shared" si="14"/>
        <v>71.449633821340228</v>
      </c>
      <c r="AM26" s="76">
        <f t="shared" si="15"/>
        <v>74.116403194041467</v>
      </c>
    </row>
    <row r="27" spans="1:39" x14ac:dyDescent="0.25">
      <c r="A27" s="68">
        <v>1971</v>
      </c>
      <c r="B27" s="77">
        <v>344.42412547774001</v>
      </c>
      <c r="C27" s="78">
        <v>2.9482805692</v>
      </c>
      <c r="D27" s="77">
        <v>115.7770694272</v>
      </c>
      <c r="E27" s="77">
        <v>28.258711430799998</v>
      </c>
      <c r="F27" s="77">
        <v>0</v>
      </c>
      <c r="G27" s="77">
        <v>5.5111185000000003</v>
      </c>
      <c r="H27" s="77">
        <v>0</v>
      </c>
      <c r="I27" s="78">
        <f t="shared" si="16"/>
        <v>496.91930540494002</v>
      </c>
      <c r="K27" s="68">
        <v>1971</v>
      </c>
      <c r="L27" s="76">
        <f t="shared" si="0"/>
        <v>69.311882579620942</v>
      </c>
      <c r="M27" s="76">
        <f t="shared" si="1"/>
        <v>0.59331173837117146</v>
      </c>
      <c r="N27" s="76">
        <f t="shared" si="2"/>
        <v>23.298967894365294</v>
      </c>
      <c r="O27" s="76">
        <f t="shared" si="3"/>
        <v>5.6867807556343468</v>
      </c>
      <c r="P27" s="76">
        <f t="shared" si="4"/>
        <v>0</v>
      </c>
      <c r="Q27" s="76">
        <f t="shared" si="5"/>
        <v>1.1090570320082422</v>
      </c>
      <c r="R27" s="76">
        <f t="shared" si="6"/>
        <v>0</v>
      </c>
      <c r="S27" s="76">
        <f t="shared" si="17"/>
        <v>93.204162212357403</v>
      </c>
      <c r="U27" s="68">
        <v>1971</v>
      </c>
      <c r="V27" s="76">
        <v>14.349027843059829</v>
      </c>
      <c r="W27" s="76"/>
      <c r="X27" s="76">
        <v>12.442118475836992</v>
      </c>
      <c r="Y27" s="76">
        <v>10.760438000874869</v>
      </c>
      <c r="Z27" s="76"/>
      <c r="AA27" s="76">
        <v>9.0064553777237055</v>
      </c>
      <c r="AB27" s="76">
        <v>17.783367844053156</v>
      </c>
      <c r="AD27" s="68">
        <v>1971</v>
      </c>
      <c r="AE27" s="76">
        <f t="shared" si="7"/>
        <v>49.421513663016242</v>
      </c>
      <c r="AF27" s="76">
        <f t="shared" si="8"/>
        <v>0</v>
      </c>
      <c r="AG27" s="76">
        <f t="shared" si="9"/>
        <v>14.405120145984272</v>
      </c>
      <c r="AH27" s="76">
        <f t="shared" si="10"/>
        <v>3.040761123357373</v>
      </c>
      <c r="AI27" s="76">
        <f t="shared" si="11"/>
        <v>0</v>
      </c>
      <c r="AJ27" s="76">
        <f t="shared" si="12"/>
        <v>0.49635642851597606</v>
      </c>
      <c r="AK27" s="76">
        <f t="shared" si="13"/>
        <v>0</v>
      </c>
      <c r="AL27" s="76">
        <f t="shared" si="14"/>
        <v>63.826633809000512</v>
      </c>
      <c r="AM27" s="76">
        <f t="shared" si="15"/>
        <v>67.363751360873863</v>
      </c>
    </row>
    <row r="28" spans="1:39" x14ac:dyDescent="0.25">
      <c r="A28" s="68">
        <v>1972</v>
      </c>
      <c r="B28" s="77">
        <v>356.71849736301999</v>
      </c>
      <c r="C28" s="78">
        <v>5.6023377169500002</v>
      </c>
      <c r="D28" s="77">
        <v>130.43076792515998</v>
      </c>
      <c r="E28" s="77">
        <v>31.297208783049996</v>
      </c>
      <c r="F28" s="77">
        <v>3.6695430999999998</v>
      </c>
      <c r="G28" s="77">
        <v>6.0164177599999995</v>
      </c>
      <c r="H28" s="77">
        <v>0</v>
      </c>
      <c r="I28" s="78">
        <f t="shared" si="16"/>
        <v>533.73477264817996</v>
      </c>
      <c r="K28" s="68">
        <v>1972</v>
      </c>
      <c r="L28" s="76">
        <f t="shared" si="0"/>
        <v>66.834412079453713</v>
      </c>
      <c r="M28" s="76">
        <f t="shared" si="1"/>
        <v>1.0496482530365083</v>
      </c>
      <c r="N28" s="76">
        <f t="shared" si="2"/>
        <v>24.437375005194866</v>
      </c>
      <c r="O28" s="76">
        <f t="shared" si="3"/>
        <v>5.8638129623381436</v>
      </c>
      <c r="P28" s="76">
        <f t="shared" si="4"/>
        <v>0.68752183444844417</v>
      </c>
      <c r="Q28" s="76">
        <f t="shared" si="5"/>
        <v>1.1272298655283266</v>
      </c>
      <c r="R28" s="76">
        <f t="shared" si="6"/>
        <v>0</v>
      </c>
      <c r="S28" s="76">
        <f t="shared" si="17"/>
        <v>92.321435337685088</v>
      </c>
      <c r="U28" s="68">
        <v>1972</v>
      </c>
      <c r="V28" s="76">
        <v>13.670691454555998</v>
      </c>
      <c r="W28" s="76">
        <v>5.6435945900737821</v>
      </c>
      <c r="X28" s="76">
        <v>12.217454693120391</v>
      </c>
      <c r="Y28" s="76">
        <v>11.712475102136386</v>
      </c>
      <c r="Z28" s="76">
        <v>10.4</v>
      </c>
      <c r="AA28" s="76">
        <v>7.9631474357125045</v>
      </c>
      <c r="AB28" s="76">
        <v>16.514788065984796</v>
      </c>
      <c r="AD28" s="68">
        <v>1972</v>
      </c>
      <c r="AE28" s="76">
        <f t="shared" si="7"/>
        <v>48.765885135826935</v>
      </c>
      <c r="AF28" s="76">
        <f t="shared" si="8"/>
        <v>0.31617322831145322</v>
      </c>
      <c r="AG28" s="76">
        <f t="shared" si="9"/>
        <v>15.935319977145424</v>
      </c>
      <c r="AH28" s="76">
        <f t="shared" si="10"/>
        <v>3.6656777863783727</v>
      </c>
      <c r="AI28" s="76">
        <f t="shared" si="11"/>
        <v>0.38163248240000003</v>
      </c>
      <c r="AJ28" s="76">
        <f t="shared" si="12"/>
        <v>0.47909621657719165</v>
      </c>
      <c r="AK28" s="76">
        <f t="shared" si="13"/>
        <v>0</v>
      </c>
      <c r="AL28" s="76">
        <f t="shared" si="14"/>
        <v>65.017378341283816</v>
      </c>
      <c r="AM28" s="76">
        <f t="shared" si="15"/>
        <v>69.543784826639367</v>
      </c>
    </row>
    <row r="29" spans="1:39" x14ac:dyDescent="0.25">
      <c r="A29" s="68">
        <v>1973</v>
      </c>
      <c r="B29" s="77">
        <v>345.99695968890001</v>
      </c>
      <c r="C29" s="78">
        <v>9.9905284013999989</v>
      </c>
      <c r="D29" s="77">
        <v>127.35791158400001</v>
      </c>
      <c r="E29" s="77">
        <v>35.060030398599999</v>
      </c>
      <c r="F29" s="77">
        <v>6.29945792</v>
      </c>
      <c r="G29" s="77">
        <v>6.2649850799999998</v>
      </c>
      <c r="H29" s="77">
        <v>0</v>
      </c>
      <c r="I29" s="78">
        <f t="shared" si="16"/>
        <v>530.96987307289999</v>
      </c>
      <c r="K29" s="68">
        <v>1973</v>
      </c>
      <c r="L29" s="76">
        <f t="shared" si="0"/>
        <v>65.163199879213494</v>
      </c>
      <c r="M29" s="76">
        <f t="shared" si="1"/>
        <v>1.8815621955312594</v>
      </c>
      <c r="N29" s="76">
        <f t="shared" si="2"/>
        <v>23.985901657082206</v>
      </c>
      <c r="O29" s="76">
        <f t="shared" si="3"/>
        <v>6.603016889771145</v>
      </c>
      <c r="P29" s="76">
        <f t="shared" si="4"/>
        <v>1.1864059035106704</v>
      </c>
      <c r="Q29" s="76">
        <f t="shared" si="5"/>
        <v>1.1799134748912286</v>
      </c>
      <c r="R29" s="76">
        <f t="shared" si="6"/>
        <v>0</v>
      </c>
      <c r="S29" s="76">
        <f t="shared" si="17"/>
        <v>91.030663731826962</v>
      </c>
      <c r="U29" s="68">
        <v>1973</v>
      </c>
      <c r="V29" s="76">
        <v>13.865453992347817</v>
      </c>
      <c r="W29" s="76">
        <v>5.6435945900737821</v>
      </c>
      <c r="X29" s="76">
        <v>12.366241594057179</v>
      </c>
      <c r="Y29" s="76">
        <v>11.303831541612476</v>
      </c>
      <c r="Z29" s="76">
        <v>10.4</v>
      </c>
      <c r="AA29" s="76">
        <v>8.2510037253017749</v>
      </c>
      <c r="AB29" s="76">
        <v>17.67717687759685</v>
      </c>
      <c r="AD29" s="68">
        <v>1973</v>
      </c>
      <c r="AE29" s="76">
        <f t="shared" si="7"/>
        <v>47.974049260586654</v>
      </c>
      <c r="AF29" s="76">
        <f t="shared" si="8"/>
        <v>0.56382492038119503</v>
      </c>
      <c r="AG29" s="76">
        <f t="shared" si="9"/>
        <v>15.749387035623174</v>
      </c>
      <c r="AH29" s="76">
        <f t="shared" si="10"/>
        <v>3.9631267746958687</v>
      </c>
      <c r="AI29" s="76">
        <f t="shared" si="11"/>
        <v>0.65514362368000001</v>
      </c>
      <c r="AJ29" s="76">
        <f t="shared" si="12"/>
        <v>0.51692415234040034</v>
      </c>
      <c r="AK29" s="76">
        <f t="shared" si="13"/>
        <v>0</v>
      </c>
      <c r="AL29" s="76">
        <f t="shared" si="14"/>
        <v>64.28726121659102</v>
      </c>
      <c r="AM29" s="76">
        <f t="shared" si="15"/>
        <v>69.422455767307284</v>
      </c>
    </row>
    <row r="30" spans="1:39" x14ac:dyDescent="0.25">
      <c r="A30" s="68">
        <v>1974</v>
      </c>
      <c r="B30" s="77">
        <v>348.34434055533995</v>
      </c>
      <c r="C30" s="78">
        <v>16.97319038325</v>
      </c>
      <c r="D30" s="77">
        <v>121.28258699788</v>
      </c>
      <c r="E30" s="77">
        <v>40.544743156750002</v>
      </c>
      <c r="F30" s="77">
        <v>6.9707711200000002</v>
      </c>
      <c r="G30" s="77">
        <v>6.7702843399999999</v>
      </c>
      <c r="H30" s="77">
        <v>0</v>
      </c>
      <c r="I30" s="78">
        <f t="shared" si="16"/>
        <v>540.88591655321989</v>
      </c>
      <c r="K30" s="68">
        <v>1974</v>
      </c>
      <c r="L30" s="76">
        <f t="shared" si="0"/>
        <v>64.402553273184552</v>
      </c>
      <c r="M30" s="76">
        <f t="shared" si="1"/>
        <v>3.1380351870522292</v>
      </c>
      <c r="N30" s="76">
        <f t="shared" si="2"/>
        <v>22.422951547851316</v>
      </c>
      <c r="O30" s="76">
        <f t="shared" si="3"/>
        <v>7.4959879553012252</v>
      </c>
      <c r="P30" s="76">
        <f t="shared" si="4"/>
        <v>1.2887692037576133</v>
      </c>
      <c r="Q30" s="76">
        <f t="shared" si="5"/>
        <v>1.2517028328530801</v>
      </c>
      <c r="R30" s="76">
        <f t="shared" si="6"/>
        <v>0</v>
      </c>
      <c r="S30" s="76">
        <f t="shared" si="17"/>
        <v>89.963540008088088</v>
      </c>
      <c r="U30" s="68">
        <v>1974</v>
      </c>
      <c r="V30" s="76">
        <v>15.352797199668794</v>
      </c>
      <c r="W30" s="76">
        <v>5.6435945900737821</v>
      </c>
      <c r="X30" s="76">
        <v>12.663272465633494</v>
      </c>
      <c r="Y30" s="76">
        <v>10.531076691880809</v>
      </c>
      <c r="Z30" s="76">
        <v>10.4</v>
      </c>
      <c r="AA30" s="76">
        <v>8.8074984421848406</v>
      </c>
      <c r="AB30" s="76">
        <v>17.943599388480109</v>
      </c>
      <c r="AD30" s="68">
        <v>1974</v>
      </c>
      <c r="AE30" s="76">
        <f t="shared" si="7"/>
        <v>53.48060016198496</v>
      </c>
      <c r="AF30" s="76">
        <f t="shared" si="8"/>
        <v>0.95789805423202035</v>
      </c>
      <c r="AG30" s="76">
        <f t="shared" si="9"/>
        <v>15.358344444910525</v>
      </c>
      <c r="AH30" s="76">
        <f t="shared" si="10"/>
        <v>4.2697979963634385</v>
      </c>
      <c r="AI30" s="76">
        <f t="shared" si="11"/>
        <v>0.7249601964800001</v>
      </c>
      <c r="AJ30" s="76">
        <f t="shared" si="12"/>
        <v>0.5962926877769843</v>
      </c>
      <c r="AK30" s="76">
        <f t="shared" si="13"/>
        <v>0</v>
      </c>
      <c r="AL30" s="76">
        <f t="shared" si="14"/>
        <v>69.796842661127499</v>
      </c>
      <c r="AM30" s="76">
        <f t="shared" si="15"/>
        <v>75.387893541747914</v>
      </c>
    </row>
    <row r="31" spans="1:39" x14ac:dyDescent="0.25">
      <c r="A31" s="68">
        <v>1975</v>
      </c>
      <c r="B31" s="77">
        <v>366.04621284102001</v>
      </c>
      <c r="C31" s="78">
        <v>26.832941983799998</v>
      </c>
      <c r="D31" s="77">
        <v>127.33778670288</v>
      </c>
      <c r="E31" s="77">
        <v>42.846646636199999</v>
      </c>
      <c r="F31" s="77">
        <v>9.9807943600000009</v>
      </c>
      <c r="G31" s="77">
        <v>7.7246377000000006</v>
      </c>
      <c r="H31" s="77">
        <v>0</v>
      </c>
      <c r="I31" s="78">
        <f t="shared" si="16"/>
        <v>580.76902022390004</v>
      </c>
      <c r="K31" s="68">
        <v>1975</v>
      </c>
      <c r="L31" s="76">
        <f t="shared" si="0"/>
        <v>63.027847576976583</v>
      </c>
      <c r="M31" s="76">
        <f t="shared" si="1"/>
        <v>4.6202433410541204</v>
      </c>
      <c r="N31" s="76">
        <f t="shared" si="2"/>
        <v>21.92571956641012</v>
      </c>
      <c r="O31" s="76">
        <f t="shared" si="3"/>
        <v>7.3775709695537168</v>
      </c>
      <c r="P31" s="76">
        <f t="shared" si="4"/>
        <v>1.7185479962674615</v>
      </c>
      <c r="Q31" s="76">
        <f t="shared" si="5"/>
        <v>1.3300705497379959</v>
      </c>
      <c r="R31" s="76">
        <f t="shared" si="6"/>
        <v>0</v>
      </c>
      <c r="S31" s="76">
        <f t="shared" si="17"/>
        <v>89.573810484440827</v>
      </c>
      <c r="U31" s="68">
        <v>1975</v>
      </c>
      <c r="V31" s="76">
        <v>14.941557941736008</v>
      </c>
      <c r="W31" s="76">
        <v>5.6435945900737821</v>
      </c>
      <c r="X31" s="76">
        <v>12.687693602524956</v>
      </c>
      <c r="Y31" s="76">
        <v>10.669261495596622</v>
      </c>
      <c r="Z31" s="76">
        <v>11.907380275530285</v>
      </c>
      <c r="AA31" s="76">
        <v>9.2908483129612058</v>
      </c>
      <c r="AB31" s="76">
        <v>18.698007878964464</v>
      </c>
      <c r="AD31" s="68">
        <v>1975</v>
      </c>
      <c r="AE31" s="76">
        <f t="shared" si="7"/>
        <v>54.693006985171316</v>
      </c>
      <c r="AF31" s="76">
        <f t="shared" si="8"/>
        <v>1.5143424621553732</v>
      </c>
      <c r="AG31" s="76">
        <f t="shared" si="9"/>
        <v>16.156228217098178</v>
      </c>
      <c r="AH31" s="76">
        <f t="shared" si="10"/>
        <v>4.5714207717104314</v>
      </c>
      <c r="AI31" s="76">
        <f t="shared" si="11"/>
        <v>1.1884511389638792</v>
      </c>
      <c r="AJ31" s="76">
        <f t="shared" si="12"/>
        <v>0.71768437143281538</v>
      </c>
      <c r="AK31" s="76">
        <f t="shared" si="13"/>
        <v>0</v>
      </c>
      <c r="AL31" s="76">
        <f t="shared" si="14"/>
        <v>72.363577664424866</v>
      </c>
      <c r="AM31" s="76">
        <f t="shared" si="15"/>
        <v>78.841133946531997</v>
      </c>
    </row>
    <row r="32" spans="1:39" x14ac:dyDescent="0.25">
      <c r="A32" s="68">
        <v>1976</v>
      </c>
      <c r="B32" s="77">
        <v>373.46531322419997</v>
      </c>
      <c r="C32" s="78">
        <v>38.956955897649998</v>
      </c>
      <c r="D32" s="77">
        <v>123.77745356</v>
      </c>
      <c r="E32" s="77">
        <v>46.908538282349994</v>
      </c>
      <c r="F32" s="77">
        <v>12.757672340000001</v>
      </c>
      <c r="G32" s="77">
        <v>10.07151236</v>
      </c>
      <c r="H32" s="77">
        <v>0</v>
      </c>
      <c r="I32" s="78">
        <f t="shared" si="16"/>
        <v>605.93744566420003</v>
      </c>
      <c r="K32" s="68">
        <v>1976</v>
      </c>
      <c r="L32" s="76">
        <f t="shared" si="0"/>
        <v>61.634301675286785</v>
      </c>
      <c r="M32" s="76">
        <f t="shared" si="1"/>
        <v>6.4292042316261249</v>
      </c>
      <c r="N32" s="76">
        <f t="shared" si="2"/>
        <v>20.427430990722318</v>
      </c>
      <c r="O32" s="76">
        <f t="shared" si="3"/>
        <v>7.7414819991742005</v>
      </c>
      <c r="P32" s="76">
        <f t="shared" si="4"/>
        <v>2.1054437931320851</v>
      </c>
      <c r="Q32" s="76">
        <f t="shared" si="5"/>
        <v>1.6621373100584802</v>
      </c>
      <c r="R32" s="76">
        <f t="shared" si="6"/>
        <v>0</v>
      </c>
      <c r="S32" s="76">
        <f t="shared" si="17"/>
        <v>88.490936897635223</v>
      </c>
      <c r="U32" s="68">
        <v>1976</v>
      </c>
      <c r="V32" s="76">
        <v>14.137988555924483</v>
      </c>
      <c r="W32" s="76">
        <v>5.6435945900737821</v>
      </c>
      <c r="X32" s="76">
        <v>12.335899126654864</v>
      </c>
      <c r="Y32" s="76">
        <v>10.368450907482087</v>
      </c>
      <c r="Z32" s="76">
        <v>12.57477879834836</v>
      </c>
      <c r="AA32" s="76">
        <v>9.8772740969373292</v>
      </c>
      <c r="AB32" s="76">
        <v>18.097419937320851</v>
      </c>
      <c r="AD32" s="68">
        <v>1976</v>
      </c>
      <c r="AE32" s="76">
        <f t="shared" si="7"/>
        <v>52.800483243984914</v>
      </c>
      <c r="AF32" s="76">
        <f t="shared" si="8"/>
        <v>2.1985726554972045</v>
      </c>
      <c r="AG32" s="76">
        <f t="shared" si="9"/>
        <v>15.26906181270367</v>
      </c>
      <c r="AH32" s="76">
        <f t="shared" si="10"/>
        <v>4.8636887632228998</v>
      </c>
      <c r="AI32" s="76">
        <f t="shared" si="11"/>
        <v>1.6042490765730733</v>
      </c>
      <c r="AJ32" s="76">
        <f t="shared" si="12"/>
        <v>0.99479088150412143</v>
      </c>
      <c r="AK32" s="76">
        <f t="shared" si="13"/>
        <v>0</v>
      </c>
      <c r="AL32" s="76">
        <f t="shared" si="14"/>
        <v>70.268117712185784</v>
      </c>
      <c r="AM32" s="76">
        <f t="shared" si="15"/>
        <v>77.730846433485866</v>
      </c>
    </row>
    <row r="33" spans="1:39" x14ac:dyDescent="0.25">
      <c r="A33" s="68">
        <v>1977</v>
      </c>
      <c r="B33" s="77">
        <v>360.87711390153999</v>
      </c>
      <c r="C33" s="78">
        <v>57.150924799199998</v>
      </c>
      <c r="D33" s="77">
        <v>121.19561928</v>
      </c>
      <c r="E33" s="77">
        <v>48.051111080799991</v>
      </c>
      <c r="F33" s="77">
        <v>14.392410699999999</v>
      </c>
      <c r="G33" s="77">
        <v>10.91156104</v>
      </c>
      <c r="H33" s="77">
        <v>0</v>
      </c>
      <c r="I33" s="78">
        <f t="shared" si="16"/>
        <v>612.57874080153999</v>
      </c>
      <c r="K33" s="68">
        <v>1977</v>
      </c>
      <c r="L33" s="76">
        <f t="shared" si="0"/>
        <v>58.911139069133156</v>
      </c>
      <c r="M33" s="76">
        <f t="shared" si="1"/>
        <v>9.3295638572797692</v>
      </c>
      <c r="N33" s="76">
        <f t="shared" si="2"/>
        <v>19.7844964585972</v>
      </c>
      <c r="O33" s="76">
        <f t="shared" si="3"/>
        <v>7.8440709545235983</v>
      </c>
      <c r="P33" s="76">
        <f t="shared" si="4"/>
        <v>2.349479298149979</v>
      </c>
      <c r="Q33" s="76">
        <f t="shared" si="5"/>
        <v>1.7812503623162903</v>
      </c>
      <c r="R33" s="76">
        <f t="shared" si="6"/>
        <v>0</v>
      </c>
      <c r="S33" s="76">
        <f t="shared" si="17"/>
        <v>88.025199385010126</v>
      </c>
      <c r="U33" s="68">
        <v>1977</v>
      </c>
      <c r="V33" s="76">
        <v>14.125677914125873</v>
      </c>
      <c r="W33" s="76">
        <v>5.6435945900737821</v>
      </c>
      <c r="X33" s="76">
        <v>12.382149373031064</v>
      </c>
      <c r="Y33" s="76">
        <v>9.9775322665408321</v>
      </c>
      <c r="Z33" s="76">
        <v>12.04193457217551</v>
      </c>
      <c r="AA33" s="76">
        <v>9.8489602532445826</v>
      </c>
      <c r="AB33" s="76">
        <v>17.769214915971862</v>
      </c>
      <c r="AD33" s="68">
        <v>1977</v>
      </c>
      <c r="AE33" s="76">
        <f t="shared" si="7"/>
        <v>50.976338775524702</v>
      </c>
      <c r="AF33" s="76">
        <f t="shared" si="8"/>
        <v>3.2253665001447867</v>
      </c>
      <c r="AG33" s="76">
        <f t="shared" si="9"/>
        <v>15.006622612819635</v>
      </c>
      <c r="AH33" s="76">
        <f t="shared" si="10"/>
        <v>4.7943151125181966</v>
      </c>
      <c r="AI33" s="76">
        <f t="shared" si="11"/>
        <v>1.7331246798527873</v>
      </c>
      <c r="AJ33" s="76">
        <f t="shared" si="12"/>
        <v>1.0746753098381212</v>
      </c>
      <c r="AK33" s="76">
        <f t="shared" si="13"/>
        <v>0</v>
      </c>
      <c r="AL33" s="76">
        <f t="shared" si="14"/>
        <v>69.208327888489123</v>
      </c>
      <c r="AM33" s="76">
        <f t="shared" si="15"/>
        <v>76.810442990698235</v>
      </c>
    </row>
    <row r="34" spans="1:39" x14ac:dyDescent="0.25">
      <c r="A34" s="68">
        <v>1978</v>
      </c>
      <c r="B34" s="77">
        <v>338.01089992830003</v>
      </c>
      <c r="C34" s="78">
        <v>66.258685414399991</v>
      </c>
      <c r="D34" s="77">
        <v>101.82006884</v>
      </c>
      <c r="E34" s="77">
        <v>51.283720005599996</v>
      </c>
      <c r="F34" s="77">
        <v>18.161743599999998</v>
      </c>
      <c r="G34" s="77">
        <v>12.725921039999999</v>
      </c>
      <c r="H34" s="77">
        <v>0</v>
      </c>
      <c r="I34" s="78">
        <f t="shared" si="16"/>
        <v>588.2610388283</v>
      </c>
      <c r="K34" s="68">
        <v>1978</v>
      </c>
      <c r="L34" s="76">
        <f t="shared" si="0"/>
        <v>57.459338221948386</v>
      </c>
      <c r="M34" s="76">
        <f t="shared" si="1"/>
        <v>11.263483562735045</v>
      </c>
      <c r="N34" s="76">
        <f t="shared" si="2"/>
        <v>17.308654172101132</v>
      </c>
      <c r="O34" s="76">
        <f t="shared" si="3"/>
        <v>8.7178508554207603</v>
      </c>
      <c r="P34" s="76">
        <f t="shared" si="4"/>
        <v>3.0873612905207204</v>
      </c>
      <c r="Q34" s="76">
        <f t="shared" si="5"/>
        <v>2.1633118972739593</v>
      </c>
      <c r="R34" s="76">
        <f t="shared" si="6"/>
        <v>0</v>
      </c>
      <c r="S34" s="76">
        <f t="shared" si="17"/>
        <v>86.031475956784561</v>
      </c>
      <c r="U34" s="68">
        <v>1978</v>
      </c>
      <c r="V34" s="76">
        <v>13.922566902704524</v>
      </c>
      <c r="W34" s="76">
        <v>5.6435945900737821</v>
      </c>
      <c r="X34" s="76">
        <v>12.195838525644014</v>
      </c>
      <c r="Y34" s="76">
        <v>9.4861546572647093</v>
      </c>
      <c r="Z34" s="76">
        <v>11.764658921984253</v>
      </c>
      <c r="AA34" s="76">
        <v>9.2700735195057646</v>
      </c>
      <c r="AB34" s="76">
        <v>16.78041298490745</v>
      </c>
      <c r="AD34" s="68">
        <v>1978</v>
      </c>
      <c r="AE34" s="76">
        <f t="shared" si="7"/>
        <v>47.059793680951216</v>
      </c>
      <c r="AF34" s="76">
        <f t="shared" si="8"/>
        <v>3.7393715855010838</v>
      </c>
      <c r="AG34" s="76">
        <f t="shared" si="9"/>
        <v>12.417811182425977</v>
      </c>
      <c r="AH34" s="76">
        <f t="shared" si="10"/>
        <v>4.8648529937298175</v>
      </c>
      <c r="AI34" s="76">
        <f t="shared" si="11"/>
        <v>2.1366671888253039</v>
      </c>
      <c r="AJ34" s="76">
        <f t="shared" si="12"/>
        <v>1.1797022364422525</v>
      </c>
      <c r="AK34" s="76">
        <f t="shared" si="13"/>
        <v>0</v>
      </c>
      <c r="AL34" s="76">
        <f t="shared" si="14"/>
        <v>63.216976448878277</v>
      </c>
      <c r="AM34" s="76">
        <f t="shared" si="15"/>
        <v>71.398198867875649</v>
      </c>
    </row>
    <row r="35" spans="1:39" x14ac:dyDescent="0.25">
      <c r="A35" s="68">
        <v>1979</v>
      </c>
      <c r="B35" s="77">
        <v>385.45041928285997</v>
      </c>
      <c r="C35" s="78">
        <v>81.293433985199997</v>
      </c>
      <c r="D35" s="77">
        <v>117.51428284000001</v>
      </c>
      <c r="E35" s="77">
        <v>65.365820714799995</v>
      </c>
      <c r="F35" s="77">
        <v>24.657152400000001</v>
      </c>
      <c r="G35" s="77">
        <v>13.7301693</v>
      </c>
      <c r="H35" s="77">
        <v>0</v>
      </c>
      <c r="I35" s="78">
        <f t="shared" si="16"/>
        <v>688.01127852285981</v>
      </c>
      <c r="K35" s="68">
        <v>1979</v>
      </c>
      <c r="L35" s="76">
        <f t="shared" si="0"/>
        <v>56.023851834291264</v>
      </c>
      <c r="M35" s="76">
        <f t="shared" si="1"/>
        <v>11.815712405141763</v>
      </c>
      <c r="N35" s="76">
        <f t="shared" si="2"/>
        <v>17.08028436573013</v>
      </c>
      <c r="O35" s="76">
        <f t="shared" si="3"/>
        <v>9.5006902873944892</v>
      </c>
      <c r="P35" s="76">
        <f t="shared" si="4"/>
        <v>3.583829679789289</v>
      </c>
      <c r="Q35" s="76">
        <f t="shared" si="5"/>
        <v>1.9956314276530864</v>
      </c>
      <c r="R35" s="76">
        <f t="shared" si="6"/>
        <v>0</v>
      </c>
      <c r="S35" s="76">
        <f t="shared" si="17"/>
        <v>84.919848605163168</v>
      </c>
      <c r="U35" s="68">
        <v>1979</v>
      </c>
      <c r="V35" s="76">
        <v>13.144185370637762</v>
      </c>
      <c r="W35" s="76">
        <v>5.6435945900737821</v>
      </c>
      <c r="X35" s="76">
        <v>11.43426919881208</v>
      </c>
      <c r="Y35" s="76">
        <v>9.4395176618965131</v>
      </c>
      <c r="Z35" s="76">
        <v>12.049962117112241</v>
      </c>
      <c r="AA35" s="76">
        <v>9.045876475946443</v>
      </c>
      <c r="AB35" s="76">
        <v>16.178872314400117</v>
      </c>
      <c r="AD35" s="68">
        <v>1979</v>
      </c>
      <c r="AE35" s="76">
        <f t="shared" si="7"/>
        <v>50.664317622439597</v>
      </c>
      <c r="AF35" s="76">
        <f t="shared" si="8"/>
        <v>4.5878718424739482</v>
      </c>
      <c r="AG35" s="76">
        <f t="shared" si="9"/>
        <v>13.43689944697903</v>
      </c>
      <c r="AH35" s="76">
        <f t="shared" si="10"/>
        <v>6.1702181912171552</v>
      </c>
      <c r="AI35" s="76">
        <f t="shared" si="11"/>
        <v>2.9711775233586319</v>
      </c>
      <c r="AJ35" s="76">
        <f t="shared" si="12"/>
        <v>1.2420141548163204</v>
      </c>
      <c r="AK35" s="76">
        <f t="shared" si="13"/>
        <v>0</v>
      </c>
      <c r="AL35" s="76">
        <f t="shared" si="14"/>
        <v>68.689088911892568</v>
      </c>
      <c r="AM35" s="76">
        <f t="shared" si="15"/>
        <v>79.072498781284679</v>
      </c>
    </row>
    <row r="36" spans="1:39" x14ac:dyDescent="0.25">
      <c r="A36" s="68">
        <v>1980</v>
      </c>
      <c r="B36" s="77">
        <v>403.39782709297998</v>
      </c>
      <c r="C36" s="78">
        <v>97.333827873199994</v>
      </c>
      <c r="D36" s="77">
        <v>121.90140531999999</v>
      </c>
      <c r="E36" s="77">
        <v>71.556779906800003</v>
      </c>
      <c r="F36" s="77">
        <v>26.629361719999999</v>
      </c>
      <c r="G36" s="77">
        <v>15.399380500000001</v>
      </c>
      <c r="H36" s="77">
        <v>0</v>
      </c>
      <c r="I36" s="78">
        <f t="shared" si="16"/>
        <v>736.21858241298003</v>
      </c>
      <c r="K36" s="68">
        <v>1980</v>
      </c>
      <c r="L36" s="76">
        <f t="shared" si="0"/>
        <v>54.793214505783141</v>
      </c>
      <c r="M36" s="76">
        <f t="shared" si="1"/>
        <v>13.220778475080763</v>
      </c>
      <c r="N36" s="76">
        <f t="shared" si="2"/>
        <v>16.55777349716768</v>
      </c>
      <c r="O36" s="76">
        <f t="shared" si="3"/>
        <v>9.719502008801566</v>
      </c>
      <c r="P36" s="76">
        <f t="shared" si="4"/>
        <v>3.6170455834898125</v>
      </c>
      <c r="Q36" s="76">
        <f t="shared" si="5"/>
        <v>2.0916859296770314</v>
      </c>
      <c r="R36" s="76">
        <f t="shared" si="6"/>
        <v>0</v>
      </c>
      <c r="S36" s="76">
        <f t="shared" si="17"/>
        <v>84.571766478031577</v>
      </c>
      <c r="U36" s="68">
        <v>1980</v>
      </c>
      <c r="V36" s="76">
        <v>12.431319661889377</v>
      </c>
      <c r="W36" s="76">
        <v>5.6435945900737821</v>
      </c>
      <c r="X36" s="76">
        <v>11.076571401390616</v>
      </c>
      <c r="Y36" s="76">
        <v>8.7322290161139406</v>
      </c>
      <c r="Z36" s="76">
        <v>12.342114606963211</v>
      </c>
      <c r="AA36" s="76">
        <v>9.4107287408623694</v>
      </c>
      <c r="AB36" s="76">
        <v>17.263115538246751</v>
      </c>
      <c r="AD36" s="68">
        <v>1980</v>
      </c>
      <c r="AE36" s="76">
        <f t="shared" si="7"/>
        <v>50.14767339504413</v>
      </c>
      <c r="AF36" s="76">
        <f t="shared" si="8"/>
        <v>5.4931266441636417</v>
      </c>
      <c r="AG36" s="76">
        <f t="shared" si="9"/>
        <v>13.50249619956838</v>
      </c>
      <c r="AH36" s="76">
        <f t="shared" si="10"/>
        <v>6.2485018980183797</v>
      </c>
      <c r="AI36" s="76">
        <f t="shared" si="11"/>
        <v>3.2866263425851896</v>
      </c>
      <c r="AJ36" s="76">
        <f t="shared" si="12"/>
        <v>1.4491939266282552</v>
      </c>
      <c r="AK36" s="76">
        <f t="shared" si="13"/>
        <v>0</v>
      </c>
      <c r="AL36" s="76">
        <f t="shared" si="14"/>
        <v>69.143296238776159</v>
      </c>
      <c r="AM36" s="76">
        <f t="shared" si="15"/>
        <v>80.127618406007983</v>
      </c>
    </row>
    <row r="37" spans="1:39" x14ac:dyDescent="0.25">
      <c r="A37" s="68">
        <v>1981</v>
      </c>
      <c r="B37" s="77">
        <v>392.03943907988003</v>
      </c>
      <c r="C37" s="78">
        <v>106.517265444</v>
      </c>
      <c r="D37" s="77">
        <v>109.63633172</v>
      </c>
      <c r="E37" s="77">
        <v>75.421312275999995</v>
      </c>
      <c r="F37" s="77">
        <v>29.768204520000001</v>
      </c>
      <c r="G37" s="77">
        <v>16.43991596</v>
      </c>
      <c r="H37" s="77">
        <v>0</v>
      </c>
      <c r="I37" s="78">
        <f t="shared" si="16"/>
        <v>729.82246899988013</v>
      </c>
      <c r="K37" s="68">
        <v>1981</v>
      </c>
      <c r="L37" s="76">
        <f t="shared" si="0"/>
        <v>53.717096380591755</v>
      </c>
      <c r="M37" s="76">
        <f t="shared" si="1"/>
        <v>14.594955618448836</v>
      </c>
      <c r="N37" s="76">
        <f t="shared" si="2"/>
        <v>15.022328905581833</v>
      </c>
      <c r="O37" s="76">
        <f t="shared" si="3"/>
        <v>10.334199819766358</v>
      </c>
      <c r="P37" s="76">
        <f t="shared" si="4"/>
        <v>4.0788281786929872</v>
      </c>
      <c r="Q37" s="76">
        <f t="shared" si="5"/>
        <v>2.252591096918215</v>
      </c>
      <c r="R37" s="76">
        <f t="shared" si="6"/>
        <v>0</v>
      </c>
      <c r="S37" s="76">
        <f t="shared" si="17"/>
        <v>83.334380904622421</v>
      </c>
      <c r="U37" s="68">
        <v>1981</v>
      </c>
      <c r="V37" s="76">
        <v>12.404484179907014</v>
      </c>
      <c r="W37" s="76">
        <v>5.6435945900737821</v>
      </c>
      <c r="X37" s="76">
        <v>10.960920846741686</v>
      </c>
      <c r="Y37" s="76">
        <v>8.9037315999548206</v>
      </c>
      <c r="Z37" s="76">
        <v>15.36835175122093</v>
      </c>
      <c r="AA37" s="76">
        <v>10.150692192539315</v>
      </c>
      <c r="AB37" s="76">
        <v>17.050548910342421</v>
      </c>
      <c r="AD37" s="68">
        <v>1981</v>
      </c>
      <c r="AE37" s="76">
        <f t="shared" si="7"/>
        <v>48.630470199659911</v>
      </c>
      <c r="AF37" s="76">
        <f t="shared" si="8"/>
        <v>6.011402630092114</v>
      </c>
      <c r="AG37" s="76">
        <f t="shared" si="9"/>
        <v>12.017151539100349</v>
      </c>
      <c r="AH37" s="76">
        <f t="shared" si="10"/>
        <v>6.7153112142188158</v>
      </c>
      <c r="AI37" s="76">
        <f t="shared" si="11"/>
        <v>4.5748823806564483</v>
      </c>
      <c r="AJ37" s="76">
        <f t="shared" si="12"/>
        <v>1.6687652658117449</v>
      </c>
      <c r="AK37" s="76">
        <f t="shared" si="13"/>
        <v>0</v>
      </c>
      <c r="AL37" s="76">
        <f t="shared" si="14"/>
        <v>66.659024368852371</v>
      </c>
      <c r="AM37" s="76">
        <f t="shared" si="15"/>
        <v>79.617983229539377</v>
      </c>
    </row>
    <row r="38" spans="1:39" x14ac:dyDescent="0.25">
      <c r="A38" s="68">
        <v>1982</v>
      </c>
      <c r="B38" s="77">
        <v>395.65013613481995</v>
      </c>
      <c r="C38" s="78">
        <v>106.2995966748</v>
      </c>
      <c r="D38" s="77">
        <v>118.89319644</v>
      </c>
      <c r="E38" s="77">
        <v>78.679848405200005</v>
      </c>
      <c r="F38" s="77">
        <v>31.586193239999997</v>
      </c>
      <c r="G38" s="77">
        <v>16.197698899999999</v>
      </c>
      <c r="H38" s="77">
        <v>0</v>
      </c>
      <c r="I38" s="78">
        <f t="shared" si="16"/>
        <v>747.30666979481987</v>
      </c>
      <c r="K38" s="68">
        <v>1982</v>
      </c>
      <c r="L38" s="76">
        <f t="shared" ref="L38:L69" si="18">B38/$I38*100</f>
        <v>52.943477172958922</v>
      </c>
      <c r="M38" s="76">
        <f t="shared" ref="M38:M69" si="19">C38/$I38*100</f>
        <v>14.224360757275933</v>
      </c>
      <c r="N38" s="76">
        <f t="shared" ref="N38:N69" si="20">D38/$I38*100</f>
        <v>15.909559120172611</v>
      </c>
      <c r="O38" s="76">
        <f t="shared" ref="O38:O69" si="21">E38/$I38*100</f>
        <v>10.528455262790883</v>
      </c>
      <c r="P38" s="76">
        <f t="shared" ref="P38:P69" si="22">F38/$I38*100</f>
        <v>4.2266708590560667</v>
      </c>
      <c r="Q38" s="76">
        <f t="shared" ref="Q38:Q69" si="23">G38/$I38*100</f>
        <v>2.1674768277455936</v>
      </c>
      <c r="R38" s="76">
        <f t="shared" ref="R38:R69" si="24">H38/$I38*100</f>
        <v>0</v>
      </c>
      <c r="S38" s="76">
        <f t="shared" si="17"/>
        <v>83.07739705040747</v>
      </c>
      <c r="U38" s="68">
        <v>1982</v>
      </c>
      <c r="V38" s="76">
        <v>11.923107457897633</v>
      </c>
      <c r="W38" s="76">
        <v>5.6435945900737821</v>
      </c>
      <c r="X38" s="76">
        <v>10.595483725310087</v>
      </c>
      <c r="Y38" s="76">
        <v>8.8362715849504525</v>
      </c>
      <c r="Z38" s="76">
        <v>14.678724112717505</v>
      </c>
      <c r="AA38" s="76">
        <v>8.1961086775606908</v>
      </c>
      <c r="AB38" s="76">
        <v>17.075547697423008</v>
      </c>
      <c r="AD38" s="68">
        <v>1982</v>
      </c>
      <c r="AE38" s="76">
        <f t="shared" ref="AE38:AE69" si="25">V38/100*B38</f>
        <v>47.173790888672855</v>
      </c>
      <c r="AF38" s="76">
        <f t="shared" ref="AF38:AF69" si="26">W38/100*C38</f>
        <v>5.9991182872092628</v>
      </c>
      <c r="AG38" s="76">
        <f t="shared" ref="AG38:AG69" si="27">X38/100*D38</f>
        <v>12.597309279301152</v>
      </c>
      <c r="AH38" s="76">
        <f t="shared" ref="AH38:AH69" si="28">Y38/100*E38</f>
        <v>6.9523650877107803</v>
      </c>
      <c r="AI38" s="76">
        <f t="shared" ref="AI38:AI69" si="29">Z38/100*F38</f>
        <v>4.6364501634094264</v>
      </c>
      <c r="AJ38" s="76">
        <f t="shared" ref="AJ38:AJ69" si="30">AA38/100*G38</f>
        <v>1.3275810051080525</v>
      </c>
      <c r="AK38" s="76">
        <f t="shared" ref="AK38:AK69" si="31">AB38/100*H38</f>
        <v>0</v>
      </c>
      <c r="AL38" s="76">
        <f t="shared" ref="AL38:AL69" si="32">SUM(AE38:AG38)</f>
        <v>65.770218455183269</v>
      </c>
      <c r="AM38" s="76">
        <f t="shared" ref="AM38:AM69" si="33">SUM(AE38:AK38)</f>
        <v>78.686614711411522</v>
      </c>
    </row>
    <row r="39" spans="1:39" x14ac:dyDescent="0.25">
      <c r="A39" s="68">
        <v>1983</v>
      </c>
      <c r="B39" s="77">
        <v>342.87074755603999</v>
      </c>
      <c r="C39" s="77">
        <v>111.09828494848</v>
      </c>
      <c r="D39" s="77">
        <v>112.60547742920001</v>
      </c>
      <c r="E39" s="77">
        <v>75.866149803360003</v>
      </c>
      <c r="F39" s="77">
        <v>35.33223973658</v>
      </c>
      <c r="G39" s="77">
        <v>17.401052304860002</v>
      </c>
      <c r="H39" s="77">
        <v>9.3737820783999997</v>
      </c>
      <c r="I39" s="78">
        <f t="shared" si="16"/>
        <v>704.54773385692022</v>
      </c>
      <c r="K39" s="68">
        <v>1983</v>
      </c>
      <c r="L39" s="76">
        <f t="shared" si="18"/>
        <v>48.665368019716077</v>
      </c>
      <c r="M39" s="76">
        <f t="shared" si="19"/>
        <v>15.768737817137296</v>
      </c>
      <c r="N39" s="76">
        <f t="shared" si="20"/>
        <v>15.982661219100303</v>
      </c>
      <c r="O39" s="76">
        <f t="shared" si="21"/>
        <v>10.768063845446548</v>
      </c>
      <c r="P39" s="76">
        <f t="shared" si="22"/>
        <v>5.014882319351166</v>
      </c>
      <c r="Q39" s="76">
        <f t="shared" si="23"/>
        <v>2.4698187885157279</v>
      </c>
      <c r="R39" s="76">
        <f t="shared" si="24"/>
        <v>1.3304679907328507</v>
      </c>
      <c r="S39" s="76">
        <f t="shared" si="17"/>
        <v>80.416767055953684</v>
      </c>
      <c r="U39" s="68">
        <v>1983</v>
      </c>
      <c r="V39" s="76">
        <v>11.346183736796092</v>
      </c>
      <c r="W39" s="76">
        <v>5.6435945900737821</v>
      </c>
      <c r="X39" s="76">
        <v>10.319713609894791</v>
      </c>
      <c r="Y39" s="76">
        <v>8.0912179489368601</v>
      </c>
      <c r="Z39" s="76">
        <v>16.270992161252735</v>
      </c>
      <c r="AA39" s="76">
        <v>8.4788571366554386</v>
      </c>
      <c r="AB39" s="76">
        <v>15.684552043330704</v>
      </c>
      <c r="AD39" s="68">
        <v>1983</v>
      </c>
      <c r="AE39" s="76">
        <f t="shared" si="25"/>
        <v>38.902744997434596</v>
      </c>
      <c r="AF39" s="76">
        <f t="shared" si="26"/>
        <v>6.2699367990171719</v>
      </c>
      <c r="AG39" s="76">
        <f t="shared" si="27"/>
        <v>11.620562779748161</v>
      </c>
      <c r="AH39" s="76">
        <f t="shared" si="28"/>
        <v>6.1384955300567912</v>
      </c>
      <c r="AI39" s="76">
        <f t="shared" si="29"/>
        <v>5.7489059579339559</v>
      </c>
      <c r="AJ39" s="76">
        <f t="shared" si="30"/>
        <v>1.475410365203768</v>
      </c>
      <c r="AK39" s="76">
        <f t="shared" si="31"/>
        <v>1.4702357285150545</v>
      </c>
      <c r="AL39" s="76">
        <f t="shared" si="32"/>
        <v>56.793244576199932</v>
      </c>
      <c r="AM39" s="76">
        <f t="shared" si="33"/>
        <v>71.626292157909504</v>
      </c>
    </row>
    <row r="40" spans="1:39" x14ac:dyDescent="0.25">
      <c r="A40" s="68">
        <v>1984</v>
      </c>
      <c r="B40" s="77">
        <v>398.28327779407999</v>
      </c>
      <c r="C40" s="77">
        <v>131.92064415403999</v>
      </c>
      <c r="D40" s="77">
        <v>130.11282129311999</v>
      </c>
      <c r="E40" s="77">
        <v>78.268946667280005</v>
      </c>
      <c r="F40" s="77">
        <v>37.325957387199999</v>
      </c>
      <c r="G40" s="77">
        <v>20.056237530939999</v>
      </c>
      <c r="H40" s="77">
        <v>12.006862956599999</v>
      </c>
      <c r="I40" s="78">
        <f t="shared" si="16"/>
        <v>807.97474778326</v>
      </c>
      <c r="K40" s="68">
        <v>1984</v>
      </c>
      <c r="L40" s="76">
        <f t="shared" si="18"/>
        <v>49.294025449037903</v>
      </c>
      <c r="M40" s="76">
        <f t="shared" si="19"/>
        <v>16.327322668929231</v>
      </c>
      <c r="N40" s="76">
        <f t="shared" si="20"/>
        <v>16.103575223123542</v>
      </c>
      <c r="O40" s="76">
        <f t="shared" si="21"/>
        <v>9.6870535721588826</v>
      </c>
      <c r="P40" s="76">
        <f t="shared" si="22"/>
        <v>4.6196935596819815</v>
      </c>
      <c r="Q40" s="76">
        <f t="shared" si="23"/>
        <v>2.4822851934377663</v>
      </c>
      <c r="R40" s="76">
        <f t="shared" si="24"/>
        <v>1.4860443336306906</v>
      </c>
      <c r="S40" s="76">
        <f t="shared" si="17"/>
        <v>81.724923341090673</v>
      </c>
      <c r="U40" s="68">
        <v>1984</v>
      </c>
      <c r="V40" s="76">
        <v>11.275042341963186</v>
      </c>
      <c r="W40" s="76">
        <v>5.6435945900737821</v>
      </c>
      <c r="X40" s="76">
        <v>10.356852885016119</v>
      </c>
      <c r="Y40" s="76">
        <v>7.9471677053297372</v>
      </c>
      <c r="Z40" s="76">
        <v>16.656176276757776</v>
      </c>
      <c r="AA40" s="76">
        <v>8.9473393920321822</v>
      </c>
      <c r="AB40" s="76">
        <v>15.276597548570992</v>
      </c>
      <c r="AD40" s="68">
        <v>1984</v>
      </c>
      <c r="AE40" s="76">
        <f t="shared" si="25"/>
        <v>44.90660821224138</v>
      </c>
      <c r="AF40" s="76">
        <f t="shared" si="26"/>
        <v>7.4450663366678853</v>
      </c>
      <c r="AG40" s="76">
        <f t="shared" si="27"/>
        <v>13.475593485872364</v>
      </c>
      <c r="AH40" s="76">
        <f t="shared" si="28"/>
        <v>6.2201644528438322</v>
      </c>
      <c r="AI40" s="76">
        <f t="shared" si="29"/>
        <v>6.2170772593995229</v>
      </c>
      <c r="AJ40" s="76">
        <f t="shared" si="30"/>
        <v>1.7944996411653371</v>
      </c>
      <c r="AK40" s="76">
        <f t="shared" si="31"/>
        <v>1.834240132088234</v>
      </c>
      <c r="AL40" s="76">
        <f t="shared" si="32"/>
        <v>65.827268034781625</v>
      </c>
      <c r="AM40" s="76">
        <f t="shared" si="33"/>
        <v>81.893249520278545</v>
      </c>
    </row>
    <row r="41" spans="1:39" x14ac:dyDescent="0.25">
      <c r="A41" s="68">
        <v>1985</v>
      </c>
      <c r="B41" s="77">
        <v>383.11577522362001</v>
      </c>
      <c r="C41" s="77">
        <v>138.76406353127999</v>
      </c>
      <c r="D41" s="77">
        <v>119.21667687004</v>
      </c>
      <c r="E41" s="77">
        <v>80.541283789760001</v>
      </c>
      <c r="F41" s="77">
        <v>41.427072321419999</v>
      </c>
      <c r="G41" s="77">
        <v>24.376802028700002</v>
      </c>
      <c r="H41" s="77">
        <v>9.5525863492200003</v>
      </c>
      <c r="I41" s="78">
        <f t="shared" si="16"/>
        <v>796.99426011404</v>
      </c>
      <c r="K41" s="68">
        <v>1985</v>
      </c>
      <c r="L41" s="76">
        <f t="shared" si="18"/>
        <v>48.070079597411514</v>
      </c>
      <c r="M41" s="76">
        <f t="shared" si="19"/>
        <v>17.410923826656489</v>
      </c>
      <c r="N41" s="76">
        <f t="shared" si="20"/>
        <v>14.958285502957269</v>
      </c>
      <c r="O41" s="76">
        <f t="shared" si="21"/>
        <v>10.105629089252856</v>
      </c>
      <c r="P41" s="76">
        <f t="shared" si="22"/>
        <v>5.1979135101289566</v>
      </c>
      <c r="Q41" s="76">
        <f t="shared" si="23"/>
        <v>3.0585919182419188</v>
      </c>
      <c r="R41" s="76">
        <f t="shared" si="24"/>
        <v>1.1985765553509937</v>
      </c>
      <c r="S41" s="76">
        <f t="shared" si="17"/>
        <v>80.439288927025274</v>
      </c>
      <c r="U41" s="68">
        <v>1985</v>
      </c>
      <c r="V41" s="76">
        <v>11.008382638203598</v>
      </c>
      <c r="W41" s="76">
        <v>5.6435945900737821</v>
      </c>
      <c r="X41" s="76">
        <v>10.072324172251927</v>
      </c>
      <c r="Y41" s="76">
        <v>7.8499149447217542</v>
      </c>
      <c r="Z41" s="76">
        <v>15.772324170475866</v>
      </c>
      <c r="AA41" s="76">
        <v>9.0032028662215389</v>
      </c>
      <c r="AB41" s="76">
        <v>15.93005060534983</v>
      </c>
      <c r="AD41" s="68">
        <v>1985</v>
      </c>
      <c r="AE41" s="76">
        <f t="shared" si="25"/>
        <v>42.174850483936105</v>
      </c>
      <c r="AF41" s="76">
        <f t="shared" si="26"/>
        <v>7.8312811824178628</v>
      </c>
      <c r="AG41" s="76">
        <f t="shared" si="27"/>
        <v>12.007890161736512</v>
      </c>
      <c r="AH41" s="76">
        <f t="shared" si="28"/>
        <v>6.3224222728831299</v>
      </c>
      <c r="AI41" s="76">
        <f t="shared" si="29"/>
        <v>6.5340121408718437</v>
      </c>
      <c r="AJ41" s="76">
        <f t="shared" si="30"/>
        <v>2.1946929389410688</v>
      </c>
      <c r="AK41" s="76">
        <f t="shared" si="31"/>
        <v>1.521731839550486</v>
      </c>
      <c r="AL41" s="76">
        <f t="shared" si="32"/>
        <v>62.014021828090478</v>
      </c>
      <c r="AM41" s="76">
        <f t="shared" si="33"/>
        <v>78.586881020337003</v>
      </c>
    </row>
    <row r="42" spans="1:39" x14ac:dyDescent="0.25">
      <c r="A42" s="68">
        <v>1986</v>
      </c>
      <c r="B42" s="77">
        <v>388.73427662021999</v>
      </c>
      <c r="C42" s="77">
        <v>137.41510955077999</v>
      </c>
      <c r="D42" s="77">
        <v>123.30284692094</v>
      </c>
      <c r="E42" s="77">
        <v>79.883227211100007</v>
      </c>
      <c r="F42" s="77">
        <v>46.123941433439995</v>
      </c>
      <c r="G42" s="77">
        <v>23.260368261180002</v>
      </c>
      <c r="H42" s="77">
        <v>8.9559222698800003</v>
      </c>
      <c r="I42" s="78">
        <f t="shared" si="16"/>
        <v>807.67569226753994</v>
      </c>
      <c r="K42" s="68">
        <v>1986</v>
      </c>
      <c r="L42" s="76">
        <f t="shared" si="18"/>
        <v>48.129995781952175</v>
      </c>
      <c r="M42" s="76">
        <f t="shared" si="19"/>
        <v>17.013649273632183</v>
      </c>
      <c r="N42" s="76">
        <f t="shared" si="20"/>
        <v>15.266380813661574</v>
      </c>
      <c r="O42" s="76">
        <f t="shared" si="21"/>
        <v>9.890507783740377</v>
      </c>
      <c r="P42" s="76">
        <f t="shared" si="22"/>
        <v>5.7107007026480607</v>
      </c>
      <c r="Q42" s="76">
        <f t="shared" si="23"/>
        <v>2.8799143621466174</v>
      </c>
      <c r="R42" s="76">
        <f t="shared" si="24"/>
        <v>1.1088512822190246</v>
      </c>
      <c r="S42" s="76">
        <f t="shared" si="17"/>
        <v>80.410025869245928</v>
      </c>
      <c r="U42" s="68">
        <v>1986</v>
      </c>
      <c r="V42" s="76">
        <v>10.819501543748823</v>
      </c>
      <c r="W42" s="76">
        <v>5.6435945900737821</v>
      </c>
      <c r="X42" s="76">
        <v>9.7887330724256554</v>
      </c>
      <c r="Y42" s="76">
        <v>7.8035222292913629</v>
      </c>
      <c r="Z42" s="76">
        <v>15.737836577647323</v>
      </c>
      <c r="AA42" s="76">
        <v>8.7279697987236418</v>
      </c>
      <c r="AB42" s="76">
        <v>15.306784226613226</v>
      </c>
      <c r="AD42" s="68">
        <v>1986</v>
      </c>
      <c r="AE42" s="76">
        <f t="shared" si="25"/>
        <v>42.05911106000552</v>
      </c>
      <c r="AF42" s="76">
        <f t="shared" si="26"/>
        <v>7.7551516885517806</v>
      </c>
      <c r="AG42" s="76">
        <f t="shared" si="27"/>
        <v>12.069786555792433</v>
      </c>
      <c r="AH42" s="76">
        <f t="shared" si="28"/>
        <v>6.2337053928935156</v>
      </c>
      <c r="AI42" s="76">
        <f t="shared" si="29"/>
        <v>7.2589105259645486</v>
      </c>
      <c r="AJ42" s="76">
        <f t="shared" si="30"/>
        <v>2.0301579169076902</v>
      </c>
      <c r="AK42" s="76">
        <f t="shared" si="31"/>
        <v>1.3708636973537331</v>
      </c>
      <c r="AL42" s="76">
        <f t="shared" si="32"/>
        <v>61.88404930434973</v>
      </c>
      <c r="AM42" s="76">
        <f t="shared" si="33"/>
        <v>78.777686837469204</v>
      </c>
    </row>
    <row r="43" spans="1:39" x14ac:dyDescent="0.25">
      <c r="A43" s="68">
        <v>1987</v>
      </c>
      <c r="B43" s="77">
        <v>402.13546162911996</v>
      </c>
      <c r="C43" s="77">
        <v>147.62657166220001</v>
      </c>
      <c r="D43" s="77">
        <v>125.77911810742</v>
      </c>
      <c r="E43" s="77">
        <v>77.967261236740001</v>
      </c>
      <c r="F43" s="77">
        <v>48.333948032480002</v>
      </c>
      <c r="G43" s="77">
        <v>22.808745934599997</v>
      </c>
      <c r="H43" s="77">
        <v>8.8315542421399993</v>
      </c>
      <c r="I43" s="78">
        <f t="shared" si="16"/>
        <v>833.48266084469992</v>
      </c>
      <c r="K43" s="68">
        <v>1987</v>
      </c>
      <c r="L43" s="76">
        <f t="shared" si="18"/>
        <v>48.247609760900417</v>
      </c>
      <c r="M43" s="76">
        <f t="shared" si="19"/>
        <v>17.712014730166867</v>
      </c>
      <c r="N43" s="76">
        <f t="shared" si="20"/>
        <v>15.090790008750526</v>
      </c>
      <c r="O43" s="76">
        <f t="shared" si="21"/>
        <v>9.3543951061589503</v>
      </c>
      <c r="P43" s="76">
        <f t="shared" si="22"/>
        <v>5.7990346174083047</v>
      </c>
      <c r="Q43" s="76">
        <f t="shared" si="23"/>
        <v>2.736559139872722</v>
      </c>
      <c r="R43" s="76">
        <f t="shared" si="24"/>
        <v>1.0595966367422194</v>
      </c>
      <c r="S43" s="76">
        <f t="shared" si="17"/>
        <v>81.050414499817819</v>
      </c>
      <c r="U43" s="68">
        <v>1987</v>
      </c>
      <c r="V43" s="76">
        <v>10.738058876386473</v>
      </c>
      <c r="W43" s="76">
        <v>5.6435945900737821</v>
      </c>
      <c r="X43" s="76">
        <v>9.9951586939245693</v>
      </c>
      <c r="Y43" s="76">
        <v>7.6720482534818117</v>
      </c>
      <c r="Z43" s="76">
        <v>16.362132289268359</v>
      </c>
      <c r="AA43" s="76">
        <v>8.7957778343409601</v>
      </c>
      <c r="AB43" s="76">
        <v>14.243453158359978</v>
      </c>
      <c r="AD43" s="68">
        <v>1987</v>
      </c>
      <c r="AE43" s="76">
        <f t="shared" si="25"/>
        <v>43.181542632563435</v>
      </c>
      <c r="AF43" s="76">
        <f t="shared" si="26"/>
        <v>8.3314452118393145</v>
      </c>
      <c r="AG43" s="76">
        <f t="shared" si="27"/>
        <v>12.571822458655442</v>
      </c>
      <c r="AH43" s="76">
        <f t="shared" si="28"/>
        <v>5.981685904000912</v>
      </c>
      <c r="AI43" s="76">
        <f t="shared" si="29"/>
        <v>7.9084645177006001</v>
      </c>
      <c r="AJ43" s="76">
        <f t="shared" si="30"/>
        <v>2.0062066192066914</v>
      </c>
      <c r="AK43" s="76">
        <f t="shared" si="31"/>
        <v>1.2579182916343643</v>
      </c>
      <c r="AL43" s="76">
        <f t="shared" si="32"/>
        <v>64.084810303058191</v>
      </c>
      <c r="AM43" s="76">
        <f t="shared" si="33"/>
        <v>81.239085635600759</v>
      </c>
    </row>
    <row r="44" spans="1:39" x14ac:dyDescent="0.25">
      <c r="A44" s="68">
        <v>1988</v>
      </c>
      <c r="B44" s="77">
        <v>407.66179444489995</v>
      </c>
      <c r="C44" s="77">
        <v>164.53558949301998</v>
      </c>
      <c r="D44" s="77">
        <v>118.10789879453999</v>
      </c>
      <c r="E44" s="77">
        <v>87.787482922379994</v>
      </c>
      <c r="F44" s="77">
        <v>50.049402732979999</v>
      </c>
      <c r="G44" s="77">
        <v>26.9710102439</v>
      </c>
      <c r="H44" s="77">
        <v>6.9484808002200005</v>
      </c>
      <c r="I44" s="78">
        <f t="shared" si="16"/>
        <v>862.06165943193992</v>
      </c>
      <c r="K44" s="68">
        <v>1988</v>
      </c>
      <c r="L44" s="76">
        <f t="shared" si="18"/>
        <v>47.28916893410279</v>
      </c>
      <c r="M44" s="76">
        <f t="shared" si="19"/>
        <v>19.086290138624374</v>
      </c>
      <c r="N44" s="76">
        <f t="shared" si="20"/>
        <v>13.700632373833654</v>
      </c>
      <c r="O44" s="76">
        <f t="shared" si="21"/>
        <v>10.183434324202286</v>
      </c>
      <c r="P44" s="76">
        <f t="shared" si="22"/>
        <v>5.8057799213527623</v>
      </c>
      <c r="Q44" s="76">
        <f t="shared" si="23"/>
        <v>3.1286637039017249</v>
      </c>
      <c r="R44" s="76">
        <f t="shared" si="24"/>
        <v>0.80603060398240411</v>
      </c>
      <c r="S44" s="76">
        <f t="shared" si="17"/>
        <v>80.076091446560824</v>
      </c>
      <c r="U44" s="68">
        <v>1988</v>
      </c>
      <c r="V44" s="76">
        <v>10.744493723814266</v>
      </c>
      <c r="W44" s="76">
        <v>5.6435945900737821</v>
      </c>
      <c r="X44" s="76">
        <v>9.9459598108614813</v>
      </c>
      <c r="Y44" s="76">
        <v>7.6908034977838016</v>
      </c>
      <c r="Z44" s="76">
        <v>16.460899881391541</v>
      </c>
      <c r="AA44" s="76">
        <v>8.902011787879669</v>
      </c>
      <c r="AB44" s="76">
        <v>11.972572121097148</v>
      </c>
      <c r="AD44" s="68">
        <v>1988</v>
      </c>
      <c r="AE44" s="76">
        <f t="shared" si="25"/>
        <v>43.801195918520889</v>
      </c>
      <c r="AF44" s="76">
        <f t="shared" si="26"/>
        <v>9.2857216273740821</v>
      </c>
      <c r="AG44" s="76">
        <f t="shared" si="27"/>
        <v>11.746964147557899</v>
      </c>
      <c r="AH44" s="76">
        <f t="shared" si="28"/>
        <v>6.7515628072107585</v>
      </c>
      <c r="AI44" s="76">
        <f t="shared" si="29"/>
        <v>8.2385820751102798</v>
      </c>
      <c r="AJ44" s="76">
        <f t="shared" si="30"/>
        <v>2.400962511222211</v>
      </c>
      <c r="AK44" s="76">
        <f t="shared" si="31"/>
        <v>0.83191187512692777</v>
      </c>
      <c r="AL44" s="76">
        <f t="shared" si="32"/>
        <v>64.833881693452867</v>
      </c>
      <c r="AM44" s="76">
        <f t="shared" si="33"/>
        <v>83.056900962123052</v>
      </c>
    </row>
    <row r="45" spans="1:39" x14ac:dyDescent="0.25">
      <c r="A45" s="68">
        <v>1989</v>
      </c>
      <c r="B45" s="77">
        <v>421.34647864688003</v>
      </c>
      <c r="C45" s="77">
        <v>170.10870921012</v>
      </c>
      <c r="D45" s="77">
        <v>122.06817766248001</v>
      </c>
      <c r="E45" s="77">
        <v>91.907531610379991</v>
      </c>
      <c r="F45" s="77">
        <v>51.561242696839997</v>
      </c>
      <c r="G45" s="77">
        <v>26.821990506839999</v>
      </c>
      <c r="H45" s="77">
        <v>5.8834124714799998</v>
      </c>
      <c r="I45" s="78">
        <f t="shared" si="16"/>
        <v>889.69754280502025</v>
      </c>
      <c r="K45" s="68">
        <v>1989</v>
      </c>
      <c r="L45" s="76">
        <f t="shared" si="18"/>
        <v>47.358395227041704</v>
      </c>
      <c r="M45" s="76">
        <f t="shared" si="19"/>
        <v>19.119835789790397</v>
      </c>
      <c r="N45" s="76">
        <f t="shared" si="20"/>
        <v>13.720188242582523</v>
      </c>
      <c r="O45" s="76">
        <f t="shared" si="21"/>
        <v>10.330199555302332</v>
      </c>
      <c r="P45" s="76">
        <f t="shared" si="22"/>
        <v>5.7953675508958655</v>
      </c>
      <c r="Q45" s="76">
        <f t="shared" si="23"/>
        <v>3.0147313234423665</v>
      </c>
      <c r="R45" s="76">
        <f t="shared" si="24"/>
        <v>0.66128231094478429</v>
      </c>
      <c r="S45" s="76">
        <f t="shared" si="17"/>
        <v>80.198419259414621</v>
      </c>
      <c r="U45" s="68">
        <v>1989</v>
      </c>
      <c r="V45" s="76">
        <v>10.78946766108248</v>
      </c>
      <c r="W45" s="76">
        <v>5.6435945900737821</v>
      </c>
      <c r="X45" s="76">
        <v>10.06570325889637</v>
      </c>
      <c r="Y45" s="76">
        <v>7.6942798904678602</v>
      </c>
      <c r="Z45" s="76">
        <v>16.473968193520648</v>
      </c>
      <c r="AA45" s="76">
        <v>9.0201244409877486</v>
      </c>
      <c r="AB45" s="76">
        <v>13.16935473808114</v>
      </c>
      <c r="AD45" s="68">
        <v>1989</v>
      </c>
      <c r="AE45" s="76">
        <f t="shared" si="25"/>
        <v>45.461042054714916</v>
      </c>
      <c r="AF45" s="76">
        <f t="shared" si="26"/>
        <v>9.6002459102266737</v>
      </c>
      <c r="AG45" s="76">
        <f t="shared" si="27"/>
        <v>12.287020537047662</v>
      </c>
      <c r="AH45" s="76">
        <f t="shared" si="28"/>
        <v>7.0716227225228598</v>
      </c>
      <c r="AI45" s="76">
        <f t="shared" si="29"/>
        <v>8.4941827220614083</v>
      </c>
      <c r="AJ45" s="76">
        <f t="shared" si="30"/>
        <v>2.4193769212668883</v>
      </c>
      <c r="AK45" s="76">
        <f t="shared" si="31"/>
        <v>0.77480745907370807</v>
      </c>
      <c r="AL45" s="76">
        <f t="shared" si="32"/>
        <v>67.348308501989251</v>
      </c>
      <c r="AM45" s="76">
        <f t="shared" si="33"/>
        <v>86.108298326914124</v>
      </c>
    </row>
    <row r="46" spans="1:39" x14ac:dyDescent="0.25">
      <c r="A46" s="68">
        <v>1990</v>
      </c>
      <c r="B46" s="77">
        <v>443.60465976102</v>
      </c>
      <c r="C46" s="77">
        <v>181.51847082662002</v>
      </c>
      <c r="D46" s="77">
        <v>128.11650547898</v>
      </c>
      <c r="E46" s="77">
        <v>95.350797710160009</v>
      </c>
      <c r="F46" s="77">
        <v>53.470178026200003</v>
      </c>
      <c r="G46" s="77">
        <v>26.501786810959999</v>
      </c>
      <c r="H46" s="77">
        <v>4.9943279909400005</v>
      </c>
      <c r="I46" s="78">
        <f t="shared" si="16"/>
        <v>933.55672660487994</v>
      </c>
      <c r="K46" s="68">
        <v>1990</v>
      </c>
      <c r="L46" s="76">
        <f t="shared" si="18"/>
        <v>47.517697330970222</v>
      </c>
      <c r="M46" s="76">
        <f t="shared" si="19"/>
        <v>19.443753727398956</v>
      </c>
      <c r="N46" s="76">
        <f t="shared" si="20"/>
        <v>13.723483729254326</v>
      </c>
      <c r="O46" s="76">
        <f t="shared" si="21"/>
        <v>10.213712246167173</v>
      </c>
      <c r="P46" s="76">
        <f t="shared" si="22"/>
        <v>5.7275767505482085</v>
      </c>
      <c r="Q46" s="76">
        <f t="shared" si="23"/>
        <v>2.8387976922774247</v>
      </c>
      <c r="R46" s="76">
        <f t="shared" si="24"/>
        <v>0.53497852338370089</v>
      </c>
      <c r="S46" s="76">
        <f t="shared" si="17"/>
        <v>80.684934787623504</v>
      </c>
      <c r="U46" s="68">
        <v>1990</v>
      </c>
      <c r="V46" s="76">
        <v>10.790902711082133</v>
      </c>
      <c r="W46" s="76">
        <v>5.819352742848392</v>
      </c>
      <c r="X46" s="76">
        <v>10.00030128164466</v>
      </c>
      <c r="Y46" s="76">
        <v>12.554084401287168</v>
      </c>
      <c r="Z46" s="76">
        <v>16.15420698864305</v>
      </c>
      <c r="AA46" s="76">
        <v>9.1823744580291145</v>
      </c>
      <c r="AB46" s="76">
        <v>10.303983990490078</v>
      </c>
      <c r="AD46" s="68">
        <v>1990</v>
      </c>
      <c r="AE46" s="76">
        <f t="shared" si="25"/>
        <v>47.868947256638577</v>
      </c>
      <c r="AF46" s="76">
        <f t="shared" si="26"/>
        <v>10.56320011082537</v>
      </c>
      <c r="AG46" s="76">
        <f t="shared" si="27"/>
        <v>12.812036539412787</v>
      </c>
      <c r="AH46" s="76">
        <f t="shared" si="28"/>
        <v>11.970419621834081</v>
      </c>
      <c r="AI46" s="76">
        <f t="shared" si="29"/>
        <v>8.6376832355482804</v>
      </c>
      <c r="AJ46" s="76">
        <f t="shared" si="30"/>
        <v>2.4334933030509194</v>
      </c>
      <c r="AK46" s="76">
        <f t="shared" si="31"/>
        <v>0.51461475661902245</v>
      </c>
      <c r="AL46" s="76">
        <f t="shared" si="32"/>
        <v>71.244183906876742</v>
      </c>
      <c r="AM46" s="76">
        <f t="shared" si="33"/>
        <v>94.800394823929054</v>
      </c>
    </row>
    <row r="47" spans="1:39" x14ac:dyDescent="0.25">
      <c r="A47" s="68">
        <v>1991</v>
      </c>
      <c r="B47" s="77">
        <v>415.31439570264001</v>
      </c>
      <c r="C47" s="77">
        <v>191.73832798175999</v>
      </c>
      <c r="D47" s="77">
        <v>121.09544665004</v>
      </c>
      <c r="E47" s="77">
        <v>92.415419054919994</v>
      </c>
      <c r="F47" s="77">
        <v>51.687218247540002</v>
      </c>
      <c r="G47" s="77">
        <v>26.78939552944</v>
      </c>
      <c r="H47" s="77">
        <v>4.4964576279599999</v>
      </c>
      <c r="I47" s="78">
        <f t="shared" si="16"/>
        <v>903.53666079430002</v>
      </c>
      <c r="K47" s="68">
        <v>1991</v>
      </c>
      <c r="L47" s="76">
        <f t="shared" si="18"/>
        <v>45.965417201504223</v>
      </c>
      <c r="M47" s="76">
        <f t="shared" si="19"/>
        <v>21.220868648893852</v>
      </c>
      <c r="N47" s="76">
        <f t="shared" si="20"/>
        <v>13.402383312657715</v>
      </c>
      <c r="O47" s="76">
        <f t="shared" si="21"/>
        <v>10.228186975133639</v>
      </c>
      <c r="P47" s="76">
        <f t="shared" si="22"/>
        <v>5.7205446652382337</v>
      </c>
      <c r="Q47" s="76">
        <f t="shared" si="23"/>
        <v>2.9649483736375917</v>
      </c>
      <c r="R47" s="76">
        <f t="shared" si="24"/>
        <v>0.49765082293475055</v>
      </c>
      <c r="S47" s="76">
        <f t="shared" si="17"/>
        <v>80.588669163055798</v>
      </c>
      <c r="U47" s="68">
        <v>1991</v>
      </c>
      <c r="V47" s="76">
        <v>10.653730518565524</v>
      </c>
      <c r="W47" s="76">
        <v>5.6875189106726332</v>
      </c>
      <c r="X47" s="76">
        <v>9.8822484113386722</v>
      </c>
      <c r="Y47" s="76">
        <v>12.376851761030116</v>
      </c>
      <c r="Z47" s="76">
        <v>17.41618983080761</v>
      </c>
      <c r="AA47" s="76">
        <v>9.1546569499034494</v>
      </c>
      <c r="AB47" s="76">
        <v>10.453966930229718</v>
      </c>
      <c r="AD47" s="68">
        <v>1991</v>
      </c>
      <c r="AE47" s="76">
        <f t="shared" si="25"/>
        <v>44.246476522968145</v>
      </c>
      <c r="AF47" s="76">
        <f t="shared" si="26"/>
        <v>10.905153662970116</v>
      </c>
      <c r="AG47" s="76">
        <f t="shared" si="27"/>
        <v>11.966952852777046</v>
      </c>
      <c r="AH47" s="76">
        <f t="shared" si="28"/>
        <v>11.438119420762225</v>
      </c>
      <c r="AI47" s="76">
        <f t="shared" si="29"/>
        <v>9.0019440482553978</v>
      </c>
      <c r="AJ47" s="76">
        <f t="shared" si="30"/>
        <v>2.4524772596730027</v>
      </c>
      <c r="AK47" s="76">
        <f t="shared" si="31"/>
        <v>0.47005819345873001</v>
      </c>
      <c r="AL47" s="76">
        <f t="shared" si="32"/>
        <v>67.1185830387153</v>
      </c>
      <c r="AM47" s="76">
        <f t="shared" si="33"/>
        <v>90.481181960864646</v>
      </c>
    </row>
    <row r="48" spans="1:39" x14ac:dyDescent="0.25">
      <c r="A48" s="68">
        <v>1992</v>
      </c>
      <c r="B48" s="77">
        <v>414.18674193288001</v>
      </c>
      <c r="C48" s="77">
        <v>187.72536554249999</v>
      </c>
      <c r="D48" s="77">
        <v>119.75654875984002</v>
      </c>
      <c r="E48" s="77">
        <v>96.74581829105999</v>
      </c>
      <c r="F48" s="77">
        <v>52.898761673439999</v>
      </c>
      <c r="G48" s="77">
        <v>28.797260652159999</v>
      </c>
      <c r="H48" s="77">
        <v>4.8423100239800005</v>
      </c>
      <c r="I48" s="78">
        <f t="shared" si="16"/>
        <v>904.95280687586012</v>
      </c>
      <c r="K48" s="68">
        <v>1992</v>
      </c>
      <c r="L48" s="76">
        <f t="shared" si="18"/>
        <v>45.768877535477657</v>
      </c>
      <c r="M48" s="76">
        <f t="shared" si="19"/>
        <v>20.744216064766771</v>
      </c>
      <c r="N48" s="76">
        <f t="shared" si="20"/>
        <v>13.233457905199691</v>
      </c>
      <c r="O48" s="76">
        <f t="shared" si="21"/>
        <v>10.690703156670956</v>
      </c>
      <c r="P48" s="76">
        <f t="shared" si="22"/>
        <v>5.8454718601360787</v>
      </c>
      <c r="Q48" s="76">
        <f t="shared" si="23"/>
        <v>3.1821836932663778</v>
      </c>
      <c r="R48" s="76">
        <f t="shared" si="24"/>
        <v>0.5350897844824587</v>
      </c>
      <c r="S48" s="76">
        <f t="shared" si="17"/>
        <v>79.746551505444117</v>
      </c>
      <c r="U48" s="68">
        <v>1992</v>
      </c>
      <c r="V48" s="76">
        <v>10.518671122656571</v>
      </c>
      <c r="W48" s="76">
        <v>5.6518754956194579</v>
      </c>
      <c r="X48" s="76">
        <v>9.6825447672315299</v>
      </c>
      <c r="Y48" s="76">
        <v>12.768419772710216</v>
      </c>
      <c r="Z48" s="76">
        <v>17.114068388035729</v>
      </c>
      <c r="AA48" s="76">
        <v>9.2968059395110387</v>
      </c>
      <c r="AB48" s="76">
        <v>10.387457126699326</v>
      </c>
      <c r="AD48" s="68">
        <v>1992</v>
      </c>
      <c r="AE48" s="76">
        <f t="shared" si="25"/>
        <v>43.56694121756594</v>
      </c>
      <c r="AF48" s="76">
        <f t="shared" si="26"/>
        <v>10.610003934158611</v>
      </c>
      <c r="AG48" s="76">
        <f t="shared" si="27"/>
        <v>11.595481445362964</v>
      </c>
      <c r="AH48" s="76">
        <f t="shared" si="28"/>
        <v>12.352912191946</v>
      </c>
      <c r="AI48" s="76">
        <f t="shared" si="29"/>
        <v>9.0531302492165562</v>
      </c>
      <c r="AJ48" s="76">
        <f t="shared" si="30"/>
        <v>2.6772254387264858</v>
      </c>
      <c r="AK48" s="76">
        <f t="shared" si="31"/>
        <v>0.50299287768278644</v>
      </c>
      <c r="AL48" s="76">
        <f t="shared" si="32"/>
        <v>65.772426597087517</v>
      </c>
      <c r="AM48" s="76">
        <f t="shared" si="33"/>
        <v>90.358687354659338</v>
      </c>
    </row>
    <row r="49" spans="1:39" x14ac:dyDescent="0.25">
      <c r="A49" s="68">
        <v>1993</v>
      </c>
      <c r="B49" s="77">
        <v>371.68804509285997</v>
      </c>
      <c r="C49" s="77">
        <v>206.37633770880001</v>
      </c>
      <c r="D49" s="77">
        <v>96.61537669322</v>
      </c>
      <c r="E49" s="77">
        <v>98.943460026699995</v>
      </c>
      <c r="F49" s="77">
        <v>52.345508878640004</v>
      </c>
      <c r="G49" s="77">
        <v>29.005328735419997</v>
      </c>
      <c r="H49" s="77">
        <v>2.6959466378400001</v>
      </c>
      <c r="I49" s="78">
        <f t="shared" si="16"/>
        <v>857.67000377348006</v>
      </c>
      <c r="K49" s="68">
        <v>1993</v>
      </c>
      <c r="L49" s="76">
        <f t="shared" si="18"/>
        <v>43.336952844048263</v>
      </c>
      <c r="M49" s="76">
        <f t="shared" si="19"/>
        <v>24.062440892278918</v>
      </c>
      <c r="N49" s="76">
        <f t="shared" si="20"/>
        <v>11.264866005356668</v>
      </c>
      <c r="O49" s="76">
        <f t="shared" si="21"/>
        <v>11.536308789089007</v>
      </c>
      <c r="P49" s="76">
        <f t="shared" si="22"/>
        <v>6.10322252711837</v>
      </c>
      <c r="Q49" s="76">
        <f t="shared" si="23"/>
        <v>3.3818751510261071</v>
      </c>
      <c r="R49" s="76">
        <f t="shared" si="24"/>
        <v>0.31433379108266313</v>
      </c>
      <c r="S49" s="76">
        <f t="shared" si="17"/>
        <v>78.66425974168385</v>
      </c>
      <c r="U49" s="68">
        <v>1993</v>
      </c>
      <c r="V49" s="76">
        <v>10.454569782156023</v>
      </c>
      <c r="W49" s="76">
        <v>5.547940976262713</v>
      </c>
      <c r="X49" s="76">
        <v>9.8363627564316491</v>
      </c>
      <c r="Y49" s="76">
        <v>12.657892377734875</v>
      </c>
      <c r="Z49" s="76">
        <v>16.802576029206353</v>
      </c>
      <c r="AA49" s="76">
        <v>9.4125717970305569</v>
      </c>
      <c r="AB49" s="76">
        <v>13.03319001515667</v>
      </c>
      <c r="AD49" s="68">
        <v>1993</v>
      </c>
      <c r="AE49" s="76">
        <f t="shared" si="25"/>
        <v>38.85838604616459</v>
      </c>
      <c r="AF49" s="76">
        <f t="shared" si="26"/>
        <v>11.449637405056832</v>
      </c>
      <c r="AG49" s="76">
        <f t="shared" si="27"/>
        <v>9.5034389300380351</v>
      </c>
      <c r="AH49" s="76">
        <f t="shared" si="28"/>
        <v>12.524156684986812</v>
      </c>
      <c r="AI49" s="76">
        <f t="shared" si="29"/>
        <v>8.7953939272084494</v>
      </c>
      <c r="AJ49" s="76">
        <f t="shared" si="30"/>
        <v>2.7301473921861428</v>
      </c>
      <c r="AK49" s="76">
        <f t="shared" si="31"/>
        <v>0.35136784801691484</v>
      </c>
      <c r="AL49" s="76">
        <f t="shared" si="32"/>
        <v>59.81146238125946</v>
      </c>
      <c r="AM49" s="76">
        <f t="shared" si="33"/>
        <v>84.212528233657778</v>
      </c>
    </row>
    <row r="50" spans="1:39" x14ac:dyDescent="0.25">
      <c r="A50" s="68">
        <v>1994</v>
      </c>
      <c r="B50" s="77">
        <v>404.03102331091998</v>
      </c>
      <c r="C50" s="77">
        <v>234.41289436529999</v>
      </c>
      <c r="D50" s="77">
        <v>109.69471056735999</v>
      </c>
      <c r="E50" s="77">
        <v>106.67805221284</v>
      </c>
      <c r="F50" s="77">
        <v>50.628694315320004</v>
      </c>
      <c r="G50" s="77">
        <v>29.288952212159998</v>
      </c>
      <c r="H50" s="77">
        <v>2.8400975398399999</v>
      </c>
      <c r="I50" s="78">
        <f t="shared" si="16"/>
        <v>937.57442452373994</v>
      </c>
      <c r="K50" s="68">
        <v>1994</v>
      </c>
      <c r="L50" s="76">
        <f t="shared" si="18"/>
        <v>43.093221481180635</v>
      </c>
      <c r="M50" s="76">
        <f t="shared" si="19"/>
        <v>25.002057248348557</v>
      </c>
      <c r="N50" s="76">
        <f t="shared" si="20"/>
        <v>11.699840321805031</v>
      </c>
      <c r="O50" s="76">
        <f t="shared" si="21"/>
        <v>11.378088973259834</v>
      </c>
      <c r="P50" s="76">
        <f t="shared" si="22"/>
        <v>5.399965377792582</v>
      </c>
      <c r="Q50" s="76">
        <f t="shared" si="23"/>
        <v>3.1239069076610018</v>
      </c>
      <c r="R50" s="76">
        <f t="shared" si="24"/>
        <v>0.30291968995236673</v>
      </c>
      <c r="S50" s="76">
        <f t="shared" si="17"/>
        <v>79.795119051334211</v>
      </c>
      <c r="U50" s="68">
        <v>1994</v>
      </c>
      <c r="V50" s="76">
        <v>10.448144779901559</v>
      </c>
      <c r="W50" s="76">
        <v>5.5996345511993093</v>
      </c>
      <c r="X50" s="76">
        <v>9.7203053787576223</v>
      </c>
      <c r="Y50" s="76">
        <v>12.355009600486454</v>
      </c>
      <c r="Z50" s="76">
        <v>15.998410189746407</v>
      </c>
      <c r="AA50" s="76">
        <v>9.3236242584149185</v>
      </c>
      <c r="AB50" s="76">
        <v>13.200334854326575</v>
      </c>
      <c r="AD50" s="68">
        <v>1994</v>
      </c>
      <c r="AE50" s="76">
        <f t="shared" si="25"/>
        <v>42.213746271242741</v>
      </c>
      <c r="AF50" s="76">
        <f t="shared" si="26"/>
        <v>13.126265425345677</v>
      </c>
      <c r="AG50" s="76">
        <f t="shared" si="27"/>
        <v>10.662660851491699</v>
      </c>
      <c r="AH50" s="76">
        <f t="shared" si="28"/>
        <v>13.180083592508334</v>
      </c>
      <c r="AI50" s="76">
        <f t="shared" si="29"/>
        <v>8.0997861902777153</v>
      </c>
      <c r="AJ50" s="76">
        <f t="shared" si="30"/>
        <v>2.7307918534885025</v>
      </c>
      <c r="AK50" s="76">
        <f t="shared" si="31"/>
        <v>0.37490238544837112</v>
      </c>
      <c r="AL50" s="76">
        <f t="shared" si="32"/>
        <v>66.002672548080113</v>
      </c>
      <c r="AM50" s="76">
        <f t="shared" si="33"/>
        <v>90.388236569803027</v>
      </c>
    </row>
    <row r="51" spans="1:39" x14ac:dyDescent="0.25">
      <c r="A51" s="68">
        <v>1995</v>
      </c>
      <c r="B51" s="77">
        <v>394.49684273672</v>
      </c>
      <c r="C51" s="77">
        <v>259.05150219173998</v>
      </c>
      <c r="D51" s="77">
        <v>99.231976832360004</v>
      </c>
      <c r="E51" s="77">
        <v>103.34492502249999</v>
      </c>
      <c r="F51" s="77">
        <v>51.1678776555</v>
      </c>
      <c r="G51" s="77">
        <v>27.316630401840001</v>
      </c>
      <c r="H51" s="77">
        <v>2.4833916423</v>
      </c>
      <c r="I51" s="78">
        <f t="shared" si="16"/>
        <v>937.09314648296004</v>
      </c>
      <c r="K51" s="68">
        <v>1995</v>
      </c>
      <c r="L51" s="76">
        <f t="shared" si="18"/>
        <v>42.097932763388691</v>
      </c>
      <c r="M51" s="76">
        <f t="shared" si="19"/>
        <v>27.644157164524792</v>
      </c>
      <c r="N51" s="76">
        <f t="shared" si="20"/>
        <v>10.589339726236533</v>
      </c>
      <c r="O51" s="76">
        <f t="shared" si="21"/>
        <v>11.028244674541455</v>
      </c>
      <c r="P51" s="76">
        <f t="shared" si="22"/>
        <v>5.4602765848347206</v>
      </c>
      <c r="Q51" s="76">
        <f t="shared" si="23"/>
        <v>2.9150389696438488</v>
      </c>
      <c r="R51" s="76">
        <f t="shared" si="24"/>
        <v>0.26501011682995568</v>
      </c>
      <c r="S51" s="76">
        <f t="shared" si="17"/>
        <v>80.331429654150014</v>
      </c>
      <c r="U51" s="68">
        <v>1995</v>
      </c>
      <c r="V51" s="76">
        <v>10.477716843859794</v>
      </c>
      <c r="W51" s="76">
        <v>5.5552448638401941</v>
      </c>
      <c r="X51" s="76">
        <v>9.9711552167183086</v>
      </c>
      <c r="Y51" s="76">
        <v>12.125287406086613</v>
      </c>
      <c r="Z51" s="76">
        <v>16.204190740665442</v>
      </c>
      <c r="AA51" s="76">
        <v>8.9766505029186874</v>
      </c>
      <c r="AB51" s="76">
        <v>12.317660619043217</v>
      </c>
      <c r="AD51" s="68">
        <v>1995</v>
      </c>
      <c r="AE51" s="76">
        <f t="shared" si="25"/>
        <v>41.334262139920391</v>
      </c>
      <c r="AF51" s="76">
        <f t="shared" si="26"/>
        <v>14.390945270207503</v>
      </c>
      <c r="AG51" s="76">
        <f t="shared" si="27"/>
        <v>9.8945744345725668</v>
      </c>
      <c r="AH51" s="76">
        <f t="shared" si="28"/>
        <v>12.530869178582844</v>
      </c>
      <c r="AI51" s="76">
        <f t="shared" si="29"/>
        <v>8.291340493247553</v>
      </c>
      <c r="AJ51" s="76">
        <f t="shared" si="30"/>
        <v>2.4521184403472094</v>
      </c>
      <c r="AK51" s="76">
        <f t="shared" si="31"/>
        <v>0.30589575434019767</v>
      </c>
      <c r="AL51" s="76">
        <f t="shared" si="32"/>
        <v>65.619781844700455</v>
      </c>
      <c r="AM51" s="76">
        <f t="shared" si="33"/>
        <v>89.200005711218267</v>
      </c>
    </row>
    <row r="52" spans="1:39" x14ac:dyDescent="0.25">
      <c r="A52" s="68">
        <v>1996</v>
      </c>
      <c r="B52" s="77">
        <v>409.92531922085999</v>
      </c>
      <c r="C52" s="77">
        <v>271.13424712661998</v>
      </c>
      <c r="D52" s="77">
        <v>101.42270404204</v>
      </c>
      <c r="E52" s="77">
        <v>100.1556929094</v>
      </c>
      <c r="F52" s="77">
        <v>52.965052037580001</v>
      </c>
      <c r="G52" s="77">
        <v>27.089146852219997</v>
      </c>
      <c r="H52" s="77">
        <v>2.4162820946200001</v>
      </c>
      <c r="I52" s="78">
        <f t="shared" si="16"/>
        <v>965.10844428333996</v>
      </c>
      <c r="K52" s="68">
        <v>1996</v>
      </c>
      <c r="L52" s="76">
        <f t="shared" si="18"/>
        <v>42.474534509462096</v>
      </c>
      <c r="M52" s="76">
        <f t="shared" si="19"/>
        <v>28.09365607902809</v>
      </c>
      <c r="N52" s="76">
        <f t="shared" si="20"/>
        <v>10.508943802409004</v>
      </c>
      <c r="O52" s="76">
        <f t="shared" si="21"/>
        <v>10.377662065092858</v>
      </c>
      <c r="P52" s="76">
        <f t="shared" si="22"/>
        <v>5.4879897022256632</v>
      </c>
      <c r="Q52" s="76">
        <f t="shared" si="23"/>
        <v>2.8068500501345803</v>
      </c>
      <c r="R52" s="76">
        <f t="shared" si="24"/>
        <v>0.25036379164771039</v>
      </c>
      <c r="S52" s="76">
        <f t="shared" si="17"/>
        <v>81.077134390899189</v>
      </c>
      <c r="U52" s="68">
        <v>1996</v>
      </c>
      <c r="V52" s="76">
        <v>10.628968415729961</v>
      </c>
      <c r="W52" s="76">
        <v>5.4983642760265869</v>
      </c>
      <c r="X52" s="76">
        <v>9.9669849346253692</v>
      </c>
      <c r="Y52" s="76">
        <v>12.18506075566626</v>
      </c>
      <c r="Z52" s="76">
        <v>15.498218809154551</v>
      </c>
      <c r="AA52" s="76">
        <v>9.3190233917636043</v>
      </c>
      <c r="AB52" s="76">
        <v>12.744073041483766</v>
      </c>
      <c r="AD52" s="68">
        <v>1996</v>
      </c>
      <c r="AE52" s="76">
        <f t="shared" si="25"/>
        <v>43.570832708065431</v>
      </c>
      <c r="AF52" s="76">
        <f t="shared" si="26"/>
        <v>14.907948584083716</v>
      </c>
      <c r="AG52" s="76">
        <f t="shared" si="27"/>
        <v>10.108785632159803</v>
      </c>
      <c r="AH52" s="76">
        <f t="shared" si="28"/>
        <v>12.204032031268914</v>
      </c>
      <c r="AI52" s="76">
        <f t="shared" si="29"/>
        <v>8.2086396571667191</v>
      </c>
      <c r="AJ52" s="76">
        <f t="shared" si="30"/>
        <v>2.5244439317875758</v>
      </c>
      <c r="AK52" s="76">
        <f t="shared" si="31"/>
        <v>0.30793275502666673</v>
      </c>
      <c r="AL52" s="76">
        <f t="shared" si="32"/>
        <v>68.587566924308959</v>
      </c>
      <c r="AM52" s="76">
        <f t="shared" si="33"/>
        <v>91.832615299558825</v>
      </c>
    </row>
    <row r="53" spans="1:39" x14ac:dyDescent="0.25">
      <c r="A53" s="68">
        <v>1997</v>
      </c>
      <c r="B53" s="77">
        <v>424.3586464604</v>
      </c>
      <c r="C53" s="77">
        <v>276.49154690736003</v>
      </c>
      <c r="D53" s="77">
        <v>101.23357787718</v>
      </c>
      <c r="E53" s="77">
        <v>106.07612104642</v>
      </c>
      <c r="F53" s="77">
        <v>51.593394970400006</v>
      </c>
      <c r="G53" s="77">
        <v>26.83416123372</v>
      </c>
      <c r="H53" s="77">
        <v>2.1768709423599999</v>
      </c>
      <c r="I53" s="78">
        <f t="shared" si="16"/>
        <v>988.76431943784007</v>
      </c>
      <c r="K53" s="68">
        <v>1997</v>
      </c>
      <c r="L53" s="76">
        <f t="shared" si="18"/>
        <v>42.918078466025982</v>
      </c>
      <c r="M53" s="76">
        <f t="shared" si="19"/>
        <v>27.96334186740868</v>
      </c>
      <c r="N53" s="76">
        <f t="shared" si="20"/>
        <v>10.238393102082824</v>
      </c>
      <c r="O53" s="76">
        <f t="shared" si="21"/>
        <v>10.728150173008807</v>
      </c>
      <c r="P53" s="76">
        <f t="shared" si="22"/>
        <v>5.2179669063840537</v>
      </c>
      <c r="Q53" s="76">
        <f t="shared" si="23"/>
        <v>2.7139087349932396</v>
      </c>
      <c r="R53" s="76">
        <f t="shared" si="24"/>
        <v>0.22016075009640873</v>
      </c>
      <c r="S53" s="76">
        <f t="shared" si="17"/>
        <v>81.119813435517486</v>
      </c>
      <c r="U53" s="68">
        <v>1997</v>
      </c>
      <c r="V53" s="76">
        <v>10.895506267752769</v>
      </c>
      <c r="W53" s="76">
        <v>5.4538026633329508</v>
      </c>
      <c r="X53" s="76">
        <v>10.191527910320474</v>
      </c>
      <c r="Y53" s="76">
        <v>12.469506179911063</v>
      </c>
      <c r="Z53" s="76">
        <v>15.666905889663235</v>
      </c>
      <c r="AA53" s="76">
        <v>9.3963129184617031</v>
      </c>
      <c r="AB53" s="76">
        <v>15.072017060352161</v>
      </c>
      <c r="AD53" s="68">
        <v>1997</v>
      </c>
      <c r="AE53" s="76">
        <f t="shared" si="25"/>
        <v>46.236022922843695</v>
      </c>
      <c r="AF53" s="76">
        <f t="shared" si="26"/>
        <v>15.079303349124077</v>
      </c>
      <c r="AG53" s="76">
        <f t="shared" si="27"/>
        <v>10.317248343968812</v>
      </c>
      <c r="AH53" s="76">
        <f t="shared" si="28"/>
        <v>13.227168469293282</v>
      </c>
      <c r="AI53" s="76">
        <f t="shared" si="29"/>
        <v>8.0830886352948141</v>
      </c>
      <c r="AJ53" s="76">
        <f t="shared" si="30"/>
        <v>2.5214217585648746</v>
      </c>
      <c r="AK53" s="76">
        <f t="shared" si="31"/>
        <v>0.32809835981434804</v>
      </c>
      <c r="AL53" s="76">
        <f t="shared" si="32"/>
        <v>71.632574615936576</v>
      </c>
      <c r="AM53" s="76">
        <f t="shared" si="33"/>
        <v>95.792351838903897</v>
      </c>
    </row>
    <row r="54" spans="1:39" x14ac:dyDescent="0.25">
      <c r="A54" s="68">
        <v>1998</v>
      </c>
      <c r="B54" s="77">
        <v>417.66521840999997</v>
      </c>
      <c r="C54" s="77">
        <v>308.28355025959996</v>
      </c>
      <c r="D54" s="77">
        <v>99.949558026719998</v>
      </c>
      <c r="E54" s="77">
        <v>107.97573600846</v>
      </c>
      <c r="F54" s="77">
        <v>50.620174080759995</v>
      </c>
      <c r="G54" s="77">
        <v>27.135774997039999</v>
      </c>
      <c r="H54" s="77">
        <v>2.17554101648</v>
      </c>
      <c r="I54" s="78">
        <f t="shared" si="16"/>
        <v>1013.8055527990599</v>
      </c>
      <c r="K54" s="68">
        <v>1998</v>
      </c>
      <c r="L54" s="76">
        <f t="shared" si="18"/>
        <v>41.19776393578136</v>
      </c>
      <c r="M54" s="76">
        <f t="shared" si="19"/>
        <v>30.408548208129897</v>
      </c>
      <c r="N54" s="76">
        <f t="shared" si="20"/>
        <v>9.8588489430507558</v>
      </c>
      <c r="O54" s="76">
        <f t="shared" si="21"/>
        <v>10.650537049273906</v>
      </c>
      <c r="P54" s="76">
        <f t="shared" si="22"/>
        <v>4.9930851079874783</v>
      </c>
      <c r="Q54" s="76">
        <f t="shared" si="23"/>
        <v>2.6766252090570677</v>
      </c>
      <c r="R54" s="76">
        <f t="shared" si="24"/>
        <v>0.2145915467195316</v>
      </c>
      <c r="S54" s="76">
        <f t="shared" si="17"/>
        <v>81.465161086962013</v>
      </c>
      <c r="U54" s="68">
        <v>1998</v>
      </c>
      <c r="V54" s="76">
        <v>10.824251684869528</v>
      </c>
      <c r="W54" s="76">
        <v>5.4253633272421764</v>
      </c>
      <c r="X54" s="76">
        <v>10.097476470735426</v>
      </c>
      <c r="Y54" s="76">
        <v>12.532063377667125</v>
      </c>
      <c r="Z54" s="76">
        <v>15.974699486625136</v>
      </c>
      <c r="AA54" s="76">
        <v>9.0971965097266949</v>
      </c>
      <c r="AB54" s="76">
        <v>16.124479182119895</v>
      </c>
      <c r="AD54" s="68">
        <v>1998</v>
      </c>
      <c r="AE54" s="76">
        <f t="shared" si="25"/>
        <v>45.209134440858421</v>
      </c>
      <c r="AF54" s="76">
        <f t="shared" si="26"/>
        <v>16.72550267970454</v>
      </c>
      <c r="AG54" s="76">
        <f t="shared" si="27"/>
        <v>10.092383104352104</v>
      </c>
      <c r="AH54" s="76">
        <f t="shared" si="28"/>
        <v>13.53158766908275</v>
      </c>
      <c r="AI54" s="76">
        <f t="shared" si="29"/>
        <v>8.086420689007916</v>
      </c>
      <c r="AJ54" s="76">
        <f t="shared" si="30"/>
        <v>2.468594775918012</v>
      </c>
      <c r="AK54" s="76">
        <f t="shared" si="31"/>
        <v>0.35079465830079715</v>
      </c>
      <c r="AL54" s="76">
        <f t="shared" si="32"/>
        <v>72.027020224915063</v>
      </c>
      <c r="AM54" s="76">
        <f t="shared" si="33"/>
        <v>96.464418017224546</v>
      </c>
    </row>
    <row r="55" spans="1:39" x14ac:dyDescent="0.25">
      <c r="A55" s="68">
        <v>1999</v>
      </c>
      <c r="B55" s="77">
        <v>386.07088685821998</v>
      </c>
      <c r="C55" s="77">
        <v>327.79708549914</v>
      </c>
      <c r="D55" s="77">
        <v>94.349688292959996</v>
      </c>
      <c r="E55" s="77">
        <v>108.73206830369999</v>
      </c>
      <c r="F55" s="77">
        <v>50.841340028860003</v>
      </c>
      <c r="G55" s="77">
        <v>28.244962210719997</v>
      </c>
      <c r="H55" s="77">
        <v>2.2533516594399998</v>
      </c>
      <c r="I55" s="78">
        <f t="shared" si="16"/>
        <v>998.28938285304002</v>
      </c>
      <c r="K55" s="68">
        <v>1999</v>
      </c>
      <c r="L55" s="76">
        <f t="shared" si="18"/>
        <v>38.673243799794491</v>
      </c>
      <c r="M55" s="76">
        <f t="shared" si="19"/>
        <v>32.835878166140489</v>
      </c>
      <c r="N55" s="76">
        <f t="shared" si="20"/>
        <v>9.451136104775081</v>
      </c>
      <c r="O55" s="76">
        <f t="shared" si="21"/>
        <v>10.891838596234638</v>
      </c>
      <c r="P55" s="76">
        <f t="shared" si="22"/>
        <v>5.0928459124306293</v>
      </c>
      <c r="Q55" s="76">
        <f t="shared" si="23"/>
        <v>2.8293361319738675</v>
      </c>
      <c r="R55" s="76">
        <f t="shared" si="24"/>
        <v>0.22572128865079996</v>
      </c>
      <c r="S55" s="76">
        <f t="shared" si="17"/>
        <v>80.960258070710069</v>
      </c>
      <c r="U55" s="68">
        <v>1999</v>
      </c>
      <c r="V55" s="76">
        <v>10.626194501504454</v>
      </c>
      <c r="W55" s="76">
        <v>5.4816024026288206</v>
      </c>
      <c r="X55" s="76">
        <v>9.8968265635516879</v>
      </c>
      <c r="Y55" s="76">
        <v>12.346247880273046</v>
      </c>
      <c r="Z55" s="76">
        <v>16.437480040779832</v>
      </c>
      <c r="AA55" s="76">
        <v>9.3743152916194123</v>
      </c>
      <c r="AB55" s="76">
        <v>16.320849722836808</v>
      </c>
      <c r="AD55" s="68">
        <v>1999</v>
      </c>
      <c r="AE55" s="76">
        <f t="shared" si="25"/>
        <v>41.024643351237657</v>
      </c>
      <c r="AF55" s="76">
        <f t="shared" si="26"/>
        <v>17.968532914468106</v>
      </c>
      <c r="AG55" s="76">
        <f t="shared" si="27"/>
        <v>9.3376250136058818</v>
      </c>
      <c r="AH55" s="76">
        <f t="shared" si="28"/>
        <v>13.424330678122599</v>
      </c>
      <c r="AI55" s="76">
        <f t="shared" si="29"/>
        <v>8.3570351197088701</v>
      </c>
      <c r="AJ55" s="76">
        <f t="shared" si="30"/>
        <v>2.6477718116316491</v>
      </c>
      <c r="AK55" s="76">
        <f t="shared" si="31"/>
        <v>0.36776613806425185</v>
      </c>
      <c r="AL55" s="76">
        <f t="shared" si="32"/>
        <v>68.330801279311643</v>
      </c>
      <c r="AM55" s="76">
        <f t="shared" si="33"/>
        <v>93.12770502683901</v>
      </c>
    </row>
    <row r="56" spans="1:39" x14ac:dyDescent="0.25">
      <c r="A56" s="68">
        <v>2000</v>
      </c>
      <c r="B56" s="77">
        <v>380.48881327452</v>
      </c>
      <c r="C56" s="77">
        <v>327.75877800928004</v>
      </c>
      <c r="D56" s="77">
        <v>79.102450043580006</v>
      </c>
      <c r="E56" s="77">
        <v>107.13549319194</v>
      </c>
      <c r="F56" s="77">
        <v>49.077395650180001</v>
      </c>
      <c r="G56" s="77">
        <v>28.367082246419997</v>
      </c>
      <c r="H56" s="77">
        <v>2.0289234920600001</v>
      </c>
      <c r="I56" s="78">
        <f t="shared" si="16"/>
        <v>973.95893590798005</v>
      </c>
      <c r="K56" s="68">
        <v>2000</v>
      </c>
      <c r="L56" s="76">
        <f t="shared" si="18"/>
        <v>39.066206925839907</v>
      </c>
      <c r="M56" s="76">
        <f t="shared" si="19"/>
        <v>33.652217349772002</v>
      </c>
      <c r="N56" s="76">
        <f t="shared" si="20"/>
        <v>8.1217438566684734</v>
      </c>
      <c r="O56" s="76">
        <f t="shared" si="21"/>
        <v>11.000001051590761</v>
      </c>
      <c r="P56" s="76">
        <f t="shared" si="22"/>
        <v>5.0389594305048657</v>
      </c>
      <c r="Q56" s="76">
        <f t="shared" si="23"/>
        <v>2.9125542361777899</v>
      </c>
      <c r="R56" s="76">
        <f t="shared" si="24"/>
        <v>0.20831714944619528</v>
      </c>
      <c r="S56" s="76">
        <f t="shared" si="17"/>
        <v>80.840168132280382</v>
      </c>
      <c r="U56" s="68">
        <v>2000</v>
      </c>
      <c r="V56" s="76">
        <v>10.606541692366294</v>
      </c>
      <c r="W56" s="76">
        <v>5.2513870824799156</v>
      </c>
      <c r="X56" s="76">
        <v>9.7779524476889286</v>
      </c>
      <c r="Y56" s="76">
        <v>11.878983001311054</v>
      </c>
      <c r="Z56" s="76">
        <v>16.652009080912649</v>
      </c>
      <c r="AA56" s="76">
        <v>9.4770893581688807</v>
      </c>
      <c r="AB56" s="76">
        <v>16.457560080824294</v>
      </c>
      <c r="AD56" s="68">
        <v>2000</v>
      </c>
      <c r="AE56" s="76">
        <f t="shared" si="25"/>
        <v>40.356704614751706</v>
      </c>
      <c r="AF56" s="76">
        <f t="shared" si="26"/>
        <v>17.211882130073356</v>
      </c>
      <c r="AG56" s="76">
        <f t="shared" si="27"/>
        <v>7.7345999502181435</v>
      </c>
      <c r="AH56" s="76">
        <f t="shared" si="28"/>
        <v>12.726607024641314</v>
      </c>
      <c r="AI56" s="76">
        <f t="shared" si="29"/>
        <v>8.1723723803434041</v>
      </c>
      <c r="AJ56" s="76">
        <f t="shared" si="30"/>
        <v>2.6883737327984831</v>
      </c>
      <c r="AK56" s="76">
        <f t="shared" si="31"/>
        <v>0.33391130269973285</v>
      </c>
      <c r="AL56" s="76">
        <f t="shared" si="32"/>
        <v>65.303186695043209</v>
      </c>
      <c r="AM56" s="76">
        <f t="shared" si="33"/>
        <v>89.224451135526138</v>
      </c>
    </row>
    <row r="57" spans="1:39" x14ac:dyDescent="0.25">
      <c r="A57" s="68">
        <v>2001</v>
      </c>
      <c r="B57" s="77">
        <v>392.61101328195997</v>
      </c>
      <c r="C57" s="77">
        <v>356.24291006237996</v>
      </c>
      <c r="D57" s="77">
        <v>86.537816164159992</v>
      </c>
      <c r="E57" s="77">
        <v>113.135415698</v>
      </c>
      <c r="F57" s="77">
        <v>44.779646729420001</v>
      </c>
      <c r="G57" s="77">
        <v>27.646688794060001</v>
      </c>
      <c r="H57" s="77">
        <v>2.0632402970999997</v>
      </c>
      <c r="I57" s="78">
        <f t="shared" si="16"/>
        <v>1023.0167310270799</v>
      </c>
      <c r="K57" s="68">
        <v>2001</v>
      </c>
      <c r="L57" s="76">
        <f t="shared" si="18"/>
        <v>38.37777050701699</v>
      </c>
      <c r="M57" s="76">
        <f t="shared" si="19"/>
        <v>34.822784345347131</v>
      </c>
      <c r="N57" s="76">
        <f t="shared" si="20"/>
        <v>8.4590812192561557</v>
      </c>
      <c r="O57" s="76">
        <f t="shared" si="21"/>
        <v>11.05899955169015</v>
      </c>
      <c r="P57" s="76">
        <f t="shared" si="22"/>
        <v>4.377215481555468</v>
      </c>
      <c r="Q57" s="76">
        <f t="shared" si="23"/>
        <v>2.7024669250818123</v>
      </c>
      <c r="R57" s="76">
        <f t="shared" si="24"/>
        <v>0.20168197005229468</v>
      </c>
      <c r="S57" s="76">
        <f t="shared" si="17"/>
        <v>81.65963607162027</v>
      </c>
      <c r="U57" s="68">
        <v>2001</v>
      </c>
      <c r="V57" s="76">
        <v>11.140120477159851</v>
      </c>
      <c r="W57" s="76">
        <v>5.2819634016762258</v>
      </c>
      <c r="X57" s="76">
        <v>9.9307154846594585</v>
      </c>
      <c r="Y57" s="76">
        <v>11.311429072476662</v>
      </c>
      <c r="Z57" s="76">
        <v>16.345487762234935</v>
      </c>
      <c r="AA57" s="76">
        <v>9.6275299731117627</v>
      </c>
      <c r="AB57" s="76">
        <v>17.584900024270485</v>
      </c>
      <c r="AD57" s="68">
        <v>2001</v>
      </c>
      <c r="AE57" s="76">
        <f t="shared" si="25"/>
        <v>43.737339886208403</v>
      </c>
      <c r="AF57" s="76">
        <f t="shared" si="26"/>
        <v>18.816620130561262</v>
      </c>
      <c r="AG57" s="76">
        <f t="shared" si="27"/>
        <v>8.5938243099003717</v>
      </c>
      <c r="AH57" s="76">
        <f t="shared" si="28"/>
        <v>12.797232302530897</v>
      </c>
      <c r="AI57" s="76">
        <f t="shared" si="29"/>
        <v>7.3194516761293817</v>
      </c>
      <c r="AJ57" s="76">
        <f t="shared" si="30"/>
        <v>2.6616932502210577</v>
      </c>
      <c r="AK57" s="76">
        <f t="shared" si="31"/>
        <v>0.36281874350549631</v>
      </c>
      <c r="AL57" s="76">
        <f t="shared" si="32"/>
        <v>71.147784326670035</v>
      </c>
      <c r="AM57" s="76">
        <f t="shared" si="33"/>
        <v>94.288980299056874</v>
      </c>
    </row>
    <row r="58" spans="1:39" x14ac:dyDescent="0.25">
      <c r="A58" s="68">
        <v>2002</v>
      </c>
      <c r="B58" s="77">
        <v>360.12186296485999</v>
      </c>
      <c r="C58" s="77">
        <v>359.84438291108</v>
      </c>
      <c r="D58" s="77">
        <v>84.949548099659992</v>
      </c>
      <c r="E58" s="77">
        <v>111.5691784998</v>
      </c>
      <c r="F58" s="77">
        <v>46.587678241740001</v>
      </c>
      <c r="G58" s="77">
        <v>27.940141566099999</v>
      </c>
      <c r="H58" s="77">
        <v>1.69891499474</v>
      </c>
      <c r="I58" s="78">
        <f t="shared" si="16"/>
        <v>992.71170727798005</v>
      </c>
      <c r="K58" s="68">
        <v>2002</v>
      </c>
      <c r="L58" s="76">
        <f t="shared" si="18"/>
        <v>36.27658063510863</v>
      </c>
      <c r="M58" s="76">
        <f t="shared" si="19"/>
        <v>36.248628909371369</v>
      </c>
      <c r="N58" s="76">
        <f t="shared" si="20"/>
        <v>8.5573230855302427</v>
      </c>
      <c r="O58" s="76">
        <f t="shared" si="21"/>
        <v>11.238829730911826</v>
      </c>
      <c r="P58" s="76">
        <f t="shared" si="22"/>
        <v>4.6929715747468741</v>
      </c>
      <c r="Q58" s="76">
        <f t="shared" si="23"/>
        <v>2.8145272551194136</v>
      </c>
      <c r="R58" s="76">
        <f t="shared" si="24"/>
        <v>0.1711388092116323</v>
      </c>
      <c r="S58" s="76">
        <f t="shared" si="17"/>
        <v>81.082532630010235</v>
      </c>
      <c r="U58" s="68">
        <v>2002</v>
      </c>
      <c r="V58" s="76">
        <v>10.521731329296696</v>
      </c>
      <c r="W58" s="76">
        <v>5.3252763562850483</v>
      </c>
      <c r="X58" s="76">
        <v>9.74863508652804</v>
      </c>
      <c r="Y58" s="76">
        <v>11.37944582260954</v>
      </c>
      <c r="Z58" s="76">
        <v>15.633979284447614</v>
      </c>
      <c r="AA58" s="76">
        <v>9.3628844049092752</v>
      </c>
      <c r="AB58" s="76">
        <v>17.278137332151282</v>
      </c>
      <c r="AD58" s="68">
        <v>2002</v>
      </c>
      <c r="AE58" s="76">
        <f t="shared" si="25"/>
        <v>37.89105487922059</v>
      </c>
      <c r="AF58" s="76">
        <f t="shared" si="26"/>
        <v>19.162707842583579</v>
      </c>
      <c r="AG58" s="76">
        <f t="shared" si="27"/>
        <v>8.2814214518904681</v>
      </c>
      <c r="AH58" s="76">
        <f t="shared" si="28"/>
        <v>12.695954222115274</v>
      </c>
      <c r="AI58" s="76">
        <f t="shared" si="29"/>
        <v>7.2835079654187398</v>
      </c>
      <c r="AJ58" s="76">
        <f t="shared" si="30"/>
        <v>2.6160031574019507</v>
      </c>
      <c r="AK58" s="76">
        <f t="shared" si="31"/>
        <v>0.29354086594768791</v>
      </c>
      <c r="AL58" s="76">
        <f t="shared" si="32"/>
        <v>65.335184173694643</v>
      </c>
      <c r="AM58" s="76">
        <f t="shared" si="33"/>
        <v>88.224190384578293</v>
      </c>
    </row>
    <row r="59" spans="1:39" x14ac:dyDescent="0.25">
      <c r="A59" s="68">
        <v>2003</v>
      </c>
      <c r="B59" s="77">
        <v>341.80290416368001</v>
      </c>
      <c r="C59" s="77">
        <v>362.82951585341999</v>
      </c>
      <c r="D59" s="77">
        <v>80.535962271879995</v>
      </c>
      <c r="E59" s="77">
        <v>107.02229254999999</v>
      </c>
      <c r="F59" s="77">
        <v>50.112851809359995</v>
      </c>
      <c r="G59" s="77">
        <v>27.91886093766</v>
      </c>
      <c r="H59" s="77">
        <v>2.0501115881399996</v>
      </c>
      <c r="I59" s="78">
        <f t="shared" si="16"/>
        <v>972.27249917413997</v>
      </c>
      <c r="K59" s="68">
        <v>2003</v>
      </c>
      <c r="L59" s="76">
        <f t="shared" si="18"/>
        <v>35.155052154001218</v>
      </c>
      <c r="M59" s="76">
        <f t="shared" si="19"/>
        <v>37.317677519585487</v>
      </c>
      <c r="N59" s="76">
        <f t="shared" si="20"/>
        <v>8.2832706201490023</v>
      </c>
      <c r="O59" s="76">
        <f t="shared" si="21"/>
        <v>11.007438001270838</v>
      </c>
      <c r="P59" s="76">
        <f t="shared" si="22"/>
        <v>5.1541982162332536</v>
      </c>
      <c r="Q59" s="76">
        <f t="shared" si="23"/>
        <v>2.8715057724428719</v>
      </c>
      <c r="R59" s="76">
        <f t="shared" si="24"/>
        <v>0.21085771631732761</v>
      </c>
      <c r="S59" s="76">
        <f t="shared" si="17"/>
        <v>80.75600029373571</v>
      </c>
      <c r="U59" s="68">
        <v>2003</v>
      </c>
      <c r="V59" s="76">
        <v>10.563114448181265</v>
      </c>
      <c r="W59" s="76">
        <v>5.2916269943491381</v>
      </c>
      <c r="X59" s="76">
        <v>9.4797767343334609</v>
      </c>
      <c r="Y59" s="76">
        <v>12.129519704390885</v>
      </c>
      <c r="Z59" s="76">
        <v>16.788381657715696</v>
      </c>
      <c r="AA59" s="76">
        <v>9.4365507643915656</v>
      </c>
      <c r="AB59" s="76">
        <v>16.137943443505691</v>
      </c>
      <c r="AD59" s="68">
        <v>2003</v>
      </c>
      <c r="AE59" s="76">
        <f t="shared" si="25"/>
        <v>36.105031954016845</v>
      </c>
      <c r="AF59" s="76">
        <f t="shared" si="26"/>
        <v>19.19958460436586</v>
      </c>
      <c r="AG59" s="76">
        <f t="shared" si="27"/>
        <v>7.6346294142212541</v>
      </c>
      <c r="AH59" s="76">
        <f t="shared" si="28"/>
        <v>12.981290062943108</v>
      </c>
      <c r="AI59" s="76">
        <f t="shared" si="29"/>
        <v>8.4131368213208422</v>
      </c>
      <c r="AJ59" s="76">
        <f t="shared" si="30"/>
        <v>2.6345774852221728</v>
      </c>
      <c r="AK59" s="76">
        <f t="shared" si="31"/>
        <v>0.33084584862278943</v>
      </c>
      <c r="AL59" s="76">
        <f t="shared" si="32"/>
        <v>62.939245972603956</v>
      </c>
      <c r="AM59" s="76">
        <f t="shared" si="33"/>
        <v>87.299096190712859</v>
      </c>
    </row>
    <row r="60" spans="1:39" x14ac:dyDescent="0.25">
      <c r="A60" s="68">
        <v>2004</v>
      </c>
      <c r="B60" s="77">
        <v>354.40126662388002</v>
      </c>
      <c r="C60" s="77">
        <v>381.91538920453996</v>
      </c>
      <c r="D60" s="77">
        <v>82.142346720979987</v>
      </c>
      <c r="E60" s="77">
        <v>112.71867172088</v>
      </c>
      <c r="F60" s="77">
        <v>48.31157788086</v>
      </c>
      <c r="G60" s="77">
        <v>27.16357371378</v>
      </c>
      <c r="H60" s="77">
        <v>2.2210270216799999</v>
      </c>
      <c r="I60" s="78">
        <f t="shared" si="16"/>
        <v>1008.8738528865999</v>
      </c>
      <c r="K60" s="68">
        <v>2004</v>
      </c>
      <c r="L60" s="76">
        <f t="shared" si="18"/>
        <v>35.128402387460397</v>
      </c>
      <c r="M60" s="76">
        <f t="shared" si="19"/>
        <v>37.855613772901329</v>
      </c>
      <c r="N60" s="76">
        <f t="shared" si="20"/>
        <v>8.1419839047224265</v>
      </c>
      <c r="O60" s="76">
        <f t="shared" si="21"/>
        <v>11.17272208000715</v>
      </c>
      <c r="P60" s="76">
        <f t="shared" si="22"/>
        <v>4.7886638892097784</v>
      </c>
      <c r="Q60" s="76">
        <f t="shared" si="23"/>
        <v>2.6924648345340016</v>
      </c>
      <c r="R60" s="76">
        <f t="shared" si="24"/>
        <v>0.2201491311649296</v>
      </c>
      <c r="S60" s="76">
        <f t="shared" si="17"/>
        <v>81.126000065084156</v>
      </c>
      <c r="U60" s="68">
        <v>2004</v>
      </c>
      <c r="V60" s="76">
        <v>10.895671652226447</v>
      </c>
      <c r="W60" s="76">
        <v>5.2873407895686162</v>
      </c>
      <c r="X60" s="76">
        <v>9.3963341088936687</v>
      </c>
      <c r="Y60" s="76">
        <v>12.212210277392462</v>
      </c>
      <c r="Z60" s="76">
        <v>16.275068639214304</v>
      </c>
      <c r="AA60" s="76">
        <v>9.4177317581044218</v>
      </c>
      <c r="AB60" s="76">
        <v>16.400410155118248</v>
      </c>
      <c r="AD60" s="68">
        <v>2004</v>
      </c>
      <c r="AE60" s="76">
        <f t="shared" si="25"/>
        <v>38.614398342669567</v>
      </c>
      <c r="AF60" s="76">
        <f t="shared" si="26"/>
        <v>20.193168155051378</v>
      </c>
      <c r="AG60" s="76">
        <f t="shared" si="27"/>
        <v>7.718369342789142</v>
      </c>
      <c r="AH60" s="76">
        <f t="shared" si="28"/>
        <v>13.765441212437578</v>
      </c>
      <c r="AI60" s="76">
        <f t="shared" si="29"/>
        <v>7.8627424607974401</v>
      </c>
      <c r="AJ60" s="76">
        <f t="shared" si="30"/>
        <v>2.558192508278764</v>
      </c>
      <c r="AK60" s="76">
        <f t="shared" si="31"/>
        <v>0.36425754121152704</v>
      </c>
      <c r="AL60" s="76">
        <f t="shared" si="32"/>
        <v>66.525935840510087</v>
      </c>
      <c r="AM60" s="76">
        <f t="shared" si="33"/>
        <v>91.076569563235395</v>
      </c>
    </row>
    <row r="61" spans="1:39" x14ac:dyDescent="0.25">
      <c r="A61" s="68">
        <v>2005</v>
      </c>
      <c r="B61" s="77">
        <v>360.46527686104002</v>
      </c>
      <c r="C61" s="77">
        <v>390.08421035511998</v>
      </c>
      <c r="D61" s="77">
        <v>84.275809100339998</v>
      </c>
      <c r="E61" s="77">
        <v>113.41322777965999</v>
      </c>
      <c r="F61" s="77">
        <v>48.674735642560002</v>
      </c>
      <c r="G61" s="77">
        <v>27.175719039619999</v>
      </c>
      <c r="H61" s="77">
        <v>2.38346667248</v>
      </c>
      <c r="I61" s="78">
        <f t="shared" si="16"/>
        <v>1026.47244545082</v>
      </c>
      <c r="K61" s="68">
        <v>2005</v>
      </c>
      <c r="L61" s="76">
        <f t="shared" si="18"/>
        <v>35.116897531791615</v>
      </c>
      <c r="M61" s="76">
        <f t="shared" si="19"/>
        <v>38.00240445653634</v>
      </c>
      <c r="N61" s="76">
        <f t="shared" si="20"/>
        <v>8.210235888341515</v>
      </c>
      <c r="O61" s="76">
        <f t="shared" si="21"/>
        <v>11.048833145233591</v>
      </c>
      <c r="P61" s="76">
        <f t="shared" si="22"/>
        <v>4.7419427436439729</v>
      </c>
      <c r="Q61" s="76">
        <f t="shared" si="23"/>
        <v>2.6474864629887458</v>
      </c>
      <c r="R61" s="76">
        <f t="shared" si="24"/>
        <v>0.23219977146422052</v>
      </c>
      <c r="S61" s="76">
        <f t="shared" si="17"/>
        <v>81.329537876669463</v>
      </c>
      <c r="U61" s="68">
        <v>2005</v>
      </c>
      <c r="V61" s="76">
        <v>11.172702009495103</v>
      </c>
      <c r="W61" s="76">
        <v>5.3326722628565912</v>
      </c>
      <c r="X61" s="76">
        <v>9.2443322262287442</v>
      </c>
      <c r="Y61" s="76">
        <v>12.824652863541006</v>
      </c>
      <c r="Z61" s="76">
        <v>16.087025108248937</v>
      </c>
      <c r="AA61" s="76">
        <v>9.5517130636096343</v>
      </c>
      <c r="AB61" s="76">
        <v>19.739600636964568</v>
      </c>
      <c r="AD61" s="68">
        <v>2005</v>
      </c>
      <c r="AE61" s="76">
        <f t="shared" si="25"/>
        <v>40.273711231385505</v>
      </c>
      <c r="AF61" s="76">
        <f t="shared" si="26"/>
        <v>20.801912487390641</v>
      </c>
      <c r="AG61" s="76">
        <f t="shared" si="27"/>
        <v>7.790735779577747</v>
      </c>
      <c r="AH61" s="76">
        <f t="shared" si="28"/>
        <v>14.544852764078449</v>
      </c>
      <c r="AI61" s="76">
        <f t="shared" si="29"/>
        <v>7.8303169441924219</v>
      </c>
      <c r="AJ61" s="76">
        <f t="shared" si="30"/>
        <v>2.5957467056372341</v>
      </c>
      <c r="AK61" s="76">
        <f t="shared" si="31"/>
        <v>0.4704868024627003</v>
      </c>
      <c r="AL61" s="76">
        <f t="shared" si="32"/>
        <v>68.866359498353887</v>
      </c>
      <c r="AM61" s="76">
        <f t="shared" si="33"/>
        <v>94.307762714724703</v>
      </c>
    </row>
    <row r="62" spans="1:39" x14ac:dyDescent="0.25">
      <c r="A62" s="68">
        <v>2006</v>
      </c>
      <c r="B62" s="77">
        <v>355.50725239933996</v>
      </c>
      <c r="C62" s="77">
        <v>428.37200170860001</v>
      </c>
      <c r="D62" s="77">
        <v>86.289783173179998</v>
      </c>
      <c r="E62" s="77">
        <v>105.99138952724</v>
      </c>
      <c r="F62" s="77">
        <v>48.497015451839999</v>
      </c>
      <c r="G62" s="77">
        <v>27.588301782079999</v>
      </c>
      <c r="H62" s="77">
        <v>2.57749160934</v>
      </c>
      <c r="I62" s="78">
        <f t="shared" si="16"/>
        <v>1054.8232356516201</v>
      </c>
      <c r="K62" s="68">
        <v>2006</v>
      </c>
      <c r="L62" s="76">
        <f t="shared" si="18"/>
        <v>33.703016807334961</v>
      </c>
      <c r="M62" s="76">
        <f t="shared" si="19"/>
        <v>40.610785507011705</v>
      </c>
      <c r="N62" s="76">
        <f t="shared" si="20"/>
        <v>8.180497002407634</v>
      </c>
      <c r="O62" s="76">
        <f t="shared" si="21"/>
        <v>10.048260783880393</v>
      </c>
      <c r="P62" s="76">
        <f t="shared" si="22"/>
        <v>4.5976438338392152</v>
      </c>
      <c r="Q62" s="76">
        <f t="shared" si="23"/>
        <v>2.6154431235141731</v>
      </c>
      <c r="R62" s="76">
        <f t="shared" si="24"/>
        <v>0.24435294201191415</v>
      </c>
      <c r="S62" s="76">
        <f t="shared" si="17"/>
        <v>82.494299316754308</v>
      </c>
      <c r="U62" s="68">
        <v>2006</v>
      </c>
      <c r="V62" s="76">
        <v>11.12673209959048</v>
      </c>
      <c r="W62" s="76">
        <v>5.3466442067843358</v>
      </c>
      <c r="X62" s="76">
        <v>9.2614225969447279</v>
      </c>
      <c r="Y62" s="76">
        <v>12.965719565188136</v>
      </c>
      <c r="Z62" s="76">
        <v>16.523233806813906</v>
      </c>
      <c r="AA62" s="76">
        <v>10.096737685348725</v>
      </c>
      <c r="AB62" s="76">
        <v>19.97280803744097</v>
      </c>
      <c r="AD62" s="68">
        <v>2006</v>
      </c>
      <c r="AE62" s="76">
        <f t="shared" si="25"/>
        <v>39.556339569089509</v>
      </c>
      <c r="AF62" s="76">
        <f t="shared" si="26"/>
        <v>22.903526812838958</v>
      </c>
      <c r="AG62" s="76">
        <f t="shared" si="27"/>
        <v>7.9916614776555024</v>
      </c>
      <c r="AH62" s="76">
        <f t="shared" si="28"/>
        <v>13.742546329348126</v>
      </c>
      <c r="AI62" s="76">
        <f t="shared" si="29"/>
        <v>8.013275252434191</v>
      </c>
      <c r="AJ62" s="76">
        <f t="shared" si="30"/>
        <v>2.7855184627790051</v>
      </c>
      <c r="AK62" s="76">
        <f t="shared" si="31"/>
        <v>0.51479745131462618</v>
      </c>
      <c r="AL62" s="76">
        <f t="shared" si="32"/>
        <v>70.451527859583962</v>
      </c>
      <c r="AM62" s="76">
        <f t="shared" si="33"/>
        <v>95.50766535545992</v>
      </c>
    </row>
    <row r="63" spans="1:39" x14ac:dyDescent="0.25">
      <c r="A63" s="68">
        <v>2007</v>
      </c>
      <c r="B63" s="77">
        <v>343.35796218274004</v>
      </c>
      <c r="C63" s="77">
        <v>434.98945343399998</v>
      </c>
      <c r="D63" s="77">
        <v>87.204286837319998</v>
      </c>
      <c r="E63" s="77">
        <v>101.52183250781999</v>
      </c>
      <c r="F63" s="77">
        <v>44.107325652439997</v>
      </c>
      <c r="G63" s="77">
        <v>26.858212389880002</v>
      </c>
      <c r="H63" s="77">
        <v>2.1655792729000001</v>
      </c>
      <c r="I63" s="78">
        <f t="shared" si="16"/>
        <v>1040.2046522771</v>
      </c>
      <c r="K63" s="68">
        <v>2007</v>
      </c>
      <c r="L63" s="76">
        <f t="shared" si="18"/>
        <v>33.008693186585845</v>
      </c>
      <c r="M63" s="76">
        <f t="shared" si="19"/>
        <v>41.817680057647273</v>
      </c>
      <c r="N63" s="76">
        <f t="shared" si="20"/>
        <v>8.383377890727763</v>
      </c>
      <c r="O63" s="76">
        <f t="shared" si="21"/>
        <v>9.7597941218182136</v>
      </c>
      <c r="P63" s="76">
        <f t="shared" si="22"/>
        <v>4.2402546033499426</v>
      </c>
      <c r="Q63" s="76">
        <f t="shared" si="23"/>
        <v>2.5820123310432233</v>
      </c>
      <c r="R63" s="76">
        <f t="shared" si="24"/>
        <v>0.20818780882774901</v>
      </c>
      <c r="S63" s="76">
        <f t="shared" si="17"/>
        <v>83.209751134960868</v>
      </c>
      <c r="U63" s="68">
        <v>2007</v>
      </c>
      <c r="V63" s="76">
        <v>10.902665016156918</v>
      </c>
      <c r="W63" s="76">
        <v>5.32090206926493</v>
      </c>
      <c r="X63" s="76">
        <v>9.177701372081474</v>
      </c>
      <c r="Y63" s="76">
        <v>12.907485517661197</v>
      </c>
      <c r="Z63" s="76">
        <v>16.058495366978015</v>
      </c>
      <c r="AA63" s="76">
        <v>10.102108266797359</v>
      </c>
      <c r="AB63" s="76">
        <v>20.688462602600755</v>
      </c>
      <c r="AD63" s="68">
        <v>2007</v>
      </c>
      <c r="AE63" s="76">
        <f t="shared" si="25"/>
        <v>37.4351684230869</v>
      </c>
      <c r="AF63" s="76">
        <f t="shared" si="26"/>
        <v>23.145362828853916</v>
      </c>
      <c r="AG63" s="76">
        <f t="shared" si="27"/>
        <v>8.0033490295825818</v>
      </c>
      <c r="AH63" s="76">
        <f t="shared" si="28"/>
        <v>13.103915828211122</v>
      </c>
      <c r="AI63" s="76">
        <f t="shared" si="29"/>
        <v>7.0829728463949824</v>
      </c>
      <c r="AJ63" s="76">
        <f t="shared" si="30"/>
        <v>2.7132456941520604</v>
      </c>
      <c r="AK63" s="76">
        <f t="shared" si="31"/>
        <v>0.44802505800358983</v>
      </c>
      <c r="AL63" s="76">
        <f t="shared" si="32"/>
        <v>68.583880281523392</v>
      </c>
      <c r="AM63" s="76">
        <f t="shared" si="33"/>
        <v>91.932039708285146</v>
      </c>
    </row>
    <row r="64" spans="1:39" x14ac:dyDescent="0.25">
      <c r="A64" s="68">
        <v>2008</v>
      </c>
      <c r="B64" s="77">
        <v>354.90385976594001</v>
      </c>
      <c r="C64" s="77">
        <v>449.92877936932001</v>
      </c>
      <c r="D64" s="77">
        <v>90.06845912</v>
      </c>
      <c r="E64" s="77">
        <v>97.981029135980009</v>
      </c>
      <c r="F64" s="77">
        <v>41.459651876759999</v>
      </c>
      <c r="G64" s="77">
        <v>26.877109856459999</v>
      </c>
      <c r="H64" s="77">
        <v>1.82249921896</v>
      </c>
      <c r="I64" s="78">
        <f t="shared" si="16"/>
        <v>1063.0413883434201</v>
      </c>
      <c r="K64" s="68">
        <v>2008</v>
      </c>
      <c r="L64" s="76">
        <f t="shared" si="18"/>
        <v>33.385704795464349</v>
      </c>
      <c r="M64" s="76">
        <f t="shared" si="19"/>
        <v>42.324671861597224</v>
      </c>
      <c r="N64" s="76">
        <f t="shared" si="20"/>
        <v>8.4727142430792171</v>
      </c>
      <c r="O64" s="76">
        <f t="shared" si="21"/>
        <v>9.2170474461646101</v>
      </c>
      <c r="P64" s="76">
        <f t="shared" si="22"/>
        <v>3.9000976190934797</v>
      </c>
      <c r="Q64" s="76">
        <f t="shared" si="23"/>
        <v>2.5283220532310295</v>
      </c>
      <c r="R64" s="76">
        <f t="shared" si="24"/>
        <v>0.17144198137008321</v>
      </c>
      <c r="S64" s="76">
        <f t="shared" si="17"/>
        <v>84.183090900140797</v>
      </c>
      <c r="U64" s="68">
        <v>2008</v>
      </c>
      <c r="V64" s="76">
        <v>11.020789920968811</v>
      </c>
      <c r="W64" s="76">
        <v>5.2672018848223807</v>
      </c>
      <c r="X64" s="76">
        <v>9.3561208176679749</v>
      </c>
      <c r="Y64" s="76">
        <v>10.679151622719326</v>
      </c>
      <c r="Z64" s="76">
        <v>15.927372320477701</v>
      </c>
      <c r="AA64" s="76">
        <v>9.8708250718731509</v>
      </c>
      <c r="AB64" s="76">
        <v>21.58239407615692</v>
      </c>
      <c r="AD64" s="68">
        <v>2008</v>
      </c>
      <c r="AE64" s="76">
        <f t="shared" si="25"/>
        <v>39.113208806214004</v>
      </c>
      <c r="AF64" s="76">
        <f t="shared" si="26"/>
        <v>23.698657147299155</v>
      </c>
      <c r="AG64" s="76">
        <f t="shared" si="27"/>
        <v>8.4269138538790891</v>
      </c>
      <c r="AH64" s="76">
        <f t="shared" si="28"/>
        <v>10.463542662932104</v>
      </c>
      <c r="AI64" s="76">
        <f t="shared" si="29"/>
        <v>6.6034331171854852</v>
      </c>
      <c r="AJ64" s="76">
        <f t="shared" si="30"/>
        <v>2.6529924983063435</v>
      </c>
      <c r="AK64" s="76">
        <f t="shared" si="31"/>
        <v>0.39333896347082914</v>
      </c>
      <c r="AL64" s="76">
        <f t="shared" si="32"/>
        <v>71.238779807392248</v>
      </c>
      <c r="AM64" s="76">
        <f t="shared" si="33"/>
        <v>91.352087049287007</v>
      </c>
    </row>
    <row r="65" spans="1:39" x14ac:dyDescent="0.25">
      <c r="A65" s="68">
        <v>2009</v>
      </c>
      <c r="B65" s="77">
        <v>311.46222551903998</v>
      </c>
      <c r="C65" s="77">
        <v>413.22292940701999</v>
      </c>
      <c r="D65" s="77">
        <v>93.279367392019992</v>
      </c>
      <c r="E65" s="77">
        <v>90.294403185159993</v>
      </c>
      <c r="F65" s="77">
        <v>38.27453291778</v>
      </c>
      <c r="G65" s="77">
        <v>27.165769996559998</v>
      </c>
      <c r="H65" s="77">
        <v>1.44977433698</v>
      </c>
      <c r="I65" s="78">
        <f t="shared" si="16"/>
        <v>975.14900275456012</v>
      </c>
      <c r="K65" s="68">
        <v>2009</v>
      </c>
      <c r="L65" s="76">
        <f t="shared" si="18"/>
        <v>31.939962471297669</v>
      </c>
      <c r="M65" s="76">
        <f t="shared" si="19"/>
        <v>42.375362969122172</v>
      </c>
      <c r="N65" s="76">
        <f t="shared" si="20"/>
        <v>9.5656527493263415</v>
      </c>
      <c r="O65" s="76">
        <f t="shared" si="21"/>
        <v>9.2595493540064275</v>
      </c>
      <c r="P65" s="76">
        <f t="shared" si="22"/>
        <v>3.9249932891961845</v>
      </c>
      <c r="Q65" s="76">
        <f t="shared" si="23"/>
        <v>2.7858070838223972</v>
      </c>
      <c r="R65" s="76">
        <f t="shared" si="24"/>
        <v>0.14867208322879255</v>
      </c>
      <c r="S65" s="76">
        <f t="shared" si="17"/>
        <v>83.880978189746187</v>
      </c>
      <c r="U65" s="68">
        <v>2009</v>
      </c>
      <c r="V65" s="76">
        <v>10.821662151708265</v>
      </c>
      <c r="W65" s="76">
        <v>5.1891992735116199</v>
      </c>
      <c r="X65" s="76">
        <v>9.4165776251004019</v>
      </c>
      <c r="Y65" s="76">
        <v>10.945240535757899</v>
      </c>
      <c r="Z65" s="76">
        <v>16.641812671326246</v>
      </c>
      <c r="AA65" s="76">
        <v>9.6321270610734171</v>
      </c>
      <c r="AB65" s="76">
        <v>21.048428549415522</v>
      </c>
      <c r="AD65" s="68">
        <v>2009</v>
      </c>
      <c r="AE65" s="76">
        <f t="shared" si="25"/>
        <v>33.705389775862194</v>
      </c>
      <c r="AF65" s="76">
        <f t="shared" si="26"/>
        <v>21.442961250772516</v>
      </c>
      <c r="AG65" s="76">
        <f t="shared" si="27"/>
        <v>8.7837240386721547</v>
      </c>
      <c r="AH65" s="76">
        <f t="shared" si="28"/>
        <v>9.8829396189428032</v>
      </c>
      <c r="AI65" s="76">
        <f t="shared" si="29"/>
        <v>6.3695760690020471</v>
      </c>
      <c r="AJ65" s="76">
        <f t="shared" si="30"/>
        <v>2.6166414831876188</v>
      </c>
      <c r="AK65" s="76">
        <f t="shared" si="31"/>
        <v>0.3051547154469979</v>
      </c>
      <c r="AL65" s="76">
        <f t="shared" si="32"/>
        <v>63.932075065306869</v>
      </c>
      <c r="AM65" s="76">
        <f t="shared" si="33"/>
        <v>83.10638695188635</v>
      </c>
    </row>
    <row r="66" spans="1:39" x14ac:dyDescent="0.25">
      <c r="A66" s="68">
        <v>2010</v>
      </c>
      <c r="B66" s="77">
        <v>305.19131746082002</v>
      </c>
      <c r="C66" s="77">
        <v>424.94882238837999</v>
      </c>
      <c r="D66" s="77">
        <v>95.957603154720005</v>
      </c>
      <c r="E66" s="77">
        <v>85.486866277760001</v>
      </c>
      <c r="F66" s="77">
        <v>44.388360944639999</v>
      </c>
      <c r="G66" s="77">
        <v>26.261903017920002</v>
      </c>
      <c r="H66" s="77">
        <v>1.4822232583999999</v>
      </c>
      <c r="I66" s="78">
        <f t="shared" si="16"/>
        <v>983.71709650264006</v>
      </c>
      <c r="K66" s="68">
        <v>2010</v>
      </c>
      <c r="L66" s="76">
        <f t="shared" si="18"/>
        <v>31.024297386499772</v>
      </c>
      <c r="M66" s="76">
        <f t="shared" si="19"/>
        <v>43.198275591547528</v>
      </c>
      <c r="N66" s="76">
        <f t="shared" si="20"/>
        <v>9.7545934187657455</v>
      </c>
      <c r="O66" s="76">
        <f t="shared" si="21"/>
        <v>8.6901881223460649</v>
      </c>
      <c r="P66" s="76">
        <f t="shared" si="22"/>
        <v>4.5123095961686248</v>
      </c>
      <c r="Q66" s="76">
        <f t="shared" si="23"/>
        <v>2.669660119895001</v>
      </c>
      <c r="R66" s="76">
        <f t="shared" si="24"/>
        <v>0.150675764777259</v>
      </c>
      <c r="S66" s="76">
        <f t="shared" si="17"/>
        <v>83.977166396813047</v>
      </c>
      <c r="U66" s="68">
        <v>2010</v>
      </c>
      <c r="V66" s="76">
        <v>10.740545984472876</v>
      </c>
      <c r="W66" s="76">
        <v>5.2159088358590404</v>
      </c>
      <c r="X66" s="76">
        <v>9.270586038884753</v>
      </c>
      <c r="Y66" s="76">
        <v>10.556647967173635</v>
      </c>
      <c r="Z66" s="76">
        <v>16.394150933362805</v>
      </c>
      <c r="AA66" s="76">
        <v>9.6172701608466689</v>
      </c>
      <c r="AB66" s="76">
        <v>23.626452090977274</v>
      </c>
      <c r="AD66" s="68">
        <v>2010</v>
      </c>
      <c r="AE66" s="76">
        <f t="shared" si="25"/>
        <v>32.77921379249797</v>
      </c>
      <c r="AF66" s="76">
        <f t="shared" si="26"/>
        <v>22.164943174834452</v>
      </c>
      <c r="AG66" s="76">
        <f t="shared" si="27"/>
        <v>8.8958321613099081</v>
      </c>
      <c r="AH66" s="76">
        <f t="shared" si="28"/>
        <v>9.0245475311115957</v>
      </c>
      <c r="AI66" s="76">
        <f t="shared" si="29"/>
        <v>7.2770948901101491</v>
      </c>
      <c r="AJ66" s="76">
        <f t="shared" si="30"/>
        <v>2.5256781626129112</v>
      </c>
      <c r="AK66" s="76">
        <f t="shared" si="31"/>
        <v>0.35019676802719824</v>
      </c>
      <c r="AL66" s="76">
        <f t="shared" si="32"/>
        <v>63.83998912864233</v>
      </c>
      <c r="AM66" s="76">
        <f t="shared" si="33"/>
        <v>83.017506480504181</v>
      </c>
    </row>
    <row r="67" spans="1:39" x14ac:dyDescent="0.25">
      <c r="A67" s="68">
        <v>2011</v>
      </c>
      <c r="B67" s="77">
        <v>305.92988898601999</v>
      </c>
      <c r="C67" s="77">
        <v>419.66166032216</v>
      </c>
      <c r="D67" s="77">
        <v>105.65719257985999</v>
      </c>
      <c r="E67" s="77">
        <v>87.816285887379991</v>
      </c>
      <c r="F67" s="77">
        <v>47.640594894379994</v>
      </c>
      <c r="G67" s="77">
        <v>25.610978688419998</v>
      </c>
      <c r="H67" s="77">
        <v>1.61478675026</v>
      </c>
      <c r="I67" s="78">
        <f t="shared" si="16"/>
        <v>993.93138810847995</v>
      </c>
      <c r="K67" s="68">
        <v>2011</v>
      </c>
      <c r="L67" s="76">
        <f t="shared" si="18"/>
        <v>30.779779434094106</v>
      </c>
      <c r="M67" s="76">
        <f t="shared" si="19"/>
        <v>42.222397375014495</v>
      </c>
      <c r="N67" s="76">
        <f t="shared" si="20"/>
        <v>10.630229998162442</v>
      </c>
      <c r="O67" s="76">
        <f t="shared" si="21"/>
        <v>8.8352462693124565</v>
      </c>
      <c r="P67" s="76">
        <f t="shared" si="22"/>
        <v>4.7931472397751049</v>
      </c>
      <c r="Q67" s="76">
        <f t="shared" si="23"/>
        <v>2.5767350739530883</v>
      </c>
      <c r="R67" s="76">
        <f t="shared" si="24"/>
        <v>0.16246460968830562</v>
      </c>
      <c r="S67" s="76">
        <f t="shared" si="17"/>
        <v>83.632406807271053</v>
      </c>
      <c r="U67" s="68">
        <v>2011</v>
      </c>
      <c r="V67" s="76">
        <v>10.823210335088117</v>
      </c>
      <c r="W67" s="76">
        <v>5.128419298883836</v>
      </c>
      <c r="X67" s="76">
        <v>9.2848743484976453</v>
      </c>
      <c r="Y67" s="76">
        <v>10.505880714746052</v>
      </c>
      <c r="Z67" s="76">
        <v>16.531690142525761</v>
      </c>
      <c r="AA67" s="76">
        <v>9.9121242407419761</v>
      </c>
      <c r="AB67" s="76">
        <v>27.01545328509113</v>
      </c>
      <c r="AD67" s="68">
        <v>2011</v>
      </c>
      <c r="AE67" s="76">
        <f t="shared" si="25"/>
        <v>33.111435362858515</v>
      </c>
      <c r="AF67" s="76">
        <f t="shared" si="26"/>
        <v>21.522009577977983</v>
      </c>
      <c r="AG67" s="76">
        <f t="shared" si="27"/>
        <v>9.8101375711901788</v>
      </c>
      <c r="AH67" s="76">
        <f t="shared" si="28"/>
        <v>9.2258742434485139</v>
      </c>
      <c r="AI67" s="76">
        <f t="shared" si="29"/>
        <v>7.875795529994849</v>
      </c>
      <c r="AJ67" s="76">
        <f t="shared" si="30"/>
        <v>2.5385920268661399</v>
      </c>
      <c r="AK67" s="76">
        <f t="shared" si="31"/>
        <v>0.43624196017033146</v>
      </c>
      <c r="AL67" s="76">
        <f t="shared" si="32"/>
        <v>64.44358251202668</v>
      </c>
      <c r="AM67" s="76">
        <f t="shared" si="33"/>
        <v>84.520086272506518</v>
      </c>
    </row>
    <row r="68" spans="1:39" x14ac:dyDescent="0.25">
      <c r="A68" s="68">
        <v>2012</v>
      </c>
      <c r="B68" s="77">
        <v>264.83246047556003</v>
      </c>
      <c r="C68" s="77">
        <v>397.46784725773995</v>
      </c>
      <c r="D68" s="77">
        <v>115.45653733216</v>
      </c>
      <c r="E68" s="77">
        <v>70.378706886999993</v>
      </c>
      <c r="F68" s="77">
        <v>46.358868394960005</v>
      </c>
      <c r="G68" s="77">
        <v>24.973455221880002</v>
      </c>
      <c r="H68" s="77">
        <v>1.4420034331</v>
      </c>
      <c r="I68" s="78">
        <f t="shared" si="16"/>
        <v>920.90987900240009</v>
      </c>
      <c r="K68" s="68">
        <v>2012</v>
      </c>
      <c r="L68" s="76">
        <f t="shared" si="18"/>
        <v>28.757695678370482</v>
      </c>
      <c r="M68" s="76">
        <f t="shared" si="19"/>
        <v>43.160341345051862</v>
      </c>
      <c r="N68" s="76">
        <f t="shared" si="20"/>
        <v>12.537224321801318</v>
      </c>
      <c r="O68" s="76">
        <f t="shared" si="21"/>
        <v>7.6423012166228013</v>
      </c>
      <c r="P68" s="76">
        <f t="shared" si="22"/>
        <v>5.0340287852248329</v>
      </c>
      <c r="Q68" s="76">
        <f t="shared" si="23"/>
        <v>2.7118240113715748</v>
      </c>
      <c r="R68" s="76">
        <f t="shared" si="24"/>
        <v>0.15658464155711829</v>
      </c>
      <c r="S68" s="76">
        <f t="shared" si="17"/>
        <v>84.455261345223661</v>
      </c>
      <c r="U68" s="68">
        <v>2012</v>
      </c>
      <c r="V68" s="76">
        <v>10.992870978011913</v>
      </c>
      <c r="W68" s="76">
        <v>5.0990114576075323</v>
      </c>
      <c r="X68" s="76">
        <v>9.7564594560026272</v>
      </c>
      <c r="Y68" s="76">
        <v>10.783856742232205</v>
      </c>
      <c r="Z68" s="76">
        <v>16.725017442175982</v>
      </c>
      <c r="AA68" s="76">
        <v>10.212007912184887</v>
      </c>
      <c r="AB68" s="76">
        <v>24.398359384460008</v>
      </c>
      <c r="AD68" s="68">
        <v>2012</v>
      </c>
      <c r="AE68" s="76">
        <f t="shared" si="25"/>
        <v>29.112690687972709</v>
      </c>
      <c r="AF68" s="76">
        <f t="shared" si="26"/>
        <v>20.266931071978167</v>
      </c>
      <c r="AG68" s="76">
        <f t="shared" si="27"/>
        <v>11.264470254116727</v>
      </c>
      <c r="AH68" s="76">
        <f t="shared" si="28"/>
        <v>7.5895389277295902</v>
      </c>
      <c r="AI68" s="76">
        <f t="shared" si="29"/>
        <v>7.7535288250524701</v>
      </c>
      <c r="AJ68" s="76">
        <f t="shared" si="30"/>
        <v>2.550291223204336</v>
      </c>
      <c r="AK68" s="76">
        <f t="shared" si="31"/>
        <v>0.35182517994398937</v>
      </c>
      <c r="AL68" s="76">
        <f t="shared" si="32"/>
        <v>60.64409201406761</v>
      </c>
      <c r="AM68" s="76">
        <f t="shared" si="33"/>
        <v>78.889276169997999</v>
      </c>
    </row>
    <row r="69" spans="1:39" x14ac:dyDescent="0.25">
      <c r="A69" s="68">
        <v>2013</v>
      </c>
      <c r="B69" s="77">
        <v>244.64059590590003</v>
      </c>
      <c r="C69" s="77">
        <v>390.22829503297999</v>
      </c>
      <c r="D69" s="77">
        <v>119.86386996820001</v>
      </c>
      <c r="E69" s="77">
        <v>65.694307871260008</v>
      </c>
      <c r="F69" s="77">
        <v>44.665423695619999</v>
      </c>
      <c r="G69" s="77">
        <v>25.073602450799999</v>
      </c>
      <c r="H69" s="77">
        <v>1.47891023704</v>
      </c>
      <c r="I69" s="78">
        <f t="shared" si="16"/>
        <v>891.64500516179999</v>
      </c>
      <c r="K69" s="68">
        <v>2013</v>
      </c>
      <c r="L69" s="76">
        <f t="shared" si="18"/>
        <v>27.436995047317847</v>
      </c>
      <c r="M69" s="76">
        <f t="shared" si="19"/>
        <v>43.764984133138078</v>
      </c>
      <c r="N69" s="76">
        <f t="shared" si="20"/>
        <v>13.443003580382221</v>
      </c>
      <c r="O69" s="76">
        <f t="shared" si="21"/>
        <v>7.3677649166373076</v>
      </c>
      <c r="P69" s="76">
        <f t="shared" si="22"/>
        <v>5.0093280887627367</v>
      </c>
      <c r="Q69" s="76">
        <f t="shared" si="23"/>
        <v>2.8120611123986596</v>
      </c>
      <c r="R69" s="76">
        <f t="shared" si="24"/>
        <v>0.16586312136315209</v>
      </c>
      <c r="S69" s="76">
        <f t="shared" si="17"/>
        <v>84.644982760838147</v>
      </c>
      <c r="U69" s="68">
        <v>2013</v>
      </c>
      <c r="V69" s="76">
        <v>10.83555106039932</v>
      </c>
      <c r="W69" s="76">
        <v>5.1340580868687011</v>
      </c>
      <c r="X69" s="76">
        <v>9.8098283380739399</v>
      </c>
      <c r="Y69" s="76">
        <v>10.928394787786813</v>
      </c>
      <c r="Z69" s="76">
        <v>16.520285825658252</v>
      </c>
      <c r="AA69" s="76">
        <v>9.942929990297511</v>
      </c>
      <c r="AB69" s="76">
        <v>22.319888618747793</v>
      </c>
      <c r="AD69" s="68">
        <v>2013</v>
      </c>
      <c r="AE69" s="76">
        <f t="shared" si="25"/>
        <v>26.508156683848966</v>
      </c>
      <c r="AF69" s="76">
        <f t="shared" si="26"/>
        <v>20.03454733839056</v>
      </c>
      <c r="AG69" s="76">
        <f t="shared" si="27"/>
        <v>11.758439883252583</v>
      </c>
      <c r="AH69" s="76">
        <f t="shared" si="28"/>
        <v>7.1793333172754012</v>
      </c>
      <c r="AI69" s="76">
        <f t="shared" si="29"/>
        <v>7.3788556597577131</v>
      </c>
      <c r="AJ69" s="76">
        <f t="shared" si="30"/>
        <v>2.4930507377285647</v>
      </c>
      <c r="AK69" s="76">
        <f t="shared" si="31"/>
        <v>0.33009111767858695</v>
      </c>
      <c r="AL69" s="76">
        <f t="shared" si="32"/>
        <v>58.301143905492111</v>
      </c>
      <c r="AM69" s="76">
        <f t="shared" si="33"/>
        <v>75.682474737932395</v>
      </c>
    </row>
    <row r="70" spans="1:39" x14ac:dyDescent="0.25">
      <c r="A70" s="68">
        <v>2014</v>
      </c>
      <c r="B70" s="77">
        <v>242.19781145476003</v>
      </c>
      <c r="C70" s="77">
        <v>399.36526321546</v>
      </c>
      <c r="D70" s="77">
        <v>124.4478232928</v>
      </c>
      <c r="E70" s="77">
        <v>66.639253774660006</v>
      </c>
      <c r="F70" s="77">
        <v>45.355372187180002</v>
      </c>
      <c r="G70" s="77">
        <v>26.450822345740001</v>
      </c>
      <c r="H70" s="77">
        <v>1.29498039922</v>
      </c>
      <c r="I70" s="78">
        <f t="shared" si="16"/>
        <v>905.75132666981995</v>
      </c>
      <c r="K70" s="68">
        <v>2014</v>
      </c>
      <c r="L70" s="76">
        <f t="shared" ref="L70:L78" si="34">B70/$I70*100</f>
        <v>26.739989699518279</v>
      </c>
      <c r="M70" s="76">
        <f t="shared" ref="M70:M78" si="35">C70/$I70*100</f>
        <v>44.092153271672046</v>
      </c>
      <c r="N70" s="76">
        <f t="shared" ref="N70:N78" si="36">D70/$I70*100</f>
        <v>13.739734033882995</v>
      </c>
      <c r="O70" s="76">
        <f t="shared" ref="O70:O78" si="37">E70/$I70*100</f>
        <v>7.3573454227964383</v>
      </c>
      <c r="P70" s="76">
        <f t="shared" ref="P70:P78" si="38">F70/$I70*100</f>
        <v>5.0074861445622503</v>
      </c>
      <c r="Q70" s="76">
        <f t="shared" ref="Q70:Q78" si="39">G70/$I70*100</f>
        <v>2.9203183662994854</v>
      </c>
      <c r="R70" s="76">
        <f t="shared" ref="R70:R78" si="40">H70/$I70*100</f>
        <v>0.14297306126851178</v>
      </c>
      <c r="S70" s="76">
        <f t="shared" si="17"/>
        <v>84.571877005073318</v>
      </c>
      <c r="U70" s="68">
        <v>2014</v>
      </c>
      <c r="V70" s="76">
        <v>10.878356497537856</v>
      </c>
      <c r="W70" s="76">
        <v>5.2271132819089638</v>
      </c>
      <c r="X70" s="76">
        <v>9.4815596292131676</v>
      </c>
      <c r="Y70" s="76">
        <v>10.447792027334955</v>
      </c>
      <c r="Z70" s="76">
        <v>16.243632702674084</v>
      </c>
      <c r="AA70" s="76">
        <v>10.029411291326069</v>
      </c>
      <c r="AB70" s="76">
        <v>19.634837859162122</v>
      </c>
      <c r="AD70" s="68">
        <v>2014</v>
      </c>
      <c r="AE70" s="76">
        <f t="shared" ref="AE70:AE77" si="41">V70/100*B70</f>
        <v>26.347141359283377</v>
      </c>
      <c r="AF70" s="76">
        <f t="shared" ref="AF70:AF77" si="42">W70/100*C70</f>
        <v>20.875274716866006</v>
      </c>
      <c r="AG70" s="76">
        <f t="shared" ref="AG70:AG77" si="43">X70/100*D70</f>
        <v>11.799594572764667</v>
      </c>
      <c r="AH70" s="76">
        <f t="shared" ref="AH70:AH77" si="44">Y70/100*E70</f>
        <v>6.962330642944436</v>
      </c>
      <c r="AI70" s="76">
        <f t="shared" ref="AI70:AI77" si="45">Z70/100*F70</f>
        <v>7.3673600690163177</v>
      </c>
      <c r="AJ70" s="76">
        <f t="shared" ref="AJ70:AJ77" si="46">AA70/100*G70</f>
        <v>2.6528617629922464</v>
      </c>
      <c r="AK70" s="76">
        <f t="shared" ref="AK70:AK77" si="47">AB70/100*H70</f>
        <v>0.25426730169477735</v>
      </c>
      <c r="AL70" s="76">
        <f t="shared" ref="AL70:AL76" si="48">SUM(AE70:AG70)</f>
        <v>59.022010648914055</v>
      </c>
      <c r="AM70" s="76">
        <f t="shared" ref="AM70:AM76" si="49">SUM(AE70:AK70)</f>
        <v>76.258830425561825</v>
      </c>
    </row>
    <row r="71" spans="1:39" x14ac:dyDescent="0.25">
      <c r="A71" s="68">
        <v>2015</v>
      </c>
      <c r="B71" s="77">
        <v>200.24195116877999</v>
      </c>
      <c r="C71" s="77">
        <v>378.87148732743998</v>
      </c>
      <c r="D71" s="77">
        <v>112.23674141768001</v>
      </c>
      <c r="E71" s="77">
        <v>55.300544310119996</v>
      </c>
      <c r="F71" s="77">
        <v>38.555228017480005</v>
      </c>
      <c r="G71" s="77">
        <v>26.128440510679997</v>
      </c>
      <c r="H71" s="77">
        <v>1.09684049388</v>
      </c>
      <c r="I71" s="78">
        <f t="shared" ref="I71:I77" si="50">SUM(B71:H71)</f>
        <v>812.43123324605995</v>
      </c>
      <c r="K71" s="68">
        <v>2015</v>
      </c>
      <c r="L71" s="76">
        <f t="shared" si="34"/>
        <v>24.647249265481278</v>
      </c>
      <c r="M71" s="76">
        <f t="shared" si="35"/>
        <v>46.634283841312104</v>
      </c>
      <c r="N71" s="76">
        <f t="shared" si="36"/>
        <v>13.814922029676206</v>
      </c>
      <c r="O71" s="76">
        <f t="shared" si="37"/>
        <v>6.8067969382672899</v>
      </c>
      <c r="P71" s="76">
        <f t="shared" si="38"/>
        <v>4.745660486664578</v>
      </c>
      <c r="Q71" s="76">
        <f t="shared" si="39"/>
        <v>3.2160802590373225</v>
      </c>
      <c r="R71" s="76">
        <f t="shared" si="40"/>
        <v>0.13500717956122713</v>
      </c>
      <c r="S71" s="76">
        <f t="shared" ref="S71:S76" si="51">SUM(L71:N71)</f>
        <v>85.096455136469586</v>
      </c>
      <c r="U71" s="68">
        <v>2015</v>
      </c>
      <c r="V71" s="76">
        <v>10.961284716938334</v>
      </c>
      <c r="W71" s="76">
        <v>5.2208030984010199</v>
      </c>
      <c r="X71" s="76">
        <v>9.5595766116850776</v>
      </c>
      <c r="Y71" s="76">
        <v>10.737157939454752</v>
      </c>
      <c r="Z71" s="76">
        <v>16.549039329856509</v>
      </c>
      <c r="AA71" s="76">
        <v>10.167258576221865</v>
      </c>
      <c r="AB71" s="76">
        <v>20.982498742257928</v>
      </c>
      <c r="AD71" s="68">
        <v>2015</v>
      </c>
      <c r="AE71" s="76">
        <f t="shared" si="41"/>
        <v>21.949090390362603</v>
      </c>
      <c r="AF71" s="76">
        <f t="shared" si="42"/>
        <v>19.780134349349012</v>
      </c>
      <c r="AG71" s="76">
        <f t="shared" si="43"/>
        <v>10.729357282281997</v>
      </c>
      <c r="AH71" s="76">
        <f t="shared" si="44"/>
        <v>5.9377067839557416</v>
      </c>
      <c r="AI71" s="76">
        <f t="shared" si="45"/>
        <v>6.3805198483286212</v>
      </c>
      <c r="AJ71" s="76">
        <f t="shared" si="46"/>
        <v>2.6565461086551405</v>
      </c>
      <c r="AK71" s="76">
        <f t="shared" si="47"/>
        <v>0.23014454283294664</v>
      </c>
      <c r="AL71" s="76">
        <f t="shared" si="48"/>
        <v>52.458582021993607</v>
      </c>
      <c r="AM71" s="76">
        <f t="shared" si="49"/>
        <v>67.663499305766052</v>
      </c>
    </row>
    <row r="72" spans="1:39" x14ac:dyDescent="0.25">
      <c r="A72" s="68">
        <v>2016</v>
      </c>
      <c r="B72" s="77">
        <v>162.95266471872</v>
      </c>
      <c r="C72" s="77">
        <v>298.96460539783999</v>
      </c>
      <c r="D72" s="77">
        <v>89.162052944539994</v>
      </c>
      <c r="E72" s="77">
        <v>41.99909467042</v>
      </c>
      <c r="F72" s="77">
        <v>40.521898096400001</v>
      </c>
      <c r="G72" s="77">
        <v>25.51068086762</v>
      </c>
      <c r="H72" s="77">
        <v>0.87481272477999994</v>
      </c>
      <c r="I72" s="78">
        <f t="shared" si="50"/>
        <v>659.98580942032004</v>
      </c>
      <c r="K72" s="68">
        <v>2016</v>
      </c>
      <c r="L72" s="76">
        <f t="shared" si="34"/>
        <v>24.690328548403926</v>
      </c>
      <c r="M72" s="76">
        <f t="shared" si="35"/>
        <v>45.298641445098212</v>
      </c>
      <c r="N72" s="76">
        <f t="shared" si="36"/>
        <v>13.509692431546819</v>
      </c>
      <c r="O72" s="76">
        <f t="shared" si="37"/>
        <v>6.3636360162514283</v>
      </c>
      <c r="P72" s="76">
        <f t="shared" si="38"/>
        <v>6.1398135411413275</v>
      </c>
      <c r="Q72" s="76">
        <f t="shared" si="39"/>
        <v>3.8653377850694377</v>
      </c>
      <c r="R72" s="76">
        <f t="shared" si="40"/>
        <v>0.13255023248884201</v>
      </c>
      <c r="S72" s="76">
        <f t="shared" si="51"/>
        <v>83.498662425048963</v>
      </c>
      <c r="U72" s="68">
        <v>2016</v>
      </c>
      <c r="V72" s="76">
        <v>10.674337754690621</v>
      </c>
      <c r="W72" s="76">
        <v>5.2170893714496671</v>
      </c>
      <c r="X72" s="76">
        <v>9.5996935154539891</v>
      </c>
      <c r="Y72" s="76">
        <v>10.628281002977882</v>
      </c>
      <c r="Z72" s="76">
        <v>16.539339794171067</v>
      </c>
      <c r="AA72" s="76">
        <v>9.7670742674079349</v>
      </c>
      <c r="AB72" s="76">
        <v>21.576531645379752</v>
      </c>
      <c r="AD72" s="68">
        <v>2016</v>
      </c>
      <c r="AE72" s="76">
        <f t="shared" si="41"/>
        <v>17.394117812344749</v>
      </c>
      <c r="AF72" s="76">
        <f t="shared" si="42"/>
        <v>15.597250652607148</v>
      </c>
      <c r="AG72" s="76">
        <f t="shared" si="43"/>
        <v>8.559283814762658</v>
      </c>
      <c r="AH72" s="76">
        <f t="shared" si="44"/>
        <v>4.4637818002789453</v>
      </c>
      <c r="AI72" s="76">
        <f t="shared" si="45"/>
        <v>6.7020544172113334</v>
      </c>
      <c r="AJ72" s="76">
        <f t="shared" si="46"/>
        <v>2.4916471464618724</v>
      </c>
      <c r="AK72" s="76">
        <f t="shared" si="47"/>
        <v>0.18875424439996555</v>
      </c>
      <c r="AL72" s="76">
        <f t="shared" si="48"/>
        <v>41.550652279714555</v>
      </c>
      <c r="AM72" s="76">
        <f t="shared" si="49"/>
        <v>55.396889888066674</v>
      </c>
    </row>
    <row r="73" spans="1:39" x14ac:dyDescent="0.25">
      <c r="A73" s="68">
        <v>2017</v>
      </c>
      <c r="B73" s="77">
        <v>179.48181543941999</v>
      </c>
      <c r="C73" s="77">
        <v>319.04276674784001</v>
      </c>
      <c r="D73" s="77">
        <v>93.694974672599997</v>
      </c>
      <c r="E73" s="77">
        <v>45.718597080199999</v>
      </c>
      <c r="F73" s="77">
        <v>37.252874059219998</v>
      </c>
      <c r="G73" s="77">
        <v>26.1154487859</v>
      </c>
      <c r="H73" s="77">
        <v>0.76967691303999997</v>
      </c>
      <c r="I73" s="78">
        <f t="shared" si="50"/>
        <v>702.07615369821985</v>
      </c>
      <c r="K73" s="68">
        <v>2017</v>
      </c>
      <c r="L73" s="76">
        <f t="shared" si="34"/>
        <v>25.564436919555078</v>
      </c>
      <c r="M73" s="76">
        <f t="shared" si="35"/>
        <v>45.442757892753789</v>
      </c>
      <c r="N73" s="76">
        <f t="shared" si="36"/>
        <v>13.345414764346748</v>
      </c>
      <c r="O73" s="76">
        <f t="shared" si="37"/>
        <v>6.5119142473897007</v>
      </c>
      <c r="P73" s="76">
        <f t="shared" si="38"/>
        <v>5.3061016049311309</v>
      </c>
      <c r="Q73" s="76">
        <f t="shared" si="39"/>
        <v>3.719745877756369</v>
      </c>
      <c r="R73" s="76">
        <f t="shared" si="40"/>
        <v>0.10962869326720326</v>
      </c>
      <c r="S73" s="76">
        <f t="shared" si="51"/>
        <v>84.35260957665561</v>
      </c>
      <c r="U73" s="68">
        <v>2017</v>
      </c>
      <c r="V73" s="76">
        <v>10.449005719993723</v>
      </c>
      <c r="W73" s="76">
        <v>5.0795188399365045</v>
      </c>
      <c r="X73" s="76">
        <v>9.7860701916032777</v>
      </c>
      <c r="Y73" s="76">
        <v>10.403110810535972</v>
      </c>
      <c r="Z73" s="76">
        <v>17.29503972145708</v>
      </c>
      <c r="AA73" s="76">
        <v>9.6044357357380168</v>
      </c>
      <c r="AB73" s="76">
        <v>20.156346723785628</v>
      </c>
      <c r="AD73" s="68">
        <v>2017</v>
      </c>
      <c r="AE73" s="76">
        <f t="shared" si="41"/>
        <v>18.754065161613571</v>
      </c>
      <c r="AF73" s="76">
        <f t="shared" si="42"/>
        <v>16.205837444411213</v>
      </c>
      <c r="AG73" s="76">
        <f t="shared" si="43"/>
        <v>9.1690559874655477</v>
      </c>
      <c r="AH73" s="76">
        <f t="shared" si="44"/>
        <v>4.7561563152756694</v>
      </c>
      <c r="AI73" s="76">
        <f t="shared" si="45"/>
        <v>6.4428993659264799</v>
      </c>
      <c r="AJ73" s="76">
        <f t="shared" si="46"/>
        <v>2.5082414957413395</v>
      </c>
      <c r="AK73" s="76">
        <f t="shared" si="47"/>
        <v>0.15513874724527241</v>
      </c>
      <c r="AL73" s="76">
        <f t="shared" si="48"/>
        <v>44.128958593490331</v>
      </c>
      <c r="AM73" s="76">
        <f t="shared" si="49"/>
        <v>57.99139451767909</v>
      </c>
    </row>
    <row r="74" spans="1:39" x14ac:dyDescent="0.25">
      <c r="A74" s="68">
        <v>2018</v>
      </c>
      <c r="B74" s="77">
        <v>181.59638942399999</v>
      </c>
      <c r="C74" s="77">
        <v>310.97925558756003</v>
      </c>
      <c r="D74" s="77">
        <v>96.905680643479997</v>
      </c>
      <c r="E74" s="77">
        <v>41.628960694520003</v>
      </c>
      <c r="F74" s="77">
        <v>26.530933597179999</v>
      </c>
      <c r="G74" s="77">
        <v>26.891926827399999</v>
      </c>
      <c r="H74" s="77">
        <v>0.78829315381999998</v>
      </c>
      <c r="I74" s="78">
        <f t="shared" si="50"/>
        <v>685.32143992796</v>
      </c>
      <c r="K74" s="68">
        <v>2018</v>
      </c>
      <c r="L74" s="76">
        <f t="shared" si="34"/>
        <v>26.497987490817319</v>
      </c>
      <c r="M74" s="76">
        <f t="shared" si="35"/>
        <v>45.377138006983955</v>
      </c>
      <c r="N74" s="76">
        <f t="shared" si="36"/>
        <v>14.140179337402106</v>
      </c>
      <c r="O74" s="76">
        <f t="shared" si="37"/>
        <v>6.074370108557523</v>
      </c>
      <c r="P74" s="76">
        <f t="shared" si="38"/>
        <v>3.8713123581787974</v>
      </c>
      <c r="Q74" s="76">
        <f t="shared" si="39"/>
        <v>3.9239873817791016</v>
      </c>
      <c r="R74" s="76">
        <f t="shared" si="40"/>
        <v>0.11502531628119853</v>
      </c>
      <c r="S74" s="76">
        <f t="shared" si="51"/>
        <v>86.015304835203381</v>
      </c>
      <c r="U74" s="68">
        <v>2018</v>
      </c>
      <c r="V74" s="76">
        <v>10.393605440416307</v>
      </c>
      <c r="W74" s="76">
        <v>5.0705309763528783</v>
      </c>
      <c r="X74" s="76">
        <v>9.9399024510975806</v>
      </c>
      <c r="Y74" s="76">
        <v>10.125090549712382</v>
      </c>
      <c r="Z74" s="76">
        <v>16.594185873163866</v>
      </c>
      <c r="AA74" s="76">
        <v>10.053374486823015</v>
      </c>
      <c r="AB74" s="76">
        <v>21.915194222465043</v>
      </c>
      <c r="AD74" s="68">
        <v>2018</v>
      </c>
      <c r="AE74" s="76">
        <f t="shared" si="41"/>
        <v>18.874412210772444</v>
      </c>
      <c r="AF74" s="76">
        <f t="shared" si="42"/>
        <v>15.768299484598822</v>
      </c>
      <c r="AG74" s="76">
        <f t="shared" si="43"/>
        <v>9.6323301255340628</v>
      </c>
      <c r="AH74" s="76">
        <f t="shared" si="44"/>
        <v>4.2149699652243271</v>
      </c>
      <c r="AI74" s="76">
        <f t="shared" si="45"/>
        <v>4.4025924350017291</v>
      </c>
      <c r="AJ74" s="76">
        <f t="shared" si="46"/>
        <v>2.7035461106809455</v>
      </c>
      <c r="AK74" s="76">
        <f t="shared" si="47"/>
        <v>0.17275597570204812</v>
      </c>
      <c r="AL74" s="76">
        <f t="shared" si="48"/>
        <v>44.275041820905329</v>
      </c>
      <c r="AM74" s="76">
        <f t="shared" si="49"/>
        <v>55.768906307514378</v>
      </c>
    </row>
    <row r="75" spans="1:39" x14ac:dyDescent="0.25">
      <c r="A75" s="68">
        <v>2019</v>
      </c>
      <c r="B75" s="77">
        <v>175.27165474765999</v>
      </c>
      <c r="C75" s="77">
        <v>282.47720128637997</v>
      </c>
      <c r="D75" s="77">
        <v>90.402032834719989</v>
      </c>
      <c r="E75" s="77">
        <v>42.298494007359999</v>
      </c>
      <c r="F75" s="77">
        <v>24.985270334199999</v>
      </c>
      <c r="G75" s="77">
        <v>24.491011454800002</v>
      </c>
      <c r="H75" s="77">
        <v>0.37794388851999999</v>
      </c>
      <c r="I75" s="78">
        <f t="shared" si="50"/>
        <v>640.30360855363995</v>
      </c>
      <c r="K75" s="68">
        <v>2019</v>
      </c>
      <c r="L75" s="76">
        <f t="shared" si="34"/>
        <v>27.373210521735956</v>
      </c>
      <c r="M75" s="76">
        <f t="shared" si="35"/>
        <v>44.116134520069025</v>
      </c>
      <c r="N75" s="76">
        <f t="shared" si="36"/>
        <v>14.118619921403546</v>
      </c>
      <c r="O75" s="76">
        <f t="shared" si="37"/>
        <v>6.6060058763227385</v>
      </c>
      <c r="P75" s="76">
        <f t="shared" si="38"/>
        <v>3.9020973801222789</v>
      </c>
      <c r="Q75" s="76">
        <f t="shared" si="39"/>
        <v>3.824906048885452</v>
      </c>
      <c r="R75" s="76">
        <f t="shared" si="40"/>
        <v>5.9025731461005593E-2</v>
      </c>
      <c r="S75" s="76">
        <f t="shared" si="51"/>
        <v>85.607964963208531</v>
      </c>
      <c r="U75" s="68">
        <v>2019</v>
      </c>
      <c r="V75" s="76">
        <v>9.9614374517163515</v>
      </c>
      <c r="W75" s="76">
        <v>5.1405439959569481</v>
      </c>
      <c r="X75" s="76">
        <v>10.115843509710327</v>
      </c>
      <c r="Y75" s="76">
        <v>10.199586440138729</v>
      </c>
      <c r="Z75" s="76">
        <v>16.941461575559387</v>
      </c>
      <c r="AA75" s="76">
        <v>9.7789017657638446</v>
      </c>
      <c r="AB75" s="76">
        <v>15.844195325859777</v>
      </c>
      <c r="AD75" s="68">
        <v>2019</v>
      </c>
      <c r="AE75" s="76">
        <f t="shared" si="41"/>
        <v>17.459576258276382</v>
      </c>
      <c r="AF75" s="76">
        <f t="shared" si="42"/>
        <v>14.52086481067423</v>
      </c>
      <c r="AG75" s="76">
        <f t="shared" si="43"/>
        <v>9.1449281711572219</v>
      </c>
      <c r="AH75" s="76">
        <f t="shared" si="44"/>
        <v>4.3142714591575837</v>
      </c>
      <c r="AI75" s="76">
        <f t="shared" si="45"/>
        <v>4.2328699732181319</v>
      </c>
      <c r="AJ75" s="76">
        <f t="shared" si="46"/>
        <v>2.3949519516068629</v>
      </c>
      <c r="AK75" s="76">
        <f t="shared" si="47"/>
        <v>5.988216791925853E-2</v>
      </c>
      <c r="AL75" s="76">
        <f t="shared" si="48"/>
        <v>41.12536924010783</v>
      </c>
      <c r="AM75" s="76">
        <f t="shared" si="49"/>
        <v>52.127344792009659</v>
      </c>
    </row>
    <row r="76" spans="1:39" x14ac:dyDescent="0.25">
      <c r="A76" s="68">
        <v>2020</v>
      </c>
      <c r="B76" s="77">
        <v>125.67627383236</v>
      </c>
      <c r="C76" s="77">
        <v>222.23859501045999</v>
      </c>
      <c r="D76" s="77">
        <v>61.173117794959992</v>
      </c>
      <c r="E76" s="77">
        <v>31.288125643299999</v>
      </c>
      <c r="F76" s="77">
        <v>20.816178588219998</v>
      </c>
      <c r="G76" s="77">
        <v>23.984199018560002</v>
      </c>
      <c r="H76" s="77">
        <v>0.14472605412</v>
      </c>
      <c r="I76" s="78">
        <f t="shared" si="50"/>
        <v>485.32121594197997</v>
      </c>
      <c r="K76" s="68">
        <v>2020</v>
      </c>
      <c r="L76" s="76">
        <f t="shared" si="34"/>
        <v>25.895483177760887</v>
      </c>
      <c r="M76" s="76">
        <f t="shared" si="35"/>
        <v>45.792062599016596</v>
      </c>
      <c r="N76" s="76">
        <f t="shared" si="36"/>
        <v>12.604665896632309</v>
      </c>
      <c r="O76" s="76">
        <f t="shared" si="37"/>
        <v>6.4468901452353746</v>
      </c>
      <c r="P76" s="76">
        <f t="shared" si="38"/>
        <v>4.2891548740182355</v>
      </c>
      <c r="Q76" s="76">
        <f t="shared" si="39"/>
        <v>4.9419226340657865</v>
      </c>
      <c r="R76" s="76">
        <f t="shared" si="40"/>
        <v>2.9820673270814099E-2</v>
      </c>
      <c r="S76" s="76">
        <f t="shared" si="51"/>
        <v>84.292211673409795</v>
      </c>
      <c r="U76" s="68">
        <v>2020</v>
      </c>
      <c r="V76" s="76">
        <v>9.8891479644020919</v>
      </c>
      <c r="W76" s="76">
        <v>5.0733235976944933</v>
      </c>
      <c r="X76" s="76">
        <v>10.632047182911389</v>
      </c>
      <c r="Y76" s="76">
        <v>10.497515376267403</v>
      </c>
      <c r="Z76" s="76">
        <v>16.611036906866676</v>
      </c>
      <c r="AA76" s="76">
        <v>9.8814689072215156</v>
      </c>
      <c r="AB76" s="76">
        <v>18.467078516576851</v>
      </c>
      <c r="AD76" s="68">
        <v>2020</v>
      </c>
      <c r="AE76" s="76">
        <f t="shared" si="41"/>
        <v>12.428312675429227</v>
      </c>
      <c r="AF76" s="76">
        <f t="shared" si="42"/>
        <v>11.274883083850362</v>
      </c>
      <c r="AG76" s="76">
        <f t="shared" si="43"/>
        <v>6.503954747218109</v>
      </c>
      <c r="AH76" s="76">
        <f t="shared" si="44"/>
        <v>3.2844758003512813</v>
      </c>
      <c r="AI76" s="76">
        <f t="shared" si="45"/>
        <v>3.4577831078885026</v>
      </c>
      <c r="AJ76" s="76">
        <f t="shared" si="46"/>
        <v>2.3699911686651345</v>
      </c>
      <c r="AK76" s="76">
        <f t="shared" si="47"/>
        <v>2.6726674048283907E-2</v>
      </c>
      <c r="AL76" s="76">
        <f t="shared" si="48"/>
        <v>30.207150506497698</v>
      </c>
      <c r="AM76" s="76">
        <f t="shared" si="49"/>
        <v>39.346127257450902</v>
      </c>
    </row>
    <row r="77" spans="1:39" x14ac:dyDescent="0.25">
      <c r="A77" s="68">
        <v>2021</v>
      </c>
      <c r="B77" s="77">
        <v>141.10295410010002</v>
      </c>
      <c r="C77" s="77">
        <v>227.99571895414002</v>
      </c>
      <c r="D77" s="77">
        <v>65.874176264219997</v>
      </c>
      <c r="E77" s="77">
        <v>48.8606467615</v>
      </c>
      <c r="F77" s="77">
        <v>18.824958404139998</v>
      </c>
      <c r="G77" s="77">
        <v>24.05170772544</v>
      </c>
      <c r="H77" s="77">
        <v>0</v>
      </c>
      <c r="I77" s="78">
        <f t="shared" si="50"/>
        <v>526.71016220954004</v>
      </c>
      <c r="K77" s="68">
        <v>2021</v>
      </c>
      <c r="L77" s="76">
        <f t="shared" si="34"/>
        <v>26.789487696264597</v>
      </c>
      <c r="M77" s="76">
        <f t="shared" si="35"/>
        <v>43.286751483529748</v>
      </c>
      <c r="N77" s="76">
        <f t="shared" si="36"/>
        <v>12.506722100799985</v>
      </c>
      <c r="O77" s="76">
        <f t="shared" si="37"/>
        <v>9.276571873329809</v>
      </c>
      <c r="P77" s="76">
        <f t="shared" si="38"/>
        <v>3.5740640213148009</v>
      </c>
      <c r="Q77" s="76">
        <f t="shared" si="39"/>
        <v>4.5664028247610604</v>
      </c>
      <c r="R77" s="76">
        <f t="shared" si="40"/>
        <v>0</v>
      </c>
      <c r="S77" s="76">
        <f>SUM(L77:N77)</f>
        <v>82.582961280594333</v>
      </c>
      <c r="U77" s="68">
        <v>2021</v>
      </c>
      <c r="V77" s="76">
        <v>10.109626881784378</v>
      </c>
      <c r="W77" s="76">
        <v>5.0398573866026037</v>
      </c>
      <c r="X77" s="76">
        <v>10.708575986804963</v>
      </c>
      <c r="Y77" s="76">
        <v>10.012929265369122</v>
      </c>
      <c r="Z77" s="76">
        <v>16.948567688745911</v>
      </c>
      <c r="AA77" s="76">
        <v>10.107708885535644</v>
      </c>
      <c r="AB77" s="76">
        <v>0</v>
      </c>
      <c r="AD77" s="68">
        <v>2021</v>
      </c>
      <c r="AE77" s="76">
        <f t="shared" si="41"/>
        <v>14.264982178695584</v>
      </c>
      <c r="AF77" s="76">
        <f t="shared" si="42"/>
        <v>11.490659082847939</v>
      </c>
      <c r="AG77" s="76">
        <f t="shared" si="43"/>
        <v>7.0541862209358372</v>
      </c>
      <c r="AH77" s="76">
        <f t="shared" si="44"/>
        <v>4.8923819988308637</v>
      </c>
      <c r="AI77" s="76">
        <f t="shared" si="45"/>
        <v>3.1905608175039295</v>
      </c>
      <c r="AJ77" s="76">
        <f t="shared" si="46"/>
        <v>2.4310765988873615</v>
      </c>
      <c r="AK77" s="76">
        <f t="shared" si="47"/>
        <v>0</v>
      </c>
      <c r="AL77" s="76">
        <f>SUM(AE77:AG77)</f>
        <v>32.809827482479363</v>
      </c>
      <c r="AM77" s="76">
        <f>SUM(AE77:AK77)</f>
        <v>43.323846897701515</v>
      </c>
    </row>
    <row r="78" spans="1:39" x14ac:dyDescent="0.25">
      <c r="A78" s="68" t="s">
        <v>369</v>
      </c>
      <c r="B78" s="79">
        <f>SUM(B6:B77)</f>
        <v>24457.0976599391</v>
      </c>
      <c r="C78" s="79">
        <f t="shared" ref="C78:I78" si="52">SUM(C6:C77)</f>
        <v>12045.320423725549</v>
      </c>
      <c r="D78" s="79">
        <f t="shared" si="52"/>
        <v>7334.963504160758</v>
      </c>
      <c r="E78" s="79">
        <f t="shared" si="52"/>
        <v>4242.8249201060707</v>
      </c>
      <c r="F78" s="79">
        <f t="shared" si="52"/>
        <v>1909.0236823417401</v>
      </c>
      <c r="G78" s="79">
        <f t="shared" si="52"/>
        <v>1207.4200533044807</v>
      </c>
      <c r="H78" s="79">
        <f t="shared" si="52"/>
        <v>124.75340415425998</v>
      </c>
      <c r="I78" s="79">
        <f t="shared" si="52"/>
        <v>51321.403647731961</v>
      </c>
      <c r="K78" s="68" t="s">
        <v>369</v>
      </c>
      <c r="L78" s="76">
        <f t="shared" si="34"/>
        <v>47.654771540957121</v>
      </c>
      <c r="M78" s="76">
        <f t="shared" si="35"/>
        <v>23.470364346236789</v>
      </c>
      <c r="N78" s="76">
        <f t="shared" si="36"/>
        <v>14.292211402688149</v>
      </c>
      <c r="O78" s="76">
        <f t="shared" si="37"/>
        <v>8.2671646107511965</v>
      </c>
      <c r="P78" s="76">
        <f t="shared" si="38"/>
        <v>3.7197417581272747</v>
      </c>
      <c r="Q78" s="76">
        <f t="shared" si="39"/>
        <v>2.3526637377110009</v>
      </c>
      <c r="R78" s="76">
        <f t="shared" si="40"/>
        <v>0.24308260352846603</v>
      </c>
      <c r="S78" s="76">
        <f>SUM(L78:N78)</f>
        <v>85.417347289882059</v>
      </c>
      <c r="AD78" s="68" t="s">
        <v>369</v>
      </c>
      <c r="AE78" s="79">
        <f>SUM(AE6:AE76)</f>
        <v>3001.9937084692187</v>
      </c>
      <c r="AF78" s="79">
        <f t="shared" ref="AF78:AM78" si="53">SUM(AF6:AF76)</f>
        <v>631.43976999752999</v>
      </c>
      <c r="AG78" s="79">
        <f t="shared" si="53"/>
        <v>794.79069391039184</v>
      </c>
      <c r="AH78" s="79">
        <f t="shared" si="53"/>
        <v>456.62587728009999</v>
      </c>
      <c r="AI78" s="79">
        <f t="shared" si="53"/>
        <v>303.13010189548459</v>
      </c>
      <c r="AJ78" s="79">
        <f t="shared" si="53"/>
        <v>111.57918016962196</v>
      </c>
      <c r="AK78" s="79">
        <f t="shared" si="53"/>
        <v>19.30933472246323</v>
      </c>
      <c r="AL78" s="79">
        <f t="shared" si="53"/>
        <v>4428.2241723771403</v>
      </c>
      <c r="AM78" s="79">
        <f t="shared" si="53"/>
        <v>5318.8686664448078</v>
      </c>
    </row>
  </sheetData>
  <mergeCells count="8">
    <mergeCell ref="AE4:AM4"/>
    <mergeCell ref="AD4:AD5"/>
    <mergeCell ref="B4:I4"/>
    <mergeCell ref="A4:A5"/>
    <mergeCell ref="K4:K5"/>
    <mergeCell ref="L4:S4"/>
    <mergeCell ref="V4:AB4"/>
    <mergeCell ref="U4:U5"/>
  </mergeCells>
  <pageMargins left="0.7" right="0.7" top="0.75" bottom="0.75" header="0.3" footer="0.3"/>
  <pageSetup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84277-CE9E-4010-A4A1-628D9AB072A5}">
  <dimension ref="A1:AE80"/>
  <sheetViews>
    <sheetView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85546875" customWidth="1"/>
    <col min="2" max="2" width="12.85546875" customWidth="1"/>
    <col min="3" max="3" width="8.7109375" customWidth="1"/>
    <col min="4" max="4" width="7.140625" customWidth="1"/>
    <col min="5" max="5" width="10.7109375" customWidth="1"/>
    <col min="6" max="6" width="16.28515625" customWidth="1"/>
    <col min="7" max="7" width="11.42578125" customWidth="1"/>
    <col min="8" max="8" width="9.85546875" customWidth="1"/>
    <col min="9" max="9" width="9.140625" customWidth="1"/>
    <col min="10" max="10" width="13" customWidth="1"/>
    <col min="13" max="14" width="9.140625" customWidth="1"/>
    <col min="15" max="15" width="11.85546875" customWidth="1"/>
    <col min="16" max="16" width="11.5703125" customWidth="1"/>
    <col min="18" max="18" width="9.28515625" customWidth="1"/>
    <col min="19" max="19" width="10.140625" bestFit="1" customWidth="1"/>
    <col min="20" max="20" width="12.42578125" customWidth="1"/>
    <col min="21" max="23" width="10.140625" customWidth="1"/>
    <col min="24" max="24" width="14.85546875" customWidth="1"/>
    <col min="25" max="25" width="15" customWidth="1"/>
    <col min="26" max="27" width="14" customWidth="1"/>
    <col min="28" max="28" width="14.7109375" customWidth="1"/>
    <col min="29" max="29" width="14.5703125" customWidth="1"/>
    <col min="30" max="30" width="14.7109375" customWidth="1"/>
    <col min="31" max="31" width="14.5703125" customWidth="1"/>
  </cols>
  <sheetData>
    <row r="1" spans="1:31" x14ac:dyDescent="0.25">
      <c r="A1" t="s">
        <v>288</v>
      </c>
      <c r="B1" t="s">
        <v>292</v>
      </c>
      <c r="O1" t="s">
        <v>289</v>
      </c>
      <c r="P1" t="s">
        <v>437</v>
      </c>
    </row>
    <row r="3" spans="1:31" x14ac:dyDescent="0.25">
      <c r="A3" s="591" t="s">
        <v>280</v>
      </c>
      <c r="B3" s="591" t="s">
        <v>282</v>
      </c>
      <c r="C3" s="591"/>
      <c r="D3" s="591"/>
      <c r="E3" s="591" t="s">
        <v>279</v>
      </c>
      <c r="F3" s="591"/>
      <c r="G3" s="591" t="s">
        <v>445</v>
      </c>
      <c r="H3" s="591"/>
      <c r="I3" s="591"/>
    </row>
    <row r="4" spans="1:31" ht="29.1" customHeight="1" x14ac:dyDescent="0.25">
      <c r="A4" s="591"/>
      <c r="B4" s="591"/>
      <c r="C4" s="591"/>
      <c r="D4" s="591"/>
      <c r="E4" s="591"/>
      <c r="F4" s="591"/>
      <c r="G4" s="591"/>
      <c r="H4" s="591"/>
      <c r="I4" s="591"/>
      <c r="J4" s="559" t="s">
        <v>444</v>
      </c>
      <c r="K4" s="559"/>
      <c r="L4" s="559"/>
      <c r="M4" s="559"/>
      <c r="O4" s="589" t="s">
        <v>0</v>
      </c>
      <c r="P4" s="597" t="s">
        <v>435</v>
      </c>
      <c r="Q4" s="599"/>
      <c r="R4" s="599"/>
      <c r="S4" s="598"/>
      <c r="T4" s="597" t="s">
        <v>436</v>
      </c>
      <c r="U4" s="599"/>
      <c r="V4" s="599"/>
      <c r="W4" s="598"/>
      <c r="X4" s="597" t="s">
        <v>283</v>
      </c>
      <c r="Y4" s="599"/>
      <c r="Z4" s="599"/>
      <c r="AA4" s="598"/>
      <c r="AB4" s="597" t="s">
        <v>433</v>
      </c>
      <c r="AC4" s="598"/>
      <c r="AD4" s="597" t="s">
        <v>434</v>
      </c>
      <c r="AE4" s="598"/>
    </row>
    <row r="5" spans="1:31" ht="45.75" customHeight="1" x14ac:dyDescent="0.25">
      <c r="A5" s="591"/>
      <c r="B5" s="496" t="s">
        <v>300</v>
      </c>
      <c r="C5" s="71" t="s">
        <v>207</v>
      </c>
      <c r="D5" s="71" t="s">
        <v>53</v>
      </c>
      <c r="E5" s="71" t="s">
        <v>281</v>
      </c>
      <c r="F5" s="71" t="s">
        <v>446</v>
      </c>
      <c r="G5" s="71" t="s">
        <v>273</v>
      </c>
      <c r="H5" s="71" t="s">
        <v>207</v>
      </c>
      <c r="I5" s="71" t="s">
        <v>53</v>
      </c>
      <c r="J5" s="71" t="s">
        <v>273</v>
      </c>
      <c r="K5" s="71" t="s">
        <v>207</v>
      </c>
      <c r="L5" s="71" t="s">
        <v>53</v>
      </c>
      <c r="M5" s="71" t="s">
        <v>54</v>
      </c>
      <c r="O5" s="590"/>
      <c r="P5" s="496" t="s">
        <v>300</v>
      </c>
      <c r="Q5" s="71" t="s">
        <v>207</v>
      </c>
      <c r="R5" s="71" t="s">
        <v>53</v>
      </c>
      <c r="S5" s="71" t="s">
        <v>54</v>
      </c>
      <c r="T5" s="71" t="s">
        <v>300</v>
      </c>
      <c r="U5" s="71" t="s">
        <v>207</v>
      </c>
      <c r="V5" s="71" t="s">
        <v>53</v>
      </c>
      <c r="W5" s="71" t="s">
        <v>54</v>
      </c>
      <c r="X5" s="70" t="s">
        <v>285</v>
      </c>
      <c r="Y5" s="70" t="s">
        <v>431</v>
      </c>
      <c r="Z5" s="70" t="s">
        <v>432</v>
      </c>
      <c r="AA5" s="70" t="s">
        <v>382</v>
      </c>
      <c r="AB5" s="70" t="s">
        <v>383</v>
      </c>
      <c r="AC5" s="70" t="s">
        <v>430</v>
      </c>
      <c r="AD5" s="70" t="s">
        <v>383</v>
      </c>
      <c r="AE5" s="70" t="s">
        <v>430</v>
      </c>
    </row>
    <row r="6" spans="1:31" x14ac:dyDescent="0.25">
      <c r="A6" s="72" t="s">
        <v>140</v>
      </c>
      <c r="B6" s="69">
        <v>95.473720210073125</v>
      </c>
      <c r="C6" s="69">
        <v>62.887638850577694</v>
      </c>
      <c r="D6" s="69">
        <v>65.854337908987162</v>
      </c>
      <c r="E6" s="73">
        <v>2</v>
      </c>
      <c r="F6" s="73">
        <f>E6*1000</f>
        <v>2000</v>
      </c>
      <c r="G6" s="74">
        <f>B6/10^6*$F6</f>
        <v>0.19094744042014625</v>
      </c>
      <c r="H6" s="74">
        <f>C6/10^6*$F6</f>
        <v>0.1257752777011554</v>
      </c>
      <c r="I6" s="74">
        <f>D6/10^6*$F6</f>
        <v>0.13170867581797432</v>
      </c>
      <c r="J6" s="77">
        <f>B6*'Table S13'!$AE$78</f>
        <v>286611.50739479001</v>
      </c>
      <c r="K6" s="77">
        <f>C6*'Table S13'!$AF$78</f>
        <v>39709.756211496511</v>
      </c>
      <c r="L6" s="77">
        <f>D6*'Table S13'!$AG$78</f>
        <v>52340.41492369333</v>
      </c>
      <c r="M6" s="79">
        <f>SUM(J6:L6)</f>
        <v>378661.67852997984</v>
      </c>
      <c r="O6" s="68">
        <v>1950</v>
      </c>
      <c r="P6" s="77">
        <f>'Table S13'!AE6*$G$22</f>
        <v>1083.8004231923617</v>
      </c>
      <c r="Q6" s="77">
        <f>'Table S13'!AF6*$H$22</f>
        <v>0</v>
      </c>
      <c r="R6" s="77">
        <f>'Table S13'!AG6*$I$22</f>
        <v>143.55496123171713</v>
      </c>
      <c r="S6" s="77">
        <f t="shared" ref="S6" si="0">SUM(P6:R6)</f>
        <v>1227.3553844240787</v>
      </c>
      <c r="T6" s="77">
        <f>'Table S13'!AE6*$G$23</f>
        <v>12806.353752721567</v>
      </c>
      <c r="U6" s="77">
        <f>'Table S13'!AF6*$H$23</f>
        <v>0</v>
      </c>
      <c r="V6" s="77">
        <f>'Table S13'!AG6*$I$23</f>
        <v>2047.0122900814699</v>
      </c>
      <c r="W6" s="77">
        <f>SUM(T6:V6)</f>
        <v>14853.366042803036</v>
      </c>
      <c r="X6" s="69">
        <f>'Table S3'!H6</f>
        <v>18.593529271284066</v>
      </c>
      <c r="Y6" s="77">
        <f>X6*S6/100</f>
        <v>228.20868266557213</v>
      </c>
      <c r="Z6" s="77">
        <f>X6*W6/100</f>
        <v>2761.7649629395501</v>
      </c>
      <c r="AA6" s="76">
        <v>80</v>
      </c>
      <c r="AB6" s="79">
        <f t="shared" ref="AB6:AB37" si="1">Y6*AA6/100</f>
        <v>182.5669461324577</v>
      </c>
      <c r="AC6" s="79">
        <f t="shared" ref="AC6:AC37" si="2">(P6*0.3+Q6*0.7+R6*0.3)*X6/100*AA6/100</f>
        <v>54.77008383973731</v>
      </c>
      <c r="AD6" s="79">
        <f>Z6*AA6/100</f>
        <v>2209.4119703516399</v>
      </c>
      <c r="AE6" s="79">
        <f>(T6*0.3+U6*0.7+V6*0.3)*X6/100*AA6/100</f>
        <v>662.82359110549214</v>
      </c>
    </row>
    <row r="7" spans="1:31" x14ac:dyDescent="0.25">
      <c r="A7" s="72" t="s">
        <v>141</v>
      </c>
      <c r="B7" s="69">
        <v>206.19572601761536</v>
      </c>
      <c r="C7" s="69">
        <v>123.20682722490339</v>
      </c>
      <c r="D7" s="69">
        <v>137.32151222806019</v>
      </c>
      <c r="E7" s="73">
        <v>2</v>
      </c>
      <c r="F7" s="73">
        <f t="shared" ref="F7:F21" si="3">E7*1000</f>
        <v>2000</v>
      </c>
      <c r="G7" s="74">
        <f t="shared" ref="G7:G12" si="4">B7/10^6*$F7</f>
        <v>0.4123914520352307</v>
      </c>
      <c r="H7" s="74">
        <f t="shared" ref="H7:H19" si="5">C7/10^6*$F7</f>
        <v>0.24641365444980681</v>
      </c>
      <c r="I7" s="74">
        <f t="shared" ref="I7:I19" si="6">D7/10^6*$F7</f>
        <v>0.27464302445612038</v>
      </c>
      <c r="J7" s="77">
        <f>B7*'Table S13'!$AE$78</f>
        <v>618998.27221812413</v>
      </c>
      <c r="K7" s="77">
        <f>C7*'Table S13'!$AF$78</f>
        <v>77797.690645018418</v>
      </c>
      <c r="L7" s="77">
        <f>D7*'Table S13'!$AG$78</f>
        <v>109141.85999256431</v>
      </c>
      <c r="M7" s="79">
        <f t="shared" ref="M7:M19" si="7">SUM(J7:L7)</f>
        <v>805937.82285570691</v>
      </c>
      <c r="O7" s="68">
        <v>1951</v>
      </c>
      <c r="P7" s="77">
        <f>'Table S13'!AE7*$G$22</f>
        <v>1128.5946500033801</v>
      </c>
      <c r="Q7" s="77">
        <f>'Table S13'!AF7*$H$22</f>
        <v>0</v>
      </c>
      <c r="R7" s="77">
        <f>'Table S13'!AG7*$I$22</f>
        <v>135.42000196018626</v>
      </c>
      <c r="S7" s="77">
        <f t="shared" ref="S7:S37" si="8">SUM(P7:R7)</f>
        <v>1264.0146519635664</v>
      </c>
      <c r="T7" s="77">
        <f>'Table S13'!AE7*$G$23</f>
        <v>13335.649278305369</v>
      </c>
      <c r="U7" s="77">
        <f>'Table S13'!AF7*$H$23</f>
        <v>0</v>
      </c>
      <c r="V7" s="77">
        <f>'Table S13'!AG7*$I$23</f>
        <v>1931.0123868718779</v>
      </c>
      <c r="W7" s="77">
        <f t="shared" ref="W7:W70" si="9">SUM(T7:V7)</f>
        <v>15266.661665177247</v>
      </c>
      <c r="X7" s="69">
        <f>'Table S3'!H7</f>
        <v>20.906733293273032</v>
      </c>
      <c r="Y7" s="77">
        <f t="shared" ref="Y7:Y8" si="10">X7*S7/100</f>
        <v>264.26417207391614</v>
      </c>
      <c r="Z7" s="77">
        <f t="shared" ref="Z7:Z70" si="11">X7*W7/100</f>
        <v>3191.7602371249627</v>
      </c>
      <c r="AA7" s="76">
        <v>80</v>
      </c>
      <c r="AB7" s="79">
        <f t="shared" si="1"/>
        <v>211.41133765913293</v>
      </c>
      <c r="AC7" s="79">
        <f t="shared" si="2"/>
        <v>63.423401297739886</v>
      </c>
      <c r="AD7" s="79">
        <f t="shared" ref="AD7:AD70" si="12">Z7*AA7/100</f>
        <v>2553.4081896999701</v>
      </c>
      <c r="AE7" s="79">
        <f t="shared" ref="AE7:AE70" si="13">(T7*0.3+U7*0.7+V7*0.3)*X7/100*AA7/100</f>
        <v>766.02245690999098</v>
      </c>
    </row>
    <row r="8" spans="1:31" x14ac:dyDescent="0.25">
      <c r="A8" s="72" t="s">
        <v>142</v>
      </c>
      <c r="B8" s="69">
        <v>23.253293832186074</v>
      </c>
      <c r="C8" s="69">
        <v>14.729845151945424</v>
      </c>
      <c r="D8" s="69">
        <v>15.606189864577058</v>
      </c>
      <c r="E8" s="73">
        <v>46</v>
      </c>
      <c r="F8" s="73">
        <f t="shared" si="3"/>
        <v>46000</v>
      </c>
      <c r="G8" s="74">
        <f t="shared" si="4"/>
        <v>1.0696515162805593</v>
      </c>
      <c r="H8" s="74">
        <f t="shared" si="5"/>
        <v>0.67757287698948954</v>
      </c>
      <c r="I8" s="74">
        <f t="shared" si="6"/>
        <v>0.71788473377054474</v>
      </c>
      <c r="J8" s="77">
        <f>B8*'Table S13'!$AE$78</f>
        <v>69806.241785408682</v>
      </c>
      <c r="K8" s="77">
        <f>C8*'Table S13'!$AF$78</f>
        <v>9301.0100348436517</v>
      </c>
      <c r="L8" s="77">
        <f>D8*'Table S13'!$AG$78</f>
        <v>12403.654471764523</v>
      </c>
      <c r="M8" s="79">
        <f t="shared" si="7"/>
        <v>91510.906292016851</v>
      </c>
      <c r="O8" s="68">
        <v>1952</v>
      </c>
      <c r="P8" s="77">
        <f>'Table S13'!AE8*$G$22</f>
        <v>987.49592738293461</v>
      </c>
      <c r="Q8" s="77">
        <f>'Table S13'!AF8*$H$22</f>
        <v>0</v>
      </c>
      <c r="R8" s="77">
        <f>'Table S13'!AG8*$I$22</f>
        <v>118.06603233904461</v>
      </c>
      <c r="S8" s="77">
        <f t="shared" si="8"/>
        <v>1105.5619597219793</v>
      </c>
      <c r="T8" s="77">
        <f>'Table S13'!AE8*$G$23</f>
        <v>11668.404906309172</v>
      </c>
      <c r="U8" s="77">
        <f>'Table S13'!AF8*$H$23</f>
        <v>0</v>
      </c>
      <c r="V8" s="77">
        <f>'Table S13'!AG8*$I$23</f>
        <v>1683.5546272000458</v>
      </c>
      <c r="W8" s="77">
        <f t="shared" si="9"/>
        <v>13351.959533509218</v>
      </c>
      <c r="X8" s="69">
        <f>'Table S3'!H8</f>
        <v>23.580960099723168</v>
      </c>
      <c r="Y8" s="77">
        <f t="shared" si="10"/>
        <v>260.70212459975744</v>
      </c>
      <c r="Z8" s="77">
        <f t="shared" si="11"/>
        <v>3148.5202501279923</v>
      </c>
      <c r="AA8" s="76">
        <v>80</v>
      </c>
      <c r="AB8" s="79">
        <f t="shared" si="1"/>
        <v>208.56169967980597</v>
      </c>
      <c r="AC8" s="79">
        <f t="shared" si="2"/>
        <v>62.568509903941788</v>
      </c>
      <c r="AD8" s="79">
        <f t="shared" si="12"/>
        <v>2518.8162001023939</v>
      </c>
      <c r="AE8" s="79">
        <f t="shared" si="13"/>
        <v>755.64486003071806</v>
      </c>
    </row>
    <row r="9" spans="1:31" x14ac:dyDescent="0.25">
      <c r="A9" s="72" t="s">
        <v>143</v>
      </c>
      <c r="B9" s="69">
        <v>89.256522711014867</v>
      </c>
      <c r="C9" s="69">
        <v>57.633309641739579</v>
      </c>
      <c r="D9" s="69">
        <v>61.112663084626192</v>
      </c>
      <c r="E9" s="73">
        <v>49</v>
      </c>
      <c r="F9" s="73">
        <f t="shared" si="3"/>
        <v>49000</v>
      </c>
      <c r="G9" s="74">
        <f t="shared" si="4"/>
        <v>4.3735696128397281</v>
      </c>
      <c r="H9" s="74">
        <f t="shared" si="5"/>
        <v>2.8240321724452393</v>
      </c>
      <c r="I9" s="74">
        <f t="shared" si="6"/>
        <v>2.9945204911466834</v>
      </c>
      <c r="J9" s="77">
        <f>B9*'Table S13'!$AE$78</f>
        <v>267947.51961830654</v>
      </c>
      <c r="K9" s="77">
        <f>C9*'Table S13'!$AF$78</f>
        <v>36391.963784376465</v>
      </c>
      <c r="L9" s="77">
        <f>D9*'Table S13'!$AG$78</f>
        <v>48571.775899742039</v>
      </c>
      <c r="M9" s="79">
        <f t="shared" si="7"/>
        <v>352911.25930242502</v>
      </c>
      <c r="O9" s="68">
        <v>1953</v>
      </c>
      <c r="P9" s="77">
        <f>'Table S13'!AE9*$G$22</f>
        <v>945.91620390844139</v>
      </c>
      <c r="Q9" s="77">
        <f>'Table S13'!AF9*$H$22</f>
        <v>0</v>
      </c>
      <c r="R9" s="77">
        <f>'Table S13'!AG9*$I$22</f>
        <v>118.10404299005403</v>
      </c>
      <c r="S9" s="77">
        <f t="shared" si="8"/>
        <v>1064.0202468984953</v>
      </c>
      <c r="T9" s="77">
        <f>'Table S13'!AE9*$G$23</f>
        <v>11177.092450288666</v>
      </c>
      <c r="U9" s="77">
        <f>'Table S13'!AF9*$H$23</f>
        <v>0</v>
      </c>
      <c r="V9" s="77">
        <f>'Table S13'!AG9*$I$23</f>
        <v>1684.0966375151384</v>
      </c>
      <c r="W9" s="77">
        <f t="shared" si="9"/>
        <v>12861.189087803805</v>
      </c>
      <c r="X9" s="69">
        <f>'Table S3'!H9</f>
        <v>25.483181544333966</v>
      </c>
      <c r="Y9" s="77">
        <f t="shared" ref="Y9:Y40" si="14">X9*S9/100</f>
        <v>271.14621118561405</v>
      </c>
      <c r="Z9" s="77">
        <f t="shared" si="11"/>
        <v>3277.4401640051133</v>
      </c>
      <c r="AA9" s="76">
        <v>80</v>
      </c>
      <c r="AB9" s="79">
        <f t="shared" si="1"/>
        <v>216.91696894849122</v>
      </c>
      <c r="AC9" s="79">
        <f t="shared" si="2"/>
        <v>65.075090684547376</v>
      </c>
      <c r="AD9" s="79">
        <f t="shared" si="12"/>
        <v>2621.9521312040906</v>
      </c>
      <c r="AE9" s="79">
        <f t="shared" si="13"/>
        <v>786.58563936122721</v>
      </c>
    </row>
    <row r="10" spans="1:31" x14ac:dyDescent="0.25">
      <c r="A10" s="72" t="s">
        <v>144</v>
      </c>
      <c r="B10" s="69">
        <v>18.898018249063981</v>
      </c>
      <c r="C10" s="69">
        <v>11.950077049311876</v>
      </c>
      <c r="D10" s="69">
        <v>12.727382693791331</v>
      </c>
      <c r="E10" s="73">
        <v>2</v>
      </c>
      <c r="F10" s="73">
        <f t="shared" si="3"/>
        <v>2000</v>
      </c>
      <c r="G10" s="74">
        <f t="shared" si="4"/>
        <v>3.7796036498127961E-2</v>
      </c>
      <c r="H10" s="74">
        <f t="shared" si="5"/>
        <v>2.3900154098623751E-2</v>
      </c>
      <c r="I10" s="74">
        <f t="shared" si="6"/>
        <v>2.5454765387582661E-2</v>
      </c>
      <c r="J10" s="77">
        <f>B10*'Table S13'!$AE$78</f>
        <v>56731.731886226553</v>
      </c>
      <c r="K10" s="77">
        <f>C10*'Table S13'!$AF$78</f>
        <v>7545.7539034702531</v>
      </c>
      <c r="L10" s="77">
        <f>D10*'Table S13'!$AG$78</f>
        <v>10115.605322861524</v>
      </c>
      <c r="M10" s="79">
        <f t="shared" si="7"/>
        <v>74393.091112558322</v>
      </c>
      <c r="O10" s="68">
        <v>1954</v>
      </c>
      <c r="P10" s="77">
        <f>'Table S13'!AE10*$G$22</f>
        <v>805.8906621599142</v>
      </c>
      <c r="Q10" s="77">
        <f>'Table S13'!AF10*$H$22</f>
        <v>0</v>
      </c>
      <c r="R10" s="77">
        <f>'Table S13'!AG10*$I$22</f>
        <v>110.80376040206261</v>
      </c>
      <c r="S10" s="77">
        <f t="shared" si="8"/>
        <v>916.69442256197681</v>
      </c>
      <c r="T10" s="77">
        <f>'Table S13'!AE10*$G$23</f>
        <v>9522.5289497816666</v>
      </c>
      <c r="U10" s="77">
        <f>'Table S13'!AF10*$H$23</f>
        <v>0</v>
      </c>
      <c r="V10" s="77">
        <f>'Table S13'!AG10*$I$23</f>
        <v>1579.9987501940243</v>
      </c>
      <c r="W10" s="77">
        <f t="shared" si="9"/>
        <v>11102.527699975692</v>
      </c>
      <c r="X10" s="69">
        <f>'Table S3'!H10</f>
        <v>30.359487516156165</v>
      </c>
      <c r="Y10" s="77">
        <f t="shared" si="14"/>
        <v>278.30372877900317</v>
      </c>
      <c r="Z10" s="77">
        <f t="shared" si="11"/>
        <v>3370.6705110519001</v>
      </c>
      <c r="AA10" s="76">
        <v>80</v>
      </c>
      <c r="AB10" s="79">
        <f t="shared" si="1"/>
        <v>222.64298302320253</v>
      </c>
      <c r="AC10" s="79">
        <f t="shared" si="2"/>
        <v>66.792894906960782</v>
      </c>
      <c r="AD10" s="79">
        <f t="shared" si="12"/>
        <v>2696.5364088415204</v>
      </c>
      <c r="AE10" s="79">
        <f t="shared" si="13"/>
        <v>808.96092265245591</v>
      </c>
    </row>
    <row r="11" spans="1:31" x14ac:dyDescent="0.25">
      <c r="A11" s="72" t="s">
        <v>145</v>
      </c>
      <c r="B11" s="69">
        <v>3.8195349845383841</v>
      </c>
      <c r="C11" s="69">
        <v>2.5908726494009335</v>
      </c>
      <c r="D11" s="69">
        <v>2.868300238383811</v>
      </c>
      <c r="E11" s="73">
        <v>31</v>
      </c>
      <c r="F11" s="73">
        <f t="shared" si="3"/>
        <v>31000</v>
      </c>
      <c r="G11" s="74">
        <f t="shared" si="4"/>
        <v>0.1184055845206899</v>
      </c>
      <c r="H11" s="74">
        <f t="shared" si="5"/>
        <v>8.0317052131428937E-2</v>
      </c>
      <c r="I11" s="74">
        <f t="shared" si="6"/>
        <v>8.8917307389898143E-2</v>
      </c>
      <c r="J11" s="77">
        <f>B11*'Table S13'!$AE$78</f>
        <v>11466.219992862303</v>
      </c>
      <c r="K11" s="77">
        <f>C11*'Table S13'!$AF$78</f>
        <v>1635.9800298306166</v>
      </c>
      <c r="L11" s="77">
        <f>D11*'Table S13'!$AG$78</f>
        <v>2279.6983368084116</v>
      </c>
      <c r="M11" s="79">
        <f t="shared" si="7"/>
        <v>15381.898359501331</v>
      </c>
      <c r="O11" s="68">
        <v>1955</v>
      </c>
      <c r="P11" s="77">
        <f>'Table S13'!AE11*$G$22</f>
        <v>949.02503238994746</v>
      </c>
      <c r="Q11" s="77">
        <f>'Table S13'!AF11*$H$22</f>
        <v>0</v>
      </c>
      <c r="R11" s="77">
        <f>'Table S13'!AG11*$I$22</f>
        <v>125.78760995552345</v>
      </c>
      <c r="S11" s="77">
        <f t="shared" si="8"/>
        <v>1074.812642345471</v>
      </c>
      <c r="T11" s="77">
        <f>'Table S13'!AE11*$G$23</f>
        <v>11213.826849389041</v>
      </c>
      <c r="U11" s="77">
        <f>'Table S13'!AF11*$H$23</f>
        <v>0</v>
      </c>
      <c r="V11" s="77">
        <f>'Table S13'!AG11*$I$23</f>
        <v>1793.6599425728591</v>
      </c>
      <c r="W11" s="77">
        <f t="shared" si="9"/>
        <v>13007.486791961899</v>
      </c>
      <c r="X11" s="69">
        <f>'Table S3'!H11</f>
        <v>32.159986756507649</v>
      </c>
      <c r="Y11" s="77">
        <f t="shared" si="14"/>
        <v>345.65960343557339</v>
      </c>
      <c r="Z11" s="77">
        <f t="shared" si="11"/>
        <v>4183.2060296494283</v>
      </c>
      <c r="AA11" s="76">
        <v>80</v>
      </c>
      <c r="AB11" s="79">
        <f t="shared" si="1"/>
        <v>276.52768274845874</v>
      </c>
      <c r="AC11" s="79">
        <f t="shared" si="2"/>
        <v>82.95830482453762</v>
      </c>
      <c r="AD11" s="79">
        <f t="shared" si="12"/>
        <v>3346.5648237195423</v>
      </c>
      <c r="AE11" s="79">
        <f t="shared" si="13"/>
        <v>1003.9694471158629</v>
      </c>
    </row>
    <row r="12" spans="1:31" x14ac:dyDescent="0.25">
      <c r="A12" s="72" t="s">
        <v>146</v>
      </c>
      <c r="B12" s="69">
        <v>19.539337192980479</v>
      </c>
      <c r="C12" s="69">
        <v>11.020995927924016</v>
      </c>
      <c r="D12" s="69">
        <v>12.457465971560797</v>
      </c>
      <c r="E12" s="73">
        <v>20</v>
      </c>
      <c r="F12" s="73">
        <f t="shared" si="3"/>
        <v>20000</v>
      </c>
      <c r="G12" s="74">
        <f t="shared" si="4"/>
        <v>0.3907867438596096</v>
      </c>
      <c r="H12" s="74">
        <f t="shared" si="5"/>
        <v>0.22041991855848031</v>
      </c>
      <c r="I12" s="74">
        <f t="shared" si="6"/>
        <v>0.24914931943121593</v>
      </c>
      <c r="J12" s="77">
        <f>B12*'Table S13'!$AE$78</f>
        <v>58656.967320986005</v>
      </c>
      <c r="K12" s="77">
        <f>C12*'Table S13'!$AF$78</f>
        <v>6959.0951338720552</v>
      </c>
      <c r="L12" s="77">
        <f>D12*'Table S13'!$AG$78</f>
        <v>9901.0780239019005</v>
      </c>
      <c r="M12" s="79">
        <f t="shared" si="7"/>
        <v>75517.140478759975</v>
      </c>
      <c r="O12" s="68">
        <v>1956</v>
      </c>
      <c r="P12" s="77">
        <f>'Table S13'!AE12*$G$22</f>
        <v>1037.8367505294973</v>
      </c>
      <c r="Q12" s="77">
        <f>'Table S13'!AF12*$H$22</f>
        <v>0</v>
      </c>
      <c r="R12" s="77">
        <f>'Table S13'!AG12*$I$22</f>
        <v>135.1322712468772</v>
      </c>
      <c r="S12" s="77">
        <f t="shared" si="8"/>
        <v>1172.9690217763746</v>
      </c>
      <c r="T12" s="77">
        <f>'Table S13'!AE12*$G$23</f>
        <v>12263.23987372794</v>
      </c>
      <c r="U12" s="77">
        <f>'Table S13'!AF12*$H$23</f>
        <v>0</v>
      </c>
      <c r="V12" s="77">
        <f>'Table S13'!AG12*$I$23</f>
        <v>1926.9095101665102</v>
      </c>
      <c r="W12" s="77">
        <f t="shared" si="9"/>
        <v>14190.14938389445</v>
      </c>
      <c r="X12" s="69">
        <f>'Table S3'!H12</f>
        <v>34.645119490082251</v>
      </c>
      <c r="Y12" s="77">
        <f t="shared" si="14"/>
        <v>406.37651917607383</v>
      </c>
      <c r="Z12" s="77">
        <f t="shared" si="11"/>
        <v>4916.1942098714026</v>
      </c>
      <c r="AA12" s="76">
        <v>80</v>
      </c>
      <c r="AB12" s="79">
        <f t="shared" si="1"/>
        <v>325.10121534085903</v>
      </c>
      <c r="AC12" s="79">
        <f t="shared" si="2"/>
        <v>97.53036460225772</v>
      </c>
      <c r="AD12" s="79">
        <f t="shared" si="12"/>
        <v>3932.955367897122</v>
      </c>
      <c r="AE12" s="79">
        <f t="shared" si="13"/>
        <v>1179.8866103691366</v>
      </c>
    </row>
    <row r="13" spans="1:31" x14ac:dyDescent="0.25">
      <c r="A13" s="72" t="s">
        <v>147</v>
      </c>
      <c r="B13" s="69">
        <v>2.9892577439943375</v>
      </c>
      <c r="C13" s="69">
        <v>1.6438198148757164</v>
      </c>
      <c r="D13" s="69">
        <v>1.8562367590919868</v>
      </c>
      <c r="E13" s="73">
        <v>670</v>
      </c>
      <c r="F13" s="73">
        <f t="shared" si="3"/>
        <v>670000</v>
      </c>
      <c r="G13" s="74">
        <f t="shared" ref="G13:G19" si="15">B13/10^6*$F13</f>
        <v>2.0028026884762062</v>
      </c>
      <c r="H13" s="74">
        <f t="shared" si="5"/>
        <v>1.1013592759667299</v>
      </c>
      <c r="I13" s="74">
        <f t="shared" si="6"/>
        <v>1.2436786285916313</v>
      </c>
      <c r="J13" s="77">
        <f>B13*'Table S13'!$AE$78</f>
        <v>8973.7329404638913</v>
      </c>
      <c r="K13" s="77">
        <f>C13*'Table S13'!$AF$78</f>
        <v>1037.9732058225047</v>
      </c>
      <c r="L13" s="77">
        <f>D13*'Table S13'!$AG$78</f>
        <v>1475.319701820697</v>
      </c>
      <c r="M13" s="79">
        <f t="shared" si="7"/>
        <v>11487.025848107094</v>
      </c>
      <c r="O13" s="68">
        <v>1957</v>
      </c>
      <c r="P13" s="77">
        <f>'Table S13'!AE13*$G$22</f>
        <v>1014.246615733967</v>
      </c>
      <c r="Q13" s="77">
        <f>'Table S13'!AF13*$H$22</f>
        <v>0</v>
      </c>
      <c r="R13" s="77">
        <f>'Table S13'!AG13*$I$22</f>
        <v>132.57579215942002</v>
      </c>
      <c r="S13" s="77">
        <f t="shared" si="8"/>
        <v>1146.822407893387</v>
      </c>
      <c r="T13" s="77">
        <f>'Table S13'!AE13*$G$23</f>
        <v>11984.495185313726</v>
      </c>
      <c r="U13" s="77">
        <f>'Table S13'!AF13*$H$23</f>
        <v>0</v>
      </c>
      <c r="V13" s="77">
        <f>'Table S13'!AG13*$I$23</f>
        <v>1890.4555689967999</v>
      </c>
      <c r="W13" s="77">
        <f t="shared" si="9"/>
        <v>13874.950754310526</v>
      </c>
      <c r="X13" s="69">
        <f>'Table S3'!H13</f>
        <v>37.002964490558746</v>
      </c>
      <c r="Y13" s="77">
        <f t="shared" si="14"/>
        <v>424.35828836256076</v>
      </c>
      <c r="Z13" s="77">
        <f t="shared" si="11"/>
        <v>5134.1431007000365</v>
      </c>
      <c r="AA13" s="76">
        <v>80</v>
      </c>
      <c r="AB13" s="79">
        <f t="shared" si="1"/>
        <v>339.48663069004863</v>
      </c>
      <c r="AC13" s="79">
        <f t="shared" si="2"/>
        <v>101.84598920701457</v>
      </c>
      <c r="AD13" s="79">
        <f t="shared" si="12"/>
        <v>4107.3144805600286</v>
      </c>
      <c r="AE13" s="79">
        <f t="shared" si="13"/>
        <v>1232.1943441680091</v>
      </c>
    </row>
    <row r="14" spans="1:31" x14ac:dyDescent="0.25">
      <c r="A14" s="72" t="s">
        <v>148</v>
      </c>
      <c r="B14" s="69">
        <v>17.481058586415529</v>
      </c>
      <c r="C14" s="69">
        <v>9.7298666114773376</v>
      </c>
      <c r="D14" s="69">
        <v>10.787990871786942</v>
      </c>
      <c r="E14" s="73">
        <v>261</v>
      </c>
      <c r="F14" s="73">
        <f t="shared" si="3"/>
        <v>261000</v>
      </c>
      <c r="G14" s="74">
        <f t="shared" si="15"/>
        <v>4.5625562910544533</v>
      </c>
      <c r="H14" s="74">
        <f t="shared" si="5"/>
        <v>2.5394951855955847</v>
      </c>
      <c r="I14" s="74">
        <f t="shared" si="6"/>
        <v>2.8156656175363919</v>
      </c>
      <c r="J14" s="77">
        <f>B14*'Table S13'!$AE$78</f>
        <v>52478.027893801234</v>
      </c>
      <c r="K14" s="77">
        <f>C14*'Table S13'!$AF$78</f>
        <v>6143.8247352578965</v>
      </c>
      <c r="L14" s="77">
        <f>D14*'Table S13'!$AG$78</f>
        <v>8574.194750886516</v>
      </c>
      <c r="M14" s="79">
        <f t="shared" si="7"/>
        <v>67196.047379945652</v>
      </c>
      <c r="O14" s="68">
        <v>1958</v>
      </c>
      <c r="P14" s="77">
        <f>'Table S13'!AE14*$G$22</f>
        <v>823.44312260465802</v>
      </c>
      <c r="Q14" s="77">
        <f>'Table S13'!AF14*$H$22</f>
        <v>0</v>
      </c>
      <c r="R14" s="77">
        <f>'Table S13'!AG14*$I$22</f>
        <v>124.05840770105556</v>
      </c>
      <c r="S14" s="77">
        <f t="shared" si="8"/>
        <v>947.50153030571357</v>
      </c>
      <c r="T14" s="77">
        <f>'Table S13'!AE14*$G$23</f>
        <v>9729.931542432385</v>
      </c>
      <c r="U14" s="77">
        <f>'Table S13'!AF14*$H$23</f>
        <v>0</v>
      </c>
      <c r="V14" s="77">
        <f>'Table S13'!AG14*$I$23</f>
        <v>1769.0024996216621</v>
      </c>
      <c r="W14" s="77">
        <f t="shared" si="9"/>
        <v>11498.934042054047</v>
      </c>
      <c r="X14" s="69">
        <f>'Table S3'!H14</f>
        <v>40.373023465633771</v>
      </c>
      <c r="Y14" s="77">
        <f t="shared" si="14"/>
        <v>382.53501516756484</v>
      </c>
      <c r="Z14" s="77">
        <f t="shared" si="11"/>
        <v>4642.4673390962298</v>
      </c>
      <c r="AA14" s="76">
        <v>80</v>
      </c>
      <c r="AB14" s="79">
        <f t="shared" si="1"/>
        <v>306.02801213405183</v>
      </c>
      <c r="AC14" s="79">
        <f t="shared" si="2"/>
        <v>91.808403640215545</v>
      </c>
      <c r="AD14" s="79">
        <f t="shared" si="12"/>
        <v>3713.973871276984</v>
      </c>
      <c r="AE14" s="79">
        <f t="shared" si="13"/>
        <v>1114.1921613830955</v>
      </c>
    </row>
    <row r="15" spans="1:31" x14ac:dyDescent="0.25">
      <c r="A15" s="72" t="s">
        <v>150</v>
      </c>
      <c r="B15" s="69">
        <v>3.5712936018943866</v>
      </c>
      <c r="C15" s="69">
        <v>1.9583051454462996</v>
      </c>
      <c r="D15" s="69">
        <v>2.2015657366417924</v>
      </c>
      <c r="E15" s="73">
        <v>20</v>
      </c>
      <c r="F15" s="73">
        <f t="shared" si="3"/>
        <v>20000</v>
      </c>
      <c r="G15" s="74">
        <f t="shared" si="15"/>
        <v>7.1425872037887736E-2</v>
      </c>
      <c r="H15" s="74">
        <f t="shared" si="5"/>
        <v>3.9166102908925998E-2</v>
      </c>
      <c r="I15" s="74">
        <f t="shared" si="6"/>
        <v>4.4031314732835856E-2</v>
      </c>
      <c r="J15" s="77">
        <f>B15*'Table S13'!$AE$78</f>
        <v>10721.000923983323</v>
      </c>
      <c r="K15" s="77">
        <f>C15*'Table S13'!$AF$78</f>
        <v>1236.551750625591</v>
      </c>
      <c r="L15" s="77">
        <f>D15*'Table S13'!$AG$78</f>
        <v>1749.7839595148732</v>
      </c>
      <c r="M15" s="79">
        <f t="shared" si="7"/>
        <v>13707.336634123787</v>
      </c>
      <c r="O15" s="68">
        <v>1959</v>
      </c>
      <c r="P15" s="77">
        <f>'Table S13'!AE15*$G$22</f>
        <v>820.14922646629407</v>
      </c>
      <c r="Q15" s="77">
        <f>'Table S13'!AF15*$H$22</f>
        <v>0</v>
      </c>
      <c r="R15" s="77">
        <f>'Table S13'!AG15*$I$22</f>
        <v>128.88865659142715</v>
      </c>
      <c r="S15" s="77">
        <f t="shared" si="8"/>
        <v>949.03788305772127</v>
      </c>
      <c r="T15" s="77">
        <f>'Table S13'!AE15*$G$23</f>
        <v>9691.0103552193723</v>
      </c>
      <c r="U15" s="77">
        <f>'Table S13'!AF15*$H$23</f>
        <v>0</v>
      </c>
      <c r="V15" s="77">
        <f>'Table S13'!AG15*$I$23</f>
        <v>1837.8791079806247</v>
      </c>
      <c r="W15" s="77">
        <f t="shared" si="9"/>
        <v>11528.889463199997</v>
      </c>
      <c r="X15" s="69">
        <f>'Table S3'!H15</f>
        <v>43.73919005251102</v>
      </c>
      <c r="Y15" s="77">
        <f t="shared" si="14"/>
        <v>415.10148334094396</v>
      </c>
      <c r="Z15" s="77">
        <f t="shared" si="11"/>
        <v>5042.6428732529639</v>
      </c>
      <c r="AA15" s="76">
        <v>80</v>
      </c>
      <c r="AB15" s="79">
        <f t="shared" si="1"/>
        <v>332.08118667275517</v>
      </c>
      <c r="AC15" s="79">
        <f t="shared" si="2"/>
        <v>99.62435600182657</v>
      </c>
      <c r="AD15" s="79">
        <f t="shared" si="12"/>
        <v>4034.114298602371</v>
      </c>
      <c r="AE15" s="79">
        <f t="shared" si="13"/>
        <v>1210.2342895807114</v>
      </c>
    </row>
    <row r="16" spans="1:31" x14ac:dyDescent="0.25">
      <c r="A16" s="72" t="s">
        <v>151</v>
      </c>
      <c r="B16" s="69">
        <v>10.049656099431697</v>
      </c>
      <c r="C16" s="69">
        <v>5.2520505661218291</v>
      </c>
      <c r="D16" s="69">
        <v>6.2298681954159072</v>
      </c>
      <c r="E16" s="73">
        <v>23</v>
      </c>
      <c r="F16" s="73">
        <f t="shared" si="3"/>
        <v>23000</v>
      </c>
      <c r="G16" s="74">
        <f t="shared" si="15"/>
        <v>0.23114209028692906</v>
      </c>
      <c r="H16" s="74">
        <f t="shared" si="5"/>
        <v>0.12079716302080207</v>
      </c>
      <c r="I16" s="74">
        <f t="shared" si="6"/>
        <v>0.14328696849456585</v>
      </c>
      <c r="J16" s="77">
        <f>B16*'Table S13'!$AE$78</f>
        <v>30169.004382773266</v>
      </c>
      <c r="K16" s="77">
        <f>C16*'Table S13'!$AF$78</f>
        <v>3316.3536014873648</v>
      </c>
      <c r="L16" s="77">
        <f>D16*'Table S13'!$AG$78</f>
        <v>4951.4412660048893</v>
      </c>
      <c r="M16" s="79">
        <f t="shared" si="7"/>
        <v>38436.799250265525</v>
      </c>
      <c r="O16" s="68">
        <v>1960</v>
      </c>
      <c r="P16" s="77">
        <f>'Table S13'!AE16*$G$22</f>
        <v>814.41021712692111</v>
      </c>
      <c r="Q16" s="77">
        <f>'Table S13'!AF16*$H$22</f>
        <v>0</v>
      </c>
      <c r="R16" s="77">
        <f>'Table S13'!AG16*$I$22</f>
        <v>130.75461098596438</v>
      </c>
      <c r="S16" s="77">
        <f t="shared" si="8"/>
        <v>945.16482811288552</v>
      </c>
      <c r="T16" s="77">
        <f>'Table S13'!AE16*$G$23</f>
        <v>9623.1973315136802</v>
      </c>
      <c r="U16" s="77">
        <f>'Table S13'!AF16*$H$23</f>
        <v>0</v>
      </c>
      <c r="V16" s="77">
        <f>'Table S13'!AG16*$I$23</f>
        <v>1864.4865588522377</v>
      </c>
      <c r="W16" s="77">
        <f t="shared" si="9"/>
        <v>11487.683890365917</v>
      </c>
      <c r="X16" s="69">
        <f>'Table S3'!H16</f>
        <v>44.384183118511068</v>
      </c>
      <c r="Y16" s="77">
        <f t="shared" si="14"/>
        <v>419.50368808138353</v>
      </c>
      <c r="Z16" s="77">
        <f t="shared" si="11"/>
        <v>5098.714653975705</v>
      </c>
      <c r="AA16" s="76">
        <v>80</v>
      </c>
      <c r="AB16" s="79">
        <f t="shared" si="1"/>
        <v>335.60295046510686</v>
      </c>
      <c r="AC16" s="79">
        <f t="shared" si="2"/>
        <v>100.68088513953204</v>
      </c>
      <c r="AD16" s="79">
        <f t="shared" si="12"/>
        <v>4078.9717231805639</v>
      </c>
      <c r="AE16" s="79">
        <f t="shared" si="13"/>
        <v>1223.6915169541692</v>
      </c>
    </row>
    <row r="17" spans="1:31" x14ac:dyDescent="0.25">
      <c r="A17" s="72" t="s">
        <v>152</v>
      </c>
      <c r="B17" s="69">
        <v>1.431972707320464</v>
      </c>
      <c r="C17" s="69">
        <v>0.79506374905179311</v>
      </c>
      <c r="D17" s="69">
        <v>0.89291136906308999</v>
      </c>
      <c r="E17" s="73"/>
      <c r="F17" s="73">
        <f t="shared" si="3"/>
        <v>0</v>
      </c>
      <c r="G17" s="74">
        <f t="shared" si="15"/>
        <v>0</v>
      </c>
      <c r="H17" s="74">
        <f t="shared" si="5"/>
        <v>0</v>
      </c>
      <c r="I17" s="74">
        <f t="shared" si="6"/>
        <v>0</v>
      </c>
      <c r="J17" s="77">
        <f>B17*'Table S13'!$AE$78</f>
        <v>4298.773058075667</v>
      </c>
      <c r="K17" s="77">
        <f>C17*'Table S13'!$AF$78</f>
        <v>502.03487083463813</v>
      </c>
      <c r="L17" s="77">
        <f>D17*'Table S13'!$AG$78</f>
        <v>709.67764661813123</v>
      </c>
      <c r="M17" s="79">
        <f t="shared" si="7"/>
        <v>5510.4855755284361</v>
      </c>
      <c r="O17" s="68">
        <v>1961</v>
      </c>
      <c r="P17" s="77">
        <f>'Table S13'!AE17*$G$22</f>
        <v>781.47512800476943</v>
      </c>
      <c r="Q17" s="77">
        <f>'Table S13'!AF17*$H$22</f>
        <v>0</v>
      </c>
      <c r="R17" s="77">
        <f>'Table S13'!AG17*$I$22</f>
        <v>129.39240262675597</v>
      </c>
      <c r="S17" s="77">
        <f t="shared" si="8"/>
        <v>910.86753063152537</v>
      </c>
      <c r="T17" s="77">
        <f>'Table S13'!AE17*$G$23</f>
        <v>9234.0312146253618</v>
      </c>
      <c r="U17" s="77">
        <f>'Table S13'!AF17*$H$23</f>
        <v>0</v>
      </c>
      <c r="V17" s="77">
        <f>'Table S13'!AG17*$I$23</f>
        <v>1845.0622406048844</v>
      </c>
      <c r="W17" s="77">
        <f t="shared" si="9"/>
        <v>11079.093455230246</v>
      </c>
      <c r="X17" s="69">
        <f>'Table S3'!H17</f>
        <v>46.671978112062966</v>
      </c>
      <c r="Y17" s="77">
        <f t="shared" si="14"/>
        <v>425.11989452623396</v>
      </c>
      <c r="Z17" s="77">
        <f t="shared" si="11"/>
        <v>5170.832072440061</v>
      </c>
      <c r="AA17" s="76">
        <v>80</v>
      </c>
      <c r="AB17" s="79">
        <f t="shared" si="1"/>
        <v>340.09591562098717</v>
      </c>
      <c r="AC17" s="79">
        <f t="shared" si="2"/>
        <v>102.02877468629615</v>
      </c>
      <c r="AD17" s="79">
        <f t="shared" si="12"/>
        <v>4136.6656579520486</v>
      </c>
      <c r="AE17" s="79">
        <f t="shared" si="13"/>
        <v>1240.9996973856146</v>
      </c>
    </row>
    <row r="18" spans="1:31" x14ac:dyDescent="0.25">
      <c r="A18" s="72" t="s">
        <v>153</v>
      </c>
      <c r="B18" s="69">
        <v>8.8921028807569744</v>
      </c>
      <c r="C18" s="69">
        <v>5.0775862311678033</v>
      </c>
      <c r="D18" s="69">
        <v>5.6269799143833232</v>
      </c>
      <c r="E18" s="73">
        <v>43</v>
      </c>
      <c r="F18" s="73">
        <f t="shared" si="3"/>
        <v>43000</v>
      </c>
      <c r="G18" s="74">
        <f t="shared" si="15"/>
        <v>0.38236042387254987</v>
      </c>
      <c r="H18" s="74">
        <f t="shared" si="5"/>
        <v>0.21833620794021555</v>
      </c>
      <c r="I18" s="74">
        <f t="shared" si="6"/>
        <v>0.2419601363184829</v>
      </c>
      <c r="J18" s="77">
        <f>B18*'Table S13'!$AE$78</f>
        <v>26694.036903093453</v>
      </c>
      <c r="K18" s="77">
        <f>C18*'Table S13'!$AF$78</f>
        <v>3206.189881951223</v>
      </c>
      <c r="L18" s="77">
        <f>D18*'Table S13'!$AG$78</f>
        <v>4472.2712707725586</v>
      </c>
      <c r="M18" s="79">
        <f t="shared" si="7"/>
        <v>34372.498055817239</v>
      </c>
      <c r="O18" s="68">
        <v>1962</v>
      </c>
      <c r="P18" s="77">
        <f>'Table S13'!AE18*$G$22</f>
        <v>819.90977679961975</v>
      </c>
      <c r="Q18" s="77">
        <f>'Table S13'!AF18*$H$22</f>
        <v>0</v>
      </c>
      <c r="R18" s="77">
        <f>'Table S13'!AG18*$I$22</f>
        <v>136.35597209969967</v>
      </c>
      <c r="S18" s="77">
        <f t="shared" si="8"/>
        <v>956.26574889931942</v>
      </c>
      <c r="T18" s="77">
        <f>'Table S13'!AE18*$G$23</f>
        <v>9688.1809808513772</v>
      </c>
      <c r="U18" s="77">
        <f>'Table S13'!AF18*$H$23</f>
        <v>0</v>
      </c>
      <c r="V18" s="77">
        <f>'Table S13'!AG18*$I$23</f>
        <v>1944.3587899658166</v>
      </c>
      <c r="W18" s="77">
        <f t="shared" si="9"/>
        <v>11632.539770817193</v>
      </c>
      <c r="X18" s="69">
        <f>'Table S3'!H18</f>
        <v>48.057475264754139</v>
      </c>
      <c r="Y18" s="77">
        <f t="shared" si="14"/>
        <v>459.55717574260632</v>
      </c>
      <c r="Z18" s="77">
        <f t="shared" si="11"/>
        <v>5590.30492302316</v>
      </c>
      <c r="AA18" s="76">
        <v>80</v>
      </c>
      <c r="AB18" s="79">
        <f t="shared" si="1"/>
        <v>367.64574059408505</v>
      </c>
      <c r="AC18" s="79">
        <f t="shared" si="2"/>
        <v>110.29372217822551</v>
      </c>
      <c r="AD18" s="79">
        <f t="shared" si="12"/>
        <v>4472.2439384185282</v>
      </c>
      <c r="AE18" s="79">
        <f t="shared" si="13"/>
        <v>1341.6731815255584</v>
      </c>
    </row>
    <row r="19" spans="1:31" x14ac:dyDescent="0.25">
      <c r="A19" s="72" t="s">
        <v>154</v>
      </c>
      <c r="B19" s="69">
        <v>1.3318331199955291</v>
      </c>
      <c r="C19" s="69">
        <v>0.77071116804120576</v>
      </c>
      <c r="D19" s="69">
        <v>0.85034744280015584</v>
      </c>
      <c r="E19" s="73">
        <v>4271</v>
      </c>
      <c r="F19" s="73">
        <f t="shared" si="3"/>
        <v>4271000</v>
      </c>
      <c r="G19" s="74">
        <f t="shared" si="15"/>
        <v>5.6882592555009053</v>
      </c>
      <c r="H19" s="74">
        <f t="shared" si="5"/>
        <v>3.29170739870399</v>
      </c>
      <c r="I19" s="74">
        <f t="shared" si="6"/>
        <v>3.6318339281994652</v>
      </c>
      <c r="J19" s="77">
        <f>B19*'Table S13'!$AE$78</f>
        <v>3998.1546469575082</v>
      </c>
      <c r="K19" s="77">
        <f>C19*'Table S13'!$AF$78</f>
        <v>486.65768268246666</v>
      </c>
      <c r="L19" s="77">
        <f>D19*'Table S13'!$AG$78</f>
        <v>675.84823412806304</v>
      </c>
      <c r="M19" s="79">
        <f t="shared" si="7"/>
        <v>5160.6605637680386</v>
      </c>
      <c r="O19" s="68">
        <v>1963</v>
      </c>
      <c r="P19" s="77">
        <f>'Table S13'!AE19*$G$22</f>
        <v>894.29225873728512</v>
      </c>
      <c r="Q19" s="77">
        <f>'Table S13'!AF19*$H$22</f>
        <v>0</v>
      </c>
      <c r="R19" s="77">
        <f>'Table S13'!AG19*$I$22</f>
        <v>145.88404641112021</v>
      </c>
      <c r="S19" s="77">
        <f t="shared" si="8"/>
        <v>1040.1763051484054</v>
      </c>
      <c r="T19" s="77">
        <f>'Table S13'!AE19*$G$23</f>
        <v>10567.095914186937</v>
      </c>
      <c r="U19" s="77">
        <f>'Table S13'!AF19*$H$23</f>
        <v>0</v>
      </c>
      <c r="V19" s="77">
        <f>'Table S13'!AG19*$I$23</f>
        <v>2080.2237231519653</v>
      </c>
      <c r="W19" s="77">
        <f t="shared" si="9"/>
        <v>12647.319637338902</v>
      </c>
      <c r="X19" s="69">
        <f>'Table S3'!H19</f>
        <v>49.903655426466415</v>
      </c>
      <c r="Y19" s="77">
        <f t="shared" si="14"/>
        <v>519.08599914901015</v>
      </c>
      <c r="Z19" s="77">
        <f t="shared" si="11"/>
        <v>6311.4748125014276</v>
      </c>
      <c r="AA19" s="76">
        <v>80</v>
      </c>
      <c r="AB19" s="79">
        <f t="shared" si="1"/>
        <v>415.26879931920814</v>
      </c>
      <c r="AC19" s="79">
        <f t="shared" si="2"/>
        <v>124.58063979576239</v>
      </c>
      <c r="AD19" s="79">
        <f t="shared" si="12"/>
        <v>5049.1798500011419</v>
      </c>
      <c r="AE19" s="79">
        <f t="shared" si="13"/>
        <v>1514.7539550003428</v>
      </c>
    </row>
    <row r="20" spans="1:31" x14ac:dyDescent="0.25">
      <c r="A20" s="72" t="s">
        <v>149</v>
      </c>
      <c r="B20" s="69">
        <v>112.55913996621936</v>
      </c>
      <c r="C20" s="69">
        <v>59.277886664099555</v>
      </c>
      <c r="D20" s="69">
        <v>70.569847221182783</v>
      </c>
      <c r="E20" s="73">
        <v>3</v>
      </c>
      <c r="F20" s="73">
        <f t="shared" si="3"/>
        <v>3000</v>
      </c>
      <c r="G20" s="74">
        <f t="shared" ref="G20:I21" si="16">B20/10^6*$F20</f>
        <v>0.33767741989865807</v>
      </c>
      <c r="H20" s="74">
        <f t="shared" si="16"/>
        <v>0.17783365999229866</v>
      </c>
      <c r="I20" s="74">
        <f t="shared" si="16"/>
        <v>0.21170954166354836</v>
      </c>
      <c r="J20" s="77">
        <f>B20*'Table S13'!$AE$78</f>
        <v>337901.83000929671</v>
      </c>
      <c r="K20" s="77">
        <f>C20*'Table S13'!$AF$78</f>
        <v>37430.415121118676</v>
      </c>
      <c r="L20" s="77">
        <f>D20*'Table S13'!$AG$78</f>
        <v>56088.257842074199</v>
      </c>
      <c r="M20" s="79">
        <f>SUM(J20:L20)</f>
        <v>431420.50297248957</v>
      </c>
      <c r="O20" s="68">
        <v>1964</v>
      </c>
      <c r="P20" s="77">
        <f>'Table S13'!AE20*$G$22</f>
        <v>943.51365761604643</v>
      </c>
      <c r="Q20" s="77">
        <f>'Table S13'!AF20*$H$22</f>
        <v>0</v>
      </c>
      <c r="R20" s="77">
        <f>'Table S13'!AG20*$I$22</f>
        <v>153.74378728872679</v>
      </c>
      <c r="S20" s="77">
        <f t="shared" si="8"/>
        <v>1097.2574449047731</v>
      </c>
      <c r="T20" s="77">
        <f>'Table S13'!AE20*$G$23</f>
        <v>11148.703590984596</v>
      </c>
      <c r="U20" s="77">
        <f>'Table S13'!AF20*$H$23</f>
        <v>0</v>
      </c>
      <c r="V20" s="77">
        <f>'Table S13'!AG20*$I$23</f>
        <v>2192.2991682307779</v>
      </c>
      <c r="W20" s="77">
        <f t="shared" si="9"/>
        <v>13341.002759215375</v>
      </c>
      <c r="X20" s="69">
        <f>'Table S3'!H20</f>
        <v>50.581147485807875</v>
      </c>
      <c r="Y20" s="77">
        <f t="shared" si="14"/>
        <v>555.00540650629034</v>
      </c>
      <c r="Z20" s="77">
        <f t="shared" si="11"/>
        <v>6748.0322817244269</v>
      </c>
      <c r="AA20" s="76">
        <v>80</v>
      </c>
      <c r="AB20" s="79">
        <f t="shared" si="1"/>
        <v>444.00432520503227</v>
      </c>
      <c r="AC20" s="79">
        <f t="shared" si="2"/>
        <v>133.20129756150968</v>
      </c>
      <c r="AD20" s="79">
        <f t="shared" si="12"/>
        <v>5398.4258253795424</v>
      </c>
      <c r="AE20" s="79">
        <f t="shared" si="13"/>
        <v>1619.5277476138624</v>
      </c>
    </row>
    <row r="21" spans="1:31" x14ac:dyDescent="0.25">
      <c r="A21" s="72" t="s">
        <v>139</v>
      </c>
      <c r="B21" s="69">
        <v>55.506444472366738</v>
      </c>
      <c r="C21" s="69">
        <v>27.307128096593498</v>
      </c>
      <c r="D21" s="69">
        <v>43.919316905016757</v>
      </c>
      <c r="E21" s="73">
        <v>3800</v>
      </c>
      <c r="F21" s="73">
        <f t="shared" si="3"/>
        <v>3800000</v>
      </c>
      <c r="G21" s="74">
        <f t="shared" si="16"/>
        <v>210.9244889949936</v>
      </c>
      <c r="H21" s="74">
        <f t="shared" si="16"/>
        <v>103.76708676705529</v>
      </c>
      <c r="I21" s="74">
        <f t="shared" si="16"/>
        <v>166.89340423906367</v>
      </c>
      <c r="J21" s="77">
        <f>B21*'Table S13'!$AE$78</f>
        <v>166629.99708554099</v>
      </c>
      <c r="K21" s="77">
        <f>C21*'Table S13'!$AF$78</f>
        <v>17242.806684606086</v>
      </c>
      <c r="L21" s="77">
        <f>D21*'Table S13'!$AG$78</f>
        <v>34906.664359008668</v>
      </c>
      <c r="M21" s="79">
        <f>SUM(J21:L21)</f>
        <v>218779.46812915575</v>
      </c>
      <c r="O21" s="68">
        <v>1965</v>
      </c>
      <c r="P21" s="77">
        <f>'Table S13'!AE21*$G$22</f>
        <v>983.92909401647273</v>
      </c>
      <c r="Q21" s="77">
        <f>'Table S13'!AF21*$H$22</f>
        <v>0</v>
      </c>
      <c r="R21" s="77">
        <f>'Table S13'!AG21*$I$22</f>
        <v>162.06261620316701</v>
      </c>
      <c r="S21" s="77">
        <f t="shared" si="8"/>
        <v>1145.9917102196398</v>
      </c>
      <c r="T21" s="77">
        <f>'Table S13'!AE21*$G$23</f>
        <v>11626.258650512946</v>
      </c>
      <c r="U21" s="77">
        <f>'Table S13'!AF21*$H$23</f>
        <v>0</v>
      </c>
      <c r="V21" s="77">
        <f>'Table S13'!AG21*$I$23</f>
        <v>2310.9209482155006</v>
      </c>
      <c r="W21" s="77">
        <f t="shared" si="9"/>
        <v>13937.179598728446</v>
      </c>
      <c r="X21" s="69">
        <f>'Table S3'!H21</f>
        <v>51.8657103810664</v>
      </c>
      <c r="Y21" s="77">
        <f t="shared" si="14"/>
        <v>594.37674141354807</v>
      </c>
      <c r="Z21" s="77">
        <f t="shared" si="11"/>
        <v>7228.6172059655682</v>
      </c>
      <c r="AA21" s="76">
        <v>80</v>
      </c>
      <c r="AB21" s="79">
        <f t="shared" si="1"/>
        <v>475.50139313083849</v>
      </c>
      <c r="AC21" s="79">
        <f t="shared" si="2"/>
        <v>142.65041793925153</v>
      </c>
      <c r="AD21" s="79">
        <f t="shared" si="12"/>
        <v>5782.8937647724551</v>
      </c>
      <c r="AE21" s="79">
        <f t="shared" si="13"/>
        <v>1734.8681294317364</v>
      </c>
    </row>
    <row r="22" spans="1:31" x14ac:dyDescent="0.25">
      <c r="F22" s="72" t="s">
        <v>428</v>
      </c>
      <c r="G22" s="75">
        <f>SUM(G6:G19)</f>
        <v>19.532095007683022</v>
      </c>
      <c r="H22" s="75">
        <f>SUM(H6:H19)</f>
        <v>11.509292440510471</v>
      </c>
      <c r="I22" s="75">
        <f>SUM(I6:I19)</f>
        <v>12.602734911273391</v>
      </c>
      <c r="K22" s="4"/>
      <c r="L22" s="4"/>
      <c r="M22" s="5"/>
      <c r="O22" s="68">
        <v>1966</v>
      </c>
      <c r="P22" s="77">
        <f>'Table S13'!AE22*$G$22</f>
        <v>1005.9714836072845</v>
      </c>
      <c r="Q22" s="77">
        <f>'Table S13'!AF22*$H$22</f>
        <v>0</v>
      </c>
      <c r="R22" s="77">
        <f>'Table S13'!AG22*$I$22</f>
        <v>174.79618144632843</v>
      </c>
      <c r="S22" s="77">
        <f t="shared" si="8"/>
        <v>1180.767665053613</v>
      </c>
      <c r="T22" s="77">
        <f>'Table S13'!AE22*$G$23</f>
        <v>11886.714941740231</v>
      </c>
      <c r="U22" s="77">
        <f>'Table S13'!AF22*$H$23</f>
        <v>0</v>
      </c>
      <c r="V22" s="77">
        <f>'Table S13'!AG22*$I$23</f>
        <v>2492.494363203451</v>
      </c>
      <c r="W22" s="77">
        <f t="shared" si="9"/>
        <v>14379.209304943681</v>
      </c>
      <c r="X22" s="69">
        <f>'Table S3'!H22</f>
        <v>53.536420967194296</v>
      </c>
      <c r="Y22" s="77">
        <f t="shared" si="14"/>
        <v>632.14074780761302</v>
      </c>
      <c r="Z22" s="77">
        <f t="shared" si="11"/>
        <v>7698.1140252486221</v>
      </c>
      <c r="AA22" s="76">
        <v>80</v>
      </c>
      <c r="AB22" s="79">
        <f t="shared" si="1"/>
        <v>505.71259824609041</v>
      </c>
      <c r="AC22" s="79">
        <f t="shared" si="2"/>
        <v>151.71377947382709</v>
      </c>
      <c r="AD22" s="79">
        <f t="shared" si="12"/>
        <v>6158.4912201988973</v>
      </c>
      <c r="AE22" s="79">
        <f t="shared" si="13"/>
        <v>1847.5473660596692</v>
      </c>
    </row>
    <row r="23" spans="1:31" ht="16.7" customHeight="1" x14ac:dyDescent="0.25">
      <c r="F23" s="72" t="s">
        <v>429</v>
      </c>
      <c r="G23" s="75">
        <f>SUM(G6:G21)</f>
        <v>230.79426142257529</v>
      </c>
      <c r="H23" s="75">
        <f>SUM(H6:H21)</f>
        <v>115.45421286755806</v>
      </c>
      <c r="I23" s="75">
        <f>SUM(I6:I21)</f>
        <v>179.7078486920006</v>
      </c>
      <c r="O23" s="68">
        <v>1967</v>
      </c>
      <c r="P23" s="77">
        <f>'Table S13'!AE23*$G$22</f>
        <v>1031.8449687065145</v>
      </c>
      <c r="Q23" s="77">
        <f>'Table S13'!AF23*$H$22</f>
        <v>0</v>
      </c>
      <c r="R23" s="77">
        <f>'Table S13'!AG23*$I$22</f>
        <v>184.24093702525673</v>
      </c>
      <c r="S23" s="77">
        <f t="shared" si="8"/>
        <v>1216.0859057317712</v>
      </c>
      <c r="T23" s="77">
        <f>'Table S13'!AE23*$G$23</f>
        <v>12192.440051184756</v>
      </c>
      <c r="U23" s="77">
        <f>'Table S13'!AF23*$H$23</f>
        <v>0</v>
      </c>
      <c r="V23" s="77">
        <f>'Table S13'!AG23*$I$23</f>
        <v>2627.1712185416295</v>
      </c>
      <c r="W23" s="77">
        <f t="shared" si="9"/>
        <v>14819.611269726385</v>
      </c>
      <c r="X23" s="69">
        <f>'Table S3'!H23</f>
        <v>55.793183580197422</v>
      </c>
      <c r="Y23" s="77">
        <f t="shared" si="14"/>
        <v>678.49304187783355</v>
      </c>
      <c r="Z23" s="77">
        <f t="shared" si="11"/>
        <v>8268.3329215900685</v>
      </c>
      <c r="AA23" s="76">
        <v>80</v>
      </c>
      <c r="AB23" s="79">
        <f t="shared" si="1"/>
        <v>542.79443350226688</v>
      </c>
      <c r="AC23" s="79">
        <f t="shared" si="2"/>
        <v>162.83833005068007</v>
      </c>
      <c r="AD23" s="79">
        <f t="shared" si="12"/>
        <v>6614.6663372720541</v>
      </c>
      <c r="AE23" s="79">
        <f t="shared" si="13"/>
        <v>1984.3999011816165</v>
      </c>
    </row>
    <row r="24" spans="1:31" x14ac:dyDescent="0.25">
      <c r="O24" s="68">
        <v>1968</v>
      </c>
      <c r="P24" s="77">
        <f>'Table S13'!AE24*$G$22</f>
        <v>1016.0238134076133</v>
      </c>
      <c r="Q24" s="77">
        <f>'Table S13'!AF24*$H$22</f>
        <v>0</v>
      </c>
      <c r="R24" s="77">
        <f>'Table S13'!AG24*$I$22</f>
        <v>180.73968820668605</v>
      </c>
      <c r="S24" s="77">
        <f t="shared" si="8"/>
        <v>1196.7635016142992</v>
      </c>
      <c r="T24" s="77">
        <f>'Table S13'!AE24*$G$23</f>
        <v>12005.49482843085</v>
      </c>
      <c r="U24" s="77">
        <f>'Table S13'!AF24*$H$23</f>
        <v>0</v>
      </c>
      <c r="V24" s="77">
        <f>'Table S13'!AG24*$I$23</f>
        <v>2577.2453970948964</v>
      </c>
      <c r="W24" s="77">
        <f t="shared" si="9"/>
        <v>14582.740225525748</v>
      </c>
      <c r="X24" s="69">
        <f>'Table S3'!H24</f>
        <v>58.40785207531183</v>
      </c>
      <c r="Y24" s="77">
        <f t="shared" si="14"/>
        <v>699.0038557142019</v>
      </c>
      <c r="Z24" s="77">
        <f t="shared" si="11"/>
        <v>8517.4653394520737</v>
      </c>
      <c r="AA24" s="76">
        <v>80</v>
      </c>
      <c r="AB24" s="79">
        <f t="shared" si="1"/>
        <v>559.2030845713615</v>
      </c>
      <c r="AC24" s="79">
        <f t="shared" si="2"/>
        <v>167.76092537140849</v>
      </c>
      <c r="AD24" s="79">
        <f t="shared" si="12"/>
        <v>6813.972271561659</v>
      </c>
      <c r="AE24" s="79">
        <f t="shared" si="13"/>
        <v>2044.1916814684973</v>
      </c>
    </row>
    <row r="25" spans="1:31" x14ac:dyDescent="0.25">
      <c r="O25" s="68">
        <v>1969</v>
      </c>
      <c r="P25" s="77">
        <f>'Table S13'!AE25*$G$22</f>
        <v>1028.0083177868362</v>
      </c>
      <c r="Q25" s="77">
        <f>'Table S13'!AF25*$H$22</f>
        <v>0</v>
      </c>
      <c r="R25" s="77">
        <f>'Table S13'!AG25*$I$22</f>
        <v>188.30026003990443</v>
      </c>
      <c r="S25" s="77">
        <f t="shared" si="8"/>
        <v>1216.3085778267407</v>
      </c>
      <c r="T25" s="77">
        <f>'Table S13'!AE25*$G$23</f>
        <v>12147.105589367164</v>
      </c>
      <c r="U25" s="77">
        <f>'Table S13'!AF25*$H$23</f>
        <v>0</v>
      </c>
      <c r="V25" s="77">
        <f>'Table S13'!AG25*$I$23</f>
        <v>2685.0548613575802</v>
      </c>
      <c r="W25" s="77">
        <f t="shared" si="9"/>
        <v>14832.160450724743</v>
      </c>
      <c r="X25" s="69">
        <f>'Table S3'!H25</f>
        <v>60.15348150902183</v>
      </c>
      <c r="Y25" s="77">
        <f t="shared" si="14"/>
        <v>731.65195545565484</v>
      </c>
      <c r="Z25" s="77">
        <f t="shared" si="11"/>
        <v>8922.0608941151568</v>
      </c>
      <c r="AA25" s="76">
        <v>80</v>
      </c>
      <c r="AB25" s="79">
        <f t="shared" si="1"/>
        <v>585.32156436452385</v>
      </c>
      <c r="AC25" s="79">
        <f t="shared" si="2"/>
        <v>175.59646930935713</v>
      </c>
      <c r="AD25" s="79">
        <f t="shared" si="12"/>
        <v>7137.6487152921254</v>
      </c>
      <c r="AE25" s="79">
        <f t="shared" si="13"/>
        <v>2141.2946145876381</v>
      </c>
    </row>
    <row r="26" spans="1:31" x14ac:dyDescent="0.25">
      <c r="O26" s="68">
        <v>1970</v>
      </c>
      <c r="P26" s="77">
        <f>'Table S13'!AE26*$G$22</f>
        <v>1086.7039913047765</v>
      </c>
      <c r="Q26" s="77">
        <f>'Table S13'!AF26*$H$22</f>
        <v>0</v>
      </c>
      <c r="R26" s="77">
        <f>'Table S13'!AG26*$I$22</f>
        <v>199.28448325849237</v>
      </c>
      <c r="S26" s="77">
        <f t="shared" si="8"/>
        <v>1285.9884745632689</v>
      </c>
      <c r="T26" s="77">
        <f>'Table S13'!AE26*$G$23</f>
        <v>12840.66276349237</v>
      </c>
      <c r="U26" s="77">
        <f>'Table S13'!AF26*$H$23</f>
        <v>0</v>
      </c>
      <c r="V26" s="77">
        <f>'Table S13'!AG26*$I$23</f>
        <v>2841.683651700494</v>
      </c>
      <c r="W26" s="77">
        <f t="shared" si="9"/>
        <v>15682.346415192864</v>
      </c>
      <c r="X26" s="69">
        <f>'Table S3'!H26</f>
        <v>61.193239697189206</v>
      </c>
      <c r="Y26" s="77">
        <f t="shared" si="14"/>
        <v>786.93800971772828</v>
      </c>
      <c r="Z26" s="77">
        <f t="shared" si="11"/>
        <v>9596.535831992529</v>
      </c>
      <c r="AA26" s="76">
        <v>80</v>
      </c>
      <c r="AB26" s="79">
        <f t="shared" si="1"/>
        <v>629.55040777418264</v>
      </c>
      <c r="AC26" s="79">
        <f t="shared" si="2"/>
        <v>188.8651223322548</v>
      </c>
      <c r="AD26" s="79">
        <f t="shared" si="12"/>
        <v>7677.2286655940234</v>
      </c>
      <c r="AE26" s="79">
        <f t="shared" si="13"/>
        <v>2303.1685996782066</v>
      </c>
    </row>
    <row r="27" spans="1:31" x14ac:dyDescent="0.25">
      <c r="O27" s="68">
        <v>1971</v>
      </c>
      <c r="P27" s="77">
        <f>'Table S13'!AE27*$G$22</f>
        <v>965.30570028953787</v>
      </c>
      <c r="Q27" s="77">
        <f>'Table S13'!AF27*$H$22</f>
        <v>0</v>
      </c>
      <c r="R27" s="77">
        <f>'Table S13'!AG27*$I$22</f>
        <v>181.54391056488362</v>
      </c>
      <c r="S27" s="77">
        <f t="shared" si="8"/>
        <v>1146.8496108544214</v>
      </c>
      <c r="T27" s="77">
        <f>'Table S13'!AE27*$G$23</f>
        <v>11406.201744241547</v>
      </c>
      <c r="U27" s="77">
        <f>'Table S13'!AF27*$H$23</f>
        <v>0</v>
      </c>
      <c r="V27" s="77">
        <f>'Table S13'!AG27*$I$23</f>
        <v>2588.7131515846309</v>
      </c>
      <c r="W27" s="77">
        <f t="shared" si="9"/>
        <v>13994.914895826178</v>
      </c>
      <c r="X27" s="69">
        <f>'Table S3'!H27</f>
        <v>65.254647859243377</v>
      </c>
      <c r="Y27" s="77">
        <f t="shared" si="14"/>
        <v>748.37267503815576</v>
      </c>
      <c r="Z27" s="77">
        <f t="shared" si="11"/>
        <v>9132.3324334721692</v>
      </c>
      <c r="AA27" s="76">
        <v>80</v>
      </c>
      <c r="AB27" s="79">
        <f t="shared" si="1"/>
        <v>598.69814003052454</v>
      </c>
      <c r="AC27" s="79">
        <f t="shared" si="2"/>
        <v>179.60944200915736</v>
      </c>
      <c r="AD27" s="79">
        <f t="shared" si="12"/>
        <v>7305.8659467777352</v>
      </c>
      <c r="AE27" s="79">
        <f t="shared" si="13"/>
        <v>2191.759784033321</v>
      </c>
    </row>
    <row r="28" spans="1:31" x14ac:dyDescent="0.25">
      <c r="O28" s="68">
        <v>1972</v>
      </c>
      <c r="P28" s="77">
        <f>'Table S13'!AE28*$G$22</f>
        <v>952.49990160672894</v>
      </c>
      <c r="Q28" s="77">
        <f>'Table S13'!AF28*$H$22</f>
        <v>3.6389301464967998</v>
      </c>
      <c r="R28" s="77">
        <f>'Table S13'!AG28*$I$22</f>
        <v>200.82861339828293</v>
      </c>
      <c r="S28" s="77">
        <f t="shared" si="8"/>
        <v>1156.9674451515086</v>
      </c>
      <c r="T28" s="77">
        <f>'Table S13'!AE28*$G$23</f>
        <v>11254.886442541319</v>
      </c>
      <c r="U28" s="77">
        <f>'Table S13'!AF28*$H$23</f>
        <v>36.503531204493555</v>
      </c>
      <c r="V28" s="77">
        <f>'Table S13'!AG28*$I$23</f>
        <v>2863.7020713114644</v>
      </c>
      <c r="W28" s="77">
        <f t="shared" si="9"/>
        <v>14155.092045057278</v>
      </c>
      <c r="X28" s="69">
        <f>'Table S3'!H28</f>
        <v>67.097620850603619</v>
      </c>
      <c r="Y28" s="77">
        <f t="shared" si="14"/>
        <v>776.29762971267473</v>
      </c>
      <c r="Z28" s="77">
        <f t="shared" si="11"/>
        <v>9497.7299914464857</v>
      </c>
      <c r="AA28" s="76">
        <v>80</v>
      </c>
      <c r="AB28" s="79">
        <f t="shared" si="1"/>
        <v>621.03810377013974</v>
      </c>
      <c r="AC28" s="79">
        <f t="shared" si="2"/>
        <v>187.09275450791063</v>
      </c>
      <c r="AD28" s="79">
        <f t="shared" si="12"/>
        <v>7598.1839931571876</v>
      </c>
      <c r="AE28" s="79">
        <f t="shared" si="13"/>
        <v>2287.2929582558518</v>
      </c>
    </row>
    <row r="29" spans="1:31" x14ac:dyDescent="0.25">
      <c r="O29" s="68">
        <v>1973</v>
      </c>
      <c r="P29" s="77">
        <f>'Table S13'!AE29*$G$22</f>
        <v>937.0336880610439</v>
      </c>
      <c r="Q29" s="77">
        <f>'Table S13'!AF29*$H$22</f>
        <v>6.4892258939147061</v>
      </c>
      <c r="R29" s="77">
        <f>'Table S13'!AG29*$I$22</f>
        <v>198.4853498250047</v>
      </c>
      <c r="S29" s="77">
        <f t="shared" si="8"/>
        <v>1142.0082637799633</v>
      </c>
      <c r="T29" s="77">
        <f>'Table S13'!AE29*$G$23</f>
        <v>11072.135266547341</v>
      </c>
      <c r="U29" s="77">
        <f>'Table S13'!AF29*$H$23</f>
        <v>65.095962377724462</v>
      </c>
      <c r="V29" s="77">
        <f>'Table S13'!AG29*$I$23</f>
        <v>2830.2884623895252</v>
      </c>
      <c r="W29" s="77">
        <f t="shared" si="9"/>
        <v>13967.519691314592</v>
      </c>
      <c r="X29" s="69">
        <f>'Table S3'!H29</f>
        <v>69.182913129417116</v>
      </c>
      <c r="Y29" s="77">
        <f t="shared" si="14"/>
        <v>790.07458506165665</v>
      </c>
      <c r="Z29" s="77">
        <f t="shared" si="11"/>
        <v>9663.1370143764034</v>
      </c>
      <c r="AA29" s="76">
        <v>80</v>
      </c>
      <c r="AB29" s="79">
        <f t="shared" si="1"/>
        <v>632.0596680493253</v>
      </c>
      <c r="AC29" s="79">
        <f t="shared" si="2"/>
        <v>191.05451977894438</v>
      </c>
      <c r="AD29" s="79">
        <f t="shared" si="12"/>
        <v>7730.5096115011229</v>
      </c>
      <c r="AE29" s="79">
        <f t="shared" si="13"/>
        <v>2333.5641740431493</v>
      </c>
    </row>
    <row r="30" spans="1:31" x14ac:dyDescent="0.25">
      <c r="O30" s="68">
        <v>1974</v>
      </c>
      <c r="P30" s="77">
        <f>'Table S13'!AE30*$G$22</f>
        <v>1044.5881634317982</v>
      </c>
      <c r="Q30" s="77">
        <f>'Table S13'!AF30*$H$22</f>
        <v>11.024728834352281</v>
      </c>
      <c r="R30" s="77">
        <f>'Table S13'!AG30*$I$22</f>
        <v>193.55714371523561</v>
      </c>
      <c r="S30" s="77">
        <f t="shared" si="8"/>
        <v>1249.1700359813863</v>
      </c>
      <c r="T30" s="77">
        <f>'Table S13'!AE30*$G$23</f>
        <v>12343.015614821379</v>
      </c>
      <c r="U30" s="77">
        <f>'Table S13'!AF30*$H$23</f>
        <v>110.59336585872335</v>
      </c>
      <c r="V30" s="77">
        <f>'Table S13'!AG30*$I$23</f>
        <v>2760.0150396656086</v>
      </c>
      <c r="W30" s="77">
        <f t="shared" si="9"/>
        <v>15213.624020345711</v>
      </c>
      <c r="X30" s="69">
        <f>'Table S3'!H30</f>
        <v>70.166475048441797</v>
      </c>
      <c r="Y30" s="77">
        <f t="shared" si="14"/>
        <v>876.49858160949077</v>
      </c>
      <c r="Z30" s="77">
        <f t="shared" si="11"/>
        <v>10674.863702199622</v>
      </c>
      <c r="AA30" s="76">
        <v>80</v>
      </c>
      <c r="AB30" s="79">
        <f t="shared" si="1"/>
        <v>701.19886528759264</v>
      </c>
      <c r="AC30" s="79">
        <f t="shared" si="2"/>
        <v>212.8350719404263</v>
      </c>
      <c r="AD30" s="79">
        <f t="shared" si="12"/>
        <v>8539.8909617596983</v>
      </c>
      <c r="AE30" s="79">
        <f t="shared" si="13"/>
        <v>2586.7991177952667</v>
      </c>
    </row>
    <row r="31" spans="1:31" x14ac:dyDescent="0.25">
      <c r="O31" s="68">
        <v>1975</v>
      </c>
      <c r="P31" s="77">
        <f>'Table S13'!AE31*$G$22</f>
        <v>1068.2690086902373</v>
      </c>
      <c r="Q31" s="77">
        <f>'Table S13'!AF31*$H$22</f>
        <v>17.429010252028849</v>
      </c>
      <c r="R31" s="77">
        <f>'Table S13'!AG31*$I$22</f>
        <v>203.61266138612345</v>
      </c>
      <c r="S31" s="77">
        <f t="shared" si="8"/>
        <v>1289.3106803283895</v>
      </c>
      <c r="T31" s="77">
        <f>'Table S13'!AE31*$G$23</f>
        <v>12622.832152122364</v>
      </c>
      <c r="U31" s="77">
        <f>'Table S13'!AF31*$H$23</f>
        <v>174.83721698006843</v>
      </c>
      <c r="V31" s="77">
        <f>'Table S13'!AG31*$I$23</f>
        <v>2903.4010158717101</v>
      </c>
      <c r="W31" s="77">
        <f t="shared" si="9"/>
        <v>15701.070384974142</v>
      </c>
      <c r="X31" s="69">
        <f>'Table S3'!H31</f>
        <v>72.153064126261896</v>
      </c>
      <c r="Y31" s="77">
        <f t="shared" si="14"/>
        <v>930.27716196408642</v>
      </c>
      <c r="Z31" s="77">
        <f t="shared" si="11"/>
        <v>11328.803383379909</v>
      </c>
      <c r="AA31" s="76">
        <v>80</v>
      </c>
      <c r="AB31" s="79">
        <f t="shared" si="1"/>
        <v>744.22172957126907</v>
      </c>
      <c r="AC31" s="79">
        <f t="shared" si="2"/>
        <v>227.29069965337084</v>
      </c>
      <c r="AD31" s="79">
        <f t="shared" si="12"/>
        <v>9063.0427067039273</v>
      </c>
      <c r="AE31" s="79">
        <f t="shared" si="13"/>
        <v>2759.2809429821223</v>
      </c>
    </row>
    <row r="32" spans="1:31" x14ac:dyDescent="0.25">
      <c r="O32" s="68">
        <v>1976</v>
      </c>
      <c r="P32" s="77">
        <f>'Table S13'!AE32*$G$22</f>
        <v>1031.3040551730887</v>
      </c>
      <c r="Q32" s="77">
        <f>'Table S13'!AF32*$H$22</f>
        <v>25.304015643827007</v>
      </c>
      <c r="R32" s="77">
        <f>'Table S13'!AG32*$I$22</f>
        <v>192.43193836935191</v>
      </c>
      <c r="S32" s="77">
        <f t="shared" si="8"/>
        <v>1249.0400091862675</v>
      </c>
      <c r="T32" s="77">
        <f>'Table S13'!AE32*$G$23</f>
        <v>12186.04853305056</v>
      </c>
      <c r="U32" s="77">
        <f>'Table S13'!AF32*$H$23</f>
        <v>253.83447537256663</v>
      </c>
      <c r="V32" s="77">
        <f>'Table S13'!AG32*$I$23</f>
        <v>2743.9702499061555</v>
      </c>
      <c r="W32" s="77">
        <f t="shared" si="9"/>
        <v>15183.853258329282</v>
      </c>
      <c r="X32" s="69">
        <f>'Table S3'!H32</f>
        <v>74.259427946802703</v>
      </c>
      <c r="Y32" s="77">
        <f t="shared" si="14"/>
        <v>927.52996564841419</v>
      </c>
      <c r="Z32" s="77">
        <f t="shared" si="11"/>
        <v>11275.442569917286</v>
      </c>
      <c r="AA32" s="76">
        <v>80</v>
      </c>
      <c r="AB32" s="79">
        <f t="shared" si="1"/>
        <v>742.02397251873128</v>
      </c>
      <c r="AC32" s="79">
        <f t="shared" si="2"/>
        <v>228.62018928031557</v>
      </c>
      <c r="AD32" s="79">
        <f t="shared" si="12"/>
        <v>9020.3540559338289</v>
      </c>
      <c r="AE32" s="79">
        <f t="shared" si="13"/>
        <v>2766.4249461700488</v>
      </c>
    </row>
    <row r="33" spans="15:31" x14ac:dyDescent="0.25">
      <c r="O33" s="68">
        <v>1977</v>
      </c>
      <c r="P33" s="77">
        <f>'Table S13'!AE33*$G$22</f>
        <v>995.67469210738454</v>
      </c>
      <c r="Q33" s="77">
        <f>'Table S13'!AF33*$H$22</f>
        <v>37.121686277992112</v>
      </c>
      <c r="R33" s="77">
        <f>'Table S13'!AG33*$I$22</f>
        <v>189.12448670288671</v>
      </c>
      <c r="S33" s="77">
        <f t="shared" si="8"/>
        <v>1221.9208650882633</v>
      </c>
      <c r="T33" s="77">
        <f>'Table S13'!AE33*$G$23</f>
        <v>11765.046457724209</v>
      </c>
      <c r="U33" s="77">
        <f>'Table S13'!AF33*$H$23</f>
        <v>372.38215048360689</v>
      </c>
      <c r="V33" s="77">
        <f>'Table S13'!AG33*$I$23</f>
        <v>2696.8078658825457</v>
      </c>
      <c r="W33" s="77">
        <f t="shared" si="9"/>
        <v>14834.236474090361</v>
      </c>
      <c r="X33" s="69">
        <f>'Table S3'!H33</f>
        <v>76.304632563078627</v>
      </c>
      <c r="Y33" s="77">
        <f t="shared" si="14"/>
        <v>932.38222631719111</v>
      </c>
      <c r="Z33" s="77">
        <f t="shared" si="11"/>
        <v>11319.20963509284</v>
      </c>
      <c r="AA33" s="76">
        <v>80</v>
      </c>
      <c r="AB33" s="79">
        <f t="shared" si="1"/>
        <v>745.90578105375289</v>
      </c>
      <c r="AC33" s="79">
        <f t="shared" si="2"/>
        <v>232.83591553713086</v>
      </c>
      <c r="AD33" s="79">
        <f t="shared" si="12"/>
        <v>9055.3677080742727</v>
      </c>
      <c r="AE33" s="79">
        <f t="shared" si="13"/>
        <v>2807.5366585525235</v>
      </c>
    </row>
    <row r="34" spans="15:31" x14ac:dyDescent="0.25">
      <c r="O34" s="68">
        <v>1978</v>
      </c>
      <c r="P34" s="77">
        <f>'Table S13'!AE34*$G$22</f>
        <v>919.17636121830026</v>
      </c>
      <c r="Q34" s="77">
        <f>'Table S13'!AF34*$H$22</f>
        <v>43.037521121267282</v>
      </c>
      <c r="R34" s="77">
        <f>'Table S13'!AG34*$I$22</f>
        <v>156.49838251036095</v>
      </c>
      <c r="S34" s="77">
        <f t="shared" si="8"/>
        <v>1118.7122648499285</v>
      </c>
      <c r="T34" s="77">
        <f>'Table S13'!AE34*$G$23</f>
        <v>10861.130325293912</v>
      </c>
      <c r="U34" s="77">
        <f>'Table S13'!AF34*$H$23</f>
        <v>431.72620302334019</v>
      </c>
      <c r="V34" s="77">
        <f>'Table S13'!AG34*$I$23</f>
        <v>2231.5781330572404</v>
      </c>
      <c r="W34" s="77">
        <f t="shared" si="9"/>
        <v>13524.434661374493</v>
      </c>
      <c r="X34" s="69">
        <f>'Table S3'!H34</f>
        <v>76.969890839297847</v>
      </c>
      <c r="Y34" s="77">
        <f t="shared" si="14"/>
        <v>861.07160906082663</v>
      </c>
      <c r="Z34" s="77">
        <f t="shared" si="11"/>
        <v>10409.742595492109</v>
      </c>
      <c r="AA34" s="76">
        <v>80</v>
      </c>
      <c r="AB34" s="79">
        <f t="shared" si="1"/>
        <v>688.85728724866135</v>
      </c>
      <c r="AC34" s="79">
        <f t="shared" si="2"/>
        <v>217.25748474323171</v>
      </c>
      <c r="AD34" s="79">
        <f t="shared" si="12"/>
        <v>8327.7940763936858</v>
      </c>
      <c r="AE34" s="79">
        <f t="shared" si="13"/>
        <v>2604.6739628194528</v>
      </c>
    </row>
    <row r="35" spans="15:31" x14ac:dyDescent="0.25">
      <c r="O35" s="68">
        <v>1979</v>
      </c>
      <c r="P35" s="77">
        <f>'Table S13'!AE35*$G$22</f>
        <v>989.58026530091945</v>
      </c>
      <c r="Q35" s="77">
        <f>'Table S13'!AF35*$H$22</f>
        <v>52.803158714616259</v>
      </c>
      <c r="R35" s="77">
        <f>'Table S13'!AG35*$I$22</f>
        <v>169.34168175971274</v>
      </c>
      <c r="S35" s="77">
        <f t="shared" si="8"/>
        <v>1211.7251057752483</v>
      </c>
      <c r="T35" s="77">
        <f>'Table S13'!AE35*$G$23</f>
        <v>11693.033766149712</v>
      </c>
      <c r="U35" s="77">
        <f>'Table S13'!AF35*$H$23</f>
        <v>529.68913231006297</v>
      </c>
      <c r="V35" s="77">
        <f>'Table S13'!AG35*$I$23</f>
        <v>2414.7162927073341</v>
      </c>
      <c r="W35" s="77">
        <f t="shared" si="9"/>
        <v>14637.439191167108</v>
      </c>
      <c r="X35" s="69">
        <f>'Table S3'!H35</f>
        <v>77.447819621350618</v>
      </c>
      <c r="Y35" s="77">
        <f t="shared" si="14"/>
        <v>938.45467422743434</v>
      </c>
      <c r="Z35" s="77">
        <f t="shared" si="11"/>
        <v>11336.377501959985</v>
      </c>
      <c r="AA35" s="76">
        <v>80</v>
      </c>
      <c r="AB35" s="79">
        <f t="shared" si="1"/>
        <v>750.76373938194752</v>
      </c>
      <c r="AC35" s="79">
        <f t="shared" si="2"/>
        <v>238.31548825159913</v>
      </c>
      <c r="AD35" s="79">
        <f t="shared" si="12"/>
        <v>9069.1020015679878</v>
      </c>
      <c r="AE35" s="79">
        <f t="shared" si="13"/>
        <v>2852.0050592689227</v>
      </c>
    </row>
    <row r="36" spans="15:31" x14ac:dyDescent="0.25">
      <c r="O36" s="68">
        <v>1980</v>
      </c>
      <c r="P36" s="77">
        <f>'Table S13'!AE36*$G$22</f>
        <v>979.48912116626013</v>
      </c>
      <c r="Q36" s="77">
        <f>'Table S13'!AF36*$H$22</f>
        <v>63.222000960439253</v>
      </c>
      <c r="R36" s="77">
        <f>'Table S13'!AG36*$I$22</f>
        <v>170.1683802436367</v>
      </c>
      <c r="S36" s="77">
        <f t="shared" si="8"/>
        <v>1212.879502370336</v>
      </c>
      <c r="T36" s="77">
        <f>'Table S13'!AE36*$G$23</f>
        <v>11573.795243269738</v>
      </c>
      <c r="U36" s="77">
        <f>'Table S13'!AF36*$H$23</f>
        <v>634.20461288372394</v>
      </c>
      <c r="V36" s="77">
        <f>'Table S13'!AG36*$I$23</f>
        <v>2426.5045439963474</v>
      </c>
      <c r="W36" s="77">
        <f t="shared" si="9"/>
        <v>14634.50440014981</v>
      </c>
      <c r="X36" s="69">
        <f>'Table S3'!H36</f>
        <v>81.008922345708868</v>
      </c>
      <c r="Y36" s="77">
        <f t="shared" si="14"/>
        <v>982.54061422220559</v>
      </c>
      <c r="Z36" s="77">
        <f t="shared" si="11"/>
        <v>11855.254305196708</v>
      </c>
      <c r="AA36" s="76">
        <v>80</v>
      </c>
      <c r="AB36" s="79">
        <f t="shared" si="1"/>
        <v>786.03249137776447</v>
      </c>
      <c r="AC36" s="79">
        <f t="shared" si="2"/>
        <v>252.19869514563194</v>
      </c>
      <c r="AD36" s="79">
        <f t="shared" si="12"/>
        <v>9484.2034441573669</v>
      </c>
      <c r="AE36" s="79">
        <f t="shared" si="13"/>
        <v>3009.6649764036511</v>
      </c>
    </row>
    <row r="37" spans="15:31" x14ac:dyDescent="0.25">
      <c r="O37" s="68">
        <v>1981</v>
      </c>
      <c r="P37" s="77">
        <f>'Table S13'!AE37*$G$22</f>
        <v>949.85496420805532</v>
      </c>
      <c r="Q37" s="77">
        <f>'Table S13'!AF37*$H$22</f>
        <v>69.186990847383925</v>
      </c>
      <c r="R37" s="77">
        <f>'Table S13'!AG37*$I$22</f>
        <v>151.44897523588273</v>
      </c>
      <c r="S37" s="77">
        <f t="shared" si="8"/>
        <v>1170.490930291322</v>
      </c>
      <c r="T37" s="77">
        <f>'Table S13'!AE37*$G$23</f>
        <v>11223.633452363067</v>
      </c>
      <c r="U37" s="77">
        <f>'Table S13'!AF37*$H$23</f>
        <v>694.04175888725331</v>
      </c>
      <c r="V37" s="77">
        <f>'Table S13'!AG37*$I$23</f>
        <v>2159.5764504974877</v>
      </c>
      <c r="W37" s="77">
        <f t="shared" si="9"/>
        <v>14077.251661747807</v>
      </c>
      <c r="X37" s="69">
        <f>'Table S3'!H37</f>
        <v>81.459869756369883</v>
      </c>
      <c r="Y37" s="77">
        <f t="shared" si="14"/>
        <v>953.48038732543307</v>
      </c>
      <c r="Z37" s="77">
        <f t="shared" si="11"/>
        <v>11467.310868936178</v>
      </c>
      <c r="AA37" s="76">
        <v>80</v>
      </c>
      <c r="AB37" s="79">
        <f t="shared" si="1"/>
        <v>762.78430986034641</v>
      </c>
      <c r="AC37" s="79">
        <f t="shared" si="2"/>
        <v>246.8703754005457</v>
      </c>
      <c r="AD37" s="79">
        <f t="shared" si="12"/>
        <v>9173.8486951489413</v>
      </c>
      <c r="AE37" s="79">
        <f t="shared" si="13"/>
        <v>2933.0715726548833</v>
      </c>
    </row>
    <row r="38" spans="15:31" x14ac:dyDescent="0.25">
      <c r="O38" s="68">
        <v>1982</v>
      </c>
      <c r="P38" s="77">
        <f>'Table S13'!AE38*$G$22</f>
        <v>921.40296551012989</v>
      </c>
      <c r="Q38" s="77">
        <f>'Table S13'!AF38*$H$22</f>
        <v>69.045606752705694</v>
      </c>
      <c r="R38" s="77">
        <f>'Table S13'!AG38*$I$22</f>
        <v>158.76054944235688</v>
      </c>
      <c r="S38" s="77">
        <f t="shared" ref="S38:S69" si="17">SUM(P38:R38)</f>
        <v>1149.2091217051925</v>
      </c>
      <c r="T38" s="77">
        <f>'Table S13'!AE38*$G$23</f>
        <v>10887.440226654264</v>
      </c>
      <c r="U38" s="77">
        <f>'Table S13'!AF38*$H$23</f>
        <v>692.62347974911847</v>
      </c>
      <c r="V38" s="77">
        <f>'Table S13'!AG38*$I$23</f>
        <v>2263.8353498909864</v>
      </c>
      <c r="W38" s="77">
        <f t="shared" si="9"/>
        <v>13843.899056294369</v>
      </c>
      <c r="X38" s="69">
        <f>'Table S3'!H38</f>
        <v>83.980303036733048</v>
      </c>
      <c r="Y38" s="77">
        <f t="shared" si="14"/>
        <v>965.10930293379886</v>
      </c>
      <c r="Z38" s="77">
        <f t="shared" si="11"/>
        <v>11626.148379575438</v>
      </c>
      <c r="AA38" s="76">
        <v>80</v>
      </c>
      <c r="AB38" s="79">
        <f t="shared" ref="AB38:AB69" si="18">Y38*AA38/100</f>
        <v>772.08744234703909</v>
      </c>
      <c r="AC38" s="79">
        <f t="shared" ref="AC38:AC70" si="19">(P38*0.3+Q38*0.7+R38*0.3)*X38/100*AA38/100</f>
        <v>250.18133983514315</v>
      </c>
      <c r="AD38" s="79">
        <f t="shared" si="12"/>
        <v>9300.9187036603507</v>
      </c>
      <c r="AE38" s="79">
        <f t="shared" si="13"/>
        <v>2976.4091462011052</v>
      </c>
    </row>
    <row r="39" spans="15:31" x14ac:dyDescent="0.25">
      <c r="O39" s="68">
        <v>1983</v>
      </c>
      <c r="P39" s="77">
        <f>'Table S13'!AE39*$G$22</f>
        <v>759.85211134955796</v>
      </c>
      <c r="Q39" s="77">
        <f>'Table S13'!AF39*$H$22</f>
        <v>72.162536203406759</v>
      </c>
      <c r="R39" s="77">
        <f>'Table S13'!AG39*$I$22</f>
        <v>146.45087223297631</v>
      </c>
      <c r="S39" s="77">
        <f t="shared" si="17"/>
        <v>978.46551978594096</v>
      </c>
      <c r="T39" s="77">
        <f>'Table S13'!AE39*$G$23</f>
        <v>8978.5302989937027</v>
      </c>
      <c r="U39" s="77">
        <f>'Table S13'!AF39*$H$23</f>
        <v>723.89061785986416</v>
      </c>
      <c r="V39" s="77">
        <f>'Table S13'!AG39*$I$23</f>
        <v>2088.3063377388762</v>
      </c>
      <c r="W39" s="77">
        <f t="shared" si="9"/>
        <v>11790.727254592442</v>
      </c>
      <c r="X39" s="69">
        <f>'Table S3'!H39</f>
        <v>84.869657052256656</v>
      </c>
      <c r="Y39" s="77">
        <f t="shared" si="14"/>
        <v>830.42033101690856</v>
      </c>
      <c r="Z39" s="77">
        <f t="shared" si="11"/>
        <v>10006.749784939562</v>
      </c>
      <c r="AA39" s="76">
        <v>80</v>
      </c>
      <c r="AB39" s="79">
        <f t="shared" si="18"/>
        <v>664.33626481352678</v>
      </c>
      <c r="AC39" s="79">
        <f t="shared" si="19"/>
        <v>218.89899048279145</v>
      </c>
      <c r="AD39" s="79">
        <f t="shared" si="12"/>
        <v>8005.3998279516491</v>
      </c>
      <c r="AE39" s="79">
        <f t="shared" si="13"/>
        <v>2598.2162635250565</v>
      </c>
    </row>
    <row r="40" spans="15:31" x14ac:dyDescent="0.25">
      <c r="O40" s="68">
        <v>1984</v>
      </c>
      <c r="P40" s="77">
        <f>'Table S13'!AE40*$G$22</f>
        <v>877.1201380742973</v>
      </c>
      <c r="Q40" s="77">
        <f>'Table S13'!AF40*$H$22</f>
        <v>85.68744570771068</v>
      </c>
      <c r="R40" s="77">
        <f>'Table S13'!AG40*$I$22</f>
        <v>169.82933247453192</v>
      </c>
      <c r="S40" s="77">
        <f t="shared" si="17"/>
        <v>1132.63691625654</v>
      </c>
      <c r="T40" s="77">
        <f>'Table S13'!AE40*$G$23</f>
        <v>10364.187475337203</v>
      </c>
      <c r="U40" s="77">
        <f>'Table S13'!AF40*$H$23</f>
        <v>859.56427364674471</v>
      </c>
      <c r="V40" s="77">
        <f>'Table S13'!AG40*$I$23</f>
        <v>2421.6699151940597</v>
      </c>
      <c r="W40" s="77">
        <f t="shared" si="9"/>
        <v>13645.421664178008</v>
      </c>
      <c r="X40" s="69">
        <f>'Table S3'!H40</f>
        <v>83.963396756713053</v>
      </c>
      <c r="Y40" s="77">
        <f t="shared" si="14"/>
        <v>951.00042780947842</v>
      </c>
      <c r="Z40" s="77">
        <f t="shared" si="11"/>
        <v>11457.159531020257</v>
      </c>
      <c r="AA40" s="76">
        <v>80</v>
      </c>
      <c r="AB40" s="79">
        <f t="shared" si="18"/>
        <v>760.80034224758276</v>
      </c>
      <c r="AC40" s="79">
        <f t="shared" si="19"/>
        <v>251.2628514775574</v>
      </c>
      <c r="AD40" s="79">
        <f t="shared" si="12"/>
        <v>9165.7276248162052</v>
      </c>
      <c r="AE40" s="79">
        <f t="shared" si="13"/>
        <v>2980.6684831123735</v>
      </c>
    </row>
    <row r="41" spans="15:31" x14ac:dyDescent="0.25">
      <c r="O41" s="68">
        <v>1985</v>
      </c>
      <c r="P41" s="77">
        <f>'Table S13'!AE41*$G$22</f>
        <v>823.76318658706623</v>
      </c>
      <c r="Q41" s="77">
        <f>'Table S13'!AF41*$H$22</f>
        <v>90.13250531231381</v>
      </c>
      <c r="R41" s="77">
        <f>'Table S13'!AG41*$I$22</f>
        <v>151.33225655205302</v>
      </c>
      <c r="S41" s="77">
        <f t="shared" si="17"/>
        <v>1065.2279484514331</v>
      </c>
      <c r="T41" s="77">
        <f>'Table S13'!AE41*$G$23</f>
        <v>9733.7134680475756</v>
      </c>
      <c r="U41" s="77">
        <f>'Table S13'!AF41*$H$23</f>
        <v>904.15440466057362</v>
      </c>
      <c r="V41" s="77">
        <f>'Table S13'!AG41*$I$23</f>
        <v>2157.9121082955076</v>
      </c>
      <c r="W41" s="77">
        <f t="shared" si="9"/>
        <v>12795.779981003658</v>
      </c>
      <c r="X41" s="69">
        <f>'Table S3'!H41</f>
        <v>84.816661125019564</v>
      </c>
      <c r="Y41" s="77">
        <f t="shared" ref="Y41:Y72" si="20">X41*S41/100</f>
        <v>903.49077924705011</v>
      </c>
      <c r="Z41" s="77">
        <f t="shared" si="11"/>
        <v>10852.953344790965</v>
      </c>
      <c r="AA41" s="76">
        <v>76.51881550217584</v>
      </c>
      <c r="AB41" s="79">
        <f t="shared" si="18"/>
        <v>691.34044245122107</v>
      </c>
      <c r="AC41" s="79">
        <f t="shared" si="19"/>
        <v>230.80078508670121</v>
      </c>
      <c r="AD41" s="79">
        <f t="shared" si="12"/>
        <v>8304.55134643782</v>
      </c>
      <c r="AE41" s="79">
        <f t="shared" si="13"/>
        <v>2726.0864350762622</v>
      </c>
    </row>
    <row r="42" spans="15:31" x14ac:dyDescent="0.25">
      <c r="O42" s="68">
        <v>1986</v>
      </c>
      <c r="P42" s="77">
        <f>'Table S13'!AE42*$G$22</f>
        <v>821.50255316271955</v>
      </c>
      <c r="Q42" s="77">
        <f>'Table S13'!AF42*$H$22</f>
        <v>89.256308704061027</v>
      </c>
      <c r="R42" s="77">
        <f>'Table S13'!AG42*$I$22</f>
        <v>152.11232039830352</v>
      </c>
      <c r="S42" s="77">
        <f t="shared" si="17"/>
        <v>1062.8711822650841</v>
      </c>
      <c r="T42" s="77">
        <f>'Table S13'!AE42*$G$23</f>
        <v>9707.001473184042</v>
      </c>
      <c r="U42" s="77">
        <f>'Table S13'!AF42*$H$23</f>
        <v>895.36493387025962</v>
      </c>
      <c r="V42" s="77">
        <f>'Table S13'!AG42*$I$23</f>
        <v>2169.0353761130896</v>
      </c>
      <c r="W42" s="77">
        <f t="shared" si="9"/>
        <v>12771.401783167392</v>
      </c>
      <c r="X42" s="69">
        <f>'Table S3'!H42</f>
        <v>85.181602277955321</v>
      </c>
      <c r="Y42" s="77">
        <f t="shared" si="20"/>
        <v>905.37070320404553</v>
      </c>
      <c r="Z42" s="77">
        <f t="shared" si="11"/>
        <v>10878.884672257342</v>
      </c>
      <c r="AA42" s="76">
        <v>80.041569190824205</v>
      </c>
      <c r="AB42" s="79">
        <f t="shared" si="18"/>
        <v>724.67291783851772</v>
      </c>
      <c r="AC42" s="79">
        <f t="shared" si="19"/>
        <v>241.74410261045017</v>
      </c>
      <c r="AD42" s="79">
        <f t="shared" si="12"/>
        <v>8707.6300021348288</v>
      </c>
      <c r="AE42" s="79">
        <f t="shared" si="13"/>
        <v>2856.4754006424855</v>
      </c>
    </row>
    <row r="43" spans="15:31" x14ac:dyDescent="0.25">
      <c r="O43" s="68">
        <v>1987</v>
      </c>
      <c r="P43" s="77">
        <f>'Table S13'!AE43*$G$22</f>
        <v>843.42599327754385</v>
      </c>
      <c r="Q43" s="77">
        <f>'Table S13'!AF43*$H$22</f>
        <v>95.889039395149382</v>
      </c>
      <c r="R43" s="77">
        <f>'Table S13'!AG43*$I$22</f>
        <v>158.4393457980278</v>
      </c>
      <c r="S43" s="77">
        <f t="shared" si="17"/>
        <v>1097.7543784707209</v>
      </c>
      <c r="T43" s="77">
        <f>'Table S13'!AE43*$G$23</f>
        <v>9966.0522389699254</v>
      </c>
      <c r="U43" s="77">
        <f>'Table S13'!AF43*$H$23</f>
        <v>961.90044898209351</v>
      </c>
      <c r="V43" s="77">
        <f>'Table S13'!AG43*$I$23</f>
        <v>2259.2551681827472</v>
      </c>
      <c r="W43" s="77">
        <f t="shared" si="9"/>
        <v>13187.207856134766</v>
      </c>
      <c r="X43" s="69">
        <f>'Table S3'!H43</f>
        <v>85.776041293282674</v>
      </c>
      <c r="Y43" s="77">
        <f t="shared" si="20"/>
        <v>941.61024897586412</v>
      </c>
      <c r="Z43" s="77">
        <f t="shared" si="11"/>
        <v>11311.464856109174</v>
      </c>
      <c r="AA43" s="76">
        <v>79.915764683330181</v>
      </c>
      <c r="AB43" s="79">
        <f t="shared" si="18"/>
        <v>752.49503080567092</v>
      </c>
      <c r="AC43" s="79">
        <f t="shared" si="19"/>
        <v>252.04073893122427</v>
      </c>
      <c r="AD43" s="79">
        <f t="shared" si="12"/>
        <v>9039.6436366458001</v>
      </c>
      <c r="AE43" s="79">
        <f t="shared" si="13"/>
        <v>2975.6407278729948</v>
      </c>
    </row>
    <row r="44" spans="15:31" x14ac:dyDescent="0.25">
      <c r="O44" s="68">
        <v>1988</v>
      </c>
      <c r="P44" s="77">
        <f>'Table S13'!AE44*$G$22</f>
        <v>855.52912013068783</v>
      </c>
      <c r="Q44" s="77">
        <f>'Table S13'!AF44*$H$22</f>
        <v>106.87208573062111</v>
      </c>
      <c r="R44" s="77">
        <f>'Table S13'!AG44*$I$22</f>
        <v>148.0438751639048</v>
      </c>
      <c r="S44" s="77">
        <f t="shared" si="17"/>
        <v>1110.4450810252138</v>
      </c>
      <c r="T44" s="77">
        <f>'Table S13'!AE44*$G$23</f>
        <v>10109.064661440549</v>
      </c>
      <c r="U44" s="77">
        <f>'Table S13'!AF44*$H$23</f>
        <v>1072.0756813957348</v>
      </c>
      <c r="V44" s="77">
        <f>'Table S13'!AG44*$I$23</f>
        <v>2111.0216556196906</v>
      </c>
      <c r="W44" s="77">
        <f t="shared" si="9"/>
        <v>13292.161998455973</v>
      </c>
      <c r="X44" s="69">
        <f>'Table S3'!H44</f>
        <v>85.823444336054649</v>
      </c>
      <c r="Y44" s="77">
        <f t="shared" si="20"/>
        <v>953.02221599613131</v>
      </c>
      <c r="Z44" s="77">
        <f t="shared" si="11"/>
        <v>11407.791253803072</v>
      </c>
      <c r="AA44" s="76">
        <v>80.858337228021014</v>
      </c>
      <c r="AB44" s="79">
        <f t="shared" si="18"/>
        <v>770.59791726811056</v>
      </c>
      <c r="AC44" s="79">
        <f t="shared" si="19"/>
        <v>260.84510402569276</v>
      </c>
      <c r="AD44" s="79">
        <f t="shared" si="12"/>
        <v>9224.1503222687752</v>
      </c>
      <c r="AE44" s="79">
        <f t="shared" si="13"/>
        <v>3064.8336227064715</v>
      </c>
    </row>
    <row r="45" spans="15:31" x14ac:dyDescent="0.25">
      <c r="O45" s="68">
        <v>1989</v>
      </c>
      <c r="P45" s="77">
        <f>'Table S13'!AE45*$G$22</f>
        <v>887.94939256096518</v>
      </c>
      <c r="Q45" s="77">
        <f>'Table S13'!AF45*$H$22</f>
        <v>110.49203768161343</v>
      </c>
      <c r="R45" s="77">
        <f>'Table S13'!AG45*$I$22</f>
        <v>154.85006267778368</v>
      </c>
      <c r="S45" s="77">
        <f t="shared" si="17"/>
        <v>1153.2914929203623</v>
      </c>
      <c r="T45" s="77">
        <f>'Table S13'!AE45*$G$23</f>
        <v>10492.147624518564</v>
      </c>
      <c r="U45" s="77">
        <f>'Table S13'!AF45*$H$23</f>
        <v>1108.3888349002141</v>
      </c>
      <c r="V45" s="77">
        <f>'Table S13'!AG45*$I$23</f>
        <v>2208.0740275472649</v>
      </c>
      <c r="W45" s="77">
        <f t="shared" si="9"/>
        <v>13808.610486966043</v>
      </c>
      <c r="X45" s="69">
        <f>'Table S3'!H45</f>
        <v>86.278308690847709</v>
      </c>
      <c r="Y45" s="77">
        <f t="shared" si="20"/>
        <v>995.04039436711628</v>
      </c>
      <c r="Z45" s="77">
        <f t="shared" si="11"/>
        <v>11913.835581861331</v>
      </c>
      <c r="AA45" s="76">
        <v>80.907576942781517</v>
      </c>
      <c r="AB45" s="79">
        <f t="shared" si="18"/>
        <v>805.06307268433125</v>
      </c>
      <c r="AC45" s="79">
        <f t="shared" si="19"/>
        <v>272.37081307794398</v>
      </c>
      <c r="AD45" s="79">
        <f t="shared" si="12"/>
        <v>9639.1956902309375</v>
      </c>
      <c r="AE45" s="79">
        <f t="shared" si="13"/>
        <v>3201.2460922208829</v>
      </c>
    </row>
    <row r="46" spans="15:31" x14ac:dyDescent="0.25">
      <c r="O46" s="68">
        <v>1990</v>
      </c>
      <c r="P46" s="77">
        <f>'Table S13'!AE46*$G$22</f>
        <v>934.9808257344323</v>
      </c>
      <c r="Q46" s="77">
        <f>'Table S13'!AF46*$H$22</f>
        <v>121.57495918312181</v>
      </c>
      <c r="R46" s="77">
        <f>'Table S13'!AG46*$I$22</f>
        <v>161.46670017976786</v>
      </c>
      <c r="S46" s="77">
        <f t="shared" si="17"/>
        <v>1218.022485097322</v>
      </c>
      <c r="T46" s="77">
        <f>'Table S13'!AE46*$G$23</f>
        <v>11047.878327172111</v>
      </c>
      <c r="U46" s="77">
        <f>'Table S13'!AF46*$H$23</f>
        <v>1219.5659541578452</v>
      </c>
      <c r="V46" s="77">
        <f>'Table S13'!AG46*$I$23</f>
        <v>2302.4235238611759</v>
      </c>
      <c r="W46" s="77">
        <f t="shared" si="9"/>
        <v>14569.867805191134</v>
      </c>
      <c r="X46" s="69">
        <f>'Table S3'!H46</f>
        <v>86.519483735729665</v>
      </c>
      <c r="Y46" s="77">
        <f t="shared" si="20"/>
        <v>1053.8267658913078</v>
      </c>
      <c r="Z46" s="77">
        <f t="shared" si="11"/>
        <v>12605.774406029657</v>
      </c>
      <c r="AA46" s="76">
        <v>79.652073816350992</v>
      </c>
      <c r="AB46" s="79">
        <f t="shared" si="18"/>
        <v>839.39487346420879</v>
      </c>
      <c r="AC46" s="79">
        <f t="shared" si="19"/>
        <v>285.3316027993132</v>
      </c>
      <c r="AD46" s="79">
        <f t="shared" si="12"/>
        <v>10040.760735013424</v>
      </c>
      <c r="AE46" s="79">
        <f t="shared" si="13"/>
        <v>3348.4116398732631</v>
      </c>
    </row>
    <row r="47" spans="15:31" x14ac:dyDescent="0.25">
      <c r="O47" s="68">
        <v>1991</v>
      </c>
      <c r="P47" s="77">
        <f>'Table S13'!AE47*$G$22</f>
        <v>864.22638320183012</v>
      </c>
      <c r="Q47" s="77">
        <f>'Table S13'!AF47*$H$22</f>
        <v>125.51060261582704</v>
      </c>
      <c r="R47" s="77">
        <f>'Table S13'!AG47*$I$22</f>
        <v>150.81633449925599</v>
      </c>
      <c r="S47" s="77">
        <f t="shared" si="17"/>
        <v>1140.5533203169132</v>
      </c>
      <c r="T47" s="77">
        <f>'Table S13'!AE47*$G$23</f>
        <v>10211.83286966975</v>
      </c>
      <c r="U47" s="77">
        <f>'Table S13'!AF47*$H$23</f>
        <v>1259.0459323579823</v>
      </c>
      <c r="V47" s="77">
        <f>'Table S13'!AG47*$I$23</f>
        <v>2150.5553525711625</v>
      </c>
      <c r="W47" s="77">
        <f t="shared" si="9"/>
        <v>13621.434154598894</v>
      </c>
      <c r="X47" s="69">
        <f>'Table S3'!H47</f>
        <v>87.171982158009044</v>
      </c>
      <c r="Y47" s="77">
        <f t="shared" si="20"/>
        <v>994.24293688923933</v>
      </c>
      <c r="Z47" s="77">
        <f t="shared" si="11"/>
        <v>11874.074150911898</v>
      </c>
      <c r="AA47" s="76">
        <v>80.754850210832217</v>
      </c>
      <c r="AB47" s="79">
        <f t="shared" si="18"/>
        <v>802.89939441668434</v>
      </c>
      <c r="AC47" s="79">
        <f t="shared" si="19"/>
        <v>276.2113968511614</v>
      </c>
      <c r="AD47" s="79">
        <f t="shared" si="12"/>
        <v>9588.8907944920502</v>
      </c>
      <c r="AE47" s="79">
        <f t="shared" si="13"/>
        <v>3231.1924319096765</v>
      </c>
    </row>
    <row r="48" spans="15:31" x14ac:dyDescent="0.25">
      <c r="O48" s="68">
        <v>1992</v>
      </c>
      <c r="P48" s="77">
        <f>'Table S13'!AE48*$G$22</f>
        <v>850.95363505563944</v>
      </c>
      <c r="Q48" s="77">
        <f>'Table S13'!AF48*$H$22</f>
        <v>122.11363807319806</v>
      </c>
      <c r="R48" s="77">
        <f>'Table S13'!AG48*$I$22</f>
        <v>146.13477882449865</v>
      </c>
      <c r="S48" s="77">
        <f t="shared" si="17"/>
        <v>1119.2020519533362</v>
      </c>
      <c r="T48" s="77">
        <f>'Table S13'!AE48*$G$23</f>
        <v>10055.000020748885</v>
      </c>
      <c r="U48" s="77">
        <f>'Table S13'!AF48*$H$23</f>
        <v>1224.9696527399767</v>
      </c>
      <c r="V48" s="77">
        <f>'Table S13'!AG48*$I$23</f>
        <v>2083.799025094188</v>
      </c>
      <c r="W48" s="77">
        <f t="shared" si="9"/>
        <v>13363.76869858305</v>
      </c>
      <c r="X48" s="69">
        <f>'Table S3'!H48</f>
        <v>87.598702150045995</v>
      </c>
      <c r="Y48" s="77">
        <f t="shared" si="20"/>
        <v>980.40647194780604</v>
      </c>
      <c r="Z48" s="77">
        <f t="shared" si="11"/>
        <v>11706.487938292843</v>
      </c>
      <c r="AA48" s="76">
        <v>78.489233149242992</v>
      </c>
      <c r="AB48" s="79">
        <f t="shared" si="18"/>
        <v>769.51352157738108</v>
      </c>
      <c r="AC48" s="79">
        <f t="shared" si="19"/>
        <v>264.43801765424695</v>
      </c>
      <c r="AD48" s="79">
        <f t="shared" si="12"/>
        <v>9188.3326114746797</v>
      </c>
      <c r="AE48" s="79">
        <f t="shared" si="13"/>
        <v>3093.3936301469175</v>
      </c>
    </row>
    <row r="49" spans="15:31" x14ac:dyDescent="0.25">
      <c r="O49" s="68">
        <v>1993</v>
      </c>
      <c r="P49" s="77">
        <f>'Table S13'!AE49*$G$22</f>
        <v>758.98568809891094</v>
      </c>
      <c r="Q49" s="77">
        <f>'Table S13'!AF49*$H$22</f>
        <v>131.77722523260653</v>
      </c>
      <c r="R49" s="77">
        <f>'Table S13'!AG49*$I$22</f>
        <v>119.76932158074499</v>
      </c>
      <c r="S49" s="77">
        <f t="shared" si="17"/>
        <v>1010.5322349122624</v>
      </c>
      <c r="T49" s="77">
        <f>'Table S13'!AE49*$G$23</f>
        <v>8968.2925075978619</v>
      </c>
      <c r="U49" s="77">
        <f>'Table S13'!AF49*$H$23</f>
        <v>1321.9088742197864</v>
      </c>
      <c r="V49" s="77">
        <f>'Table S13'!AG49*$I$23</f>
        <v>1707.8425652929432</v>
      </c>
      <c r="W49" s="77">
        <f t="shared" si="9"/>
        <v>11998.043947110593</v>
      </c>
      <c r="X49" s="69">
        <f>'Table S3'!H49</f>
        <v>88.090428681437288</v>
      </c>
      <c r="Y49" s="77">
        <f t="shared" si="20"/>
        <v>890.18217769832086</v>
      </c>
      <c r="Z49" s="77">
        <f t="shared" si="11"/>
        <v>10569.128346396959</v>
      </c>
      <c r="AA49" s="76">
        <v>78.961465458298946</v>
      </c>
      <c r="AB49" s="79">
        <f t="shared" si="18"/>
        <v>702.90089275919297</v>
      </c>
      <c r="AC49" s="79">
        <f t="shared" si="19"/>
        <v>247.5346417334039</v>
      </c>
      <c r="AD49" s="79">
        <f t="shared" si="12"/>
        <v>8345.5386284835167</v>
      </c>
      <c r="AE49" s="79">
        <f t="shared" si="13"/>
        <v>2871.4562598020539</v>
      </c>
    </row>
    <row r="50" spans="15:31" x14ac:dyDescent="0.25">
      <c r="O50" s="68">
        <v>1994</v>
      </c>
      <c r="P50" s="77">
        <f>'Table S13'!AE50*$G$22</f>
        <v>824.52290280013813</v>
      </c>
      <c r="Q50" s="77">
        <f>'Table S13'!AF50*$H$22</f>
        <v>151.07402743206495</v>
      </c>
      <c r="R50" s="77">
        <f>'Table S13'!AG50*$I$22</f>
        <v>134.37868816016251</v>
      </c>
      <c r="S50" s="77">
        <f t="shared" si="17"/>
        <v>1109.9756183923655</v>
      </c>
      <c r="T50" s="77">
        <f>'Table S13'!AE50*$G$23</f>
        <v>9742.6903925514598</v>
      </c>
      <c r="U50" s="77">
        <f>'Table S13'!AF50*$H$23</f>
        <v>1515.4826425739273</v>
      </c>
      <c r="V50" s="77">
        <f>'Table S13'!AG50*$I$23</f>
        <v>1916.1638429539885</v>
      </c>
      <c r="W50" s="77">
        <f t="shared" si="9"/>
        <v>13174.336878079375</v>
      </c>
      <c r="X50" s="69">
        <f>'Table S3'!H50</f>
        <v>88.12849132647807</v>
      </c>
      <c r="Y50" s="77">
        <f t="shared" si="20"/>
        <v>978.20476658093719</v>
      </c>
      <c r="Z50" s="77">
        <f t="shared" si="11"/>
        <v>11610.344332919183</v>
      </c>
      <c r="AA50" s="76">
        <v>77.080896174404316</v>
      </c>
      <c r="AB50" s="79">
        <f t="shared" si="18"/>
        <v>754.00900050132623</v>
      </c>
      <c r="AC50" s="79">
        <f t="shared" si="19"/>
        <v>267.25267441586675</v>
      </c>
      <c r="AD50" s="79">
        <f t="shared" si="12"/>
        <v>8949.3574607482715</v>
      </c>
      <c r="AE50" s="79">
        <f t="shared" si="13"/>
        <v>3096.5955815609909</v>
      </c>
    </row>
    <row r="51" spans="15:31" x14ac:dyDescent="0.25">
      <c r="O51" s="68">
        <v>1995</v>
      </c>
      <c r="P51" s="77">
        <f>'Table S13'!AE51*$G$22</f>
        <v>807.34473518940047</v>
      </c>
      <c r="Q51" s="77">
        <f>'Table S13'!AF51*$H$22</f>
        <v>165.62959761019914</v>
      </c>
      <c r="R51" s="77">
        <f>'Table S13'!AG51*$I$22</f>
        <v>124.69869865878086</v>
      </c>
      <c r="S51" s="77">
        <f t="shared" si="17"/>
        <v>1097.6730314583804</v>
      </c>
      <c r="T51" s="77">
        <f>'Table S13'!AE51*$G$23</f>
        <v>9539.7105020300423</v>
      </c>
      <c r="U51" s="77">
        <f>'Table S13'!AF51*$H$23</f>
        <v>1661.4952585919148</v>
      </c>
      <c r="V51" s="77">
        <f>'Table S13'!AG51*$I$23</f>
        <v>1778.1326853599041</v>
      </c>
      <c r="W51" s="77">
        <f t="shared" si="9"/>
        <v>12979.338445981861</v>
      </c>
      <c r="X51" s="69">
        <f>'Table S3'!H51</f>
        <v>88.372035010804467</v>
      </c>
      <c r="Y51" s="77">
        <f t="shared" si="20"/>
        <v>970.03599566455853</v>
      </c>
      <c r="Z51" s="77">
        <f t="shared" si="11"/>
        <v>11470.105515653893</v>
      </c>
      <c r="AA51" s="76">
        <v>77.171790387603394</v>
      </c>
      <c r="AB51" s="79">
        <f t="shared" si="18"/>
        <v>748.59414525855459</v>
      </c>
      <c r="AC51" s="79">
        <f t="shared" si="19"/>
        <v>269.76085934714285</v>
      </c>
      <c r="AD51" s="79">
        <f t="shared" si="12"/>
        <v>8851.6857857773575</v>
      </c>
      <c r="AE51" s="79">
        <f t="shared" si="13"/>
        <v>3108.750221954846</v>
      </c>
    </row>
    <row r="52" spans="15:31" x14ac:dyDescent="0.25">
      <c r="O52" s="68">
        <v>1996</v>
      </c>
      <c r="P52" s="77">
        <f>'Table S13'!AE52*$G$22</f>
        <v>851.02964401779695</v>
      </c>
      <c r="Q52" s="77">
        <f>'Table S13'!AF52*$H$22</f>
        <v>171.5799399423135</v>
      </c>
      <c r="R52" s="77">
        <f>'Table S13'!AG52*$I$22</f>
        <v>127.39834559699921</v>
      </c>
      <c r="S52" s="77">
        <f t="shared" si="17"/>
        <v>1150.0079295571097</v>
      </c>
      <c r="T52" s="77">
        <f>'Table S13'!AE52*$G$23</f>
        <v>10055.898154424547</v>
      </c>
      <c r="U52" s="77">
        <f>'Table S13'!AF52*$H$23</f>
        <v>1721.1854692454122</v>
      </c>
      <c r="V52" s="77">
        <f>'Table S13'!AG52*$I$23</f>
        <v>1816.6281188440435</v>
      </c>
      <c r="W52" s="77">
        <f t="shared" si="9"/>
        <v>13593.711742514002</v>
      </c>
      <c r="X52" s="69">
        <f>'Table S3'!H52</f>
        <v>89.128628808671579</v>
      </c>
      <c r="Y52" s="77">
        <f t="shared" si="20"/>
        <v>1024.9862988052455</v>
      </c>
      <c r="Z52" s="77">
        <f t="shared" si="11"/>
        <v>12115.888880306105</v>
      </c>
      <c r="AA52" s="76">
        <v>74.838266056689605</v>
      </c>
      <c r="AB52" s="79">
        <f t="shared" si="18"/>
        <v>767.08197334448516</v>
      </c>
      <c r="AC52" s="79">
        <f t="shared" si="19"/>
        <v>275.90371248922463</v>
      </c>
      <c r="AD52" s="79">
        <f t="shared" si="12"/>
        <v>9067.321155376354</v>
      </c>
      <c r="AE52" s="79">
        <f t="shared" si="13"/>
        <v>3179.4246048907753</v>
      </c>
    </row>
    <row r="53" spans="15:31" x14ac:dyDescent="0.25">
      <c r="O53" s="68">
        <v>1997</v>
      </c>
      <c r="P53" s="77">
        <f>'Table S13'!AE53*$G$22</f>
        <v>903.08639250639317</v>
      </c>
      <c r="Q53" s="77">
        <f>'Table S13'!AF53*$H$22</f>
        <v>173.55211204423796</v>
      </c>
      <c r="R53" s="77">
        <f>'Table S13'!AG53*$I$22</f>
        <v>130.02554589281331</v>
      </c>
      <c r="S53" s="77">
        <f t="shared" si="17"/>
        <v>1206.6640504434445</v>
      </c>
      <c r="T53" s="77">
        <f>'Table S13'!AE53*$G$23</f>
        <v>10671.008761594971</v>
      </c>
      <c r="U53" s="77">
        <f>'Table S13'!AF53*$H$23</f>
        <v>1740.9690987642523</v>
      </c>
      <c r="V53" s="77">
        <f>'Table S13'!AG53*$I$23</f>
        <v>1854.0905043157409</v>
      </c>
      <c r="W53" s="77">
        <f t="shared" si="9"/>
        <v>14266.068364674964</v>
      </c>
      <c r="X53" s="69">
        <f>'Table S3'!H53</f>
        <v>89.492348561743299</v>
      </c>
      <c r="Y53" s="77">
        <f t="shared" si="20"/>
        <v>1079.8719979920972</v>
      </c>
      <c r="Z53" s="77">
        <f t="shared" si="11"/>
        <v>12767.039626971511</v>
      </c>
      <c r="AA53" s="76">
        <v>71.94948207891656</v>
      </c>
      <c r="AB53" s="79">
        <f t="shared" si="18"/>
        <v>776.96230967056226</v>
      </c>
      <c r="AC53" s="79">
        <f t="shared" si="19"/>
        <v>277.7882759450294</v>
      </c>
      <c r="AD53" s="79">
        <f t="shared" si="12"/>
        <v>9185.8188884160427</v>
      </c>
      <c r="AE53" s="79">
        <f t="shared" si="13"/>
        <v>3204.1446625979456</v>
      </c>
    </row>
    <row r="54" spans="15:31" x14ac:dyDescent="0.25">
      <c r="O54" s="68">
        <v>1998</v>
      </c>
      <c r="P54" s="77">
        <f>'Table S13'!AE54*$G$22</f>
        <v>883.02910911396134</v>
      </c>
      <c r="Q54" s="77">
        <f>'Table S13'!AF54*$H$22</f>
        <v>192.49870155526108</v>
      </c>
      <c r="R54" s="77">
        <f>'Table S13'!AG54*$I$22</f>
        <v>127.19162888716397</v>
      </c>
      <c r="S54" s="77">
        <f t="shared" si="17"/>
        <v>1202.7194395563863</v>
      </c>
      <c r="T54" s="77">
        <f>'Table S13'!AE54*$G$23</f>
        <v>10434.00879283183</v>
      </c>
      <c r="U54" s="77">
        <f>'Table S13'!AF54*$H$23</f>
        <v>1931.0297466995207</v>
      </c>
      <c r="V54" s="77">
        <f>'Table S13'!AG54*$I$23</f>
        <v>1813.6804558586111</v>
      </c>
      <c r="W54" s="77">
        <f t="shared" si="9"/>
        <v>14178.718995389961</v>
      </c>
      <c r="X54" s="69">
        <f>'Table S3'!H54</f>
        <v>90.311087712599416</v>
      </c>
      <c r="Y54" s="77">
        <f t="shared" si="20"/>
        <v>1086.1890079942523</v>
      </c>
      <c r="Z54" s="77">
        <f t="shared" si="11"/>
        <v>12804.955348449621</v>
      </c>
      <c r="AA54" s="76">
        <v>70.93182647173137</v>
      </c>
      <c r="AB54" s="79">
        <f t="shared" si="18"/>
        <v>770.45370230550338</v>
      </c>
      <c r="AC54" s="79">
        <f t="shared" si="19"/>
        <v>280.46144207798216</v>
      </c>
      <c r="AD54" s="79">
        <f t="shared" si="12"/>
        <v>9082.7887075449707</v>
      </c>
      <c r="AE54" s="79">
        <f t="shared" si="13"/>
        <v>3219.6382987334318</v>
      </c>
    </row>
    <row r="55" spans="15:31" x14ac:dyDescent="0.25">
      <c r="O55" s="68">
        <v>1999</v>
      </c>
      <c r="P55" s="77">
        <f>'Table S13'!AE55*$G$22</f>
        <v>801.29723159268553</v>
      </c>
      <c r="Q55" s="77">
        <f>'Table S13'!AF55*$H$22</f>
        <v>206.80510003955135</v>
      </c>
      <c r="R55" s="77">
        <f>'Table S13'!AG55*$I$22</f>
        <v>117.67961274735052</v>
      </c>
      <c r="S55" s="77">
        <f t="shared" si="17"/>
        <v>1125.7819443795875</v>
      </c>
      <c r="T55" s="77">
        <f>'Table S13'!AE55*$G$23</f>
        <v>9468.2522623734585</v>
      </c>
      <c r="U55" s="77">
        <f>'Table S13'!AF55*$H$23</f>
        <v>2074.5428240247243</v>
      </c>
      <c r="V55" s="77">
        <f>'Table S13'!AG55*$I$23</f>
        <v>1678.0445030877258</v>
      </c>
      <c r="W55" s="77">
        <f t="shared" si="9"/>
        <v>13220.839589485908</v>
      </c>
      <c r="X55" s="69">
        <f>'Table S3'!H55</f>
        <v>90.591124799859827</v>
      </c>
      <c r="Y55" s="77">
        <f t="shared" si="20"/>
        <v>1019.8585262072006</v>
      </c>
      <c r="Z55" s="77">
        <f t="shared" si="11"/>
        <v>11976.907292100454</v>
      </c>
      <c r="AA55" s="76">
        <v>70.652765670188501</v>
      </c>
      <c r="AB55" s="79">
        <f t="shared" si="18"/>
        <v>720.55825468861144</v>
      </c>
      <c r="AC55" s="79">
        <f t="shared" si="19"/>
        <v>269.11382989507331</v>
      </c>
      <c r="AD55" s="79">
        <f t="shared" si="12"/>
        <v>8462.0162436234514</v>
      </c>
      <c r="AE55" s="79">
        <f t="shared" si="13"/>
        <v>3069.73044816626</v>
      </c>
    </row>
    <row r="56" spans="15:31" x14ac:dyDescent="0.25">
      <c r="O56" s="68">
        <v>2000</v>
      </c>
      <c r="P56" s="77">
        <f>'Table S13'!AE56*$G$22</f>
        <v>788.25098873233014</v>
      </c>
      <c r="Q56" s="77">
        <f>'Table S13'!AF56*$H$22</f>
        <v>198.09658488661054</v>
      </c>
      <c r="R56" s="77">
        <f>'Table S13'!AG56*$I$22</f>
        <v>97.477112817347631</v>
      </c>
      <c r="S56" s="77">
        <f t="shared" si="17"/>
        <v>1083.8246864362884</v>
      </c>
      <c r="T56" s="77">
        <f>'Table S13'!AE56*$G$23</f>
        <v>9314.0958350106557</v>
      </c>
      <c r="U56" s="77">
        <f>'Table S13'!AF56*$H$23</f>
        <v>1987.1843032968077</v>
      </c>
      <c r="V56" s="77">
        <f>'Table S13'!AG56*$I$23</f>
        <v>1389.9683175469575</v>
      </c>
      <c r="W56" s="77">
        <f t="shared" si="9"/>
        <v>12691.248455854422</v>
      </c>
      <c r="X56" s="69">
        <f>'Table S3'!H56</f>
        <v>90.934927289582561</v>
      </c>
      <c r="Y56" s="77">
        <f t="shared" si="20"/>
        <v>985.5751905573851</v>
      </c>
      <c r="Z56" s="77">
        <f t="shared" si="11"/>
        <v>11540.777555471488</v>
      </c>
      <c r="AA56" s="76">
        <v>65.704222643976379</v>
      </c>
      <c r="AB56" s="79">
        <f t="shared" si="18"/>
        <v>647.5645175276187</v>
      </c>
      <c r="AC56" s="79">
        <f t="shared" si="19"/>
        <v>241.61292328044019</v>
      </c>
      <c r="AD56" s="79">
        <f t="shared" si="12"/>
        <v>7582.7781798930409</v>
      </c>
      <c r="AE56" s="79">
        <f t="shared" si="13"/>
        <v>2749.7552972169588</v>
      </c>
    </row>
    <row r="57" spans="15:31" x14ac:dyDescent="0.25">
      <c r="O57" s="68">
        <v>2001</v>
      </c>
      <c r="P57" s="77">
        <f>'Table S13'!AE57*$G$22</f>
        <v>854.28187804074662</v>
      </c>
      <c r="Q57" s="77">
        <f>'Table S13'!AF57*$H$22</f>
        <v>216.56598382462587</v>
      </c>
      <c r="R57" s="77">
        <f>'Table S13'!AG57*$I$22</f>
        <v>108.30568965173137</v>
      </c>
      <c r="S57" s="77">
        <f t="shared" si="17"/>
        <v>1179.153551517104</v>
      </c>
      <c r="T57" s="77">
        <f>'Table S13'!AE57*$G$23</f>
        <v>10094.327055625612</v>
      </c>
      <c r="U57" s="77">
        <f>'Table S13'!AF57*$H$23</f>
        <v>2172.4580660017978</v>
      </c>
      <c r="V57" s="77">
        <f>'Table S13'!AG57*$I$23</f>
        <v>1544.3776787692125</v>
      </c>
      <c r="W57" s="77">
        <f t="shared" si="9"/>
        <v>13811.162800396623</v>
      </c>
      <c r="X57" s="69">
        <f>'Table S3'!H57</f>
        <v>90.971801027217978</v>
      </c>
      <c r="Y57" s="77">
        <f t="shared" si="20"/>
        <v>1072.6972226915141</v>
      </c>
      <c r="Z57" s="77">
        <f t="shared" si="11"/>
        <v>12564.263542321962</v>
      </c>
      <c r="AA57" s="76">
        <v>66.836288487505115</v>
      </c>
      <c r="AB57" s="79">
        <f t="shared" si="18"/>
        <v>716.95101035555547</v>
      </c>
      <c r="AC57" s="79">
        <f t="shared" si="19"/>
        <v>267.75603482330962</v>
      </c>
      <c r="AD57" s="79">
        <f t="shared" si="12"/>
        <v>8397.4874274767353</v>
      </c>
      <c r="AE57" s="79">
        <f t="shared" si="13"/>
        <v>3047.6069335544262</v>
      </c>
    </row>
    <row r="58" spans="15:31" x14ac:dyDescent="0.25">
      <c r="O58" s="68">
        <v>2002</v>
      </c>
      <c r="P58" s="77">
        <f>'Table S13'!AE58*$G$22</f>
        <v>740.09168384226791</v>
      </c>
      <c r="Q58" s="77">
        <f>'Table S13'!AF58*$H$22</f>
        <v>220.54920851235789</v>
      </c>
      <c r="R58" s="77">
        <f>'Table S13'!AG58*$I$22</f>
        <v>104.36855924670837</v>
      </c>
      <c r="S58" s="77">
        <f t="shared" si="17"/>
        <v>1065.0094516013341</v>
      </c>
      <c r="T58" s="77">
        <f>'Table S13'!AE58*$G$23</f>
        <v>8745.0380253719832</v>
      </c>
      <c r="U58" s="77">
        <f>'Table S13'!AF58*$H$23</f>
        <v>2212.4153503764687</v>
      </c>
      <c r="V58" s="77">
        <f>'Table S13'!AG58*$I$23</f>
        <v>1488.2364332310201</v>
      </c>
      <c r="W58" s="77">
        <f t="shared" si="9"/>
        <v>12445.689808979472</v>
      </c>
      <c r="X58" s="69">
        <f>'Table S3'!H58</f>
        <v>91.668065512892042</v>
      </c>
      <c r="Y58" s="77">
        <f t="shared" si="20"/>
        <v>976.27356181240316</v>
      </c>
      <c r="Z58" s="77">
        <f t="shared" si="11"/>
        <v>11408.723087626631</v>
      </c>
      <c r="AA58" s="76">
        <v>67.798475147522367</v>
      </c>
      <c r="AB58" s="79">
        <f t="shared" si="18"/>
        <v>661.89858817721358</v>
      </c>
      <c r="AC58" s="79">
        <f t="shared" si="19"/>
        <v>253.3977132432878</v>
      </c>
      <c r="AD58" s="79">
        <f t="shared" si="12"/>
        <v>7734.9402872141882</v>
      </c>
      <c r="AE58" s="79">
        <f t="shared" si="13"/>
        <v>2870.4845653625152</v>
      </c>
    </row>
    <row r="59" spans="15:31" x14ac:dyDescent="0.25">
      <c r="O59" s="68">
        <v>2003</v>
      </c>
      <c r="P59" s="77">
        <f>'Table S13'!AE59*$G$22</f>
        <v>705.20691438128836</v>
      </c>
      <c r="Q59" s="77">
        <f>'Table S13'!AF59*$H$22</f>
        <v>220.9736339479692</v>
      </c>
      <c r="R59" s="77">
        <f>'Table S13'!AG59*$I$22</f>
        <v>96.217210653240912</v>
      </c>
      <c r="S59" s="77">
        <f t="shared" si="17"/>
        <v>1022.3977589824985</v>
      </c>
      <c r="T59" s="77">
        <f>'Table S13'!AE59*$G$23</f>
        <v>8332.8341834657986</v>
      </c>
      <c r="U59" s="77">
        <f>'Table S13'!AF59*$H$23</f>
        <v>2216.6729278811463</v>
      </c>
      <c r="V59" s="77">
        <f>'Table S13'!AG59*$I$23</f>
        <v>1372.0028275903703</v>
      </c>
      <c r="W59" s="77">
        <f t="shared" si="9"/>
        <v>11921.509938937315</v>
      </c>
      <c r="X59" s="69">
        <f>'Table S3'!H59</f>
        <v>91.803099012206985</v>
      </c>
      <c r="Y59" s="77">
        <f t="shared" si="20"/>
        <v>938.5928269772885</v>
      </c>
      <c r="Z59" s="77">
        <f t="shared" si="11"/>
        <v>10944.315572992718</v>
      </c>
      <c r="AA59" s="76">
        <v>67.044514574547833</v>
      </c>
      <c r="AB59" s="79">
        <f t="shared" si="18"/>
        <v>629.27500467844868</v>
      </c>
      <c r="AC59" s="79">
        <f t="shared" si="19"/>
        <v>243.18527500695458</v>
      </c>
      <c r="AD59" s="79">
        <f t="shared" si="12"/>
        <v>7337.5632494196107</v>
      </c>
      <c r="AE59" s="79">
        <f t="shared" si="13"/>
        <v>2747.0044695715746</v>
      </c>
    </row>
    <row r="60" spans="15:31" x14ac:dyDescent="0.25">
      <c r="O60" s="68">
        <v>2004</v>
      </c>
      <c r="P60" s="77">
        <f>'Table S13'!AE60*$G$22</f>
        <v>754.22009709353983</v>
      </c>
      <c r="Q60" s="77">
        <f>'Table S13'!AF60*$H$22</f>
        <v>232.4090775968896</v>
      </c>
      <c r="R60" s="77">
        <f>'Table S13'!AG60*$I$22</f>
        <v>97.272562774470984</v>
      </c>
      <c r="S60" s="77">
        <f t="shared" si="17"/>
        <v>1083.9017374649004</v>
      </c>
      <c r="T60" s="77">
        <f>'Table S13'!AE60*$G$23</f>
        <v>8911.9815457735385</v>
      </c>
      <c r="U60" s="77">
        <f>'Table S13'!AF60*$H$23</f>
        <v>2331.3863346436965</v>
      </c>
      <c r="V60" s="77">
        <f>'Table S13'!AG60*$I$23</f>
        <v>1387.0515500029271</v>
      </c>
      <c r="W60" s="77">
        <f t="shared" si="9"/>
        <v>12630.419430420161</v>
      </c>
      <c r="X60" s="69">
        <f>'Table S3'!H60</f>
        <v>91.782666535411394</v>
      </c>
      <c r="Y60" s="77">
        <f t="shared" si="20"/>
        <v>994.83391726893979</v>
      </c>
      <c r="Z60" s="77">
        <f t="shared" si="11"/>
        <v>11592.535747846345</v>
      </c>
      <c r="AA60" s="76">
        <v>66.466102563234656</v>
      </c>
      <c r="AB60" s="79">
        <f t="shared" si="18"/>
        <v>661.22733178581848</v>
      </c>
      <c r="AC60" s="79">
        <f t="shared" si="19"/>
        <v>255.08006886870561</v>
      </c>
      <c r="AD60" s="79">
        <f t="shared" si="12"/>
        <v>7705.1066998431934</v>
      </c>
      <c r="AE60" s="79">
        <f t="shared" si="13"/>
        <v>2880.4309468709521</v>
      </c>
    </row>
    <row r="61" spans="15:31" x14ac:dyDescent="0.25">
      <c r="O61" s="68">
        <v>2005</v>
      </c>
      <c r="P61" s="77">
        <f>'Table S13'!AE61*$G$22</f>
        <v>786.62995408341249</v>
      </c>
      <c r="Q61" s="77">
        <f>'Table S13'!AF61*$H$22</f>
        <v>239.41529413928546</v>
      </c>
      <c r="R61" s="77">
        <f>'Table S13'!AG61*$I$22</f>
        <v>98.184577793791192</v>
      </c>
      <c r="S61" s="77">
        <f t="shared" si="17"/>
        <v>1124.2298260164891</v>
      </c>
      <c r="T61" s="77">
        <f>'Table S13'!AE61*$G$23</f>
        <v>9294.9414383936928</v>
      </c>
      <c r="U61" s="77">
        <f>'Table S13'!AF61*$H$23</f>
        <v>2401.6684323715131</v>
      </c>
      <c r="V61" s="77">
        <f>'Table S13'!AG61*$I$23</f>
        <v>1400.056366675713</v>
      </c>
      <c r="W61" s="77">
        <f t="shared" si="9"/>
        <v>13096.666237440919</v>
      </c>
      <c r="X61" s="69">
        <f>'Table S3'!H61</f>
        <v>92.140822730005695</v>
      </c>
      <c r="Y61" s="77">
        <f t="shared" si="20"/>
        <v>1035.8746110677048</v>
      </c>
      <c r="Z61" s="77">
        <f t="shared" si="11"/>
        <v>12067.376021380944</v>
      </c>
      <c r="AA61" s="76">
        <v>65.189687186148078</v>
      </c>
      <c r="AB61" s="79">
        <f t="shared" si="18"/>
        <v>675.28341859576483</v>
      </c>
      <c r="AC61" s="79">
        <f t="shared" si="19"/>
        <v>260.10820261926312</v>
      </c>
      <c r="AD61" s="79">
        <f t="shared" si="12"/>
        <v>7866.6846799144787</v>
      </c>
      <c r="AE61" s="79">
        <f t="shared" si="13"/>
        <v>2937.0428857468928</v>
      </c>
    </row>
    <row r="62" spans="15:31" x14ac:dyDescent="0.25">
      <c r="O62" s="68">
        <v>2006</v>
      </c>
      <c r="P62" s="77">
        <f>'Table S13'!AE62*$G$22</f>
        <v>772.61818261962765</v>
      </c>
      <c r="Q62" s="77">
        <f>'Table S13'!AF62*$H$22</f>
        <v>263.60338800803629</v>
      </c>
      <c r="R62" s="77">
        <f>'Table S13'!AG62*$I$22</f>
        <v>100.7167911035277</v>
      </c>
      <c r="S62" s="77">
        <f t="shared" si="17"/>
        <v>1136.9383617311914</v>
      </c>
      <c r="T62" s="77">
        <f>'Table S13'!AE62*$G$23</f>
        <v>9129.3761754286043</v>
      </c>
      <c r="U62" s="77">
        <f>'Table S13'!AF62*$H$23</f>
        <v>2644.3086600673328</v>
      </c>
      <c r="V62" s="77">
        <f>'Table S13'!AG62*$I$23</f>
        <v>1436.1642916242049</v>
      </c>
      <c r="W62" s="77">
        <f t="shared" si="9"/>
        <v>13209.849127120142</v>
      </c>
      <c r="X62" s="69">
        <f>'Table S3'!H62</f>
        <v>92.29917216280559</v>
      </c>
      <c r="Y62" s="77">
        <f t="shared" si="20"/>
        <v>1049.3846958792537</v>
      </c>
      <c r="Z62" s="77">
        <f t="shared" si="11"/>
        <v>12192.58138828749</v>
      </c>
      <c r="AA62" s="76">
        <v>65.629810400886058</v>
      </c>
      <c r="AB62" s="79">
        <f t="shared" si="18"/>
        <v>688.70918628146899</v>
      </c>
      <c r="AC62" s="79">
        <f t="shared" si="19"/>
        <v>270.48467048132943</v>
      </c>
      <c r="AD62" s="79">
        <f t="shared" si="12"/>
        <v>8001.9680481068008</v>
      </c>
      <c r="AE62" s="79">
        <f t="shared" si="13"/>
        <v>3041.3145651340978</v>
      </c>
    </row>
    <row r="63" spans="15:31" x14ac:dyDescent="0.25">
      <c r="O63" s="68">
        <v>2007</v>
      </c>
      <c r="P63" s="77">
        <f>'Table S13'!AE63*$G$22</f>
        <v>731.18726626834871</v>
      </c>
      <c r="Q63" s="77">
        <f>'Table S13'!AF63*$H$22</f>
        <v>266.38674943900043</v>
      </c>
      <c r="R63" s="77">
        <f>'Table S13'!AG63*$I$22</f>
        <v>100.86408622222642</v>
      </c>
      <c r="S63" s="77">
        <f t="shared" si="17"/>
        <v>1098.4381019295756</v>
      </c>
      <c r="T63" s="77">
        <f>'Table S13'!AE63*$G$23</f>
        <v>8639.8220474360533</v>
      </c>
      <c r="U63" s="77">
        <f>'Table S13'!AF63*$H$23</f>
        <v>2672.2296469393655</v>
      </c>
      <c r="V63" s="77">
        <f>'Table S13'!AG63*$I$23</f>
        <v>1438.2646364374964</v>
      </c>
      <c r="W63" s="77">
        <f t="shared" si="9"/>
        <v>12750.316330812915</v>
      </c>
      <c r="X63" s="69">
        <f>'Table S3'!H63</f>
        <v>92.654583881503129</v>
      </c>
      <c r="Y63" s="77">
        <f t="shared" si="20"/>
        <v>1017.7532525387294</v>
      </c>
      <c r="Z63" s="77">
        <f t="shared" si="11"/>
        <v>11813.752539890045</v>
      </c>
      <c r="AA63" s="76">
        <v>65.629810400886058</v>
      </c>
      <c r="AB63" s="79">
        <f t="shared" si="18"/>
        <v>667.94952999001919</v>
      </c>
      <c r="AC63" s="79">
        <f t="shared" si="19"/>
        <v>265.17973593027409</v>
      </c>
      <c r="AD63" s="79">
        <f t="shared" si="12"/>
        <v>7753.3433931596974</v>
      </c>
      <c r="AE63" s="79">
        <f t="shared" si="13"/>
        <v>2975.9857647455915</v>
      </c>
    </row>
    <row r="64" spans="15:31" x14ac:dyDescent="0.25">
      <c r="O64" s="68">
        <v>2008</v>
      </c>
      <c r="P64" s="77">
        <f>'Table S13'!AE64*$G$22</f>
        <v>763.96291045831617</v>
      </c>
      <c r="Q64" s="77">
        <f>'Table S13'!AF64*$H$22</f>
        <v>272.75477555565959</v>
      </c>
      <c r="R64" s="77">
        <f>'Table S13'!AG64*$I$22</f>
        <v>106.20216142057539</v>
      </c>
      <c r="S64" s="77">
        <f t="shared" si="17"/>
        <v>1142.919847434551</v>
      </c>
      <c r="T64" s="77">
        <f>'Table S13'!AE64*$G$23</f>
        <v>9027.1041382971289</v>
      </c>
      <c r="U64" s="77">
        <f>'Table S13'!AF64*$H$23</f>
        <v>2736.1098069595528</v>
      </c>
      <c r="V64" s="77">
        <f>'Table S13'!AG64*$I$23</f>
        <v>1514.3825597934269</v>
      </c>
      <c r="W64" s="77">
        <f t="shared" si="9"/>
        <v>13277.596505050107</v>
      </c>
      <c r="X64" s="69">
        <f>'Table S3'!H64</f>
        <v>92.863408918307016</v>
      </c>
      <c r="Y64" s="77">
        <f t="shared" si="20"/>
        <v>1061.3543315316376</v>
      </c>
      <c r="Z64" s="77">
        <f t="shared" si="11"/>
        <v>12330.028737007522</v>
      </c>
      <c r="AA64" s="76">
        <v>63.108784573432018</v>
      </c>
      <c r="AB64" s="79">
        <f t="shared" si="18"/>
        <v>669.80781864709058</v>
      </c>
      <c r="AC64" s="79">
        <f t="shared" si="19"/>
        <v>264.88148591113014</v>
      </c>
      <c r="AD64" s="79">
        <f t="shared" si="12"/>
        <v>7781.3312734803385</v>
      </c>
      <c r="AE64" s="79">
        <f t="shared" si="13"/>
        <v>2975.7979002314187</v>
      </c>
    </row>
    <row r="65" spans="15:31" x14ac:dyDescent="0.25">
      <c r="O65" s="68">
        <v>2009</v>
      </c>
      <c r="P65" s="77">
        <f>'Table S13'!AE65*$G$22</f>
        <v>658.33687537312835</v>
      </c>
      <c r="Q65" s="77">
        <f>'Table S13'!AF65*$H$22</f>
        <v>246.79331182567506</v>
      </c>
      <c r="R65" s="77">
        <f>'Table S13'!AG65*$I$22</f>
        <v>110.69894559316486</v>
      </c>
      <c r="S65" s="77">
        <f t="shared" si="17"/>
        <v>1015.8291327919683</v>
      </c>
      <c r="T65" s="77">
        <f>'Table S13'!AE65*$G$23</f>
        <v>7779.0105392801352</v>
      </c>
      <c r="U65" s="77">
        <f>'Table S13'!AF65*$H$23</f>
        <v>2475.6802127574888</v>
      </c>
      <c r="V65" s="77">
        <f>'Table S13'!AG65*$I$23</f>
        <v>1578.5041504939841</v>
      </c>
      <c r="W65" s="77">
        <f t="shared" si="9"/>
        <v>11833.194902531608</v>
      </c>
      <c r="X65" s="69">
        <f>'Table S3'!H65</f>
        <v>93.598849898293395</v>
      </c>
      <c r="Y65" s="77">
        <f t="shared" si="20"/>
        <v>950.80438522508996</v>
      </c>
      <c r="Z65" s="77">
        <f t="shared" si="11"/>
        <v>11075.734334993065</v>
      </c>
      <c r="AA65" s="76">
        <v>64.685192070439896</v>
      </c>
      <c r="AB65" s="79">
        <f t="shared" si="18"/>
        <v>615.02964279701473</v>
      </c>
      <c r="AC65" s="79">
        <f t="shared" si="19"/>
        <v>244.27689811363763</v>
      </c>
      <c r="AD65" s="79">
        <f t="shared" si="12"/>
        <v>7164.360027801923</v>
      </c>
      <c r="AE65" s="79">
        <f t="shared" si="13"/>
        <v>2748.8642399075998</v>
      </c>
    </row>
    <row r="66" spans="15:31" x14ac:dyDescent="0.25">
      <c r="O66" s="68">
        <v>2010</v>
      </c>
      <c r="P66" s="77">
        <f>'Table S13'!AE66*$G$22</f>
        <v>640.2467180722241</v>
      </c>
      <c r="Q66" s="77">
        <f>'Table S13'!AF66*$H$22</f>
        <v>255.10281292646633</v>
      </c>
      <c r="R66" s="77">
        <f>'Table S13'!AG66*$I$22</f>
        <v>112.11181454416901</v>
      </c>
      <c r="S66" s="77">
        <f t="shared" si="17"/>
        <v>1007.4613455428594</v>
      </c>
      <c r="T66" s="77">
        <f>'Table S13'!AE66*$G$23</f>
        <v>7565.2544372522616</v>
      </c>
      <c r="U66" s="77">
        <f>'Table S13'!AF66*$H$23</f>
        <v>2559.036067504665</v>
      </c>
      <c r="V66" s="77">
        <f>'Table S13'!AG66*$I$23</f>
        <v>1598.6508600341135</v>
      </c>
      <c r="W66" s="77">
        <f t="shared" si="9"/>
        <v>11722.941364791039</v>
      </c>
      <c r="X66" s="69">
        <f>'Table S3'!H66</f>
        <v>92.993703469863064</v>
      </c>
      <c r="Y66" s="77">
        <f t="shared" si="20"/>
        <v>936.87561624761918</v>
      </c>
      <c r="Z66" s="77">
        <f t="shared" si="11"/>
        <v>10901.597330719696</v>
      </c>
      <c r="AA66" s="76">
        <v>63.695179924638992</v>
      </c>
      <c r="AB66" s="79">
        <f t="shared" si="18"/>
        <v>596.74460943899135</v>
      </c>
      <c r="AC66" s="79">
        <f t="shared" si="19"/>
        <v>239.46489917972721</v>
      </c>
      <c r="AD66" s="79">
        <f t="shared" si="12"/>
        <v>6943.7920344615522</v>
      </c>
      <c r="AE66" s="79">
        <f t="shared" si="13"/>
        <v>2689.4500948419814</v>
      </c>
    </row>
    <row r="67" spans="15:31" x14ac:dyDescent="0.25">
      <c r="O67" s="68">
        <v>2011</v>
      </c>
      <c r="P67" s="77">
        <f>'Table S13'!AE67*$G$22</f>
        <v>646.73570134810791</v>
      </c>
      <c r="Q67" s="77">
        <f>'Table S13'!AF67*$H$22</f>
        <v>247.70310214041595</v>
      </c>
      <c r="R67" s="77">
        <f>'Table S13'!AG67*$I$22</f>
        <v>123.63456325283322</v>
      </c>
      <c r="S67" s="77">
        <f t="shared" si="17"/>
        <v>1018.0733667413571</v>
      </c>
      <c r="T67" s="77">
        <f>'Table S13'!AE67*$G$23</f>
        <v>7641.9292692122726</v>
      </c>
      <c r="U67" s="77">
        <f>'Table S13'!AF67*$H$23</f>
        <v>2484.8066751534934</v>
      </c>
      <c r="V67" s="77">
        <f>'Table S13'!AG67*$I$23</f>
        <v>1762.9587182911548</v>
      </c>
      <c r="W67" s="77">
        <f t="shared" si="9"/>
        <v>11889.694662656921</v>
      </c>
      <c r="X67" s="69">
        <f>'Table S3'!H67</f>
        <v>92.974219028086168</v>
      </c>
      <c r="Y67" s="77">
        <f t="shared" si="20"/>
        <v>946.54576186072018</v>
      </c>
      <c r="Z67" s="77">
        <f t="shared" si="11"/>
        <v>11054.350757429316</v>
      </c>
      <c r="AA67" s="76">
        <v>68.247812464140779</v>
      </c>
      <c r="AB67" s="79">
        <f t="shared" si="18"/>
        <v>645.99677644197686</v>
      </c>
      <c r="AC67" s="79">
        <f t="shared" si="19"/>
        <v>256.6689245238299</v>
      </c>
      <c r="AD67" s="79">
        <f t="shared" si="12"/>
        <v>7544.3525740586847</v>
      </c>
      <c r="AE67" s="79">
        <f t="shared" si="13"/>
        <v>2893.9782383360366</v>
      </c>
    </row>
    <row r="68" spans="15:31" x14ac:dyDescent="0.25">
      <c r="O68" s="68">
        <v>2012</v>
      </c>
      <c r="P68" s="77">
        <f>'Table S13'!AE68*$G$22</f>
        <v>568.63184044677178</v>
      </c>
      <c r="Q68" s="77">
        <f>'Table S13'!AF68*$H$22</f>
        <v>233.25803657906511</v>
      </c>
      <c r="R68" s="77">
        <f>'Table S13'!AG68*$I$22</f>
        <v>141.96313252855751</v>
      </c>
      <c r="S68" s="77">
        <f t="shared" si="17"/>
        <v>943.85300955439436</v>
      </c>
      <c r="T68" s="77">
        <f>'Table S13'!AE68*$G$23</f>
        <v>6719.0419453545464</v>
      </c>
      <c r="U68" s="77">
        <f>'Table S13'!AF68*$H$23</f>
        <v>2339.9025741562937</v>
      </c>
      <c r="V68" s="77">
        <f>'Table S13'!AG68*$I$23</f>
        <v>2024.3137160223503</v>
      </c>
      <c r="W68" s="77">
        <f t="shared" si="9"/>
        <v>11083.258235533191</v>
      </c>
      <c r="X68" s="69">
        <f>'Table S3'!H68</f>
        <v>92.618633917576219</v>
      </c>
      <c r="Y68" s="77">
        <f t="shared" si="20"/>
        <v>874.18376363921027</v>
      </c>
      <c r="Z68" s="77">
        <f t="shared" si="11"/>
        <v>10265.162371308103</v>
      </c>
      <c r="AA68" s="76">
        <v>63.226067017250784</v>
      </c>
      <c r="AB68" s="79">
        <f t="shared" si="18"/>
        <v>552.71201225245227</v>
      </c>
      <c r="AC68" s="79">
        <f t="shared" si="19"/>
        <v>220.45114467697192</v>
      </c>
      <c r="AD68" s="79">
        <f t="shared" si="12"/>
        <v>6490.2584403128712</v>
      </c>
      <c r="AE68" s="79">
        <f t="shared" si="13"/>
        <v>2495.1680704064734</v>
      </c>
    </row>
    <row r="69" spans="15:31" x14ac:dyDescent="0.25">
      <c r="O69" s="68">
        <v>2013</v>
      </c>
      <c r="P69" s="77">
        <f>'Table S13'!AE69*$G$22</f>
        <v>517.75983482748575</v>
      </c>
      <c r="Q69" s="77">
        <f>'Table S13'!AF69*$H$22</f>
        <v>230.58346423078765</v>
      </c>
      <c r="R69" s="77">
        <f>'Table S13'!AG69*$I$22</f>
        <v>148.18850081877673</v>
      </c>
      <c r="S69" s="77">
        <f t="shared" si="17"/>
        <v>896.53179987705016</v>
      </c>
      <c r="T69" s="77">
        <f>'Table S13'!AE69*$G$23</f>
        <v>6117.930443522825</v>
      </c>
      <c r="U69" s="77">
        <f>'Table S13'!AF69*$H$23</f>
        <v>2313.0728931117123</v>
      </c>
      <c r="V69" s="77">
        <f>'Table S13'!AG69*$I$23</f>
        <v>2113.0839353935403</v>
      </c>
      <c r="W69" s="77">
        <f t="shared" si="9"/>
        <v>10544.087272028079</v>
      </c>
      <c r="X69" s="69">
        <f>'Table S3'!H69</f>
        <v>92.808634830524781</v>
      </c>
      <c r="Y69" s="77">
        <f t="shared" si="20"/>
        <v>832.05892428742266</v>
      </c>
      <c r="Z69" s="77">
        <f t="shared" si="11"/>
        <v>9785.8234525083826</v>
      </c>
      <c r="AA69" s="76">
        <v>62.600789280273126</v>
      </c>
      <c r="AB69" s="79">
        <f t="shared" si="18"/>
        <v>520.87545388087676</v>
      </c>
      <c r="AC69" s="79">
        <f t="shared" si="19"/>
        <v>209.84925366298762</v>
      </c>
      <c r="AD69" s="79">
        <f t="shared" si="12"/>
        <v>6126.002718844321</v>
      </c>
      <c r="AE69" s="79">
        <f t="shared" si="13"/>
        <v>2375.3491293770676</v>
      </c>
    </row>
    <row r="70" spans="15:31" x14ac:dyDescent="0.25">
      <c r="O70" s="68">
        <v>2014</v>
      </c>
      <c r="P70" s="77">
        <f>'Table S13'!AE70*$G$22</f>
        <v>514.61486821037772</v>
      </c>
      <c r="Q70" s="77">
        <f>'Table S13'!AF70*$H$22</f>
        <v>240.25964149240528</v>
      </c>
      <c r="R70" s="77">
        <f>'Table S13'!AG70*$I$22</f>
        <v>148.70716246105329</v>
      </c>
      <c r="S70" s="77">
        <f t="shared" ref="S70:S76" si="21">SUM(P70:R70)</f>
        <v>903.58167216383629</v>
      </c>
      <c r="T70" s="77">
        <f>'Table S13'!AE70*$G$23</f>
        <v>6080.769030611993</v>
      </c>
      <c r="U70" s="77">
        <f>'Table S13'!AF70*$H$23</f>
        <v>2410.1384108298007</v>
      </c>
      <c r="V70" s="77">
        <f>'Table S13'!AG70*$I$23</f>
        <v>2120.4797561093442</v>
      </c>
      <c r="W70" s="77">
        <f t="shared" si="9"/>
        <v>10611.387197551137</v>
      </c>
      <c r="X70" s="69">
        <f>'Table S3'!H70</f>
        <v>92.794192640117174</v>
      </c>
      <c r="Y70" s="77">
        <f t="shared" si="20"/>
        <v>838.47131752850225</v>
      </c>
      <c r="Z70" s="77">
        <f t="shared" si="11"/>
        <v>9846.7510778843334</v>
      </c>
      <c r="AA70" s="76">
        <v>59.725877627520852</v>
      </c>
      <c r="AB70" s="79">
        <f t="shared" ref="AB70:AB77" si="22">Y70*AA70/100</f>
        <v>500.78435304893509</v>
      </c>
      <c r="AC70" s="79">
        <f t="shared" si="19"/>
        <v>203.49812557343392</v>
      </c>
      <c r="AD70" s="79">
        <f t="shared" si="12"/>
        <v>5881.0584990637881</v>
      </c>
      <c r="AE70" s="79">
        <f t="shared" si="13"/>
        <v>2298.6177206977909</v>
      </c>
    </row>
    <row r="71" spans="15:31" x14ac:dyDescent="0.25">
      <c r="O71" s="68">
        <v>2015</v>
      </c>
      <c r="P71" s="77">
        <f>'Table S13'!AE71*$G$22</f>
        <v>428.71171883678477</v>
      </c>
      <c r="Q71" s="77">
        <f>'Table S13'!AF71*$H$22</f>
        <v>227.65535073924408</v>
      </c>
      <c r="R71" s="77">
        <f>'Table S13'!AG71*$I$22</f>
        <v>135.21924559694071</v>
      </c>
      <c r="S71" s="77">
        <f t="shared" si="21"/>
        <v>791.58631517296953</v>
      </c>
      <c r="T71" s="77">
        <f>'Table S13'!AE71*$G$23</f>
        <v>5065.7241055410814</v>
      </c>
      <c r="U71" s="77">
        <f>'Table S13'!AF71*$H$23</f>
        <v>2283.6998417186378</v>
      </c>
      <c r="V71" s="77">
        <f>'Table S13'!AG71*$I$23</f>
        <v>1928.1497150467478</v>
      </c>
      <c r="W71" s="77">
        <f t="shared" ref="W71:W77" si="23">SUM(T71:V71)</f>
        <v>9277.5736623064677</v>
      </c>
      <c r="X71" s="69">
        <f>'Table S3'!H71</f>
        <v>92.523624444628211</v>
      </c>
      <c r="Y71" s="77">
        <f t="shared" si="20"/>
        <v>732.40434940570935</v>
      </c>
      <c r="Z71" s="77">
        <f t="shared" ref="Z71:Z77" si="24">X71*W71/100</f>
        <v>8583.9474128861766</v>
      </c>
      <c r="AA71" s="76">
        <v>58.545247643782027</v>
      </c>
      <c r="AB71" s="79">
        <f t="shared" si="22"/>
        <v>428.78794011340318</v>
      </c>
      <c r="AC71" s="79">
        <f t="shared" ref="AC71:AC77" si="25">(P71*0.3+Q71*0.7+R71*0.3)*X71/100*AA71/100</f>
        <v>177.96309070909186</v>
      </c>
      <c r="AD71" s="79">
        <f t="shared" ref="AD71:AD77" si="26">Z71*AA71/100</f>
        <v>5025.4932704862322</v>
      </c>
      <c r="AE71" s="79">
        <f t="shared" ref="AE71:AE77" si="27">(T71*0.3+U71*0.7+V71*0.3)*X71/100*AA71/100</f>
        <v>2002.4634837377096</v>
      </c>
    </row>
    <row r="72" spans="15:31" x14ac:dyDescent="0.25">
      <c r="O72" s="68">
        <v>2016</v>
      </c>
      <c r="P72" s="77">
        <f>'Table S13'!AE72*$G$22</f>
        <v>339.7435616855492</v>
      </c>
      <c r="Q72" s="77">
        <f>'Table S13'!AF72*$H$22</f>
        <v>179.51331902879846</v>
      </c>
      <c r="R72" s="77">
        <f>'Table S13'!AG72*$I$22</f>
        <v>107.87038494780664</v>
      </c>
      <c r="S72" s="77">
        <f t="shared" si="21"/>
        <v>627.12726566215429</v>
      </c>
      <c r="T72" s="77">
        <f>'Table S13'!AE72*$G$23</f>
        <v>4014.4625735973673</v>
      </c>
      <c r="U72" s="77">
        <f>'Table S13'!AF72*$H$23</f>
        <v>1800.7682969947643</v>
      </c>
      <c r="V72" s="77">
        <f>'Table S13'!AG72*$I$23</f>
        <v>1538.1704806952573</v>
      </c>
      <c r="W72" s="77">
        <f t="shared" si="23"/>
        <v>7353.4013512873889</v>
      </c>
      <c r="X72" s="69">
        <f>'Table S3'!H72</f>
        <v>92.816429594389604</v>
      </c>
      <c r="Y72" s="77">
        <f t="shared" si="20"/>
        <v>582.07713700053409</v>
      </c>
      <c r="Z72" s="77">
        <f t="shared" si="24"/>
        <v>6825.1645880105534</v>
      </c>
      <c r="AA72" s="76">
        <v>57.093973791951349</v>
      </c>
      <c r="AB72" s="79">
        <f t="shared" si="22"/>
        <v>332.33096804802568</v>
      </c>
      <c r="AC72" s="79">
        <f t="shared" si="25"/>
        <v>137.75079182847219</v>
      </c>
      <c r="AD72" s="79">
        <f t="shared" si="26"/>
        <v>3896.7576811362896</v>
      </c>
      <c r="AE72" s="79">
        <f t="shared" si="27"/>
        <v>1550.7367940334379</v>
      </c>
    </row>
    <row r="73" spans="15:31" x14ac:dyDescent="0.25">
      <c r="O73" s="68">
        <v>2017</v>
      </c>
      <c r="P73" s="77">
        <f>'Table S13'!AE73*$G$22</f>
        <v>366.30618251691453</v>
      </c>
      <c r="Q73" s="77">
        <f>'Table S13'!AF73*$H$22</f>
        <v>186.51772239110349</v>
      </c>
      <c r="R73" s="77">
        <f>'Table S13'!AG73*$I$22</f>
        <v>115.55518199665238</v>
      </c>
      <c r="S73" s="77">
        <f t="shared" si="21"/>
        <v>668.37908690467043</v>
      </c>
      <c r="T73" s="77">
        <f>'Table S13'!AE73*$G$23</f>
        <v>4328.3306176454544</v>
      </c>
      <c r="U73" s="77">
        <f>'Table S13'!AF73*$H$23</f>
        <v>1871.0322060040951</v>
      </c>
      <c r="V73" s="77">
        <f>'Table S13'!AG73*$I$23</f>
        <v>1647.7513260439407</v>
      </c>
      <c r="W73" s="77">
        <f t="shared" si="23"/>
        <v>7847.1141496934906</v>
      </c>
      <c r="X73" s="69">
        <f>'Table S3'!H73</f>
        <v>92.765213655183175</v>
      </c>
      <c r="Y73" s="77">
        <f t="shared" ref="Y73:Y77" si="28">X73*S73/100</f>
        <v>620.02328799368001</v>
      </c>
      <c r="Z73" s="77">
        <f t="shared" si="24"/>
        <v>7279.3922067292769</v>
      </c>
      <c r="AA73" s="76">
        <v>56.400031713125387</v>
      </c>
      <c r="AB73" s="79">
        <f t="shared" si="22"/>
        <v>349.69333105719829</v>
      </c>
      <c r="AC73" s="79">
        <f t="shared" si="25"/>
        <v>143.94213723203981</v>
      </c>
      <c r="AD73" s="79">
        <f t="shared" si="26"/>
        <v>4105.5795131180903</v>
      </c>
      <c r="AE73" s="79">
        <f t="shared" si="27"/>
        <v>1623.2405546010266</v>
      </c>
    </row>
    <row r="74" spans="15:31" x14ac:dyDescent="0.25">
      <c r="O74" s="68">
        <v>2018</v>
      </c>
      <c r="P74" s="77">
        <f>'Table S13'!AE74*$G$22</f>
        <v>368.65681251497995</v>
      </c>
      <c r="Q74" s="77">
        <f>'Table S13'!AF74*$H$22</f>
        <v>181.48197005779838</v>
      </c>
      <c r="R74" s="77">
        <f>'Table S13'!AG74*$I$22</f>
        <v>121.39370314997853</v>
      </c>
      <c r="S74" s="77">
        <f t="shared" si="21"/>
        <v>671.53248572275697</v>
      </c>
      <c r="T74" s="77">
        <f>'Table S13'!AE74*$G$23</f>
        <v>4356.1060259704627</v>
      </c>
      <c r="U74" s="77">
        <f>'Table S13'!AF74*$H$23</f>
        <v>1820.5166052542784</v>
      </c>
      <c r="V74" s="77">
        <f>'Table S13'!AG74*$I$23</f>
        <v>1731.0053247508745</v>
      </c>
      <c r="W74" s="77">
        <f t="shared" si="23"/>
        <v>7907.6279559756149</v>
      </c>
      <c r="X74" s="69">
        <f>'Table S3'!H74</f>
        <v>92.604482448924998</v>
      </c>
      <c r="Y74" s="77">
        <f t="shared" si="28"/>
        <v>621.86918287996025</v>
      </c>
      <c r="Z74" s="77">
        <f t="shared" si="24"/>
        <v>7322.8179426177257</v>
      </c>
      <c r="AA74" s="76">
        <v>57.501137757101482</v>
      </c>
      <c r="AB74" s="79">
        <f t="shared" si="22"/>
        <v>357.58185551676729</v>
      </c>
      <c r="AC74" s="79">
        <f t="shared" si="25"/>
        <v>145.92922249819404</v>
      </c>
      <c r="AD74" s="79">
        <f t="shared" si="26"/>
        <v>4210.7036328863633</v>
      </c>
      <c r="AE74" s="79">
        <f t="shared" si="27"/>
        <v>1650.9711577978542</v>
      </c>
    </row>
    <row r="75" spans="15:31" x14ac:dyDescent="0.25">
      <c r="O75" s="68">
        <v>2019</v>
      </c>
      <c r="P75" s="77">
        <f>'Table S13'!AE75*$G$22</f>
        <v>341.02210227054115</v>
      </c>
      <c r="Q75" s="77">
        <f>'Table S13'!AF75*$H$22</f>
        <v>167.12487959516741</v>
      </c>
      <c r="R75" s="77">
        <f>'Table S13'!AG75*$I$22</f>
        <v>115.25110552373064</v>
      </c>
      <c r="S75" s="77">
        <f t="shared" si="21"/>
        <v>623.39808738943918</v>
      </c>
      <c r="T75" s="77">
        <f>'Table S13'!AE75*$G$23</f>
        <v>4029.5700072800282</v>
      </c>
      <c r="U75" s="77">
        <f>'Table S13'!AF75*$H$23</f>
        <v>1676.4950168726157</v>
      </c>
      <c r="V75" s="77">
        <f>'Table S13'!AG75*$I$23</f>
        <v>1643.4153680815357</v>
      </c>
      <c r="W75" s="77">
        <f t="shared" si="23"/>
        <v>7349.4803922341798</v>
      </c>
      <c r="X75" s="69">
        <f>'Table S3'!H75</f>
        <v>91.827041108595424</v>
      </c>
      <c r="Y75" s="77">
        <f t="shared" si="28"/>
        <v>572.44801797729792</v>
      </c>
      <c r="Z75" s="77">
        <f t="shared" si="24"/>
        <v>6748.8103810450402</v>
      </c>
      <c r="AA75" s="76">
        <v>56.133058022487745</v>
      </c>
      <c r="AB75" s="79">
        <f t="shared" si="22"/>
        <v>321.3325780797777</v>
      </c>
      <c r="AC75" s="79">
        <f t="shared" si="25"/>
        <v>130.85779920740953</v>
      </c>
      <c r="AD75" s="79">
        <f t="shared" si="26"/>
        <v>3788.3136470196887</v>
      </c>
      <c r="AE75" s="79">
        <f t="shared" si="27"/>
        <v>1482.1560246167983</v>
      </c>
    </row>
    <row r="76" spans="15:31" x14ac:dyDescent="0.25">
      <c r="O76" s="68">
        <v>2020</v>
      </c>
      <c r="P76" s="77">
        <f>'Table S13'!AE76*$G$22</f>
        <v>242.75098396167485</v>
      </c>
      <c r="Q76" s="77">
        <f>'Table S13'!AF76*$H$22</f>
        <v>129.76592664459835</v>
      </c>
      <c r="R76" s="77">
        <f>'Table S13'!AG76*$I$22</f>
        <v>81.96761755410796</v>
      </c>
      <c r="S76" s="77">
        <f t="shared" si="21"/>
        <v>454.48452816038116</v>
      </c>
      <c r="T76" s="77">
        <f>'Table S13'!AE76*$G$23</f>
        <v>2868.3832446545193</v>
      </c>
      <c r="U76" s="77">
        <f>'Table S13'!AF76*$H$23</f>
        <v>1301.7327516196892</v>
      </c>
      <c r="V76" s="77">
        <f>'Table S13'!AG76*$I$23</f>
        <v>1168.8117156126909</v>
      </c>
      <c r="W76" s="77">
        <f t="shared" si="23"/>
        <v>5338.9277118868995</v>
      </c>
      <c r="X76" s="69">
        <f>'Table S3'!H76</f>
        <v>91.42713565005603</v>
      </c>
      <c r="Y76" s="77">
        <f t="shared" si="28"/>
        <v>415.52218606970877</v>
      </c>
      <c r="Z76" s="77">
        <f t="shared" si="24"/>
        <v>4881.2286814052677</v>
      </c>
      <c r="AA76" s="76">
        <v>52.46941374741094</v>
      </c>
      <c r="AB76" s="79">
        <f t="shared" si="22"/>
        <v>218.02205502120225</v>
      </c>
      <c r="AC76" s="79">
        <f t="shared" si="25"/>
        <v>90.306767992971587</v>
      </c>
      <c r="AD76" s="79">
        <f t="shared" si="26"/>
        <v>2561.1520728038213</v>
      </c>
      <c r="AE76" s="79">
        <f t="shared" si="27"/>
        <v>1018.128777932548</v>
      </c>
    </row>
    <row r="77" spans="15:31" x14ac:dyDescent="0.25">
      <c r="O77" s="68">
        <v>2021</v>
      </c>
      <c r="P77" s="77">
        <f>'Table S13'!AE77*$G$22</f>
        <v>278.62498719718729</v>
      </c>
      <c r="Q77" s="77">
        <f>'Table S13'!AF77*$H$22</f>
        <v>132.24935571870478</v>
      </c>
      <c r="R77" s="77">
        <f>'Table S13'!AG77*$I$22</f>
        <v>88.902038957211786</v>
      </c>
      <c r="S77" s="77">
        <f>SUM(P77:R77)</f>
        <v>499.77638187310384</v>
      </c>
      <c r="T77" s="77">
        <f>'Table S13'!AE77*$G$23</f>
        <v>3292.2760261382464</v>
      </c>
      <c r="U77" s="77">
        <f>'Table S13'!AF77*$H$23</f>
        <v>1326.6449997396653</v>
      </c>
      <c r="V77" s="77">
        <f>'Table S13'!AG77*$I$23</f>
        <v>1267.6926300371329</v>
      </c>
      <c r="W77" s="77">
        <f t="shared" si="23"/>
        <v>5886.6136559150436</v>
      </c>
      <c r="X77" s="69">
        <f>'Table S3'!H77</f>
        <v>91.889581438073307</v>
      </c>
      <c r="Y77" s="77">
        <f t="shared" si="28"/>
        <v>459.24242542954198</v>
      </c>
      <c r="Z77" s="77">
        <f t="shared" si="24"/>
        <v>5409.1846492967989</v>
      </c>
      <c r="AA77" s="76">
        <v>54.358791751025016</v>
      </c>
      <c r="AB77" s="79">
        <f t="shared" si="22"/>
        <v>249.6386336716011</v>
      </c>
      <c r="AC77" s="79">
        <f t="shared" si="25"/>
        <v>101.31504640154181</v>
      </c>
      <c r="AD77" s="79">
        <f t="shared" si="26"/>
        <v>2940.3674189396597</v>
      </c>
      <c r="AE77" s="79">
        <f t="shared" si="27"/>
        <v>1147.1742480040737</v>
      </c>
    </row>
    <row r="78" spans="15:31" x14ac:dyDescent="0.25">
      <c r="O78" s="68" t="s">
        <v>369</v>
      </c>
      <c r="P78" s="79">
        <f>SUM(P6:P77)</f>
        <v>58913.851313484673</v>
      </c>
      <c r="Q78" s="79">
        <f>SUM(Q6:Q77)</f>
        <v>7399.6743271889463</v>
      </c>
      <c r="R78" s="79">
        <f>SUM(R6:R77)</f>
        <v>10105.438464256909</v>
      </c>
      <c r="S78" s="79">
        <f>SUM(S6:S77)</f>
        <v>76418.964104930536</v>
      </c>
      <c r="T78" s="79">
        <f t="shared" ref="T78:W78" si="29">SUM(T6:T77)</f>
        <v>696135.19676750945</v>
      </c>
      <c r="U78" s="79">
        <f t="shared" si="29"/>
        <v>74229.026618076416</v>
      </c>
      <c r="V78" s="79">
        <f t="shared" si="29"/>
        <v>144097.81839309604</v>
      </c>
      <c r="W78" s="79">
        <f t="shared" si="29"/>
        <v>914462.0417786811</v>
      </c>
      <c r="X78" s="236" t="s">
        <v>284</v>
      </c>
      <c r="Y78" s="79">
        <f>SUM(Y6:Y77)</f>
        <v>55532.247770057445</v>
      </c>
      <c r="Z78" s="79"/>
      <c r="AA78" s="235">
        <f>Y78/S78*100</f>
        <v>72.668150400215268</v>
      </c>
      <c r="AB78" s="79">
        <f>SUM(AB6:AB77)</f>
        <v>40897.568077822725</v>
      </c>
      <c r="AC78" s="79">
        <f>SUM(AC6:AC77)</f>
        <v>14076.4897894961</v>
      </c>
      <c r="AD78" s="79">
        <f>SUM(AD6:AD77)</f>
        <v>488412.72184759239</v>
      </c>
      <c r="AE78" s="79">
        <f>SUM(AE6:AE77)</f>
        <v>164652.74068026143</v>
      </c>
    </row>
    <row r="79" spans="15:31" x14ac:dyDescent="0.25">
      <c r="Y79" s="5"/>
      <c r="Z79" s="5"/>
      <c r="AA79" s="5"/>
      <c r="AB79" s="5"/>
      <c r="AC79" s="5"/>
      <c r="AD79" s="5"/>
      <c r="AE79" s="5"/>
    </row>
    <row r="80" spans="15:31" x14ac:dyDescent="0.25">
      <c r="Y80" s="4"/>
      <c r="Z80" s="4"/>
      <c r="AA80" s="4"/>
    </row>
  </sheetData>
  <mergeCells count="11">
    <mergeCell ref="AB4:AC4"/>
    <mergeCell ref="AD4:AE4"/>
    <mergeCell ref="A3:A5"/>
    <mergeCell ref="P4:S4"/>
    <mergeCell ref="T4:W4"/>
    <mergeCell ref="B3:D4"/>
    <mergeCell ref="E3:F4"/>
    <mergeCell ref="G3:I4"/>
    <mergeCell ref="O4:O5"/>
    <mergeCell ref="J4:M4"/>
    <mergeCell ref="X4:AA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CBB8-CCDB-43D6-9596-29408E2604E4}">
  <dimension ref="A1:CU58"/>
  <sheetViews>
    <sheetView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1.5703125" customWidth="1"/>
    <col min="3" max="3" width="9.5703125" bestFit="1" customWidth="1"/>
    <col min="4" max="4" width="8" bestFit="1" customWidth="1"/>
    <col min="5" max="6" width="7" bestFit="1" customWidth="1"/>
    <col min="7" max="7" width="6" bestFit="1" customWidth="1"/>
    <col min="8" max="8" width="7" bestFit="1" customWidth="1"/>
    <col min="9" max="10" width="6" bestFit="1" customWidth="1"/>
    <col min="11" max="13" width="7" bestFit="1" customWidth="1"/>
    <col min="14" max="15" width="8" bestFit="1" customWidth="1"/>
    <col min="16" max="16" width="7" bestFit="1" customWidth="1"/>
    <col min="17" max="17" width="8" bestFit="1" customWidth="1"/>
    <col min="18" max="18" width="7" bestFit="1" customWidth="1"/>
    <col min="19" max="19" width="6" bestFit="1" customWidth="1"/>
    <col min="20" max="20" width="7" bestFit="1" customWidth="1"/>
    <col min="21" max="21" width="6" bestFit="1" customWidth="1"/>
    <col min="22" max="29" width="7" bestFit="1" customWidth="1"/>
    <col min="30" max="31" width="6" bestFit="1" customWidth="1"/>
    <col min="32" max="32" width="8" bestFit="1" customWidth="1"/>
    <col min="33" max="34" width="7" bestFit="1" customWidth="1"/>
    <col min="35" max="35" width="8" bestFit="1" customWidth="1"/>
    <col min="36" max="36" width="7" bestFit="1" customWidth="1"/>
    <col min="37" max="37" width="6" bestFit="1" customWidth="1"/>
    <col min="38" max="38" width="8" bestFit="1" customWidth="1"/>
    <col min="39" max="39" width="7" bestFit="1" customWidth="1"/>
    <col min="40" max="40" width="6" bestFit="1" customWidth="1"/>
    <col min="41" max="41" width="7" bestFit="1" customWidth="1"/>
    <col min="42" max="42" width="8" bestFit="1" customWidth="1"/>
    <col min="43" max="46" width="7" bestFit="1" customWidth="1"/>
    <col min="47" max="48" width="8" bestFit="1" customWidth="1"/>
    <col min="50" max="50" width="11.85546875" bestFit="1" customWidth="1"/>
    <col min="51" max="51" width="13.140625" bestFit="1" customWidth="1"/>
    <col min="52" max="52" width="10.42578125" customWidth="1"/>
    <col min="53" max="53" width="13" customWidth="1"/>
    <col min="54" max="54" width="18" customWidth="1"/>
    <col min="57" max="57" width="15.7109375" customWidth="1"/>
    <col min="58" max="58" width="13" customWidth="1"/>
    <col min="60" max="60" width="10" bestFit="1" customWidth="1"/>
    <col min="62" max="62" width="13.28515625" customWidth="1"/>
    <col min="63" max="63" width="11.85546875" customWidth="1"/>
    <col min="64" max="64" width="14.28515625" customWidth="1"/>
    <col min="66" max="66" width="12.42578125" customWidth="1"/>
    <col min="67" max="68" width="11.140625" customWidth="1"/>
    <col min="69" max="69" width="12.85546875" bestFit="1" customWidth="1"/>
    <col min="70" max="70" width="7" bestFit="1" customWidth="1"/>
    <col min="71" max="71" width="7.5703125" bestFit="1" customWidth="1"/>
    <col min="72" max="72" width="9" bestFit="1" customWidth="1"/>
    <col min="73" max="73" width="10.85546875" bestFit="1" customWidth="1"/>
    <col min="74" max="74" width="10.28515625" bestFit="1" customWidth="1"/>
    <col min="75" max="75" width="8.140625" bestFit="1" customWidth="1"/>
    <col min="76" max="76" width="6" bestFit="1" customWidth="1"/>
    <col min="77" max="78" width="15.42578125" customWidth="1"/>
    <col min="79" max="79" width="16" customWidth="1"/>
    <col min="81" max="81" width="11.85546875" customWidth="1"/>
    <col min="82" max="82" width="12.5703125" customWidth="1"/>
    <col min="83" max="83" width="6" bestFit="1" customWidth="1"/>
    <col min="84" max="84" width="7.5703125" bestFit="1" customWidth="1"/>
    <col min="85" max="85" width="9" bestFit="1" customWidth="1"/>
    <col min="86" max="86" width="10.85546875" bestFit="1" customWidth="1"/>
    <col min="87" max="87" width="10.28515625" bestFit="1" customWidth="1"/>
    <col min="88" max="88" width="8.140625" bestFit="1" customWidth="1"/>
    <col min="89" max="89" width="8.140625" customWidth="1"/>
    <col min="91" max="91" width="11.85546875" customWidth="1"/>
    <col min="92" max="92" width="12.140625" customWidth="1"/>
    <col min="93" max="93" width="6" bestFit="1" customWidth="1"/>
    <col min="94" max="94" width="7.7109375" bestFit="1" customWidth="1"/>
    <col min="95" max="95" width="9.140625" bestFit="1" customWidth="1"/>
    <col min="96" max="96" width="11" bestFit="1" customWidth="1"/>
    <col min="97" max="97" width="10.42578125" bestFit="1" customWidth="1"/>
    <col min="98" max="98" width="8.28515625" bestFit="1" customWidth="1"/>
    <col min="99" max="99" width="9.28515625" bestFit="1" customWidth="1"/>
  </cols>
  <sheetData>
    <row r="1" spans="1:99" x14ac:dyDescent="0.25">
      <c r="A1" t="s">
        <v>290</v>
      </c>
      <c r="B1" t="s">
        <v>473</v>
      </c>
      <c r="AX1" t="s">
        <v>291</v>
      </c>
      <c r="AY1" t="s">
        <v>471</v>
      </c>
      <c r="BE1" t="s">
        <v>333</v>
      </c>
      <c r="BF1" t="s">
        <v>438</v>
      </c>
      <c r="BN1" t="s">
        <v>334</v>
      </c>
      <c r="BO1" t="s">
        <v>390</v>
      </c>
      <c r="CC1" t="s">
        <v>335</v>
      </c>
      <c r="CD1" t="s">
        <v>390</v>
      </c>
      <c r="CM1" t="s">
        <v>396</v>
      </c>
      <c r="CN1" t="s">
        <v>305</v>
      </c>
    </row>
    <row r="2" spans="1:99" ht="15.75" thickBot="1" x14ac:dyDescent="0.3">
      <c r="BO2" t="s">
        <v>385</v>
      </c>
      <c r="CD2" t="s">
        <v>306</v>
      </c>
      <c r="CN2" t="s">
        <v>307</v>
      </c>
    </row>
    <row r="3" spans="1:99" ht="15.75" customHeight="1" thickBot="1" x14ac:dyDescent="0.3">
      <c r="AX3" s="605" t="s">
        <v>304</v>
      </c>
      <c r="AY3" s="605"/>
      <c r="AZ3" s="633" t="s">
        <v>308</v>
      </c>
      <c r="BA3" s="633"/>
      <c r="BB3" s="633"/>
      <c r="BE3" s="605" t="s">
        <v>304</v>
      </c>
      <c r="BF3" s="605" t="s">
        <v>476</v>
      </c>
      <c r="BG3" s="605"/>
      <c r="BH3" s="605"/>
      <c r="BI3" s="605"/>
      <c r="BJ3" s="605"/>
      <c r="BK3" s="600" t="s">
        <v>443</v>
      </c>
      <c r="BL3" s="601"/>
      <c r="BY3" s="614" t="s">
        <v>312</v>
      </c>
      <c r="BZ3" s="619" t="s">
        <v>313</v>
      </c>
      <c r="CA3" s="620"/>
      <c r="CD3" t="s">
        <v>318</v>
      </c>
      <c r="CN3" t="s">
        <v>319</v>
      </c>
    </row>
    <row r="4" spans="1:99" ht="15.75" customHeight="1" thickBot="1" x14ac:dyDescent="0.3">
      <c r="A4" s="629" t="s">
        <v>0</v>
      </c>
      <c r="B4" s="631" t="s">
        <v>387</v>
      </c>
      <c r="C4" s="631" t="s">
        <v>388</v>
      </c>
      <c r="D4" s="625" t="s">
        <v>389</v>
      </c>
      <c r="E4" s="626"/>
      <c r="F4" s="626"/>
      <c r="G4" s="627"/>
      <c r="H4" s="626"/>
      <c r="I4" s="627"/>
      <c r="J4" s="627"/>
      <c r="K4" s="627"/>
      <c r="L4" s="627"/>
      <c r="M4" s="626"/>
      <c r="N4" s="626"/>
      <c r="O4" s="626"/>
      <c r="P4" s="626"/>
      <c r="Q4" s="626"/>
      <c r="R4" s="626"/>
      <c r="S4" s="627"/>
      <c r="T4" s="626"/>
      <c r="U4" s="627"/>
      <c r="V4" s="627"/>
      <c r="W4" s="627"/>
      <c r="X4" s="626"/>
      <c r="Y4" s="626"/>
      <c r="Z4" s="626"/>
      <c r="AA4" s="627"/>
      <c r="AB4" s="626"/>
      <c r="AC4" s="627"/>
      <c r="AD4" s="627"/>
      <c r="AE4" s="627"/>
      <c r="AF4" s="626"/>
      <c r="AG4" s="627"/>
      <c r="AH4" s="627"/>
      <c r="AI4" s="626"/>
      <c r="AJ4" s="626"/>
      <c r="AK4" s="627"/>
      <c r="AL4" s="626"/>
      <c r="AM4" s="627"/>
      <c r="AN4" s="627"/>
      <c r="AO4" s="626"/>
      <c r="AP4" s="626"/>
      <c r="AQ4" s="626"/>
      <c r="AR4" s="626"/>
      <c r="AS4" s="626"/>
      <c r="AT4" s="627"/>
      <c r="AU4" s="626"/>
      <c r="AV4" s="628"/>
      <c r="AX4" s="605"/>
      <c r="AY4" s="605"/>
      <c r="AZ4" s="633" t="s">
        <v>395</v>
      </c>
      <c r="BA4" s="633"/>
      <c r="BB4" s="90" t="s">
        <v>302</v>
      </c>
      <c r="BE4" s="605"/>
      <c r="BF4" s="605" t="s">
        <v>300</v>
      </c>
      <c r="BG4" s="605" t="s">
        <v>346</v>
      </c>
      <c r="BH4" s="605" t="s">
        <v>53</v>
      </c>
      <c r="BI4" s="605" t="s">
        <v>54</v>
      </c>
      <c r="BJ4" s="605" t="s">
        <v>313</v>
      </c>
      <c r="BK4" s="608" t="s">
        <v>441</v>
      </c>
      <c r="BL4" s="608" t="s">
        <v>442</v>
      </c>
      <c r="BN4" s="634" t="s">
        <v>110</v>
      </c>
      <c r="BO4" s="635"/>
      <c r="BP4" s="636"/>
      <c r="BQ4" s="602" t="s">
        <v>384</v>
      </c>
      <c r="BR4" s="603"/>
      <c r="BS4" s="603"/>
      <c r="BT4" s="603"/>
      <c r="BU4" s="603"/>
      <c r="BV4" s="603"/>
      <c r="BW4" s="603"/>
      <c r="BX4" s="604"/>
      <c r="BY4" s="615"/>
      <c r="BZ4" s="621" t="s">
        <v>316</v>
      </c>
      <c r="CA4" s="623" t="s">
        <v>439</v>
      </c>
      <c r="CC4" s="617" t="s">
        <v>110</v>
      </c>
      <c r="CD4" s="602" t="s">
        <v>309</v>
      </c>
      <c r="CE4" s="603"/>
      <c r="CF4" s="603"/>
      <c r="CG4" s="603"/>
      <c r="CH4" s="603"/>
      <c r="CI4" s="603"/>
      <c r="CJ4" s="603"/>
      <c r="CK4" s="604"/>
      <c r="CM4" s="612" t="s">
        <v>110</v>
      </c>
      <c r="CN4" s="602" t="s">
        <v>310</v>
      </c>
      <c r="CO4" s="603"/>
      <c r="CP4" s="603"/>
      <c r="CQ4" s="603"/>
      <c r="CR4" s="603"/>
      <c r="CS4" s="603"/>
      <c r="CT4" s="603"/>
      <c r="CU4" s="604"/>
    </row>
    <row r="5" spans="1:99" ht="15.75" thickBot="1" x14ac:dyDescent="0.3">
      <c r="A5" s="630"/>
      <c r="B5" s="632"/>
      <c r="C5" s="632"/>
      <c r="D5" s="81" t="s">
        <v>11</v>
      </c>
      <c r="E5" s="81" t="s">
        <v>48</v>
      </c>
      <c r="F5" s="81" t="s">
        <v>20</v>
      </c>
      <c r="G5" s="82" t="s">
        <v>50</v>
      </c>
      <c r="H5" s="81" t="s">
        <v>9</v>
      </c>
      <c r="I5" s="81" t="s">
        <v>27</v>
      </c>
      <c r="J5" s="81" t="s">
        <v>5</v>
      </c>
      <c r="K5" s="81" t="s">
        <v>25</v>
      </c>
      <c r="L5" s="81" t="s">
        <v>31</v>
      </c>
      <c r="M5" s="81" t="s">
        <v>34</v>
      </c>
      <c r="N5" s="81" t="s">
        <v>14</v>
      </c>
      <c r="O5" s="81" t="s">
        <v>16</v>
      </c>
      <c r="P5" s="81" t="s">
        <v>19</v>
      </c>
      <c r="Q5" s="81" t="s">
        <v>6</v>
      </c>
      <c r="R5" s="81" t="s">
        <v>15</v>
      </c>
      <c r="S5" s="81" t="s">
        <v>35</v>
      </c>
      <c r="T5" s="81" t="s">
        <v>30</v>
      </c>
      <c r="U5" s="81" t="s">
        <v>51</v>
      </c>
      <c r="V5" s="81" t="s">
        <v>36</v>
      </c>
      <c r="W5" s="81" t="s">
        <v>37</v>
      </c>
      <c r="X5" s="81" t="s">
        <v>29</v>
      </c>
      <c r="Y5" s="81" t="s">
        <v>38</v>
      </c>
      <c r="Z5" s="81" t="s">
        <v>21</v>
      </c>
      <c r="AA5" s="81" t="s">
        <v>43</v>
      </c>
      <c r="AB5" s="81" t="s">
        <v>44</v>
      </c>
      <c r="AC5" s="81" t="s">
        <v>17</v>
      </c>
      <c r="AD5" s="81" t="s">
        <v>40</v>
      </c>
      <c r="AE5" s="81" t="s">
        <v>41</v>
      </c>
      <c r="AF5" s="81" t="s">
        <v>18</v>
      </c>
      <c r="AG5" s="81" t="s">
        <v>39</v>
      </c>
      <c r="AH5" s="81" t="s">
        <v>42</v>
      </c>
      <c r="AI5" s="81" t="s">
        <v>33</v>
      </c>
      <c r="AJ5" s="81" t="s">
        <v>26</v>
      </c>
      <c r="AK5" s="81" t="s">
        <v>49</v>
      </c>
      <c r="AL5" s="81" t="s">
        <v>24</v>
      </c>
      <c r="AM5" s="81" t="s">
        <v>23</v>
      </c>
      <c r="AN5" s="81" t="s">
        <v>45</v>
      </c>
      <c r="AO5" s="81" t="s">
        <v>32</v>
      </c>
      <c r="AP5" s="81" t="s">
        <v>22</v>
      </c>
      <c r="AQ5" s="81" t="s">
        <v>12</v>
      </c>
      <c r="AR5" s="81" t="s">
        <v>10</v>
      </c>
      <c r="AS5" s="81" t="s">
        <v>46</v>
      </c>
      <c r="AT5" s="81" t="s">
        <v>47</v>
      </c>
      <c r="AU5" s="81" t="s">
        <v>8</v>
      </c>
      <c r="AV5" s="81" t="s">
        <v>13</v>
      </c>
      <c r="AX5" s="92" t="s">
        <v>118</v>
      </c>
      <c r="AY5" s="92" t="s">
        <v>117</v>
      </c>
      <c r="AZ5" s="91" t="s">
        <v>370</v>
      </c>
      <c r="BA5" s="91" t="s">
        <v>303</v>
      </c>
      <c r="BB5" s="91" t="s">
        <v>104</v>
      </c>
      <c r="BE5" s="605"/>
      <c r="BF5" s="605"/>
      <c r="BG5" s="605"/>
      <c r="BH5" s="605"/>
      <c r="BI5" s="605"/>
      <c r="BJ5" s="605"/>
      <c r="BK5" s="609"/>
      <c r="BL5" s="609"/>
      <c r="BN5" s="94" t="s">
        <v>118</v>
      </c>
      <c r="BO5" s="93" t="s">
        <v>71</v>
      </c>
      <c r="BP5" s="239" t="s">
        <v>311</v>
      </c>
      <c r="BQ5" s="306" t="s">
        <v>300</v>
      </c>
      <c r="BR5" s="307" t="s">
        <v>207</v>
      </c>
      <c r="BS5" s="308" t="s">
        <v>53</v>
      </c>
      <c r="BT5" s="309" t="s">
        <v>274</v>
      </c>
      <c r="BU5" s="310" t="s">
        <v>239</v>
      </c>
      <c r="BV5" s="311" t="s">
        <v>347</v>
      </c>
      <c r="BW5" s="312" t="s">
        <v>275</v>
      </c>
      <c r="BX5" s="313" t="s">
        <v>357</v>
      </c>
      <c r="BY5" s="616"/>
      <c r="BZ5" s="622"/>
      <c r="CA5" s="624"/>
      <c r="CC5" s="618"/>
      <c r="CD5" s="306" t="s">
        <v>300</v>
      </c>
      <c r="CE5" s="369" t="s">
        <v>207</v>
      </c>
      <c r="CF5" s="370" t="s">
        <v>53</v>
      </c>
      <c r="CG5" s="371" t="s">
        <v>274</v>
      </c>
      <c r="CH5" s="372" t="s">
        <v>239</v>
      </c>
      <c r="CI5" s="373" t="s">
        <v>397</v>
      </c>
      <c r="CJ5" s="400" t="s">
        <v>275</v>
      </c>
      <c r="CK5" s="401" t="s">
        <v>357</v>
      </c>
      <c r="CM5" s="613"/>
      <c r="CN5" s="306" t="s">
        <v>300</v>
      </c>
      <c r="CO5" s="418" t="s">
        <v>207</v>
      </c>
      <c r="CP5" s="419" t="s">
        <v>53</v>
      </c>
      <c r="CQ5" s="420" t="s">
        <v>274</v>
      </c>
      <c r="CR5" s="421" t="s">
        <v>239</v>
      </c>
      <c r="CS5" s="422" t="s">
        <v>397</v>
      </c>
      <c r="CT5" s="423" t="s">
        <v>275</v>
      </c>
      <c r="CU5" s="424" t="s">
        <v>357</v>
      </c>
    </row>
    <row r="6" spans="1:99" ht="15.75" thickBot="1" x14ac:dyDescent="0.3">
      <c r="A6" s="33">
        <v>1972</v>
      </c>
      <c r="B6" s="237">
        <v>164.93887726919999</v>
      </c>
      <c r="C6" s="237">
        <f>SUM(D6:AV6)</f>
        <v>21.364144337980004</v>
      </c>
      <c r="D6" s="237">
        <v>0.80956471046</v>
      </c>
      <c r="E6" s="237">
        <v>2.83584468E-3</v>
      </c>
      <c r="F6" s="237">
        <v>0.14044507170000001</v>
      </c>
      <c r="G6" s="237">
        <v>0</v>
      </c>
      <c r="H6" s="237">
        <v>0.12856282806</v>
      </c>
      <c r="I6" s="237">
        <v>0</v>
      </c>
      <c r="J6" s="237">
        <v>0</v>
      </c>
      <c r="K6" s="237">
        <v>0</v>
      </c>
      <c r="L6" s="237">
        <v>4.3190839799999992E-3</v>
      </c>
      <c r="M6" s="237">
        <v>4.6961079879999999E-2</v>
      </c>
      <c r="N6" s="237">
        <v>2.5750249869199999</v>
      </c>
      <c r="O6" s="237">
        <v>1.0640169071200001</v>
      </c>
      <c r="P6" s="237">
        <v>5.2874986299999996E-2</v>
      </c>
      <c r="Q6" s="237">
        <v>4.9797096924200002</v>
      </c>
      <c r="R6" s="237">
        <v>0</v>
      </c>
      <c r="S6" s="237">
        <v>0</v>
      </c>
      <c r="T6" s="237">
        <v>3.7051045560000002E-2</v>
      </c>
      <c r="U6" s="237">
        <v>0</v>
      </c>
      <c r="V6" s="237">
        <v>0</v>
      </c>
      <c r="W6" s="237">
        <v>0</v>
      </c>
      <c r="X6" s="237">
        <v>0.37004960815999999</v>
      </c>
      <c r="Y6" s="237">
        <v>0</v>
      </c>
      <c r="Z6" s="237">
        <v>0.36888116031999996</v>
      </c>
      <c r="AA6" s="237">
        <v>0</v>
      </c>
      <c r="AB6" s="237">
        <v>0.19984631091999999</v>
      </c>
      <c r="AC6" s="237">
        <v>0</v>
      </c>
      <c r="AD6" s="237">
        <v>0</v>
      </c>
      <c r="AE6" s="237">
        <v>0</v>
      </c>
      <c r="AF6" s="237">
        <v>0.75492072315999992</v>
      </c>
      <c r="AG6" s="237">
        <v>0</v>
      </c>
      <c r="AH6" s="237">
        <v>0</v>
      </c>
      <c r="AI6" s="237">
        <v>2.6359185372399998</v>
      </c>
      <c r="AJ6" s="237">
        <v>0.10593957322</v>
      </c>
      <c r="AK6" s="237">
        <v>0</v>
      </c>
      <c r="AL6" s="237">
        <v>2.5216020639000001</v>
      </c>
      <c r="AM6" s="237">
        <v>0</v>
      </c>
      <c r="AN6" s="237">
        <v>0</v>
      </c>
      <c r="AO6" s="237">
        <v>0.44985786148000001</v>
      </c>
      <c r="AP6" s="237">
        <v>9.547888064E-2</v>
      </c>
      <c r="AQ6" s="237">
        <v>3.5384555899999996E-2</v>
      </c>
      <c r="AR6" s="237">
        <v>0.7726043829</v>
      </c>
      <c r="AS6" s="237">
        <v>0</v>
      </c>
      <c r="AT6" s="237">
        <v>0</v>
      </c>
      <c r="AU6" s="237">
        <v>2.7560046753799998</v>
      </c>
      <c r="AV6" s="237">
        <v>0.45628976767999996</v>
      </c>
      <c r="AX6" s="501" t="s">
        <v>300</v>
      </c>
      <c r="AY6" s="83" t="s">
        <v>185</v>
      </c>
      <c r="AZ6" s="305">
        <f>SUM(BO6:BO23)</f>
        <v>1278.1125474032199</v>
      </c>
      <c r="BA6" s="132">
        <f t="shared" ref="BA6:BA12" si="0">AZ6/$AZ$13*100</f>
        <v>43.747959097492021</v>
      </c>
      <c r="BB6" s="132">
        <f>SUM(BQ6:BQ23)/AZ6*100</f>
        <v>80.760881880149171</v>
      </c>
      <c r="BC6" s="473"/>
      <c r="BD6" s="473"/>
      <c r="BE6" s="386" t="s">
        <v>185</v>
      </c>
      <c r="BF6" s="497">
        <f>BF15*('Table S14'!$G$22/'Table S14'!$G$23)</f>
        <v>20.161320758944452</v>
      </c>
      <c r="BG6" s="498">
        <f>BG15*('Table S14'!$H$22/'Table S14'!$H$23)</f>
        <v>0.42896755230735689</v>
      </c>
      <c r="BH6" s="499">
        <f>BH15*('Table S14'!$I$22/'Table S14'!$I$23)</f>
        <v>2.2951491229720267</v>
      </c>
      <c r="BI6" s="500">
        <f>SUM(BF6:BH6)</f>
        <v>22.885437434223835</v>
      </c>
      <c r="BJ6" s="500">
        <f>(BF6*0.3+BG6*0.7+BH6*0.3)*0.69</f>
        <v>4.8556805933211642</v>
      </c>
      <c r="BK6" s="390">
        <f>SUM(BQ6:BS23)</f>
        <v>1251.6015372932</v>
      </c>
      <c r="BL6" s="390">
        <f>SUM(BT6:BX23)</f>
        <v>26.511010110019996</v>
      </c>
      <c r="BM6" s="227"/>
      <c r="BN6" s="113" t="s">
        <v>11</v>
      </c>
      <c r="BO6" s="275">
        <v>92.128584160979997</v>
      </c>
      <c r="BP6" s="240">
        <f>RANK(BO6,$BO$6:$BO$50)</f>
        <v>10</v>
      </c>
      <c r="BQ6" s="314">
        <v>64.639656690460001</v>
      </c>
      <c r="BR6" s="315">
        <v>11.18112231956</v>
      </c>
      <c r="BS6" s="316">
        <v>8.8309028869000006</v>
      </c>
      <c r="BT6" s="317">
        <v>3.4185626811999996</v>
      </c>
      <c r="BU6" s="318">
        <v>0</v>
      </c>
      <c r="BV6" s="319">
        <v>0</v>
      </c>
      <c r="BW6" s="319">
        <v>0</v>
      </c>
      <c r="BX6" s="320">
        <v>4.0583395828599995</v>
      </c>
      <c r="BY6" s="259">
        <f>(BQ6*'Table S14'!$G$23+'Table S15'!BR6*'Table S14'!$H$23+'Table S15'!BS6*'Table S14'!$I$23)</f>
        <v>17796.352060677003</v>
      </c>
      <c r="BZ6" s="146">
        <f>(BQ6*'Table S14'!$G$23*0.3+BR6*'Table S14'!$H$23*0.7+BS6*'Table S14'!$I$23*0.3)*0.68</f>
        <v>3981.5827083536556</v>
      </c>
      <c r="CA6" s="147">
        <f>(BQ6*'Table S14'!$G$22*0.3+BR6*'Table S14'!$H$22*0.7+BS6*'Table S14'!$I$22*0.3)*0.68</f>
        <v>341.5185744823201</v>
      </c>
      <c r="CC6" s="106" t="s">
        <v>11</v>
      </c>
      <c r="CD6" s="375">
        <f>BQ6/BQ$52*100</f>
        <v>5.9140854071760378</v>
      </c>
      <c r="CE6" s="315">
        <f t="shared" ref="CE6:CK6" si="1">BR6/BR$52*100</f>
        <v>2.2040614854074154</v>
      </c>
      <c r="CF6" s="316">
        <f t="shared" si="1"/>
        <v>2.0047391556635592</v>
      </c>
      <c r="CG6" s="318">
        <f t="shared" si="1"/>
        <v>0.70808366397618894</v>
      </c>
      <c r="CH6" s="318">
        <f t="shared" si="1"/>
        <v>0</v>
      </c>
      <c r="CI6" s="318">
        <f t="shared" si="1"/>
        <v>0</v>
      </c>
      <c r="CJ6" s="318">
        <f t="shared" si="1"/>
        <v>0</v>
      </c>
      <c r="CK6" s="320">
        <f t="shared" si="1"/>
        <v>22.561320118364826</v>
      </c>
      <c r="CM6" s="106" t="s">
        <v>11</v>
      </c>
      <c r="CN6" s="425">
        <f>BQ6/SUM($BQ6:$BX6)*100</f>
        <v>70.162433602053966</v>
      </c>
      <c r="CO6" s="426">
        <f t="shared" ref="CO6:CU6" si="2">BR6/SUM($BQ6:$BX6)*100</f>
        <v>12.136431294789867</v>
      </c>
      <c r="CP6" s="427">
        <f t="shared" si="2"/>
        <v>9.5854103993060455</v>
      </c>
      <c r="CQ6" s="97">
        <f t="shared" si="2"/>
        <v>3.7106428068259536</v>
      </c>
      <c r="CR6" s="97">
        <f t="shared" si="2"/>
        <v>0</v>
      </c>
      <c r="CS6" s="428">
        <f t="shared" si="2"/>
        <v>0</v>
      </c>
      <c r="CT6" s="428">
        <f t="shared" si="2"/>
        <v>0</v>
      </c>
      <c r="CU6" s="98">
        <f t="shared" si="2"/>
        <v>4.4050818970241616</v>
      </c>
    </row>
    <row r="7" spans="1:99" x14ac:dyDescent="0.25">
      <c r="A7" s="33">
        <v>1973</v>
      </c>
      <c r="B7" s="237">
        <v>339.03204260143997</v>
      </c>
      <c r="C7" s="237">
        <f t="shared" ref="C7:C55" si="3">SUM(D7:AV7)</f>
        <v>44.172501999540003</v>
      </c>
      <c r="D7" s="237">
        <v>1.5709998932</v>
      </c>
      <c r="E7" s="237">
        <v>5.9719659399999998E-3</v>
      </c>
      <c r="F7" s="237">
        <v>0.28537524132000003</v>
      </c>
      <c r="G7" s="237">
        <v>0</v>
      </c>
      <c r="H7" s="237">
        <v>0.28883341148000002</v>
      </c>
      <c r="I7" s="237">
        <v>0</v>
      </c>
      <c r="J7" s="237">
        <v>0</v>
      </c>
      <c r="K7" s="237">
        <v>0</v>
      </c>
      <c r="L7" s="237">
        <v>1.9096139E-3</v>
      </c>
      <c r="M7" s="237">
        <v>6.8968359499999993E-2</v>
      </c>
      <c r="N7" s="237">
        <v>5.1032131776200007</v>
      </c>
      <c r="O7" s="237">
        <v>2.2255121195999998</v>
      </c>
      <c r="P7" s="237">
        <v>0.34850680469999995</v>
      </c>
      <c r="Q7" s="237">
        <v>10.363076383280001</v>
      </c>
      <c r="R7" s="237">
        <v>0</v>
      </c>
      <c r="S7" s="237">
        <v>0</v>
      </c>
      <c r="T7" s="237">
        <v>0.14910591916000002</v>
      </c>
      <c r="U7" s="237">
        <v>0</v>
      </c>
      <c r="V7" s="237">
        <v>0</v>
      </c>
      <c r="W7" s="237">
        <v>0</v>
      </c>
      <c r="X7" s="237">
        <v>0.63507408054000003</v>
      </c>
      <c r="Y7" s="237">
        <v>0</v>
      </c>
      <c r="Z7" s="237">
        <v>0.70730284496000007</v>
      </c>
      <c r="AA7" s="237">
        <v>0</v>
      </c>
      <c r="AB7" s="237">
        <v>0.38789202440000004</v>
      </c>
      <c r="AC7" s="237">
        <v>0</v>
      </c>
      <c r="AD7" s="237">
        <v>0</v>
      </c>
      <c r="AE7" s="237">
        <v>0</v>
      </c>
      <c r="AF7" s="237">
        <v>1.5453584505</v>
      </c>
      <c r="AG7" s="237">
        <v>0</v>
      </c>
      <c r="AH7" s="237">
        <v>0</v>
      </c>
      <c r="AI7" s="237">
        <v>5.1275437452200006</v>
      </c>
      <c r="AJ7" s="237">
        <v>0.17040650556</v>
      </c>
      <c r="AK7" s="237">
        <v>0</v>
      </c>
      <c r="AL7" s="237">
        <v>5.4321303374000003</v>
      </c>
      <c r="AM7" s="237">
        <v>0</v>
      </c>
      <c r="AN7" s="237">
        <v>0</v>
      </c>
      <c r="AO7" s="237">
        <v>0.72178234494000004</v>
      </c>
      <c r="AP7" s="237">
        <v>0.44644867904000002</v>
      </c>
      <c r="AQ7" s="237">
        <v>0.11432554514</v>
      </c>
      <c r="AR7" s="237">
        <v>1.3817712170000001</v>
      </c>
      <c r="AS7" s="237">
        <v>0.45358999999999999</v>
      </c>
      <c r="AT7" s="237">
        <v>0</v>
      </c>
      <c r="AU7" s="237">
        <v>5.5746773451600005</v>
      </c>
      <c r="AV7" s="237">
        <v>1.0627259899800001</v>
      </c>
      <c r="AX7" s="378" t="s">
        <v>301</v>
      </c>
      <c r="AY7" s="85" t="s">
        <v>207</v>
      </c>
      <c r="AZ7" s="299">
        <f>SUM(BO24)</f>
        <v>124.77836158324001</v>
      </c>
      <c r="BA7" s="124">
        <f t="shared" si="0"/>
        <v>4.2709843275433457</v>
      </c>
      <c r="BB7" s="124">
        <f>BR24/AZ7*100</f>
        <v>30.553912420341341</v>
      </c>
      <c r="BC7" s="473"/>
      <c r="BD7" s="473"/>
      <c r="BE7" s="385" t="s">
        <v>207</v>
      </c>
      <c r="BF7" s="497">
        <f>BF16*('Table S14'!$G$22/'Table S14'!$G$23)</f>
        <v>0</v>
      </c>
      <c r="BG7" s="498">
        <f>BG16*('Table S14'!$H$22/'Table S14'!$H$23)</f>
        <v>0.43878799139352076</v>
      </c>
      <c r="BH7" s="499">
        <f>BH16*('Table S14'!$I$22/'Table S14'!$I$23)</f>
        <v>0</v>
      </c>
      <c r="BI7" s="500">
        <f>SUM(BF7:BH7)</f>
        <v>0.43878799139352076</v>
      </c>
      <c r="BJ7" s="500">
        <f t="shared" ref="BJ7:BJ12" si="4">(BF7*0.3+BG7*0.7+BH7*0.3)*0.69</f>
        <v>0.21193459984307048</v>
      </c>
      <c r="BK7" s="390">
        <f>SUM(BQ24:BS24)</f>
        <v>38.124671317679997</v>
      </c>
      <c r="BL7" s="390">
        <f>SUM(BT24:BX24)</f>
        <v>86.653690265560002</v>
      </c>
      <c r="BM7" s="227"/>
      <c r="BN7" s="114" t="s">
        <v>27</v>
      </c>
      <c r="BO7" s="276">
        <v>0.84050771308000005</v>
      </c>
      <c r="BP7" s="241">
        <f t="shared" ref="BP7:BP50" si="5">RANK(BO7,$BO$6:$BO$50)</f>
        <v>44</v>
      </c>
      <c r="BQ7" s="321">
        <v>0.6790015505</v>
      </c>
      <c r="BR7" s="272">
        <v>0</v>
      </c>
      <c r="BS7" s="272">
        <v>9.2378139399999989E-3</v>
      </c>
      <c r="BT7" s="272">
        <v>0</v>
      </c>
      <c r="BU7" s="272">
        <v>0</v>
      </c>
      <c r="BV7" s="272">
        <v>0</v>
      </c>
      <c r="BW7" s="272">
        <v>0</v>
      </c>
      <c r="BX7" s="322">
        <v>0.15226834864</v>
      </c>
      <c r="BY7" s="260">
        <f>(BQ7*'Table S14'!$G$23+'Table S15'!BR7*'Table S14'!$H$23+'Table S15'!BS7*'Table S14'!$I$23)</f>
        <v>158.3697690222053</v>
      </c>
      <c r="BZ7" s="148">
        <f>(BQ7*'Table S14'!$G$23*0.3+BR7*'Table S14'!$H$23*0.7+BS7*'Table S14'!$I$23*0.3)*0.68</f>
        <v>32.30743288052988</v>
      </c>
      <c r="CA7" s="103">
        <f>(BQ7*'Table S14'!$G$22*0.3+BR7*'Table S14'!$H$22*0.7+BS7*'Table S14'!$I$22*0.3)*0.68</f>
        <v>2.7292638810550156</v>
      </c>
      <c r="CC7" s="107" t="s">
        <v>27</v>
      </c>
      <c r="CD7" s="368">
        <f t="shared" ref="CD7:CD50" si="6">BQ7/BQ$52*100</f>
        <v>6.2123986525668175E-2</v>
      </c>
      <c r="CE7" s="273">
        <f t="shared" ref="CE7:CE50" si="7">BR7/BR$52*100</f>
        <v>0</v>
      </c>
      <c r="CF7" s="273">
        <f t="shared" ref="CF7:CF50" si="8">BS7/BS$52*100</f>
        <v>2.0971136876303835E-3</v>
      </c>
      <c r="CG7" s="273">
        <f t="shared" ref="CG7:CG50" si="9">BT7/BT$52*100</f>
        <v>0</v>
      </c>
      <c r="CH7" s="273">
        <f t="shared" ref="CH7:CH50" si="10">BU7/BU$52*100</f>
        <v>0</v>
      </c>
      <c r="CI7" s="273">
        <f t="shared" ref="CI7:CI50" si="11">BV7/BV$52*100</f>
        <v>0</v>
      </c>
      <c r="CJ7" s="273">
        <f t="shared" ref="CJ7:CJ50" si="12">BW7/BW$52*100</f>
        <v>0</v>
      </c>
      <c r="CK7" s="322">
        <f t="shared" ref="CK7:CK50" si="13">BX7/BX$52*100</f>
        <v>0.84649765930647891</v>
      </c>
      <c r="CM7" s="107" t="s">
        <v>27</v>
      </c>
      <c r="CN7" s="417">
        <f t="shared" ref="CN7:CN50" si="14">BQ7/SUM($BQ7:$BX7)*100</f>
        <v>80.784690007404151</v>
      </c>
      <c r="CO7" s="96">
        <f t="shared" ref="CO7:CO50" si="15">BR7/SUM($BQ7:$BX7)*100</f>
        <v>0</v>
      </c>
      <c r="CP7" s="96">
        <f t="shared" ref="CP7:CP50" si="16">BS7/SUM($BQ7:$BX7)*100</f>
        <v>1.099075451211325</v>
      </c>
      <c r="CQ7" s="268">
        <f t="shared" ref="CQ7:CQ50" si="17">BT7/SUM($BQ7:$BX7)*100</f>
        <v>0</v>
      </c>
      <c r="CR7" s="96">
        <f t="shared" ref="CR7:CR50" si="18">BU7/SUM($BQ7:$BX7)*100</f>
        <v>0</v>
      </c>
      <c r="CS7" s="396">
        <f t="shared" ref="CS7:CS50" si="19">BV7/SUM($BQ7:$BX7)*100</f>
        <v>0</v>
      </c>
      <c r="CT7" s="396">
        <f t="shared" ref="CT7:CT50" si="20">BW7/SUM($BQ7:$BX7)*100</f>
        <v>0</v>
      </c>
      <c r="CU7" s="429">
        <f t="shared" ref="CU7:CU50" si="21">BX7/SUM($BQ7:$BX7)*100</f>
        <v>18.116234541384515</v>
      </c>
    </row>
    <row r="8" spans="1:99" x14ac:dyDescent="0.25">
      <c r="A8" s="33">
        <v>1974</v>
      </c>
      <c r="B8" s="237">
        <v>347.13802067187999</v>
      </c>
      <c r="C8" s="237">
        <f t="shared" si="3"/>
        <v>47.647343406399997</v>
      </c>
      <c r="D8" s="237">
        <v>1.4900322638399999</v>
      </c>
      <c r="E8" s="237">
        <v>1.1793339999999998E-4</v>
      </c>
      <c r="F8" s="237">
        <v>0.56126047266000001</v>
      </c>
      <c r="G8" s="237">
        <v>0</v>
      </c>
      <c r="H8" s="237">
        <v>0.31914592399999997</v>
      </c>
      <c r="I8" s="237">
        <v>0</v>
      </c>
      <c r="J8" s="237">
        <v>0</v>
      </c>
      <c r="K8" s="237">
        <v>0</v>
      </c>
      <c r="L8" s="237">
        <v>0</v>
      </c>
      <c r="M8" s="237">
        <v>7.615776099999999E-2</v>
      </c>
      <c r="N8" s="237">
        <v>4.9612866809799998</v>
      </c>
      <c r="O8" s="237">
        <v>2.2092908340199999</v>
      </c>
      <c r="P8" s="237">
        <v>0.29265263928000002</v>
      </c>
      <c r="Q8" s="237">
        <v>11.77744802076</v>
      </c>
      <c r="R8" s="237">
        <v>0</v>
      </c>
      <c r="S8" s="237">
        <v>0</v>
      </c>
      <c r="T8" s="237">
        <v>0.17935765062</v>
      </c>
      <c r="U8" s="237">
        <v>0</v>
      </c>
      <c r="V8" s="237">
        <v>0</v>
      </c>
      <c r="W8" s="237">
        <v>0</v>
      </c>
      <c r="X8" s="237">
        <v>0.61719265556000003</v>
      </c>
      <c r="Y8" s="237">
        <v>0</v>
      </c>
      <c r="Z8" s="237">
        <v>0.82520540083999994</v>
      </c>
      <c r="AA8" s="237">
        <v>0</v>
      </c>
      <c r="AB8" s="237">
        <v>0.44918291956</v>
      </c>
      <c r="AC8" s="237">
        <v>0</v>
      </c>
      <c r="AD8" s="237">
        <v>0</v>
      </c>
      <c r="AE8" s="237">
        <v>0</v>
      </c>
      <c r="AF8" s="237">
        <v>1.59607616276</v>
      </c>
      <c r="AG8" s="237">
        <v>0</v>
      </c>
      <c r="AH8" s="237">
        <v>0</v>
      </c>
      <c r="AI8" s="237">
        <v>5.3886020266400001</v>
      </c>
      <c r="AJ8" s="237">
        <v>0.19789405956</v>
      </c>
      <c r="AK8" s="237">
        <v>0</v>
      </c>
      <c r="AL8" s="237">
        <v>6.2322122953200001</v>
      </c>
      <c r="AM8" s="237">
        <v>0</v>
      </c>
      <c r="AN8" s="237">
        <v>0</v>
      </c>
      <c r="AO8" s="237">
        <v>0.88437077325999991</v>
      </c>
      <c r="AP8" s="237">
        <v>0.48465910063999995</v>
      </c>
      <c r="AQ8" s="237">
        <v>0.14738227715999999</v>
      </c>
      <c r="AR8" s="237">
        <v>1.7127848697599999</v>
      </c>
      <c r="AS8" s="237">
        <v>0.56081867600000002</v>
      </c>
      <c r="AT8" s="237">
        <v>0</v>
      </c>
      <c r="AU8" s="237">
        <v>5.3475503172799996</v>
      </c>
      <c r="AV8" s="237">
        <v>1.3366616915</v>
      </c>
      <c r="AX8" s="379" t="s">
        <v>53</v>
      </c>
      <c r="AY8" s="86" t="s">
        <v>297</v>
      </c>
      <c r="AZ8" s="300">
        <f>SUM(BO25:BO26)</f>
        <v>296.19455304016003</v>
      </c>
      <c r="BA8" s="126">
        <f t="shared" si="0"/>
        <v>10.13831467160527</v>
      </c>
      <c r="BB8" s="126">
        <f>SUM(BS25:BS26)/AZ8*100</f>
        <v>74.992012565059966</v>
      </c>
      <c r="BC8" s="473"/>
      <c r="BD8" s="473"/>
      <c r="BE8" s="384" t="s">
        <v>297</v>
      </c>
      <c r="BF8" s="497">
        <f>BF17*('Table S14'!$G$22/'Table S14'!$G$23)</f>
        <v>0.19665265393696293</v>
      </c>
      <c r="BG8" s="498">
        <f>BG17*('Table S14'!$H$22/'Table S14'!$H$23)</f>
        <v>0.66132730699203124</v>
      </c>
      <c r="BH8" s="499">
        <f>BH17*('Table S14'!$I$22/'Table S14'!$I$23)</f>
        <v>2.7993479157177297</v>
      </c>
      <c r="BI8" s="500">
        <f t="shared" ref="BI8:BI12" si="22">SUM(BF8:BH8)</f>
        <v>3.6573278766467237</v>
      </c>
      <c r="BJ8" s="500">
        <f t="shared" si="4"/>
        <v>0.93959320719567241</v>
      </c>
      <c r="BK8" s="390">
        <f>SUM(BQ25:BS26)</f>
        <v>289.65072895074002</v>
      </c>
      <c r="BL8" s="390">
        <f>SUM(BT25:BX26)</f>
        <v>6.5438240894199993</v>
      </c>
      <c r="BM8" s="227"/>
      <c r="BN8" s="114" t="s">
        <v>5</v>
      </c>
      <c r="BO8" s="276">
        <v>3.2960570940000005</v>
      </c>
      <c r="BP8" s="241">
        <f t="shared" si="5"/>
        <v>40</v>
      </c>
      <c r="BQ8" s="323">
        <v>3.1416396359400003</v>
      </c>
      <c r="BR8" s="272">
        <v>2.5949883899999998E-2</v>
      </c>
      <c r="BS8" s="272">
        <v>0</v>
      </c>
      <c r="BT8" s="272">
        <v>0.12397340444</v>
      </c>
      <c r="BU8" s="272">
        <v>0</v>
      </c>
      <c r="BV8" s="272">
        <v>0</v>
      </c>
      <c r="BW8" s="273">
        <v>0</v>
      </c>
      <c r="BX8" s="322">
        <v>4.4941697199999998E-3</v>
      </c>
      <c r="BY8" s="260">
        <f>(BQ8*'Table S14'!$G$23+'Table S15'!BR8*'Table S14'!$H$23+'Table S15'!BS8*'Table S14'!$I$23)</f>
        <v>728.06842285233961</v>
      </c>
      <c r="BZ8" s="148">
        <f>(BQ8*'Table S14'!$G$23*0.3+BR8*'Table S14'!$H$23*0.7+BS8*'Table S14'!$I$23*0.3)*0.68</f>
        <v>149.34087663202999</v>
      </c>
      <c r="CA8" s="103">
        <f>(BQ8*'Table S14'!$G$22*0.3+BR8*'Table S14'!$H$22*0.7+BS8*'Table S14'!$I$22*0.3)*0.68</f>
        <v>12.66017643125163</v>
      </c>
      <c r="CC8" s="107" t="s">
        <v>5</v>
      </c>
      <c r="CD8" s="368">
        <f t="shared" si="6"/>
        <v>0.28743848709612285</v>
      </c>
      <c r="CE8" s="273">
        <f t="shared" si="7"/>
        <v>5.1153308245924563E-3</v>
      </c>
      <c r="CF8" s="273">
        <f t="shared" si="8"/>
        <v>0</v>
      </c>
      <c r="CG8" s="273">
        <f t="shared" si="9"/>
        <v>2.5678494337469028E-2</v>
      </c>
      <c r="CH8" s="273">
        <f t="shared" si="10"/>
        <v>0</v>
      </c>
      <c r="CI8" s="273">
        <f t="shared" si="11"/>
        <v>0</v>
      </c>
      <c r="CJ8" s="273">
        <f t="shared" si="12"/>
        <v>0</v>
      </c>
      <c r="CK8" s="322">
        <f t="shared" si="13"/>
        <v>2.4984208356395643E-2</v>
      </c>
      <c r="CM8" s="107" t="s">
        <v>5</v>
      </c>
      <c r="CN8" s="417">
        <f t="shared" si="14"/>
        <v>95.315085459499628</v>
      </c>
      <c r="CO8" s="96">
        <f t="shared" si="15"/>
        <v>0.78730080092477894</v>
      </c>
      <c r="CP8" s="96">
        <f t="shared" si="16"/>
        <v>0</v>
      </c>
      <c r="CQ8" s="96">
        <f t="shared" si="17"/>
        <v>3.7612638648060992</v>
      </c>
      <c r="CR8" s="96">
        <f t="shared" si="18"/>
        <v>0</v>
      </c>
      <c r="CS8" s="396">
        <f t="shared" si="19"/>
        <v>0</v>
      </c>
      <c r="CT8" s="396">
        <f t="shared" si="20"/>
        <v>0</v>
      </c>
      <c r="CU8" s="99">
        <f t="shared" si="21"/>
        <v>0.13634987476949328</v>
      </c>
    </row>
    <row r="9" spans="1:99" x14ac:dyDescent="0.25">
      <c r="A9" s="33">
        <v>1975</v>
      </c>
      <c r="B9" s="237">
        <v>389.8365465864</v>
      </c>
      <c r="C9" s="237">
        <f t="shared" si="3"/>
        <v>52.64135388434002</v>
      </c>
      <c r="D9" s="237">
        <v>1.7019268323400001</v>
      </c>
      <c r="E9" s="237">
        <v>2.1273371E-3</v>
      </c>
      <c r="F9" s="237">
        <v>0.64388733424</v>
      </c>
      <c r="G9" s="237">
        <v>0</v>
      </c>
      <c r="H9" s="237">
        <v>0.41277325026</v>
      </c>
      <c r="I9" s="237">
        <v>0</v>
      </c>
      <c r="J9" s="237">
        <v>0</v>
      </c>
      <c r="K9" s="237">
        <v>0</v>
      </c>
      <c r="L9" s="237">
        <v>0</v>
      </c>
      <c r="M9" s="237">
        <v>8.3354419940000007E-2</v>
      </c>
      <c r="N9" s="237">
        <v>5.2954890714400005</v>
      </c>
      <c r="O9" s="237">
        <v>2.3444243668200002</v>
      </c>
      <c r="P9" s="237">
        <v>0.41719212404</v>
      </c>
      <c r="Q9" s="237">
        <v>12.49708125628</v>
      </c>
      <c r="R9" s="237">
        <v>0</v>
      </c>
      <c r="S9" s="237">
        <v>0</v>
      </c>
      <c r="T9" s="237">
        <v>0.2067644656</v>
      </c>
      <c r="U9" s="237">
        <v>0</v>
      </c>
      <c r="V9" s="237">
        <v>0</v>
      </c>
      <c r="W9" s="237">
        <v>0</v>
      </c>
      <c r="X9" s="237">
        <v>0.71937922511999997</v>
      </c>
      <c r="Y9" s="237">
        <v>0</v>
      </c>
      <c r="Z9" s="237">
        <v>1.36579487002</v>
      </c>
      <c r="AA9" s="237">
        <v>0</v>
      </c>
      <c r="AB9" s="237">
        <v>0.58253475083999995</v>
      </c>
      <c r="AC9" s="237">
        <v>0</v>
      </c>
      <c r="AD9" s="237">
        <v>0</v>
      </c>
      <c r="AE9" s="237">
        <v>0</v>
      </c>
      <c r="AF9" s="237">
        <v>1.5413332928400001</v>
      </c>
      <c r="AG9" s="237">
        <v>0</v>
      </c>
      <c r="AH9" s="237">
        <v>0</v>
      </c>
      <c r="AI9" s="237">
        <v>5.9732151268599996</v>
      </c>
      <c r="AJ9" s="237">
        <v>0.20892264682</v>
      </c>
      <c r="AK9" s="237">
        <v>0</v>
      </c>
      <c r="AL9" s="237">
        <v>6.1651000260999993</v>
      </c>
      <c r="AM9" s="237">
        <v>0</v>
      </c>
      <c r="AN9" s="237">
        <v>0</v>
      </c>
      <c r="AO9" s="237">
        <v>1.0642092292799998</v>
      </c>
      <c r="AP9" s="237">
        <v>0.98796347181999988</v>
      </c>
      <c r="AQ9" s="237">
        <v>0.31164082386000003</v>
      </c>
      <c r="AR9" s="237">
        <v>1.9103015424399998</v>
      </c>
      <c r="AS9" s="237">
        <v>0.572158426</v>
      </c>
      <c r="AT9" s="237">
        <v>0</v>
      </c>
      <c r="AU9" s="237">
        <v>5.7148203259199999</v>
      </c>
      <c r="AV9" s="237">
        <v>1.9189596683599999</v>
      </c>
      <c r="AX9" s="380" t="s">
        <v>274</v>
      </c>
      <c r="AY9" s="87" t="s">
        <v>278</v>
      </c>
      <c r="AZ9" s="301">
        <f>SUM(BO27:BO35)</f>
        <v>396.10941143188001</v>
      </c>
      <c r="BA9" s="128">
        <f t="shared" si="0"/>
        <v>13.558256950580242</v>
      </c>
      <c r="BB9" s="128">
        <f>SUM(BT27:BT35)/AZ9*100</f>
        <v>88.429092339124566</v>
      </c>
      <c r="BC9" s="473"/>
      <c r="BD9" s="473"/>
      <c r="BE9" s="387" t="s">
        <v>274</v>
      </c>
      <c r="BF9" s="497">
        <f>BF18*('Table S14'!$G$22/'Table S14'!$G$23)</f>
        <v>0</v>
      </c>
      <c r="BG9" s="498">
        <f>BG18*('Table S14'!$H$22/'Table S14'!$H$23)</f>
        <v>0.52313854313737573</v>
      </c>
      <c r="BH9" s="499">
        <f>BH18*('Table S14'!$I$22/'Table S14'!$I$23)</f>
        <v>3.0903261300554719E-5</v>
      </c>
      <c r="BI9" s="500">
        <f t="shared" si="22"/>
        <v>0.52316944639867624</v>
      </c>
      <c r="BJ9" s="500">
        <f t="shared" si="4"/>
        <v>0.25268231331044166</v>
      </c>
      <c r="BK9" s="390">
        <f>SUM(BQ27:BS35)</f>
        <v>45.456031972799998</v>
      </c>
      <c r="BL9" s="390">
        <f>SUM(BT27:BX35)</f>
        <v>350.65337945908004</v>
      </c>
      <c r="BM9" s="227"/>
      <c r="BN9" s="114" t="s">
        <v>31</v>
      </c>
      <c r="BO9" s="276">
        <v>67.795208838880001</v>
      </c>
      <c r="BP9" s="241">
        <f t="shared" si="5"/>
        <v>13</v>
      </c>
      <c r="BQ9" s="323">
        <v>48.789482119219997</v>
      </c>
      <c r="BR9" s="269">
        <v>11.812350864079999</v>
      </c>
      <c r="BS9" s="189">
        <v>5.9377226165399994</v>
      </c>
      <c r="BT9" s="272">
        <v>0.64180354177999999</v>
      </c>
      <c r="BU9" s="272">
        <v>0</v>
      </c>
      <c r="BV9" s="272">
        <v>0</v>
      </c>
      <c r="BW9" s="273">
        <v>9.978980000000001E-4</v>
      </c>
      <c r="BX9" s="322">
        <v>0.61285179926</v>
      </c>
      <c r="BY9" s="260">
        <f>(BQ9*'Table S14'!$G$23+'Table S15'!BR9*'Table S14'!$H$23+'Table S15'!BS9*'Table S14'!$I$23)</f>
        <v>13691.173519571337</v>
      </c>
      <c r="BZ9" s="148">
        <f>(BQ9*'Table S14'!$G$23*0.3+BR9*'Table S14'!$H$23*0.7+BS9*'Table S14'!$I$23*0.3)*0.68</f>
        <v>3163.9491005393079</v>
      </c>
      <c r="CA9" s="103">
        <f>(BQ9*'Table S14'!$G$22*0.3+BR9*'Table S14'!$H$22*0.7+BS9*'Table S14'!$I$22*0.3)*0.68</f>
        <v>274.38269526539727</v>
      </c>
      <c r="CC9" s="107" t="s">
        <v>31</v>
      </c>
      <c r="CD9" s="367">
        <f t="shared" si="6"/>
        <v>4.4639031052827489</v>
      </c>
      <c r="CE9" s="269">
        <f t="shared" si="7"/>
        <v>2.3284914382961754</v>
      </c>
      <c r="CF9" s="189">
        <f t="shared" si="8"/>
        <v>1.3479465437792231</v>
      </c>
      <c r="CG9" s="273">
        <f t="shared" si="9"/>
        <v>0.1329361622987571</v>
      </c>
      <c r="CH9" s="273">
        <f t="shared" si="10"/>
        <v>0</v>
      </c>
      <c r="CI9" s="273">
        <f t="shared" si="11"/>
        <v>0</v>
      </c>
      <c r="CJ9" s="273">
        <f t="shared" si="12"/>
        <v>5.5276245802208829E-4</v>
      </c>
      <c r="CK9" s="324">
        <f t="shared" si="13"/>
        <v>3.4069957296369746</v>
      </c>
      <c r="CM9" s="107" t="s">
        <v>31</v>
      </c>
      <c r="CN9" s="417">
        <f t="shared" si="14"/>
        <v>71.965973635646691</v>
      </c>
      <c r="CO9" s="394">
        <f t="shared" si="15"/>
        <v>17.423577663360941</v>
      </c>
      <c r="CP9" s="96">
        <f t="shared" si="16"/>
        <v>8.7583218906389213</v>
      </c>
      <c r="CQ9" s="96">
        <f t="shared" si="17"/>
        <v>0.94667979164322724</v>
      </c>
      <c r="CR9" s="96">
        <f t="shared" si="18"/>
        <v>0</v>
      </c>
      <c r="CS9" s="396">
        <f t="shared" si="19"/>
        <v>0</v>
      </c>
      <c r="CT9" s="396">
        <f t="shared" si="20"/>
        <v>1.4719299742428314E-3</v>
      </c>
      <c r="CU9" s="99">
        <f t="shared" si="21"/>
        <v>0.90397508873596766</v>
      </c>
    </row>
    <row r="10" spans="1:99" x14ac:dyDescent="0.25">
      <c r="A10" s="33">
        <v>1976</v>
      </c>
      <c r="B10" s="237">
        <v>410.66403317332004</v>
      </c>
      <c r="C10" s="237">
        <f t="shared" si="3"/>
        <v>52.991231438020002</v>
      </c>
      <c r="D10" s="237">
        <v>1.77473619196</v>
      </c>
      <c r="E10" s="237">
        <v>0</v>
      </c>
      <c r="F10" s="237">
        <v>0.95862436344000002</v>
      </c>
      <c r="G10" s="237">
        <v>0</v>
      </c>
      <c r="H10" s="237">
        <v>0.47664325815999997</v>
      </c>
      <c r="I10" s="237">
        <v>0</v>
      </c>
      <c r="J10" s="237">
        <v>0</v>
      </c>
      <c r="K10" s="237">
        <v>0</v>
      </c>
      <c r="L10" s="237">
        <v>0</v>
      </c>
      <c r="M10" s="237">
        <v>8.4131873199999999E-2</v>
      </c>
      <c r="N10" s="237">
        <v>5.1374011630999998</v>
      </c>
      <c r="O10" s="237">
        <v>2.3593846722</v>
      </c>
      <c r="P10" s="237">
        <v>0.46293486117999999</v>
      </c>
      <c r="Q10" s="237">
        <v>11.968892030520001</v>
      </c>
      <c r="R10" s="237">
        <v>0</v>
      </c>
      <c r="S10" s="237">
        <v>0</v>
      </c>
      <c r="T10" s="237">
        <v>0.35128821857999998</v>
      </c>
      <c r="U10" s="237">
        <v>0</v>
      </c>
      <c r="V10" s="237">
        <v>0</v>
      </c>
      <c r="W10" s="237">
        <v>0</v>
      </c>
      <c r="X10" s="237">
        <v>0.73985518490000002</v>
      </c>
      <c r="Y10" s="237">
        <v>0</v>
      </c>
      <c r="Z10" s="237">
        <v>1.6865428738999999</v>
      </c>
      <c r="AA10" s="237">
        <v>0</v>
      </c>
      <c r="AB10" s="237">
        <v>0.90294165504000001</v>
      </c>
      <c r="AC10" s="237">
        <v>0</v>
      </c>
      <c r="AD10" s="237">
        <v>0</v>
      </c>
      <c r="AE10" s="237">
        <v>0</v>
      </c>
      <c r="AF10" s="237">
        <v>1.6767870601800001</v>
      </c>
      <c r="AG10" s="237">
        <v>0</v>
      </c>
      <c r="AH10" s="237">
        <v>0</v>
      </c>
      <c r="AI10" s="237">
        <v>5.8653813617999999</v>
      </c>
      <c r="AJ10" s="237">
        <v>0.26910587520000001</v>
      </c>
      <c r="AK10" s="237">
        <v>0</v>
      </c>
      <c r="AL10" s="237">
        <v>5.6497219963000003</v>
      </c>
      <c r="AM10" s="237">
        <v>0</v>
      </c>
      <c r="AN10" s="237">
        <v>0</v>
      </c>
      <c r="AO10" s="237">
        <v>0.95115827204000003</v>
      </c>
      <c r="AP10" s="237">
        <v>1.3537384478199999</v>
      </c>
      <c r="AQ10" s="237">
        <v>0.44282540211999999</v>
      </c>
      <c r="AR10" s="237">
        <v>1.69805408092</v>
      </c>
      <c r="AS10" s="237">
        <v>0.49695320399999993</v>
      </c>
      <c r="AT10" s="237">
        <v>0</v>
      </c>
      <c r="AU10" s="237">
        <v>5.5875665585999998</v>
      </c>
      <c r="AV10" s="237">
        <v>2.0965628328600001</v>
      </c>
      <c r="AX10" s="381" t="s">
        <v>239</v>
      </c>
      <c r="AY10" s="88" t="s">
        <v>212</v>
      </c>
      <c r="AZ10" s="302">
        <f>SUM(BO36:BO39)</f>
        <v>425.92835906517996</v>
      </c>
      <c r="BA10" s="130">
        <f t="shared" si="0"/>
        <v>14.578916754008581</v>
      </c>
      <c r="BB10" s="130">
        <f>SUM(BU37:BU39)/AZ10*100</f>
        <v>27.201078262119271</v>
      </c>
      <c r="BC10" s="473"/>
      <c r="BD10" s="473"/>
      <c r="BE10" s="388" t="s">
        <v>239</v>
      </c>
      <c r="BF10" s="497">
        <f>BF19*('Table S14'!$G$22/'Table S14'!$G$23)</f>
        <v>0.53399235056851491</v>
      </c>
      <c r="BG10" s="498">
        <f>BG19*('Table S14'!$H$22/'Table S14'!$H$23)</f>
        <v>0.98360795996284356</v>
      </c>
      <c r="BH10" s="499">
        <f>BH19*('Table S14'!$I$22/'Table S14'!$I$23)</f>
        <v>0.31546378404539083</v>
      </c>
      <c r="BI10" s="500">
        <f t="shared" si="22"/>
        <v>1.8330640945767493</v>
      </c>
      <c r="BJ10" s="500">
        <f t="shared" si="4"/>
        <v>0.6509200645271318</v>
      </c>
      <c r="BK10" s="390">
        <f>SUM(BQ36:BS39)</f>
        <v>137.83267089707999</v>
      </c>
      <c r="BL10" s="390">
        <f>SUM(BT36:BX39)</f>
        <v>288.09568816809997</v>
      </c>
      <c r="BM10" s="227"/>
      <c r="BN10" s="114" t="s">
        <v>6</v>
      </c>
      <c r="BO10" s="276">
        <v>277.37442990541996</v>
      </c>
      <c r="BP10" s="241">
        <f t="shared" si="5"/>
        <v>2</v>
      </c>
      <c r="BQ10" s="323">
        <v>132.95944145715998</v>
      </c>
      <c r="BR10" s="269">
        <v>2.9735101521799998</v>
      </c>
      <c r="BS10" s="189">
        <v>136.25541871932001</v>
      </c>
      <c r="BT10" s="270">
        <v>5.1848239975999997</v>
      </c>
      <c r="BU10" s="273">
        <v>0</v>
      </c>
      <c r="BV10" s="272">
        <v>0</v>
      </c>
      <c r="BW10" s="273">
        <v>4.5086846000000005E-4</v>
      </c>
      <c r="BX10" s="322">
        <v>7.8471070000000001E-4</v>
      </c>
      <c r="BY10" s="260">
        <f>(BQ10*'Table S14'!$G$23+'Table S15'!BR10*'Table S14'!$H$23+'Table S15'!BS10*'Table S14'!$I$23)</f>
        <v>55515.748535013758</v>
      </c>
      <c r="BZ10" s="148">
        <f>(BQ10*'Table S14'!$G$23*0.3+BR10*'Table S14'!$H$23*0.7+BS10*'Table S14'!$I$23*0.3)*0.68</f>
        <v>11418.591463690835</v>
      </c>
      <c r="CA10" s="103">
        <f>(BQ10*'Table S14'!$G$22*0.3+BR10*'Table S14'!$H$22*0.7+BS10*'Table S14'!$I$22*0.3)*0.68</f>
        <v>896.38028947913153</v>
      </c>
      <c r="CC10" s="107" t="s">
        <v>6</v>
      </c>
      <c r="CD10" s="367">
        <f t="shared" si="6"/>
        <v>12.164877301771305</v>
      </c>
      <c r="CE10" s="273">
        <f t="shared" si="7"/>
        <v>0.58614860079142628</v>
      </c>
      <c r="CF10" s="189">
        <f t="shared" si="8"/>
        <v>30.93189638436203</v>
      </c>
      <c r="CG10" s="270">
        <f t="shared" si="9"/>
        <v>1.0739277046116835</v>
      </c>
      <c r="CH10" s="273">
        <f t="shared" si="10"/>
        <v>0</v>
      </c>
      <c r="CI10" s="273">
        <f t="shared" si="11"/>
        <v>0</v>
      </c>
      <c r="CJ10" s="273">
        <f t="shared" si="12"/>
        <v>2.4974812876088904E-4</v>
      </c>
      <c r="CK10" s="322">
        <f t="shared" si="13"/>
        <v>4.3624021453940722E-3</v>
      </c>
      <c r="CM10" s="107" t="s">
        <v>6</v>
      </c>
      <c r="CN10" s="417">
        <f t="shared" si="14"/>
        <v>47.935003057959207</v>
      </c>
      <c r="CO10" s="96">
        <f t="shared" si="15"/>
        <v>1.0720202843477378</v>
      </c>
      <c r="CP10" s="395">
        <f t="shared" si="16"/>
        <v>49.123280313106306</v>
      </c>
      <c r="CQ10" s="96">
        <f t="shared" si="17"/>
        <v>1.8692508892647162</v>
      </c>
      <c r="CR10" s="96">
        <f t="shared" si="18"/>
        <v>0</v>
      </c>
      <c r="CS10" s="396">
        <f t="shared" si="19"/>
        <v>0</v>
      </c>
      <c r="CT10" s="396">
        <f t="shared" si="20"/>
        <v>1.6254867478366288E-4</v>
      </c>
      <c r="CU10" s="99">
        <f t="shared" si="21"/>
        <v>2.8290664725929253E-4</v>
      </c>
    </row>
    <row r="11" spans="1:99" x14ac:dyDescent="0.25">
      <c r="A11" s="33">
        <v>1977</v>
      </c>
      <c r="B11" s="237">
        <v>442.71909423170001</v>
      </c>
      <c r="C11" s="237">
        <f t="shared" si="3"/>
        <v>56.366976130399991</v>
      </c>
      <c r="D11" s="237">
        <v>1.7940672905799999</v>
      </c>
      <c r="E11" s="237">
        <v>8.1646199999999994E-6</v>
      </c>
      <c r="F11" s="237">
        <v>1.0052987744399999</v>
      </c>
      <c r="G11" s="237">
        <v>0</v>
      </c>
      <c r="H11" s="237">
        <v>0.64067954575999997</v>
      </c>
      <c r="I11" s="237">
        <v>0</v>
      </c>
      <c r="J11" s="237">
        <v>0</v>
      </c>
      <c r="K11" s="237">
        <v>0</v>
      </c>
      <c r="L11" s="237">
        <v>4.7536232000000003E-4</v>
      </c>
      <c r="M11" s="237">
        <v>6.8775130160000003E-2</v>
      </c>
      <c r="N11" s="237">
        <v>4.7249173032599998</v>
      </c>
      <c r="O11" s="237">
        <v>2.4077382733800001</v>
      </c>
      <c r="P11" s="237">
        <v>0.57212576751999999</v>
      </c>
      <c r="Q11" s="237">
        <v>13.10666811472</v>
      </c>
      <c r="R11" s="237">
        <v>0</v>
      </c>
      <c r="S11" s="237">
        <v>0</v>
      </c>
      <c r="T11" s="237">
        <v>0.32189649375999996</v>
      </c>
      <c r="U11" s="237">
        <v>0</v>
      </c>
      <c r="V11" s="237">
        <v>0</v>
      </c>
      <c r="W11" s="237">
        <v>0</v>
      </c>
      <c r="X11" s="237">
        <v>0.67331262471999997</v>
      </c>
      <c r="Y11" s="237">
        <v>0</v>
      </c>
      <c r="Z11" s="237">
        <v>1.7810755658000001</v>
      </c>
      <c r="AA11" s="237">
        <v>0</v>
      </c>
      <c r="AB11" s="237">
        <v>0.85369357438000004</v>
      </c>
      <c r="AC11" s="237">
        <v>0</v>
      </c>
      <c r="AD11" s="237">
        <v>0</v>
      </c>
      <c r="AE11" s="237">
        <v>0</v>
      </c>
      <c r="AF11" s="237">
        <v>1.8642340348599999</v>
      </c>
      <c r="AG11" s="237">
        <v>0</v>
      </c>
      <c r="AH11" s="237">
        <v>0</v>
      </c>
      <c r="AI11" s="237">
        <v>5.9890191096399992</v>
      </c>
      <c r="AJ11" s="237">
        <v>0.32441936133999999</v>
      </c>
      <c r="AK11" s="237">
        <v>0</v>
      </c>
      <c r="AL11" s="237">
        <v>6.0490943836</v>
      </c>
      <c r="AM11" s="237">
        <v>0</v>
      </c>
      <c r="AN11" s="237">
        <v>0</v>
      </c>
      <c r="AO11" s="237">
        <v>1.0607129575599998</v>
      </c>
      <c r="AP11" s="237">
        <v>1.5461023380999999</v>
      </c>
      <c r="AQ11" s="237">
        <v>0.53991724880000003</v>
      </c>
      <c r="AR11" s="237">
        <v>1.73629806818</v>
      </c>
      <c r="AS11" s="237">
        <v>0.62645314900000004</v>
      </c>
      <c r="AT11" s="237">
        <v>0</v>
      </c>
      <c r="AU11" s="237">
        <v>5.5117607834399998</v>
      </c>
      <c r="AV11" s="237">
        <v>3.1682327104599999</v>
      </c>
      <c r="AX11" s="382" t="s">
        <v>347</v>
      </c>
      <c r="AY11" s="89" t="s">
        <v>391</v>
      </c>
      <c r="AZ11" s="303">
        <f>SUM(BO40:BO41)</f>
        <v>86.332449662939993</v>
      </c>
      <c r="BA11" s="297">
        <f t="shared" si="0"/>
        <v>2.9550359115980562</v>
      </c>
      <c r="BB11" s="297">
        <f>SUM(BV40:BV41)/AZ11*100</f>
        <v>96.398612303022986</v>
      </c>
      <c r="BC11" s="473"/>
      <c r="BD11" s="473"/>
      <c r="BE11" s="382" t="s">
        <v>347</v>
      </c>
      <c r="BF11" s="497">
        <f>BF20*('Table S14'!$G$22/'Table S14'!$G$23)</f>
        <v>0</v>
      </c>
      <c r="BG11" s="498">
        <f>BG20*('Table S14'!$H$22/'Table S14'!$H$23)</f>
        <v>3.5784303279732636E-2</v>
      </c>
      <c r="BH11" s="499">
        <f>BH20*('Table S14'!$I$22/'Table S14'!$I$23)</f>
        <v>0</v>
      </c>
      <c r="BI11" s="500">
        <f t="shared" si="22"/>
        <v>3.5784303279732636E-2</v>
      </c>
      <c r="BJ11" s="500">
        <f t="shared" si="4"/>
        <v>1.7283818484110862E-2</v>
      </c>
      <c r="BK11" s="390">
        <f>SUM(BQ40:BS41)</f>
        <v>3.1091662206599997</v>
      </c>
      <c r="BL11" s="390">
        <f>SUM(BT40:BX41)</f>
        <v>83.223283442280007</v>
      </c>
      <c r="BM11" s="227"/>
      <c r="BN11" s="114" t="s">
        <v>35</v>
      </c>
      <c r="BO11" s="276">
        <v>5.9208218531400005</v>
      </c>
      <c r="BP11" s="241">
        <f t="shared" si="5"/>
        <v>37</v>
      </c>
      <c r="BQ11" s="323">
        <v>3.38812860656</v>
      </c>
      <c r="BR11" s="272">
        <v>9.9608364000000008E-4</v>
      </c>
      <c r="BS11" s="272">
        <v>4.8996791800000007E-3</v>
      </c>
      <c r="BT11" s="272">
        <v>0.32013747174000001</v>
      </c>
      <c r="BU11" s="272">
        <v>0</v>
      </c>
      <c r="BV11" s="272">
        <v>0</v>
      </c>
      <c r="BW11" s="273">
        <v>0</v>
      </c>
      <c r="BX11" s="324">
        <v>2.20666001202</v>
      </c>
      <c r="BY11" s="260">
        <f>(BQ11*'Table S14'!$G$23+'Table S15'!BR11*'Table S14'!$H$23+'Table S15'!BS11*'Table S14'!$I$23)</f>
        <v>782.95615221303967</v>
      </c>
      <c r="BZ11" s="148">
        <f>(BQ11*'Table S14'!$G$23*0.3+BR11*'Table S14'!$H$23*0.7+BS11*'Table S14'!$I$23*0.3)*0.68</f>
        <v>159.75433560976904</v>
      </c>
      <c r="CA11" s="103">
        <f>(BQ11*'Table S14'!$G$22*0.3+BR11*'Table S14'!$H$22*0.7+BS11*'Table S14'!$I$22*0.3)*0.68</f>
        <v>13.518212804408819</v>
      </c>
      <c r="CC11" s="107" t="s">
        <v>35</v>
      </c>
      <c r="CD11" s="368">
        <f t="shared" si="6"/>
        <v>0.30999053793937442</v>
      </c>
      <c r="CE11" s="273">
        <f t="shared" si="7"/>
        <v>1.9635145063459246E-4</v>
      </c>
      <c r="CF11" s="273">
        <f t="shared" si="8"/>
        <v>1.1122960843456449E-3</v>
      </c>
      <c r="CG11" s="273">
        <f t="shared" si="9"/>
        <v>6.6309772587279617E-2</v>
      </c>
      <c r="CH11" s="273">
        <f t="shared" si="10"/>
        <v>0</v>
      </c>
      <c r="CI11" s="273">
        <f t="shared" si="11"/>
        <v>0</v>
      </c>
      <c r="CJ11" s="273">
        <f t="shared" si="12"/>
        <v>0</v>
      </c>
      <c r="CK11" s="324">
        <f t="shared" si="13"/>
        <v>12.267372383977122</v>
      </c>
      <c r="CM11" s="107" t="s">
        <v>35</v>
      </c>
      <c r="CN11" s="417">
        <f t="shared" si="14"/>
        <v>57.223957933528567</v>
      </c>
      <c r="CO11" s="96">
        <f t="shared" si="15"/>
        <v>1.6823401627457265E-2</v>
      </c>
      <c r="CP11" s="96">
        <f t="shared" si="16"/>
        <v>8.2753362650179144E-2</v>
      </c>
      <c r="CQ11" s="96">
        <f t="shared" si="17"/>
        <v>5.4069769312552607</v>
      </c>
      <c r="CR11" s="96">
        <f t="shared" si="18"/>
        <v>0</v>
      </c>
      <c r="CS11" s="396">
        <f t="shared" si="19"/>
        <v>0</v>
      </c>
      <c r="CT11" s="396">
        <f t="shared" si="20"/>
        <v>0</v>
      </c>
      <c r="CU11" s="429">
        <f t="shared" si="21"/>
        <v>37.269488370938539</v>
      </c>
    </row>
    <row r="12" spans="1:99" x14ac:dyDescent="0.25">
      <c r="A12" s="33">
        <v>1978</v>
      </c>
      <c r="B12" s="237">
        <v>428.693941747</v>
      </c>
      <c r="C12" s="237">
        <f t="shared" si="3"/>
        <v>52.72852118182</v>
      </c>
      <c r="D12" s="237">
        <v>1.6700331050799999</v>
      </c>
      <c r="E12" s="237">
        <v>1.3380904999999998E-3</v>
      </c>
      <c r="F12" s="237">
        <v>0.77823615633999998</v>
      </c>
      <c r="G12" s="237">
        <v>0</v>
      </c>
      <c r="H12" s="237">
        <v>0.78483589083999994</v>
      </c>
      <c r="I12" s="237">
        <v>0</v>
      </c>
      <c r="J12" s="237">
        <v>0</v>
      </c>
      <c r="K12" s="237">
        <v>0</v>
      </c>
      <c r="L12" s="237">
        <v>3.35293728E-3</v>
      </c>
      <c r="M12" s="237">
        <v>6.0285739719999995E-2</v>
      </c>
      <c r="N12" s="237">
        <v>4.2145714009200006</v>
      </c>
      <c r="O12" s="237">
        <v>2.2869291127799998</v>
      </c>
      <c r="P12" s="237">
        <v>0.43629733484</v>
      </c>
      <c r="Q12" s="237">
        <v>11.6771892087</v>
      </c>
      <c r="R12" s="237">
        <v>0</v>
      </c>
      <c r="S12" s="237">
        <v>0</v>
      </c>
      <c r="T12" s="237">
        <v>0.35287759794000001</v>
      </c>
      <c r="U12" s="237">
        <v>0</v>
      </c>
      <c r="V12" s="237">
        <v>0</v>
      </c>
      <c r="W12" s="237">
        <v>0</v>
      </c>
      <c r="X12" s="237">
        <v>0.60864248405999999</v>
      </c>
      <c r="Y12" s="237">
        <v>0</v>
      </c>
      <c r="Z12" s="237">
        <v>1.7575297088999999</v>
      </c>
      <c r="AA12" s="237">
        <v>2.177232E-4</v>
      </c>
      <c r="AB12" s="237">
        <v>1.0273677423000001</v>
      </c>
      <c r="AC12" s="237">
        <v>0</v>
      </c>
      <c r="AD12" s="237">
        <v>0</v>
      </c>
      <c r="AE12" s="237">
        <v>0</v>
      </c>
      <c r="AF12" s="237">
        <v>1.8588372210399999</v>
      </c>
      <c r="AG12" s="237">
        <v>0</v>
      </c>
      <c r="AH12" s="237">
        <v>0</v>
      </c>
      <c r="AI12" s="237">
        <v>4.7749863818199998</v>
      </c>
      <c r="AJ12" s="237">
        <v>0.38693041360000002</v>
      </c>
      <c r="AK12" s="237">
        <v>0</v>
      </c>
      <c r="AL12" s="237">
        <v>5.6285656515199998</v>
      </c>
      <c r="AM12" s="237">
        <v>0</v>
      </c>
      <c r="AN12" s="237">
        <v>0</v>
      </c>
      <c r="AO12" s="237">
        <v>1.0957246624799999</v>
      </c>
      <c r="AP12" s="237">
        <v>1.9384758316999999</v>
      </c>
      <c r="AQ12" s="237">
        <v>0.51484279359999996</v>
      </c>
      <c r="AR12" s="237">
        <v>1.5580408268999999</v>
      </c>
      <c r="AS12" s="237">
        <v>0.702883064</v>
      </c>
      <c r="AT12" s="237">
        <v>0</v>
      </c>
      <c r="AU12" s="237">
        <v>4.7726268066399999</v>
      </c>
      <c r="AV12" s="237">
        <v>3.8369032951199999</v>
      </c>
      <c r="AX12" s="383" t="s">
        <v>275</v>
      </c>
      <c r="AY12" s="68" t="s">
        <v>298</v>
      </c>
      <c r="AZ12" s="304">
        <f>SUM(BO42:BO50)</f>
        <v>314.08071349976001</v>
      </c>
      <c r="BA12" s="298">
        <f t="shared" si="0"/>
        <v>10.750532287172502</v>
      </c>
      <c r="BB12" s="298">
        <f>SUM(BW42:BW50)/AZ12*100</f>
        <v>7.1957693227659032</v>
      </c>
      <c r="BC12" s="473"/>
      <c r="BD12" s="473"/>
      <c r="BE12" s="383" t="s">
        <v>275</v>
      </c>
      <c r="BF12" s="497">
        <f>BF21*('Table S14'!$G$22/'Table S14'!$G$23)</f>
        <v>0.45618579029879841</v>
      </c>
      <c r="BG12" s="498">
        <f>BG21*('Table S14'!$H$22/'Table S14'!$H$23)</f>
        <v>2.7670077897851604</v>
      </c>
      <c r="BH12" s="499">
        <f>BH21*('Table S14'!$I$22/'Table S14'!$I$23)</f>
        <v>0.1415299169258197</v>
      </c>
      <c r="BI12" s="500">
        <f t="shared" si="22"/>
        <v>3.3647234970097784</v>
      </c>
      <c r="BJ12" s="500">
        <f t="shared" si="4"/>
        <v>1.4601919138617283</v>
      </c>
      <c r="BK12" s="390">
        <f>SUM(BQ42:BS50)</f>
        <v>275.00090592574003</v>
      </c>
      <c r="BL12" s="390">
        <f>SUM(BT42:BX50)</f>
        <v>39.079807574020002</v>
      </c>
      <c r="BM12" s="227"/>
      <c r="BN12" s="114" t="s">
        <v>30</v>
      </c>
      <c r="BO12" s="276">
        <v>27.074289965359998</v>
      </c>
      <c r="BP12" s="241">
        <f t="shared" si="5"/>
        <v>29</v>
      </c>
      <c r="BQ12" s="323">
        <v>26.716827479700001</v>
      </c>
      <c r="BR12" s="272">
        <v>0.1160147143</v>
      </c>
      <c r="BS12" s="272">
        <v>6.0327470000000002E-4</v>
      </c>
      <c r="BT12" s="272">
        <v>2.1836729779999998E-2</v>
      </c>
      <c r="BU12" s="272">
        <v>0</v>
      </c>
      <c r="BV12" s="272">
        <v>0</v>
      </c>
      <c r="BW12" s="273">
        <v>0</v>
      </c>
      <c r="BX12" s="322">
        <v>0.21900776687999998</v>
      </c>
      <c r="BY12" s="260">
        <f>(BQ12*'Table S14'!$G$23+'Table S15'!BR12*'Table S14'!$H$23+'Table S15'!BS12*'Table S14'!$I$23)</f>
        <v>6179.5932664507936</v>
      </c>
      <c r="BZ12" s="148">
        <f>(BQ12*'Table S14'!$G$23*0.3+BR12*'Table S14'!$H$23*0.7+BS12*'Table S14'!$I$23*0.3)*0.68</f>
        <v>1264.2802997615545</v>
      </c>
      <c r="CA12" s="103">
        <f>(BQ12*'Table S14'!$G$22*0.3+BR12*'Table S14'!$H$22*0.7+BS12*'Table S14'!$I$22*0.3)*0.68</f>
        <v>107.09159367445167</v>
      </c>
      <c r="CC12" s="107" t="s">
        <v>30</v>
      </c>
      <c r="CD12" s="367">
        <f t="shared" si="6"/>
        <v>2.4444065394773853</v>
      </c>
      <c r="CE12" s="273">
        <f t="shared" si="7"/>
        <v>2.2869221552281292E-2</v>
      </c>
      <c r="CF12" s="273">
        <f t="shared" si="8"/>
        <v>1.3695184152746784E-4</v>
      </c>
      <c r="CG12" s="273">
        <f t="shared" si="9"/>
        <v>4.5230212442536619E-3</v>
      </c>
      <c r="CH12" s="273">
        <f t="shared" si="10"/>
        <v>0</v>
      </c>
      <c r="CI12" s="273">
        <f t="shared" si="11"/>
        <v>0</v>
      </c>
      <c r="CJ12" s="273">
        <f t="shared" si="12"/>
        <v>0</v>
      </c>
      <c r="CK12" s="324">
        <f t="shared" si="13"/>
        <v>1.2175187009623758</v>
      </c>
      <c r="CM12" s="107" t="s">
        <v>30</v>
      </c>
      <c r="CN12" s="417">
        <f t="shared" si="14"/>
        <v>98.679697653687853</v>
      </c>
      <c r="CO12" s="96">
        <f t="shared" si="15"/>
        <v>0.42850510372916212</v>
      </c>
      <c r="CP12" s="96">
        <f t="shared" si="16"/>
        <v>2.2282198379785963E-3</v>
      </c>
      <c r="CQ12" s="96">
        <f t="shared" si="17"/>
        <v>8.065485672177862E-2</v>
      </c>
      <c r="CR12" s="96">
        <f t="shared" si="18"/>
        <v>0</v>
      </c>
      <c r="CS12" s="396">
        <f t="shared" si="19"/>
        <v>0</v>
      </c>
      <c r="CT12" s="396">
        <f t="shared" si="20"/>
        <v>0</v>
      </c>
      <c r="CU12" s="99">
        <f t="shared" si="21"/>
        <v>0.80891416602321908</v>
      </c>
    </row>
    <row r="13" spans="1:99" x14ac:dyDescent="0.25">
      <c r="A13" s="33">
        <v>1979</v>
      </c>
      <c r="B13" s="237">
        <v>168.74323820335999</v>
      </c>
      <c r="C13" s="237">
        <f t="shared" si="3"/>
        <v>19.705327606419999</v>
      </c>
      <c r="D13" s="237">
        <v>0.60459464689999998</v>
      </c>
      <c r="E13" s="237">
        <v>2.4403141999999997E-4</v>
      </c>
      <c r="F13" s="237">
        <v>0.24143053494</v>
      </c>
      <c r="G13" s="237">
        <v>0</v>
      </c>
      <c r="H13" s="237">
        <v>0.35091808913999994</v>
      </c>
      <c r="I13" s="237">
        <v>0</v>
      </c>
      <c r="J13" s="237">
        <v>0</v>
      </c>
      <c r="K13" s="237">
        <v>0</v>
      </c>
      <c r="L13" s="237">
        <v>0</v>
      </c>
      <c r="M13" s="237">
        <v>2.934455146E-2</v>
      </c>
      <c r="N13" s="237">
        <v>1.7828890186199999</v>
      </c>
      <c r="O13" s="237">
        <v>0.80066799619999995</v>
      </c>
      <c r="P13" s="237">
        <v>0.10381495766</v>
      </c>
      <c r="Q13" s="237">
        <v>3.9954402575599999</v>
      </c>
      <c r="R13" s="237">
        <v>0</v>
      </c>
      <c r="S13" s="237">
        <v>0</v>
      </c>
      <c r="T13" s="237">
        <v>7.2649695939999995E-2</v>
      </c>
      <c r="U13" s="237">
        <v>0</v>
      </c>
      <c r="V13" s="237">
        <v>0</v>
      </c>
      <c r="W13" s="237">
        <v>0</v>
      </c>
      <c r="X13" s="237">
        <v>0.20951049946</v>
      </c>
      <c r="Y13" s="237">
        <v>0</v>
      </c>
      <c r="Z13" s="237">
        <v>0.68667266457999998</v>
      </c>
      <c r="AA13" s="237">
        <v>0</v>
      </c>
      <c r="AB13" s="237">
        <v>0.33038769856</v>
      </c>
      <c r="AC13" s="237">
        <v>0</v>
      </c>
      <c r="AD13" s="237">
        <v>0</v>
      </c>
      <c r="AE13" s="237">
        <v>0</v>
      </c>
      <c r="AF13" s="237">
        <v>0.93861287981999997</v>
      </c>
      <c r="AG13" s="237">
        <v>0</v>
      </c>
      <c r="AH13" s="237">
        <v>0</v>
      </c>
      <c r="AI13" s="237">
        <v>1.72538197124</v>
      </c>
      <c r="AJ13" s="237">
        <v>9.2410797879999992E-2</v>
      </c>
      <c r="AK13" s="237">
        <v>0</v>
      </c>
      <c r="AL13" s="237">
        <v>2.0560581530399999</v>
      </c>
      <c r="AM13" s="237">
        <v>0</v>
      </c>
      <c r="AN13" s="237">
        <v>0</v>
      </c>
      <c r="AO13" s="237">
        <v>0.25380809886</v>
      </c>
      <c r="AP13" s="237">
        <v>1.0099598652800001</v>
      </c>
      <c r="AQ13" s="237">
        <v>0.24675205281999998</v>
      </c>
      <c r="AR13" s="237">
        <v>0.51948483365999998</v>
      </c>
      <c r="AS13" s="237">
        <v>0.283403032</v>
      </c>
      <c r="AT13" s="237">
        <v>0</v>
      </c>
      <c r="AU13" s="237">
        <v>1.8285056577399998</v>
      </c>
      <c r="AV13" s="237">
        <v>1.54238562164</v>
      </c>
      <c r="AY13" s="392" t="s">
        <v>54</v>
      </c>
      <c r="AZ13" s="393">
        <f>SUM(AZ6:AZ12)</f>
        <v>2921.5363956863794</v>
      </c>
      <c r="BA13" s="393">
        <f>SUM(BA6:BA12)</f>
        <v>100.00000000000001</v>
      </c>
      <c r="BC13" s="473"/>
      <c r="BD13" s="473"/>
      <c r="BE13" s="391" t="s">
        <v>54</v>
      </c>
      <c r="BF13" s="497">
        <f>SUM(BF6:BF12)</f>
        <v>21.348151553748725</v>
      </c>
      <c r="BG13" s="498">
        <f>SUM(BG6:BG12)</f>
        <v>5.8386214468580206</v>
      </c>
      <c r="BH13" s="499">
        <f>SUM(BH6:BH12)</f>
        <v>5.5515216429222667</v>
      </c>
      <c r="BI13" s="500">
        <f>SUM(BI6:BI12)</f>
        <v>32.738294643529017</v>
      </c>
      <c r="BJ13" s="500">
        <f>SUM(BJ6:BJ12)</f>
        <v>8.3882865105433204</v>
      </c>
      <c r="BK13" s="390">
        <f t="shared" ref="BK13" si="23">SUM(BK6:BK12)</f>
        <v>2040.7757125778999</v>
      </c>
      <c r="BL13" s="390">
        <f>SUM(BL6:BL12)</f>
        <v>880.76068310848007</v>
      </c>
      <c r="BM13" s="227"/>
      <c r="BN13" s="114" t="s">
        <v>51</v>
      </c>
      <c r="BO13" s="276">
        <v>0.21247969960000002</v>
      </c>
      <c r="BP13" s="241">
        <f t="shared" si="5"/>
        <v>45</v>
      </c>
      <c r="BQ13" s="321">
        <v>7.4603761660000004E-2</v>
      </c>
      <c r="BR13" s="272">
        <v>0</v>
      </c>
      <c r="BS13" s="272">
        <v>0</v>
      </c>
      <c r="BT13" s="272">
        <v>0</v>
      </c>
      <c r="BU13" s="272">
        <v>0</v>
      </c>
      <c r="BV13" s="272">
        <v>0</v>
      </c>
      <c r="BW13" s="272">
        <v>0</v>
      </c>
      <c r="BX13" s="322">
        <v>0.13787593794</v>
      </c>
      <c r="BY13" s="260">
        <f>(BQ13*'Table S14'!$G$23+'Table S15'!BR13*'Table S14'!$H$23+'Table S15'!BS13*'Table S14'!$I$23)</f>
        <v>17.218120071665542</v>
      </c>
      <c r="BZ13" s="148">
        <f>(BQ13*'Table S14'!$G$23*0.3+BR13*'Table S14'!$H$23*0.7+BS13*'Table S14'!$I$23*0.3)*0.68</f>
        <v>3.5124964946197705</v>
      </c>
      <c r="CA13" s="103">
        <f>(BQ13*'Table S14'!$G$22*0.3+BR13*'Table S14'!$H$22*0.7+BS13*'Table S14'!$I$22*0.3)*0.68</f>
        <v>0.29726222317742668</v>
      </c>
      <c r="CC13" s="107" t="s">
        <v>51</v>
      </c>
      <c r="CD13" s="368">
        <f t="shared" si="6"/>
        <v>6.8257326963644402E-3</v>
      </c>
      <c r="CE13" s="273">
        <f t="shared" si="7"/>
        <v>0</v>
      </c>
      <c r="CF13" s="273">
        <f t="shared" si="8"/>
        <v>0</v>
      </c>
      <c r="CG13" s="273">
        <f t="shared" si="9"/>
        <v>0</v>
      </c>
      <c r="CH13" s="273">
        <f t="shared" si="10"/>
        <v>0</v>
      </c>
      <c r="CI13" s="273">
        <f t="shared" si="11"/>
        <v>0</v>
      </c>
      <c r="CJ13" s="273">
        <f t="shared" si="12"/>
        <v>0</v>
      </c>
      <c r="CK13" s="322">
        <f t="shared" si="13"/>
        <v>0.76648666504442453</v>
      </c>
      <c r="CM13" s="107" t="s">
        <v>51</v>
      </c>
      <c r="CN13" s="417">
        <f t="shared" si="14"/>
        <v>35.111006745794548</v>
      </c>
      <c r="CO13" s="96">
        <f t="shared" si="15"/>
        <v>0</v>
      </c>
      <c r="CP13" s="96">
        <f t="shared" si="16"/>
        <v>0</v>
      </c>
      <c r="CQ13" s="96">
        <f t="shared" si="17"/>
        <v>0</v>
      </c>
      <c r="CR13" s="96">
        <f t="shared" si="18"/>
        <v>0</v>
      </c>
      <c r="CS13" s="396">
        <f t="shared" si="19"/>
        <v>0</v>
      </c>
      <c r="CT13" s="396">
        <f t="shared" si="20"/>
        <v>0</v>
      </c>
      <c r="CU13" s="429">
        <f t="shared" si="21"/>
        <v>64.888993254205445</v>
      </c>
    </row>
    <row r="14" spans="1:99" x14ac:dyDescent="0.25">
      <c r="A14" s="33">
        <v>1980</v>
      </c>
      <c r="B14" s="237">
        <v>181.58327069402</v>
      </c>
      <c r="C14" s="237">
        <f t="shared" si="3"/>
        <v>20.087745706699998</v>
      </c>
      <c r="D14" s="237">
        <v>0.61135404508000002</v>
      </c>
      <c r="E14" s="237">
        <v>0</v>
      </c>
      <c r="F14" s="237">
        <v>0.35895116803999999</v>
      </c>
      <c r="G14" s="237">
        <v>0</v>
      </c>
      <c r="H14" s="237">
        <v>0.33038225548</v>
      </c>
      <c r="I14" s="237">
        <v>0</v>
      </c>
      <c r="J14" s="237">
        <v>0</v>
      </c>
      <c r="K14" s="237">
        <v>0</v>
      </c>
      <c r="L14" s="237">
        <v>6.1688239999999999E-5</v>
      </c>
      <c r="M14" s="237">
        <v>2.3720942639999999E-2</v>
      </c>
      <c r="N14" s="237">
        <v>1.6694788181</v>
      </c>
      <c r="O14" s="237">
        <v>0.9764504504399999</v>
      </c>
      <c r="P14" s="237">
        <v>2.925111192E-2</v>
      </c>
      <c r="Q14" s="237">
        <v>3.8947686785999998</v>
      </c>
      <c r="R14" s="237">
        <v>0</v>
      </c>
      <c r="S14" s="237">
        <v>0</v>
      </c>
      <c r="T14" s="237">
        <v>5.371503498E-2</v>
      </c>
      <c r="U14" s="237">
        <v>0</v>
      </c>
      <c r="V14" s="237">
        <v>0</v>
      </c>
      <c r="W14" s="237">
        <v>0</v>
      </c>
      <c r="X14" s="237">
        <v>0.30611972638000001</v>
      </c>
      <c r="Y14" s="237">
        <v>0</v>
      </c>
      <c r="Z14" s="237">
        <v>0.57582524755999998</v>
      </c>
      <c r="AA14" s="237">
        <v>0</v>
      </c>
      <c r="AB14" s="237">
        <v>0.49421987066</v>
      </c>
      <c r="AC14" s="237">
        <v>0</v>
      </c>
      <c r="AD14" s="237">
        <v>0</v>
      </c>
      <c r="AE14" s="237">
        <v>0</v>
      </c>
      <c r="AF14" s="237">
        <v>0.90378170372</v>
      </c>
      <c r="AG14" s="237">
        <v>0</v>
      </c>
      <c r="AH14" s="237">
        <v>0</v>
      </c>
      <c r="AI14" s="237">
        <v>1.37470972788</v>
      </c>
      <c r="AJ14" s="237">
        <v>0.11417132453999999</v>
      </c>
      <c r="AK14" s="237">
        <v>0</v>
      </c>
      <c r="AL14" s="237">
        <v>2.1335567260800001</v>
      </c>
      <c r="AM14" s="237">
        <v>0</v>
      </c>
      <c r="AN14" s="237">
        <v>0</v>
      </c>
      <c r="AO14" s="237">
        <v>0.25655231835999998</v>
      </c>
      <c r="AP14" s="237">
        <v>1.1352151150599998</v>
      </c>
      <c r="AQ14" s="237">
        <v>0.29210923845999998</v>
      </c>
      <c r="AR14" s="237">
        <v>0.50483024793999998</v>
      </c>
      <c r="AS14" s="237">
        <v>0.24094700799999999</v>
      </c>
      <c r="AT14" s="237">
        <v>0</v>
      </c>
      <c r="AU14" s="237">
        <v>1.8990407170999999</v>
      </c>
      <c r="AV14" s="237">
        <v>1.9085325414399998</v>
      </c>
      <c r="BC14" s="474"/>
      <c r="BD14" s="474"/>
      <c r="BF14" s="605" t="s">
        <v>440</v>
      </c>
      <c r="BG14" s="605"/>
      <c r="BH14" s="605"/>
      <c r="BI14" s="605"/>
      <c r="BJ14" s="605"/>
      <c r="BN14" s="114" t="s">
        <v>43</v>
      </c>
      <c r="BO14" s="276">
        <v>66.332489043300001</v>
      </c>
      <c r="BP14" s="241">
        <f t="shared" si="5"/>
        <v>14</v>
      </c>
      <c r="BQ14" s="323">
        <v>65.666186198440002</v>
      </c>
      <c r="BR14" s="272">
        <v>2.9147693400000002E-3</v>
      </c>
      <c r="BS14" s="272">
        <v>0.43484040375999999</v>
      </c>
      <c r="BT14" s="272">
        <v>0</v>
      </c>
      <c r="BU14" s="272">
        <v>0</v>
      </c>
      <c r="BV14" s="272">
        <v>0</v>
      </c>
      <c r="BW14" s="272">
        <v>0</v>
      </c>
      <c r="BX14" s="322">
        <v>0.22854767175999999</v>
      </c>
      <c r="BY14" s="260">
        <f>(BQ14*'Table S14'!$G$23+'Table S15'!BR14*'Table S14'!$H$23+'Table S15'!BS14*'Table S14'!$I$23)</f>
        <v>15233.859699990178</v>
      </c>
      <c r="BZ14" s="148">
        <f>(BQ14*'Table S14'!$G$23*0.3+BR14*'Table S14'!$H$23*0.7+BS14*'Table S14'!$I$23*0.3)*0.68</f>
        <v>3107.7989128907525</v>
      </c>
      <c r="CA14" s="103">
        <f>(BQ14*'Table S14'!$G$22*0.3+BR14*'Table S14'!$H$22*0.7+BS14*'Table S14'!$I$22*0.3)*0.68</f>
        <v>262.78395499529597</v>
      </c>
      <c r="CC14" s="107" t="s">
        <v>43</v>
      </c>
      <c r="CD14" s="367">
        <f t="shared" si="6"/>
        <v>6.0080058191029186</v>
      </c>
      <c r="CE14" s="273">
        <f t="shared" si="7"/>
        <v>5.7456940882417637E-4</v>
      </c>
      <c r="CF14" s="273">
        <f t="shared" si="8"/>
        <v>9.8714887372998814E-2</v>
      </c>
      <c r="CG14" s="273">
        <f t="shared" si="9"/>
        <v>0</v>
      </c>
      <c r="CH14" s="273">
        <f t="shared" si="10"/>
        <v>0</v>
      </c>
      <c r="CI14" s="273">
        <f t="shared" si="11"/>
        <v>0</v>
      </c>
      <c r="CJ14" s="273">
        <f t="shared" si="12"/>
        <v>0</v>
      </c>
      <c r="CK14" s="324">
        <f t="shared" si="13"/>
        <v>1.2705534072756293</v>
      </c>
      <c r="CM14" s="107" t="s">
        <v>43</v>
      </c>
      <c r="CN14" s="417">
        <f t="shared" si="14"/>
        <v>98.995510564325343</v>
      </c>
      <c r="CO14" s="96">
        <f t="shared" si="15"/>
        <v>4.3941805622540707E-3</v>
      </c>
      <c r="CP14" s="96">
        <f t="shared" si="16"/>
        <v>0.65554664091701476</v>
      </c>
      <c r="CQ14" s="96">
        <f t="shared" si="17"/>
        <v>0</v>
      </c>
      <c r="CR14" s="96">
        <f t="shared" si="18"/>
        <v>0</v>
      </c>
      <c r="CS14" s="396">
        <f t="shared" si="19"/>
        <v>0</v>
      </c>
      <c r="CT14" s="396">
        <f t="shared" si="20"/>
        <v>0</v>
      </c>
      <c r="CU14" s="99">
        <f t="shared" si="21"/>
        <v>0.3445486141953914</v>
      </c>
    </row>
    <row r="15" spans="1:99" x14ac:dyDescent="0.25">
      <c r="A15" s="33">
        <v>1981</v>
      </c>
      <c r="B15" s="237">
        <v>174.33669326734</v>
      </c>
      <c r="C15" s="237">
        <f t="shared" si="3"/>
        <v>19.46758203664</v>
      </c>
      <c r="D15" s="237">
        <v>0.48438603945999997</v>
      </c>
      <c r="E15" s="237">
        <v>0</v>
      </c>
      <c r="F15" s="237">
        <v>0.36441148446000005</v>
      </c>
      <c r="G15" s="237">
        <v>0</v>
      </c>
      <c r="H15" s="237">
        <v>0.412902977</v>
      </c>
      <c r="I15" s="237">
        <v>0</v>
      </c>
      <c r="J15" s="237">
        <v>0</v>
      </c>
      <c r="K15" s="237">
        <v>0</v>
      </c>
      <c r="L15" s="237">
        <v>0</v>
      </c>
      <c r="M15" s="237">
        <v>1.1215466340000001E-2</v>
      </c>
      <c r="N15" s="237">
        <v>1.30180148564</v>
      </c>
      <c r="O15" s="237">
        <v>0.73894346899999996</v>
      </c>
      <c r="P15" s="237">
        <v>7.265695338E-2</v>
      </c>
      <c r="Q15" s="237">
        <v>3.7731684570399997</v>
      </c>
      <c r="R15" s="237">
        <v>0</v>
      </c>
      <c r="S15" s="237">
        <v>0</v>
      </c>
      <c r="T15" s="237">
        <v>5.6461068840000003E-2</v>
      </c>
      <c r="U15" s="237">
        <v>0</v>
      </c>
      <c r="V15" s="237">
        <v>0</v>
      </c>
      <c r="W15" s="237">
        <v>0</v>
      </c>
      <c r="X15" s="237">
        <v>0.20909228948</v>
      </c>
      <c r="Y15" s="237">
        <v>0</v>
      </c>
      <c r="Z15" s="237">
        <v>0.58019785516</v>
      </c>
      <c r="AA15" s="237">
        <v>0</v>
      </c>
      <c r="AB15" s="237">
        <v>0.40995554917999999</v>
      </c>
      <c r="AC15" s="237">
        <v>0</v>
      </c>
      <c r="AD15" s="237">
        <v>0</v>
      </c>
      <c r="AE15" s="237">
        <v>0</v>
      </c>
      <c r="AF15" s="237">
        <v>1.1099664813000001</v>
      </c>
      <c r="AG15" s="237">
        <v>0</v>
      </c>
      <c r="AH15" s="237">
        <v>0</v>
      </c>
      <c r="AI15" s="237">
        <v>1.2342220187199999</v>
      </c>
      <c r="AJ15" s="237">
        <v>0.13622033444000001</v>
      </c>
      <c r="AK15" s="237">
        <v>0</v>
      </c>
      <c r="AL15" s="237">
        <v>1.92840250498</v>
      </c>
      <c r="AM15" s="237">
        <v>0</v>
      </c>
      <c r="AN15" s="237">
        <v>0</v>
      </c>
      <c r="AO15" s="237">
        <v>0.21877825033999998</v>
      </c>
      <c r="AP15" s="237">
        <v>1.3552987974200001</v>
      </c>
      <c r="AQ15" s="237">
        <v>0.30925856918</v>
      </c>
      <c r="AR15" s="237">
        <v>0.42084805943999998</v>
      </c>
      <c r="AS15" s="237">
        <v>0.228972232</v>
      </c>
      <c r="AT15" s="237">
        <v>0</v>
      </c>
      <c r="AU15" s="237">
        <v>1.97378872038</v>
      </c>
      <c r="AV15" s="237">
        <v>2.1366329734599998</v>
      </c>
      <c r="AX15" s="606" t="s">
        <v>311</v>
      </c>
      <c r="AY15" s="608" t="s">
        <v>4</v>
      </c>
      <c r="AZ15" s="610" t="s">
        <v>7</v>
      </c>
      <c r="BA15" s="611"/>
      <c r="BE15" s="386" t="s">
        <v>185</v>
      </c>
      <c r="BF15" s="29">
        <f>SUM(BQ6:BQ23)*'Table S14'!$G$23/1000</f>
        <v>238.22929040811542</v>
      </c>
      <c r="BG15" s="269">
        <f>SUM(BR6:BR23)*'Table S14'!$H$23/1000</f>
        <v>4.3031412533273246</v>
      </c>
      <c r="BH15" s="189">
        <f>SUM(BS6:BS23)*'Table S14'!$I$23/1000</f>
        <v>32.727524162051893</v>
      </c>
      <c r="BI15" s="390">
        <f t="shared" ref="BI15:BI21" si="24">SUM(BF15:BH15)</f>
        <v>275.25995582349464</v>
      </c>
      <c r="BJ15" s="390">
        <f>(BF15*0.3+BG15*0.7+BH15*0.3)*0.69</f>
        <v>58.16647784138172</v>
      </c>
      <c r="BN15" s="114" t="s">
        <v>40</v>
      </c>
      <c r="BO15" s="276">
        <v>2.07229123196</v>
      </c>
      <c r="BP15" s="241">
        <f t="shared" si="5"/>
        <v>42</v>
      </c>
      <c r="BQ15" s="323">
        <v>1.4392002469</v>
      </c>
      <c r="BR15" s="272">
        <v>0</v>
      </c>
      <c r="BS15" s="272">
        <v>0</v>
      </c>
      <c r="BT15" s="272">
        <v>3.6831507999999998E-4</v>
      </c>
      <c r="BU15" s="272">
        <v>0</v>
      </c>
      <c r="BV15" s="272">
        <v>0</v>
      </c>
      <c r="BW15" s="272">
        <v>0</v>
      </c>
      <c r="BX15" s="322">
        <v>0.63272266998000004</v>
      </c>
      <c r="BY15" s="260">
        <f>(BQ15*'Table S14'!$G$23+'Table S15'!BR15*'Table S14'!$H$23+'Table S15'!BS15*'Table S14'!$I$23)</f>
        <v>332.15915802247349</v>
      </c>
      <c r="BZ15" s="148">
        <f>(BQ15*'Table S14'!$G$23*0.3+BR15*'Table S14'!$H$23*0.7+BS15*'Table S14'!$I$23*0.3)*0.68</f>
        <v>67.7604682365846</v>
      </c>
      <c r="CA15" s="103">
        <f>(BQ15*'Table S14'!$G$22*0.3+BR15*'Table S14'!$H$22*0.7+BS15*'Table S14'!$I$22*0.3)*0.68</f>
        <v>5.7345615753364596</v>
      </c>
      <c r="CC15" s="107" t="s">
        <v>40</v>
      </c>
      <c r="CD15" s="368">
        <f t="shared" si="6"/>
        <v>0.13167695520034589</v>
      </c>
      <c r="CE15" s="273">
        <f t="shared" si="7"/>
        <v>0</v>
      </c>
      <c r="CF15" s="273">
        <f t="shared" si="8"/>
        <v>0</v>
      </c>
      <c r="CG15" s="273">
        <f t="shared" si="9"/>
        <v>7.6288755147978354E-5</v>
      </c>
      <c r="CH15" s="273">
        <f t="shared" si="10"/>
        <v>0</v>
      </c>
      <c r="CI15" s="273">
        <f t="shared" si="11"/>
        <v>0</v>
      </c>
      <c r="CJ15" s="273">
        <f t="shared" si="12"/>
        <v>0</v>
      </c>
      <c r="CK15" s="324">
        <f t="shared" si="13"/>
        <v>3.5174628470851967</v>
      </c>
      <c r="CM15" s="107" t="s">
        <v>40</v>
      </c>
      <c r="CN15" s="417">
        <f t="shared" si="14"/>
        <v>69.449709804484655</v>
      </c>
      <c r="CO15" s="96">
        <f t="shared" si="15"/>
        <v>0</v>
      </c>
      <c r="CP15" s="96">
        <f t="shared" si="16"/>
        <v>0</v>
      </c>
      <c r="CQ15" s="96">
        <f t="shared" si="17"/>
        <v>1.7773326177307751E-2</v>
      </c>
      <c r="CR15" s="268">
        <f t="shared" si="18"/>
        <v>0</v>
      </c>
      <c r="CS15" s="396">
        <f t="shared" si="19"/>
        <v>0</v>
      </c>
      <c r="CT15" s="396">
        <f t="shared" si="20"/>
        <v>0</v>
      </c>
      <c r="CU15" s="429">
        <f t="shared" si="21"/>
        <v>30.532516869338039</v>
      </c>
    </row>
    <row r="16" spans="1:99" x14ac:dyDescent="0.25">
      <c r="A16" s="33">
        <v>1982</v>
      </c>
      <c r="B16" s="237">
        <v>189.4286322797</v>
      </c>
      <c r="C16" s="237">
        <f t="shared" si="3"/>
        <v>20.40535577496</v>
      </c>
      <c r="D16" s="237">
        <v>0.48596906855999994</v>
      </c>
      <c r="E16" s="237">
        <v>0</v>
      </c>
      <c r="F16" s="237">
        <v>0.43851176122000002</v>
      </c>
      <c r="G16" s="237">
        <v>0</v>
      </c>
      <c r="H16" s="237">
        <v>0.37103934154000001</v>
      </c>
      <c r="I16" s="237">
        <v>0</v>
      </c>
      <c r="J16" s="237">
        <v>0</v>
      </c>
      <c r="K16" s="237">
        <v>0</v>
      </c>
      <c r="L16" s="237">
        <v>3.2477043999999997E-4</v>
      </c>
      <c r="M16" s="237">
        <v>6.7621197199999993E-3</v>
      </c>
      <c r="N16" s="237">
        <v>1.6147522774199998</v>
      </c>
      <c r="O16" s="237">
        <v>0.76507388172000002</v>
      </c>
      <c r="P16" s="237">
        <v>5.7796437800000003E-2</v>
      </c>
      <c r="Q16" s="237">
        <v>3.6163424360799996</v>
      </c>
      <c r="R16" s="237">
        <v>0</v>
      </c>
      <c r="S16" s="237">
        <v>0</v>
      </c>
      <c r="T16" s="237">
        <v>5.4222148599999999E-2</v>
      </c>
      <c r="U16" s="237">
        <v>0</v>
      </c>
      <c r="V16" s="237">
        <v>0</v>
      </c>
      <c r="W16" s="237">
        <v>0</v>
      </c>
      <c r="X16" s="237">
        <v>0.20268759868</v>
      </c>
      <c r="Y16" s="237">
        <v>0</v>
      </c>
      <c r="Z16" s="237">
        <v>0.55141847684</v>
      </c>
      <c r="AA16" s="237">
        <v>0</v>
      </c>
      <c r="AB16" s="237">
        <v>0.43600975878000003</v>
      </c>
      <c r="AC16" s="237">
        <v>0</v>
      </c>
      <c r="AD16" s="237">
        <v>0</v>
      </c>
      <c r="AE16" s="237">
        <v>0</v>
      </c>
      <c r="AF16" s="237">
        <v>1.37658486894</v>
      </c>
      <c r="AG16" s="237">
        <v>0</v>
      </c>
      <c r="AH16" s="237">
        <v>0</v>
      </c>
      <c r="AI16" s="237">
        <v>1.31859792334</v>
      </c>
      <c r="AJ16" s="237">
        <v>4.0284235080000001E-2</v>
      </c>
      <c r="AK16" s="237">
        <v>0</v>
      </c>
      <c r="AL16" s="237">
        <v>2.2091112123799999</v>
      </c>
      <c r="AM16" s="237">
        <v>0</v>
      </c>
      <c r="AN16" s="237">
        <v>0</v>
      </c>
      <c r="AO16" s="237">
        <v>0.17321059893999999</v>
      </c>
      <c r="AP16" s="237">
        <v>1.41301358902</v>
      </c>
      <c r="AQ16" s="237">
        <v>0.36834683129999995</v>
      </c>
      <c r="AR16" s="237">
        <v>0.50194360118000003</v>
      </c>
      <c r="AS16" s="237">
        <v>0.22779289799999999</v>
      </c>
      <c r="AT16" s="237">
        <v>0</v>
      </c>
      <c r="AU16" s="237">
        <v>2.1475490704000002</v>
      </c>
      <c r="AV16" s="237">
        <v>2.0280108689799996</v>
      </c>
      <c r="AX16" s="607"/>
      <c r="AY16" s="609"/>
      <c r="AZ16" s="91" t="s">
        <v>370</v>
      </c>
      <c r="BA16" s="91" t="s">
        <v>303</v>
      </c>
      <c r="BE16" s="385" t="s">
        <v>207</v>
      </c>
      <c r="BF16" s="29">
        <f>SUM(BQ24)*'Table S14'!$G$23/1000</f>
        <v>0</v>
      </c>
      <c r="BG16" s="269">
        <f>SUM(BR24)*'Table S14'!$H$23/1000</f>
        <v>4.4016539178171117</v>
      </c>
      <c r="BH16" s="189">
        <f>SUM(BS24)*'Table S14'!$I$23/1000</f>
        <v>0</v>
      </c>
      <c r="BI16" s="390">
        <f t="shared" si="24"/>
        <v>4.4016539178171117</v>
      </c>
      <c r="BJ16" s="390">
        <f t="shared" ref="BJ16:BJ21" si="25">(BF16*0.3+BG16*0.7+BH16*0.3)*0.69</f>
        <v>2.1259988423056644</v>
      </c>
      <c r="BN16" s="114" t="s">
        <v>41</v>
      </c>
      <c r="BO16" s="276">
        <v>4.7447264857400002</v>
      </c>
      <c r="BP16" s="241">
        <f t="shared" si="5"/>
        <v>38</v>
      </c>
      <c r="BQ16" s="323">
        <v>4.57981386226</v>
      </c>
      <c r="BR16" s="272">
        <v>1.1744352279999998E-2</v>
      </c>
      <c r="BS16" s="272">
        <v>7.7754397800000007E-3</v>
      </c>
      <c r="BT16" s="272">
        <v>1.20292068E-3</v>
      </c>
      <c r="BU16" s="272">
        <v>0</v>
      </c>
      <c r="BV16" s="272">
        <v>0</v>
      </c>
      <c r="BW16" s="272">
        <v>0</v>
      </c>
      <c r="BX16" s="322">
        <v>0.14418991074000001</v>
      </c>
      <c r="BY16" s="260">
        <f>(BQ16*'Table S14'!$G$23+'Table S15'!BR16*'Table S14'!$H$23+'Table S15'!BS16*'Table S14'!$I$23)</f>
        <v>1059.7480002967934</v>
      </c>
      <c r="BZ16" s="148">
        <f>(BQ16*'Table S14'!$G$23*0.3+BR16*'Table S14'!$H$23*0.7+BS16*'Table S14'!$I$23*0.3)*0.68</f>
        <v>216.55740636643631</v>
      </c>
      <c r="CA16" s="103">
        <f>(BQ16*'Table S14'!$G$22*0.3+BR16*'Table S14'!$H$22*0.7+BS16*'Table S14'!$I$22*0.3)*0.68</f>
        <v>18.332816193452011</v>
      </c>
      <c r="CC16" s="107" t="s">
        <v>41</v>
      </c>
      <c r="CD16" s="368">
        <f t="shared" si="6"/>
        <v>0.41902156844796273</v>
      </c>
      <c r="CE16" s="273">
        <f t="shared" si="7"/>
        <v>2.3150873223273531E-3</v>
      </c>
      <c r="CF16" s="273">
        <f t="shared" si="8"/>
        <v>1.765134186063048E-3</v>
      </c>
      <c r="CG16" s="273">
        <f t="shared" si="9"/>
        <v>2.4915982592664846E-4</v>
      </c>
      <c r="CH16" s="273">
        <f t="shared" si="10"/>
        <v>0</v>
      </c>
      <c r="CI16" s="273">
        <f t="shared" si="11"/>
        <v>0</v>
      </c>
      <c r="CJ16" s="273">
        <f t="shared" si="12"/>
        <v>0</v>
      </c>
      <c r="CK16" s="322">
        <f t="shared" si="13"/>
        <v>0.80158761178655491</v>
      </c>
      <c r="CM16" s="107" t="s">
        <v>41</v>
      </c>
      <c r="CN16" s="417">
        <f t="shared" si="14"/>
        <v>96.524296522135998</v>
      </c>
      <c r="CO16" s="96">
        <f t="shared" si="15"/>
        <v>0.24752432654014869</v>
      </c>
      <c r="CP16" s="96">
        <f t="shared" si="16"/>
        <v>0.16387540574506529</v>
      </c>
      <c r="CQ16" s="96">
        <f t="shared" si="17"/>
        <v>2.5352792908407019E-2</v>
      </c>
      <c r="CR16" s="268">
        <f t="shared" si="18"/>
        <v>0</v>
      </c>
      <c r="CS16" s="396">
        <f t="shared" si="19"/>
        <v>0</v>
      </c>
      <c r="CT16" s="396">
        <f t="shared" si="20"/>
        <v>0</v>
      </c>
      <c r="CU16" s="99">
        <f t="shared" si="21"/>
        <v>3.0389509526703899</v>
      </c>
    </row>
    <row r="17" spans="1:99" x14ac:dyDescent="0.25">
      <c r="A17" s="33">
        <v>1983</v>
      </c>
      <c r="B17" s="237">
        <v>536.35623345776003</v>
      </c>
      <c r="C17" s="237">
        <f t="shared" si="3"/>
        <v>55.582543934660002</v>
      </c>
      <c r="D17" s="237">
        <v>1.60799106488</v>
      </c>
      <c r="E17" s="237">
        <v>0</v>
      </c>
      <c r="F17" s="237">
        <v>0.94686096038000001</v>
      </c>
      <c r="G17" s="237">
        <v>0</v>
      </c>
      <c r="H17" s="237">
        <v>0.88053158749999993</v>
      </c>
      <c r="I17" s="237">
        <v>0</v>
      </c>
      <c r="J17" s="237">
        <v>0</v>
      </c>
      <c r="K17" s="237">
        <v>0</v>
      </c>
      <c r="L17" s="237">
        <v>1.4242726E-4</v>
      </c>
      <c r="M17" s="237">
        <v>1.222787922E-2</v>
      </c>
      <c r="N17" s="237">
        <v>4.5909277244400002</v>
      </c>
      <c r="O17" s="237">
        <v>2.1408259594200003</v>
      </c>
      <c r="P17" s="237">
        <v>0.13455838068000001</v>
      </c>
      <c r="Q17" s="237">
        <v>9.0109527158599985</v>
      </c>
      <c r="R17" s="237">
        <v>0</v>
      </c>
      <c r="S17" s="237">
        <v>0</v>
      </c>
      <c r="T17" s="237">
        <v>0.20548715615999999</v>
      </c>
      <c r="U17" s="237">
        <v>0</v>
      </c>
      <c r="V17" s="237">
        <v>0</v>
      </c>
      <c r="W17" s="237">
        <v>0</v>
      </c>
      <c r="X17" s="237">
        <v>0.72554169885999997</v>
      </c>
      <c r="Y17" s="237">
        <v>0</v>
      </c>
      <c r="Z17" s="237">
        <v>1.65074645828</v>
      </c>
      <c r="AA17" s="237">
        <v>0</v>
      </c>
      <c r="AB17" s="237">
        <v>1.3029091524199998</v>
      </c>
      <c r="AC17" s="237">
        <v>0</v>
      </c>
      <c r="AD17" s="237">
        <v>0</v>
      </c>
      <c r="AE17" s="237">
        <v>0</v>
      </c>
      <c r="AF17" s="237">
        <v>3.4976406546200001</v>
      </c>
      <c r="AG17" s="237">
        <v>0</v>
      </c>
      <c r="AH17" s="237">
        <v>0</v>
      </c>
      <c r="AI17" s="237">
        <v>3.1293400894999999</v>
      </c>
      <c r="AJ17" s="237">
        <v>0.14114178593999999</v>
      </c>
      <c r="AK17" s="237">
        <v>0</v>
      </c>
      <c r="AL17" s="237">
        <v>5.54829836512</v>
      </c>
      <c r="AM17" s="237">
        <v>0</v>
      </c>
      <c r="AN17" s="237">
        <v>0</v>
      </c>
      <c r="AO17" s="237">
        <v>0.36441057727999998</v>
      </c>
      <c r="AP17" s="237">
        <v>4.9621829748200001</v>
      </c>
      <c r="AQ17" s="237">
        <v>0.81546500917999998</v>
      </c>
      <c r="AR17" s="237">
        <v>1.3085926351200001</v>
      </c>
      <c r="AS17" s="237">
        <v>0.49559243400000003</v>
      </c>
      <c r="AT17" s="237">
        <v>0</v>
      </c>
      <c r="AU17" s="237">
        <v>6.4536676338400003</v>
      </c>
      <c r="AV17" s="237">
        <v>5.6565086098800004</v>
      </c>
      <c r="AX17" s="120">
        <v>1</v>
      </c>
      <c r="AY17" s="88" t="s">
        <v>22</v>
      </c>
      <c r="AZ17" s="129">
        <f t="shared" ref="AZ17:AZ26" si="26">VLOOKUP(AY17,$BN$6:$BO$47,2,FALSE)</f>
        <v>326.58129102775996</v>
      </c>
      <c r="BA17" s="130">
        <f t="shared" ref="BA17:BA27" si="27">AZ17/$BO$52*100</f>
        <v>11.17840912438928</v>
      </c>
      <c r="BE17" s="384" t="s">
        <v>297</v>
      </c>
      <c r="BF17" s="29">
        <f>SUM(BQ25:BQ26)*'Table S14'!$G$23/1000</f>
        <v>2.3236782334059805</v>
      </c>
      <c r="BG17" s="269">
        <f>SUM(BR25:BR26)*'Table S14'!$H$23/1000</f>
        <v>6.6340328105522026</v>
      </c>
      <c r="BH17" s="189">
        <f>SUM(BS25:BS26)*'Table S14'!$I$23/1000</f>
        <v>39.917112850169353</v>
      </c>
      <c r="BI17" s="390">
        <f t="shared" si="24"/>
        <v>48.874823894127537</v>
      </c>
      <c r="BJ17" s="390">
        <f t="shared" si="25"/>
        <v>11.948081601796806</v>
      </c>
      <c r="BN17" s="114" t="s">
        <v>42</v>
      </c>
      <c r="BO17" s="276">
        <v>12.694873711679998</v>
      </c>
      <c r="BP17" s="241">
        <f t="shared" si="5"/>
        <v>36</v>
      </c>
      <c r="BQ17" s="323">
        <v>10.60477635068</v>
      </c>
      <c r="BR17" s="269">
        <v>1.0786769359199999</v>
      </c>
      <c r="BS17" s="272">
        <v>0.18162741497999998</v>
      </c>
      <c r="BT17" s="272">
        <v>0.17890133908</v>
      </c>
      <c r="BU17" s="272">
        <v>0</v>
      </c>
      <c r="BV17" s="272">
        <v>0</v>
      </c>
      <c r="BW17" s="273">
        <v>0</v>
      </c>
      <c r="BX17" s="322">
        <v>0.65089167102000001</v>
      </c>
      <c r="BY17" s="260">
        <f>(BQ17*'Table S14'!$G$23+'Table S15'!BR17*'Table S14'!$H$23+'Table S15'!BS17*'Table S14'!$I$23)</f>
        <v>2604.6991939913619</v>
      </c>
      <c r="BZ17" s="148">
        <f>(BQ17*'Table S14'!$G$23*0.3+BR17*'Table S14'!$H$23*0.7+BS17*'Table S14'!$I$23*0.3)*0.68</f>
        <v>565.23291624264675</v>
      </c>
      <c r="CA17" s="103">
        <f>(BQ17*'Table S14'!$G$22*0.3+BR17*'Table S14'!$H$22*0.7+BS17*'Table S14'!$I$22*0.3)*0.68</f>
        <v>48.631639034450657</v>
      </c>
      <c r="CC17" s="107" t="s">
        <v>42</v>
      </c>
      <c r="CD17" s="367">
        <f t="shared" si="6"/>
        <v>0.97026432801550544</v>
      </c>
      <c r="CE17" s="273">
        <f t="shared" si="7"/>
        <v>0.21263252665606405</v>
      </c>
      <c r="CF17" s="273">
        <f t="shared" si="8"/>
        <v>4.1231977660234377E-2</v>
      </c>
      <c r="CG17" s="273">
        <f t="shared" si="9"/>
        <v>3.7055665634759156E-2</v>
      </c>
      <c r="CH17" s="273">
        <f t="shared" si="10"/>
        <v>0</v>
      </c>
      <c r="CI17" s="273">
        <f t="shared" si="11"/>
        <v>0</v>
      </c>
      <c r="CJ17" s="273">
        <f t="shared" si="12"/>
        <v>0</v>
      </c>
      <c r="CK17" s="324">
        <f t="shared" si="13"/>
        <v>3.6184688472793609</v>
      </c>
      <c r="CM17" s="107" t="s">
        <v>42</v>
      </c>
      <c r="CN17" s="417">
        <f t="shared" si="14"/>
        <v>83.53589481495203</v>
      </c>
      <c r="CO17" s="96">
        <f t="shared" si="15"/>
        <v>8.4969489292954243</v>
      </c>
      <c r="CP17" s="96">
        <f t="shared" si="16"/>
        <v>1.4307146262738522</v>
      </c>
      <c r="CQ17" s="96">
        <f t="shared" si="17"/>
        <v>1.4092407939072344</v>
      </c>
      <c r="CR17" s="268">
        <f t="shared" si="18"/>
        <v>0</v>
      </c>
      <c r="CS17" s="396">
        <f t="shared" si="19"/>
        <v>0</v>
      </c>
      <c r="CT17" s="396">
        <f t="shared" si="20"/>
        <v>0</v>
      </c>
      <c r="CU17" s="99">
        <f t="shared" si="21"/>
        <v>5.1272008355714727</v>
      </c>
    </row>
    <row r="18" spans="1:99" x14ac:dyDescent="0.25">
      <c r="A18" s="33">
        <v>1984</v>
      </c>
      <c r="B18" s="237">
        <v>619.18939956309998</v>
      </c>
      <c r="C18" s="237">
        <f t="shared" si="3"/>
        <v>64.028074036020016</v>
      </c>
      <c r="D18" s="237">
        <v>1.66826863998</v>
      </c>
      <c r="E18" s="237">
        <v>0</v>
      </c>
      <c r="F18" s="237">
        <v>0.99392636596000006</v>
      </c>
      <c r="G18" s="237">
        <v>0</v>
      </c>
      <c r="H18" s="237">
        <v>0.94058871785999998</v>
      </c>
      <c r="I18" s="237">
        <v>0</v>
      </c>
      <c r="J18" s="237">
        <v>0</v>
      </c>
      <c r="K18" s="237">
        <v>0</v>
      </c>
      <c r="L18" s="237">
        <v>7.8471070000000001E-4</v>
      </c>
      <c r="M18" s="237">
        <v>1.9338356059999999E-2</v>
      </c>
      <c r="N18" s="237">
        <v>5.2185837941199997</v>
      </c>
      <c r="O18" s="237">
        <v>2.7256576900199998</v>
      </c>
      <c r="P18" s="237">
        <v>0.20199904905999999</v>
      </c>
      <c r="Q18" s="237">
        <v>11.33964930302</v>
      </c>
      <c r="R18" s="237">
        <v>0</v>
      </c>
      <c r="S18" s="237">
        <v>0</v>
      </c>
      <c r="T18" s="237">
        <v>0.27787195553999999</v>
      </c>
      <c r="U18" s="237">
        <v>0</v>
      </c>
      <c r="V18" s="237">
        <v>0</v>
      </c>
      <c r="W18" s="237">
        <v>0</v>
      </c>
      <c r="X18" s="237">
        <v>0.87201861037999995</v>
      </c>
      <c r="Y18" s="237">
        <v>0</v>
      </c>
      <c r="Z18" s="237">
        <v>2.0942867182400002</v>
      </c>
      <c r="AA18" s="237">
        <v>0</v>
      </c>
      <c r="AB18" s="237">
        <v>1.5254685290000001</v>
      </c>
      <c r="AC18" s="237">
        <v>0</v>
      </c>
      <c r="AD18" s="237">
        <v>0</v>
      </c>
      <c r="AE18" s="237">
        <v>0</v>
      </c>
      <c r="AF18" s="237">
        <v>3.5610607012400002</v>
      </c>
      <c r="AG18" s="237">
        <v>0</v>
      </c>
      <c r="AH18" s="237">
        <v>0</v>
      </c>
      <c r="AI18" s="237">
        <v>3.6380176878200001</v>
      </c>
      <c r="AJ18" s="237">
        <v>0.19471076493999998</v>
      </c>
      <c r="AK18" s="237">
        <v>0</v>
      </c>
      <c r="AL18" s="237">
        <v>5.8405500308400002</v>
      </c>
      <c r="AM18" s="237">
        <v>0</v>
      </c>
      <c r="AN18" s="237">
        <v>0</v>
      </c>
      <c r="AO18" s="237">
        <v>0.35806122445999999</v>
      </c>
      <c r="AP18" s="237">
        <v>5.7581599432399999</v>
      </c>
      <c r="AQ18" s="237">
        <v>0.78511983817999997</v>
      </c>
      <c r="AR18" s="237">
        <v>1.4227376514400001</v>
      </c>
      <c r="AS18" s="237">
        <v>0.48062396400000001</v>
      </c>
      <c r="AT18" s="237">
        <v>0</v>
      </c>
      <c r="AU18" s="237">
        <v>7.3651776039799994</v>
      </c>
      <c r="AV18" s="237">
        <v>6.7454121859400002</v>
      </c>
      <c r="AX18" s="120">
        <v>2</v>
      </c>
      <c r="AY18" s="83" t="s">
        <v>6</v>
      </c>
      <c r="AZ18" s="131">
        <f t="shared" si="26"/>
        <v>277.37442990541996</v>
      </c>
      <c r="BA18" s="132">
        <f t="shared" si="27"/>
        <v>9.4941288533992125</v>
      </c>
      <c r="BE18" s="387" t="s">
        <v>274</v>
      </c>
      <c r="BF18" s="29">
        <f>SUM(BQ27:BQ35)*'Table S14'!$G$23/1000</f>
        <v>0</v>
      </c>
      <c r="BG18" s="269">
        <f>SUM(BR27:BR35)*'Table S14'!$H$23/1000</f>
        <v>5.2478072853562781</v>
      </c>
      <c r="BH18" s="211">
        <f>SUM(BS27:BS35)*'Table S14'!$I$23/1000</f>
        <v>4.4066297077483387E-4</v>
      </c>
      <c r="BI18" s="390">
        <f t="shared" si="24"/>
        <v>5.2482479483270525</v>
      </c>
      <c r="BJ18" s="390">
        <f t="shared" si="25"/>
        <v>2.5347821360620322</v>
      </c>
      <c r="BN18" s="114" t="s">
        <v>33</v>
      </c>
      <c r="BO18" s="276">
        <v>191.38607361647999</v>
      </c>
      <c r="BP18" s="241">
        <f t="shared" si="5"/>
        <v>4</v>
      </c>
      <c r="BQ18" s="323">
        <v>180.64325622110002</v>
      </c>
      <c r="BR18" s="269">
        <v>2.78593254358</v>
      </c>
      <c r="BS18" s="189">
        <v>7.2827358071199999</v>
      </c>
      <c r="BT18" s="272">
        <v>0.65315327075999996</v>
      </c>
      <c r="BU18" s="273">
        <v>0</v>
      </c>
      <c r="BV18" s="272">
        <v>0</v>
      </c>
      <c r="BW18" s="273">
        <v>0</v>
      </c>
      <c r="BX18" s="322">
        <v>2.0995773920000002E-2</v>
      </c>
      <c r="BY18" s="260">
        <f>(BQ18*'Table S14'!$G$23+'Table S15'!BR18*'Table S14'!$H$23+'Table S15'!BS18*'Table S14'!$I$23)</f>
        <v>43321.839333928685</v>
      </c>
      <c r="BZ18" s="148">
        <f>(BQ18*'Table S14'!$G$23*0.3+BR18*'Table S14'!$H$23*0.7+BS18*'Table S14'!$I$23*0.3)*0.68</f>
        <v>8925.1433846280033</v>
      </c>
      <c r="CA18" s="103">
        <f>(BQ18*'Table S14'!$G$22*0.3+BR18*'Table S14'!$H$22*0.7+BS18*'Table S14'!$I$22*0.3)*0.68</f>
        <v>753.76773837507221</v>
      </c>
      <c r="CC18" s="107" t="s">
        <v>33</v>
      </c>
      <c r="CD18" s="367">
        <f t="shared" si="6"/>
        <v>16.527619424681184</v>
      </c>
      <c r="CE18" s="273">
        <f t="shared" si="7"/>
        <v>0.54917265411773353</v>
      </c>
      <c r="CF18" s="189">
        <f t="shared" si="8"/>
        <v>1.653283454690067</v>
      </c>
      <c r="CG18" s="273">
        <f t="shared" si="9"/>
        <v>0.13528702095800921</v>
      </c>
      <c r="CH18" s="273">
        <f t="shared" si="10"/>
        <v>0</v>
      </c>
      <c r="CI18" s="273">
        <f t="shared" si="11"/>
        <v>0</v>
      </c>
      <c r="CJ18" s="273">
        <f t="shared" si="12"/>
        <v>0</v>
      </c>
      <c r="CK18" s="322">
        <f t="shared" si="13"/>
        <v>0.11672073439653227</v>
      </c>
      <c r="CM18" s="107" t="s">
        <v>33</v>
      </c>
      <c r="CN18" s="417">
        <f t="shared" si="14"/>
        <v>94.386834322696018</v>
      </c>
      <c r="CO18" s="96">
        <f t="shared" si="15"/>
        <v>1.4556610577438103</v>
      </c>
      <c r="CP18" s="96">
        <f t="shared" si="16"/>
        <v>3.8052590084030511</v>
      </c>
      <c r="CQ18" s="96">
        <f t="shared" si="17"/>
        <v>0.34127523409506733</v>
      </c>
      <c r="CR18" s="268">
        <f t="shared" si="18"/>
        <v>0</v>
      </c>
      <c r="CS18" s="396">
        <f t="shared" si="19"/>
        <v>0</v>
      </c>
      <c r="CT18" s="396">
        <f t="shared" si="20"/>
        <v>0</v>
      </c>
      <c r="CU18" s="99">
        <f t="shared" si="21"/>
        <v>1.0970377062060218E-2</v>
      </c>
    </row>
    <row r="19" spans="1:99" x14ac:dyDescent="0.25">
      <c r="A19" s="33">
        <v>1985</v>
      </c>
      <c r="B19" s="237">
        <v>602.94091854106</v>
      </c>
      <c r="C19" s="237">
        <f t="shared" si="3"/>
        <v>60.469351137639997</v>
      </c>
      <c r="D19" s="237">
        <v>1.83052685478</v>
      </c>
      <c r="E19" s="237">
        <v>0</v>
      </c>
      <c r="F19" s="237">
        <v>0.75958362835999993</v>
      </c>
      <c r="G19" s="237">
        <v>0</v>
      </c>
      <c r="H19" s="237">
        <v>0.90304507356000008</v>
      </c>
      <c r="I19" s="237">
        <v>0</v>
      </c>
      <c r="J19" s="237">
        <v>0</v>
      </c>
      <c r="K19" s="237">
        <v>0</v>
      </c>
      <c r="L19" s="237">
        <v>0</v>
      </c>
      <c r="M19" s="237">
        <v>1.9048965639999998E-2</v>
      </c>
      <c r="N19" s="237">
        <v>4.7721260432800001</v>
      </c>
      <c r="O19" s="237">
        <v>2.1920090550199998</v>
      </c>
      <c r="P19" s="237">
        <v>0.20008943516</v>
      </c>
      <c r="Q19" s="237">
        <v>10.303819385680001</v>
      </c>
      <c r="R19" s="237">
        <v>2.274209542E-2</v>
      </c>
      <c r="S19" s="237">
        <v>0</v>
      </c>
      <c r="T19" s="237">
        <v>0.1340449168</v>
      </c>
      <c r="U19" s="237">
        <v>0</v>
      </c>
      <c r="V19" s="237">
        <v>0</v>
      </c>
      <c r="W19" s="237">
        <v>0</v>
      </c>
      <c r="X19" s="237">
        <v>0.69590231390000001</v>
      </c>
      <c r="Y19" s="237">
        <v>0</v>
      </c>
      <c r="Z19" s="237">
        <v>2.0690870721999999</v>
      </c>
      <c r="AA19" s="237">
        <v>0</v>
      </c>
      <c r="AB19" s="237">
        <v>1.7050375525599999</v>
      </c>
      <c r="AC19" s="237">
        <v>0</v>
      </c>
      <c r="AD19" s="237">
        <v>0</v>
      </c>
      <c r="AE19" s="237">
        <v>0</v>
      </c>
      <c r="AF19" s="237">
        <v>3.6514521164399998</v>
      </c>
      <c r="AG19" s="237">
        <v>0</v>
      </c>
      <c r="AH19" s="237">
        <v>0</v>
      </c>
      <c r="AI19" s="237">
        <v>3.3724851946399999</v>
      </c>
      <c r="AJ19" s="237">
        <v>0.10481920591999999</v>
      </c>
      <c r="AK19" s="237">
        <v>0</v>
      </c>
      <c r="AL19" s="237">
        <v>5.0814989171399993</v>
      </c>
      <c r="AM19" s="237">
        <v>0</v>
      </c>
      <c r="AN19" s="237">
        <v>0</v>
      </c>
      <c r="AO19" s="237">
        <v>0.42736161183999999</v>
      </c>
      <c r="AP19" s="237">
        <v>5.5029312005</v>
      </c>
      <c r="AQ19" s="237">
        <v>0.89313685359999995</v>
      </c>
      <c r="AR19" s="237">
        <v>1.51344204374</v>
      </c>
      <c r="AS19" s="237">
        <v>0.57701183899999997</v>
      </c>
      <c r="AT19" s="237">
        <v>0</v>
      </c>
      <c r="AU19" s="237">
        <v>6.3661601438600002</v>
      </c>
      <c r="AV19" s="237">
        <v>7.3719896185999998</v>
      </c>
      <c r="AX19" s="120">
        <v>3</v>
      </c>
      <c r="AY19" s="83" t="s">
        <v>8</v>
      </c>
      <c r="AZ19" s="131">
        <f t="shared" si="26"/>
        <v>195.75078602893998</v>
      </c>
      <c r="BA19" s="132">
        <f t="shared" si="27"/>
        <v>6.7002686092825723</v>
      </c>
      <c r="BE19" s="388" t="s">
        <v>239</v>
      </c>
      <c r="BF19" s="29">
        <f>SUM(BQ36:BQ39)*'Table S14'!$G$23/1000</f>
        <v>6.3097363650078213</v>
      </c>
      <c r="BG19" s="269">
        <f>SUM(BR36:BR39)*'Table S14'!$H$23/1000</f>
        <v>9.8669560596148926</v>
      </c>
      <c r="BH19" s="189">
        <f>SUM(BS36:BS39)*'Table S14'!$I$23/1000</f>
        <v>4.4983345575509617</v>
      </c>
      <c r="BI19" s="390">
        <f t="shared" si="24"/>
        <v>20.675026982173677</v>
      </c>
      <c r="BJ19" s="390">
        <f t="shared" si="25"/>
        <v>7.0030104577636605</v>
      </c>
      <c r="BN19" s="114" t="s">
        <v>24</v>
      </c>
      <c r="BO19" s="276">
        <v>181.74230388392002</v>
      </c>
      <c r="BP19" s="241">
        <f t="shared" si="5"/>
        <v>5</v>
      </c>
      <c r="BQ19" s="323">
        <v>181.14494853342001</v>
      </c>
      <c r="BR19" s="272">
        <v>0.33006202094000003</v>
      </c>
      <c r="BS19" s="272">
        <v>0.13665487365999998</v>
      </c>
      <c r="BT19" s="272">
        <v>4.6820466979999996E-2</v>
      </c>
      <c r="BU19" s="273">
        <v>0</v>
      </c>
      <c r="BV19" s="272">
        <v>0</v>
      </c>
      <c r="BW19" s="273">
        <v>0</v>
      </c>
      <c r="BX19" s="322">
        <v>8.3817988920000003E-2</v>
      </c>
      <c r="BY19" s="260">
        <f>(BQ19*'Table S14'!$G$23+'Table S15'!BR19*'Table S14'!$H$23+'Table S15'!BS19*'Table S14'!$I$23)</f>
        <v>41869.879611384895</v>
      </c>
      <c r="BZ19" s="148">
        <f>(BQ19*'Table S14'!$G$23*0.3+BR19*'Table S14'!$H$23*0.7+BS19*'Table S14'!$I$23*0.3)*0.68</f>
        <v>8551.8205585469459</v>
      </c>
      <c r="CA19" s="103">
        <f>(BQ19*'Table S14'!$G$22*0.3+BR19*'Table S14'!$H$22*0.7+BS19*'Table S14'!$I$22*0.3)*0.68</f>
        <v>723.94018372650328</v>
      </c>
      <c r="CC19" s="107" t="s">
        <v>24</v>
      </c>
      <c r="CD19" s="367">
        <f t="shared" si="6"/>
        <v>16.57352083157436</v>
      </c>
      <c r="CE19" s="273">
        <f t="shared" si="7"/>
        <v>6.5062966610870396E-2</v>
      </c>
      <c r="CF19" s="273">
        <f t="shared" si="8"/>
        <v>3.1022578273944619E-2</v>
      </c>
      <c r="CG19" s="273">
        <f t="shared" si="9"/>
        <v>9.6978791673455918E-3</v>
      </c>
      <c r="CH19" s="273">
        <f t="shared" si="10"/>
        <v>0</v>
      </c>
      <c r="CI19" s="273">
        <f t="shared" si="11"/>
        <v>0</v>
      </c>
      <c r="CJ19" s="273">
        <f t="shared" si="12"/>
        <v>0</v>
      </c>
      <c r="CK19" s="322">
        <f t="shared" si="13"/>
        <v>0.46596506800178022</v>
      </c>
      <c r="CM19" s="107" t="s">
        <v>24</v>
      </c>
      <c r="CN19" s="417">
        <f t="shared" si="14"/>
        <v>99.671317388558279</v>
      </c>
      <c r="CO19" s="96">
        <f t="shared" si="15"/>
        <v>0.18160990253035023</v>
      </c>
      <c r="CP19" s="96">
        <f t="shared" si="16"/>
        <v>7.5191560104400534E-2</v>
      </c>
      <c r="CQ19" s="96">
        <f t="shared" si="17"/>
        <v>2.5762008062748299E-2</v>
      </c>
      <c r="CR19" s="268">
        <f t="shared" si="18"/>
        <v>0</v>
      </c>
      <c r="CS19" s="396">
        <f t="shared" si="19"/>
        <v>0</v>
      </c>
      <c r="CT19" s="396">
        <f t="shared" si="20"/>
        <v>0</v>
      </c>
      <c r="CU19" s="99">
        <f t="shared" si="21"/>
        <v>4.6119140744212798E-2</v>
      </c>
    </row>
    <row r="20" spans="1:99" ht="15.75" thickBot="1" x14ac:dyDescent="0.3">
      <c r="A20" s="33">
        <v>1986</v>
      </c>
      <c r="B20" s="237">
        <v>621.31453403006003</v>
      </c>
      <c r="C20" s="237">
        <f t="shared" si="3"/>
        <v>61.897924678019997</v>
      </c>
      <c r="D20" s="237">
        <v>1.7652180594</v>
      </c>
      <c r="E20" s="237">
        <v>0</v>
      </c>
      <c r="F20" s="237">
        <v>0.9467321408199999</v>
      </c>
      <c r="G20" s="237">
        <v>0</v>
      </c>
      <c r="H20" s="237">
        <v>0.85803715221999999</v>
      </c>
      <c r="I20" s="237">
        <v>0</v>
      </c>
      <c r="J20" s="237">
        <v>0</v>
      </c>
      <c r="K20" s="237">
        <v>0</v>
      </c>
      <c r="L20" s="237">
        <v>0</v>
      </c>
      <c r="M20" s="237">
        <v>1.2646089199999998E-2</v>
      </c>
      <c r="N20" s="237">
        <v>4.9312127567999999</v>
      </c>
      <c r="O20" s="237">
        <v>2.1027452645600002</v>
      </c>
      <c r="P20" s="237">
        <v>0.25727715517999999</v>
      </c>
      <c r="Q20" s="237">
        <v>10.534383718579999</v>
      </c>
      <c r="R20" s="237">
        <v>0.25781783445999995</v>
      </c>
      <c r="S20" s="237">
        <v>0</v>
      </c>
      <c r="T20" s="237">
        <v>0.24067485399999997</v>
      </c>
      <c r="U20" s="237">
        <v>0</v>
      </c>
      <c r="V20" s="237">
        <v>0</v>
      </c>
      <c r="W20" s="237">
        <v>0</v>
      </c>
      <c r="X20" s="237">
        <v>0.60704312571999997</v>
      </c>
      <c r="Y20" s="237">
        <v>0</v>
      </c>
      <c r="Z20" s="237">
        <v>1.9269002148999999</v>
      </c>
      <c r="AA20" s="237">
        <v>0</v>
      </c>
      <c r="AB20" s="237">
        <v>1.55906049722</v>
      </c>
      <c r="AC20" s="237">
        <v>0</v>
      </c>
      <c r="AD20" s="237">
        <v>0</v>
      </c>
      <c r="AE20" s="237">
        <v>0</v>
      </c>
      <c r="AF20" s="237">
        <v>3.48476777042</v>
      </c>
      <c r="AG20" s="237">
        <v>0</v>
      </c>
      <c r="AH20" s="237">
        <v>0</v>
      </c>
      <c r="AI20" s="237">
        <v>3.4503339391600001</v>
      </c>
      <c r="AJ20" s="237">
        <v>0.13727810631999998</v>
      </c>
      <c r="AK20" s="237">
        <v>0</v>
      </c>
      <c r="AL20" s="237">
        <v>5.2409838826799993</v>
      </c>
      <c r="AM20" s="237">
        <v>0</v>
      </c>
      <c r="AN20" s="237">
        <v>0</v>
      </c>
      <c r="AO20" s="237">
        <v>0.44211508017999995</v>
      </c>
      <c r="AP20" s="237">
        <v>6.1031133238800006</v>
      </c>
      <c r="AQ20" s="237">
        <v>0.91267478926000001</v>
      </c>
      <c r="AR20" s="237">
        <v>1.5083191982799999</v>
      </c>
      <c r="AS20" s="237">
        <v>0.61857156916</v>
      </c>
      <c r="AT20" s="237">
        <v>0</v>
      </c>
      <c r="AU20" s="237">
        <v>6.9432200633999992</v>
      </c>
      <c r="AV20" s="237">
        <v>7.0567980922200002</v>
      </c>
      <c r="AX20" s="120">
        <v>4</v>
      </c>
      <c r="AY20" s="83" t="s">
        <v>33</v>
      </c>
      <c r="AZ20" s="131">
        <f t="shared" si="26"/>
        <v>191.38607361647999</v>
      </c>
      <c r="BA20" s="132">
        <f t="shared" si="27"/>
        <v>6.5508707644053201</v>
      </c>
      <c r="BE20" s="382" t="s">
        <v>347</v>
      </c>
      <c r="BF20" s="29">
        <f>SUM(BQ40:BQ41)*'Table S14'!$G$23/1000</f>
        <v>0</v>
      </c>
      <c r="BG20" s="269">
        <f>SUM(BR40:BR41)*'Table S14'!$H$23/1000</f>
        <v>0.35896633868070055</v>
      </c>
      <c r="BH20" s="189">
        <f>SUM(BS40:BS41)*'Table S14'!$I$23/1000</f>
        <v>0</v>
      </c>
      <c r="BI20" s="390">
        <f t="shared" si="24"/>
        <v>0.35896633868070055</v>
      </c>
      <c r="BJ20" s="390">
        <f t="shared" si="25"/>
        <v>0.17338074158277836</v>
      </c>
      <c r="BN20" s="114" t="s">
        <v>23</v>
      </c>
      <c r="BO20" s="276">
        <v>31.604806759240006</v>
      </c>
      <c r="BP20" s="241">
        <f t="shared" si="5"/>
        <v>25</v>
      </c>
      <c r="BQ20" s="323">
        <v>30.091305748800004</v>
      </c>
      <c r="BR20" s="272">
        <v>0</v>
      </c>
      <c r="BS20" s="189">
        <v>1.39549594322</v>
      </c>
      <c r="BT20" s="272">
        <v>0</v>
      </c>
      <c r="BU20" s="273">
        <v>0</v>
      </c>
      <c r="BV20" s="272">
        <v>0</v>
      </c>
      <c r="BW20" s="273">
        <v>0</v>
      </c>
      <c r="BX20" s="322">
        <v>0.11800506722</v>
      </c>
      <c r="BY20" s="260">
        <f>(BQ20*'Table S14'!$G$23+'Table S15'!BR20*'Table S14'!$H$23+'Table S15'!BS20*'Table S14'!$I$23)</f>
        <v>7195.6822593496709</v>
      </c>
      <c r="BZ20" s="148">
        <f>(BQ20*'Table S14'!$G$23*0.3+BR20*'Table S14'!$H$23*0.7+BS20*'Table S14'!$I$23*0.3)*0.68</f>
        <v>1467.9191809073329</v>
      </c>
      <c r="CA20" s="103">
        <f>(BQ20*'Table S14'!$G$22*0.3+BR20*'Table S14'!$H$22*0.7+BS20*'Table S14'!$I$22*0.3)*0.68</f>
        <v>123.48799487952365</v>
      </c>
      <c r="CC20" s="107" t="s">
        <v>23</v>
      </c>
      <c r="CD20" s="367">
        <f t="shared" si="6"/>
        <v>2.753148165128104</v>
      </c>
      <c r="CE20" s="273">
        <f t="shared" si="7"/>
        <v>0</v>
      </c>
      <c r="CF20" s="273">
        <f t="shared" si="8"/>
        <v>0.31679720576395742</v>
      </c>
      <c r="CG20" s="273">
        <f t="shared" si="9"/>
        <v>0</v>
      </c>
      <c r="CH20" s="273">
        <f t="shared" si="10"/>
        <v>0</v>
      </c>
      <c r="CI20" s="273">
        <f t="shared" si="11"/>
        <v>0</v>
      </c>
      <c r="CJ20" s="273">
        <f t="shared" si="12"/>
        <v>0</v>
      </c>
      <c r="CK20" s="322">
        <f t="shared" si="13"/>
        <v>0.65601954759620285</v>
      </c>
      <c r="CM20" s="107" t="s">
        <v>23</v>
      </c>
      <c r="CN20" s="417">
        <f t="shared" si="14"/>
        <v>95.211168282186975</v>
      </c>
      <c r="CO20" s="96">
        <f t="shared" si="15"/>
        <v>0</v>
      </c>
      <c r="CP20" s="96">
        <f t="shared" si="16"/>
        <v>4.415454756140889</v>
      </c>
      <c r="CQ20" s="96">
        <f t="shared" si="17"/>
        <v>0</v>
      </c>
      <c r="CR20" s="268">
        <f t="shared" si="18"/>
        <v>0</v>
      </c>
      <c r="CS20" s="396">
        <f t="shared" si="19"/>
        <v>0</v>
      </c>
      <c r="CT20" s="396">
        <f t="shared" si="20"/>
        <v>0</v>
      </c>
      <c r="CU20" s="99">
        <f t="shared" si="21"/>
        <v>0.37337696167213535</v>
      </c>
    </row>
    <row r="21" spans="1:99" ht="15.75" thickBot="1" x14ac:dyDescent="0.3">
      <c r="A21" s="33">
        <v>1987</v>
      </c>
      <c r="B21" s="237">
        <v>651.24688732797995</v>
      </c>
      <c r="C21" s="237">
        <f t="shared" si="3"/>
        <v>64.919487247619998</v>
      </c>
      <c r="D21" s="237">
        <v>1.6211351959</v>
      </c>
      <c r="E21" s="237">
        <v>0</v>
      </c>
      <c r="F21" s="237">
        <v>0.95494574854000003</v>
      </c>
      <c r="G21" s="237">
        <v>0</v>
      </c>
      <c r="H21" s="237">
        <v>0.8484128796</v>
      </c>
      <c r="I21" s="237">
        <v>0</v>
      </c>
      <c r="J21" s="237">
        <v>0</v>
      </c>
      <c r="K21" s="237">
        <v>0</v>
      </c>
      <c r="L21" s="237">
        <v>0</v>
      </c>
      <c r="M21" s="237">
        <v>9.3103883399999997E-3</v>
      </c>
      <c r="N21" s="237">
        <v>4.8264552391199995</v>
      </c>
      <c r="O21" s="237">
        <v>2.1595619479599999</v>
      </c>
      <c r="P21" s="237">
        <v>0.37425529464000001</v>
      </c>
      <c r="Q21" s="237">
        <v>11.473747743439999</v>
      </c>
      <c r="R21" s="237">
        <v>0.29648275324000001</v>
      </c>
      <c r="S21" s="237">
        <v>0</v>
      </c>
      <c r="T21" s="237">
        <v>0.33643858916000002</v>
      </c>
      <c r="U21" s="237">
        <v>0</v>
      </c>
      <c r="V21" s="237">
        <v>0</v>
      </c>
      <c r="W21" s="237">
        <v>0</v>
      </c>
      <c r="X21" s="237">
        <v>0.50547706727999997</v>
      </c>
      <c r="Y21" s="237">
        <v>0</v>
      </c>
      <c r="Z21" s="237">
        <v>1.9775326522399999</v>
      </c>
      <c r="AA21" s="237">
        <v>0</v>
      </c>
      <c r="AB21" s="237">
        <v>1.51145441236</v>
      </c>
      <c r="AC21" s="237">
        <v>0</v>
      </c>
      <c r="AD21" s="237">
        <v>0</v>
      </c>
      <c r="AE21" s="237">
        <v>0</v>
      </c>
      <c r="AF21" s="237">
        <v>3.4933487860399999</v>
      </c>
      <c r="AG21" s="237">
        <v>0</v>
      </c>
      <c r="AH21" s="237">
        <v>0</v>
      </c>
      <c r="AI21" s="237">
        <v>3.2955672168000003</v>
      </c>
      <c r="AJ21" s="237">
        <v>0.16649655976</v>
      </c>
      <c r="AK21" s="237">
        <v>0</v>
      </c>
      <c r="AL21" s="237">
        <v>5.4533184334799998</v>
      </c>
      <c r="AM21" s="237">
        <v>0</v>
      </c>
      <c r="AN21" s="237">
        <v>0</v>
      </c>
      <c r="AO21" s="237">
        <v>0.46459500057999997</v>
      </c>
      <c r="AP21" s="237">
        <v>6.8128165671199996</v>
      </c>
      <c r="AQ21" s="237">
        <v>1.1964288999199999</v>
      </c>
      <c r="AR21" s="237">
        <v>1.5803384041200002</v>
      </c>
      <c r="AS21" s="237">
        <v>0.58198137104000003</v>
      </c>
      <c r="AT21" s="237">
        <v>0</v>
      </c>
      <c r="AU21" s="237">
        <v>7.6432908694000004</v>
      </c>
      <c r="AV21" s="237">
        <v>7.3360952275399995</v>
      </c>
      <c r="AX21" s="120">
        <v>5</v>
      </c>
      <c r="AY21" s="83" t="s">
        <v>24</v>
      </c>
      <c r="AZ21" s="131">
        <f t="shared" si="26"/>
        <v>181.74230388392002</v>
      </c>
      <c r="BA21" s="132">
        <f t="shared" si="27"/>
        <v>6.2207783600526341</v>
      </c>
      <c r="BE21" s="389" t="s">
        <v>275</v>
      </c>
      <c r="BF21" s="29">
        <f>SUM(BQ42:BQ50)*'Table S14'!$G$23/1000</f>
        <v>5.3903619914848209</v>
      </c>
      <c r="BG21" s="269">
        <f>SUM(BR42:BR50)*'Table S14'!$H$23/1000</f>
        <v>27.756937102718901</v>
      </c>
      <c r="BH21" s="189">
        <f>SUM(BS42:BS50)*'Table S14'!$I$23/1000</f>
        <v>2.0181363073459067</v>
      </c>
      <c r="BI21" s="390">
        <f t="shared" si="24"/>
        <v>35.16543540154963</v>
      </c>
      <c r="BJ21" s="390">
        <f t="shared" si="25"/>
        <v>14.940159768471188</v>
      </c>
      <c r="BN21" s="114" t="s">
        <v>32</v>
      </c>
      <c r="BO21" s="276">
        <v>61.969464892820007</v>
      </c>
      <c r="BP21" s="241">
        <f t="shared" si="5"/>
        <v>16</v>
      </c>
      <c r="BQ21" s="323">
        <v>28.45037679248</v>
      </c>
      <c r="BR21" s="269">
        <v>6.4716851358199996</v>
      </c>
      <c r="BS21" s="189">
        <v>21.03732185682</v>
      </c>
      <c r="BT21" s="270">
        <v>5.9989772244999999</v>
      </c>
      <c r="BU21" s="273">
        <v>0</v>
      </c>
      <c r="BV21" s="272">
        <v>0</v>
      </c>
      <c r="BW21" s="273">
        <v>0</v>
      </c>
      <c r="BX21" s="322">
        <v>1.1103883199999999E-2</v>
      </c>
      <c r="BY21" s="260">
        <f>(BQ21*'Table S14'!$G$23+'Table S15'!BR21*'Table S14'!$H$23+'Table S15'!BS21*'Table S14'!$I$23)</f>
        <v>11093.938865427497</v>
      </c>
      <c r="BZ21" s="148">
        <f>(BQ21*'Table S14'!$G$23*0.3+BR21*'Table S14'!$H$23*0.7+BS21*'Table S14'!$I$23*0.3)*0.68</f>
        <v>2466.3973897601236</v>
      </c>
      <c r="CA21" s="103">
        <f>(BQ21*'Table S14'!$G$22*0.3+BR21*'Table S14'!$H$22*0.7+BS21*'Table S14'!$I$22*0.3)*0.68</f>
        <v>202.90257363849008</v>
      </c>
      <c r="CC21" s="107" t="s">
        <v>32</v>
      </c>
      <c r="CD21" s="367">
        <f t="shared" si="6"/>
        <v>2.6030144161006743</v>
      </c>
      <c r="CE21" s="269">
        <f t="shared" si="7"/>
        <v>1.2757209469564086</v>
      </c>
      <c r="CF21" s="189">
        <f t="shared" si="8"/>
        <v>4.7757679363937333</v>
      </c>
      <c r="CG21" s="270">
        <f t="shared" si="9"/>
        <v>1.2425624946395875</v>
      </c>
      <c r="CH21" s="273">
        <f t="shared" si="10"/>
        <v>0</v>
      </c>
      <c r="CI21" s="273">
        <f t="shared" si="11"/>
        <v>0</v>
      </c>
      <c r="CJ21" s="273">
        <f t="shared" si="12"/>
        <v>0</v>
      </c>
      <c r="CK21" s="322">
        <f t="shared" si="13"/>
        <v>6.1729251167194729E-2</v>
      </c>
      <c r="CM21" s="107" t="s">
        <v>32</v>
      </c>
      <c r="CN21" s="417">
        <f t="shared" si="14"/>
        <v>45.910315413706861</v>
      </c>
      <c r="CO21" s="394">
        <f t="shared" si="15"/>
        <v>10.443345197531038</v>
      </c>
      <c r="CP21" s="395">
        <f t="shared" si="16"/>
        <v>33.947883676590308</v>
      </c>
      <c r="CQ21" s="397">
        <f t="shared" si="17"/>
        <v>9.6805373983390055</v>
      </c>
      <c r="CR21" s="398">
        <f t="shared" si="18"/>
        <v>0</v>
      </c>
      <c r="CS21" s="396">
        <f t="shared" si="19"/>
        <v>0</v>
      </c>
      <c r="CT21" s="396">
        <f t="shared" si="20"/>
        <v>0</v>
      </c>
      <c r="CU21" s="99">
        <f t="shared" si="21"/>
        <v>1.7918313832796278E-2</v>
      </c>
    </row>
    <row r="22" spans="1:99" x14ac:dyDescent="0.25">
      <c r="A22" s="33">
        <v>1988</v>
      </c>
      <c r="B22" s="237">
        <v>658.30334704205995</v>
      </c>
      <c r="C22" s="237">
        <f t="shared" si="3"/>
        <v>64.926122362140006</v>
      </c>
      <c r="D22" s="237">
        <v>1.5908263120999999</v>
      </c>
      <c r="E22" s="237">
        <v>2.0281823259999998E-2</v>
      </c>
      <c r="F22" s="237">
        <v>1.0022270629600001</v>
      </c>
      <c r="G22" s="237">
        <v>0</v>
      </c>
      <c r="H22" s="237">
        <v>0.97557320737999997</v>
      </c>
      <c r="I22" s="237">
        <v>0</v>
      </c>
      <c r="J22" s="237">
        <v>0</v>
      </c>
      <c r="K22" s="237">
        <v>0</v>
      </c>
      <c r="L22" s="237">
        <v>0</v>
      </c>
      <c r="M22" s="237">
        <v>7.8253346800000005E-3</v>
      </c>
      <c r="N22" s="237">
        <v>4.6528364091799999</v>
      </c>
      <c r="O22" s="237">
        <v>2.0412792836600002</v>
      </c>
      <c r="P22" s="237">
        <v>9.5574134539999994E-2</v>
      </c>
      <c r="Q22" s="237">
        <v>10.632136899480001</v>
      </c>
      <c r="R22" s="237">
        <v>0.31341345358</v>
      </c>
      <c r="S22" s="237">
        <v>0</v>
      </c>
      <c r="T22" s="237">
        <v>0.27852512514</v>
      </c>
      <c r="U22" s="237">
        <v>0</v>
      </c>
      <c r="V22" s="237">
        <v>0</v>
      </c>
      <c r="W22" s="237">
        <v>0</v>
      </c>
      <c r="X22" s="237">
        <v>0.40864013818</v>
      </c>
      <c r="Y22" s="237">
        <v>0</v>
      </c>
      <c r="Z22" s="237">
        <v>2.4332100734200002</v>
      </c>
      <c r="AA22" s="237">
        <v>0</v>
      </c>
      <c r="AB22" s="237">
        <v>1.9204991528199999</v>
      </c>
      <c r="AC22" s="237">
        <v>0</v>
      </c>
      <c r="AD22" s="237">
        <v>0</v>
      </c>
      <c r="AE22" s="237">
        <v>0</v>
      </c>
      <c r="AF22" s="237">
        <v>3.58896646522</v>
      </c>
      <c r="AG22" s="237">
        <v>0</v>
      </c>
      <c r="AH22" s="237">
        <v>0</v>
      </c>
      <c r="AI22" s="237">
        <v>2.9021677026199999</v>
      </c>
      <c r="AJ22" s="237">
        <v>0.12462385249999999</v>
      </c>
      <c r="AK22" s="237">
        <v>0</v>
      </c>
      <c r="AL22" s="237">
        <v>5.15489794376</v>
      </c>
      <c r="AM22" s="237">
        <v>0</v>
      </c>
      <c r="AN22" s="237">
        <v>0</v>
      </c>
      <c r="AO22" s="237">
        <v>0.42075371272000001</v>
      </c>
      <c r="AP22" s="237">
        <v>7.0607597472799997</v>
      </c>
      <c r="AQ22" s="237">
        <v>1.28702443062</v>
      </c>
      <c r="AR22" s="237">
        <v>1.5091928126199998</v>
      </c>
      <c r="AS22" s="237">
        <v>0.68798807557999997</v>
      </c>
      <c r="AT22" s="237">
        <v>0</v>
      </c>
      <c r="AU22" s="237">
        <v>7.6615533099799995</v>
      </c>
      <c r="AV22" s="237">
        <v>8.1553458988600003</v>
      </c>
      <c r="AX22" s="120">
        <v>6</v>
      </c>
      <c r="AY22" s="86" t="s">
        <v>14</v>
      </c>
      <c r="AZ22" s="125">
        <f t="shared" si="26"/>
        <v>155.87000111033998</v>
      </c>
      <c r="BA22" s="126">
        <f t="shared" si="27"/>
        <v>5.3352065488720433</v>
      </c>
      <c r="BE22" s="391" t="s">
        <v>54</v>
      </c>
      <c r="BF22" s="132">
        <f>SUM(BF15:BF21)</f>
        <v>252.25306699801402</v>
      </c>
      <c r="BG22" s="124">
        <f>SUM(BG15:BG21)</f>
        <v>58.569494768067415</v>
      </c>
      <c r="BH22" s="126">
        <f>SUM(BH15:BH21)</f>
        <v>79.161548540088887</v>
      </c>
      <c r="BI22" s="390">
        <f>SUM(BI15:BI21)</f>
        <v>389.98411030617035</v>
      </c>
      <c r="BJ22" s="471">
        <f>SUM(BJ15:BJ21)</f>
        <v>96.891891389363849</v>
      </c>
      <c r="BN22" s="114" t="s">
        <v>10</v>
      </c>
      <c r="BO22" s="276">
        <v>55.17235251868</v>
      </c>
      <c r="BP22" s="241">
        <f t="shared" si="5"/>
        <v>19</v>
      </c>
      <c r="BQ22" s="323">
        <v>54.607300940800002</v>
      </c>
      <c r="BR22" s="238">
        <v>0</v>
      </c>
      <c r="BS22" s="272">
        <v>2.9664786E-3</v>
      </c>
      <c r="BT22" s="272">
        <v>5.7162318979999995E-2</v>
      </c>
      <c r="BU22" s="273">
        <v>0</v>
      </c>
      <c r="BV22" s="272">
        <v>0</v>
      </c>
      <c r="BW22" s="273">
        <v>0</v>
      </c>
      <c r="BX22" s="322">
        <v>0.50492278030000004</v>
      </c>
      <c r="BY22" s="260">
        <f>(BQ22*'Table S14'!$G$23+'Table S15'!BR22*'Table S14'!$H$23+'Table S15'!BS22*'Table S14'!$I$23)</f>
        <v>12603.584788399634</v>
      </c>
      <c r="BZ22" s="148">
        <f>(BQ22*'Table S14'!$G$23*0.3+BR22*'Table S14'!$H$23*0.7+BS22*'Table S14'!$I$23*0.3)*0.68</f>
        <v>2571.1312968335255</v>
      </c>
      <c r="CA22" s="103">
        <f>(BQ22*'Table S14'!$G$22*0.3+BR22*'Table S14'!$H$22*0.7+BS22*'Table S14'!$I$22*0.3)*0.68</f>
        <v>217.59300466978101</v>
      </c>
      <c r="CC22" s="107" t="s">
        <v>10</v>
      </c>
      <c r="CD22" s="367">
        <f t="shared" si="6"/>
        <v>4.9961936395451083</v>
      </c>
      <c r="CE22" s="273">
        <f t="shared" si="7"/>
        <v>0</v>
      </c>
      <c r="CF22" s="273">
        <f t="shared" si="8"/>
        <v>6.7343236360123285E-4</v>
      </c>
      <c r="CG22" s="273">
        <f t="shared" si="9"/>
        <v>1.1839977218298678E-2</v>
      </c>
      <c r="CH22" s="273">
        <f t="shared" si="10"/>
        <v>0</v>
      </c>
      <c r="CI22" s="273">
        <f t="shared" si="11"/>
        <v>0</v>
      </c>
      <c r="CJ22" s="273">
        <f t="shared" si="12"/>
        <v>0</v>
      </c>
      <c r="CK22" s="324">
        <f t="shared" si="13"/>
        <v>2.8069914428834215</v>
      </c>
      <c r="CM22" s="107" t="s">
        <v>10</v>
      </c>
      <c r="CN22" s="417">
        <f t="shared" si="14"/>
        <v>98.975842877664704</v>
      </c>
      <c r="CO22" s="96">
        <f t="shared" si="15"/>
        <v>0</v>
      </c>
      <c r="CP22" s="96">
        <f t="shared" si="16"/>
        <v>5.3767484339110301E-3</v>
      </c>
      <c r="CQ22" s="96">
        <f t="shared" si="17"/>
        <v>0.10360681821687091</v>
      </c>
      <c r="CR22" s="268">
        <f t="shared" si="18"/>
        <v>0</v>
      </c>
      <c r="CS22" s="96">
        <f t="shared" si="19"/>
        <v>0</v>
      </c>
      <c r="CT22" s="96">
        <f t="shared" si="20"/>
        <v>0</v>
      </c>
      <c r="CU22" s="99">
        <f t="shared" si="21"/>
        <v>0.91517355568451719</v>
      </c>
    </row>
    <row r="23" spans="1:99" ht="15.75" thickBot="1" x14ac:dyDescent="0.3">
      <c r="A23" s="33">
        <v>1989</v>
      </c>
      <c r="B23" s="237">
        <v>681.62596145893997</v>
      </c>
      <c r="C23" s="237">
        <f t="shared" si="3"/>
        <v>67.569661211379994</v>
      </c>
      <c r="D23" s="237">
        <v>1.6821094852399998</v>
      </c>
      <c r="E23" s="237">
        <v>0</v>
      </c>
      <c r="F23" s="237">
        <v>0.96696860508000004</v>
      </c>
      <c r="G23" s="237">
        <v>0</v>
      </c>
      <c r="H23" s="237">
        <v>1.0513499527800001</v>
      </c>
      <c r="I23" s="237">
        <v>0</v>
      </c>
      <c r="J23" s="237">
        <v>0</v>
      </c>
      <c r="K23" s="237">
        <v>0</v>
      </c>
      <c r="L23" s="237">
        <v>0</v>
      </c>
      <c r="M23" s="237">
        <v>4.2446952199999997E-3</v>
      </c>
      <c r="N23" s="237">
        <v>4.6618846224999997</v>
      </c>
      <c r="O23" s="237">
        <v>2.29045078554</v>
      </c>
      <c r="P23" s="237">
        <v>0.13239475637999998</v>
      </c>
      <c r="Q23" s="237">
        <v>11.199959005079998</v>
      </c>
      <c r="R23" s="237">
        <v>0.32939342927999998</v>
      </c>
      <c r="S23" s="237">
        <v>0</v>
      </c>
      <c r="T23" s="237">
        <v>0.27817858237999998</v>
      </c>
      <c r="U23" s="237">
        <v>0</v>
      </c>
      <c r="V23" s="237">
        <v>0</v>
      </c>
      <c r="W23" s="237">
        <v>0</v>
      </c>
      <c r="X23" s="237">
        <v>0.36241205973999996</v>
      </c>
      <c r="Y23" s="237">
        <v>0</v>
      </c>
      <c r="Z23" s="237">
        <v>2.3466360716599999</v>
      </c>
      <c r="AA23" s="237">
        <v>0</v>
      </c>
      <c r="AB23" s="237">
        <v>1.9188172411</v>
      </c>
      <c r="AC23" s="237">
        <v>0</v>
      </c>
      <c r="AD23" s="237">
        <v>0</v>
      </c>
      <c r="AE23" s="237">
        <v>0</v>
      </c>
      <c r="AF23" s="237">
        <v>3.8272445496599996</v>
      </c>
      <c r="AG23" s="237">
        <v>0</v>
      </c>
      <c r="AH23" s="237">
        <v>0</v>
      </c>
      <c r="AI23" s="237">
        <v>3.12011316172</v>
      </c>
      <c r="AJ23" s="237">
        <v>0.10414063527999999</v>
      </c>
      <c r="AK23" s="237">
        <v>0</v>
      </c>
      <c r="AL23" s="237">
        <v>5.2743535917999997</v>
      </c>
      <c r="AM23" s="237">
        <v>0</v>
      </c>
      <c r="AN23" s="237">
        <v>0</v>
      </c>
      <c r="AO23" s="237">
        <v>0.42354419840000002</v>
      </c>
      <c r="AP23" s="237">
        <v>7.3317988230600006</v>
      </c>
      <c r="AQ23" s="237">
        <v>1.5123253051600001</v>
      </c>
      <c r="AR23" s="237">
        <v>1.53649348754</v>
      </c>
      <c r="AS23" s="237">
        <v>0.65857094971999997</v>
      </c>
      <c r="AT23" s="237">
        <v>0</v>
      </c>
      <c r="AU23" s="237">
        <v>8.1078096668599997</v>
      </c>
      <c r="AV23" s="237">
        <v>8.4484675502000002</v>
      </c>
      <c r="AX23" s="120">
        <v>7</v>
      </c>
      <c r="AY23" s="86" t="s">
        <v>16</v>
      </c>
      <c r="AZ23" s="125">
        <f t="shared" si="26"/>
        <v>140.32455192982002</v>
      </c>
      <c r="BA23" s="126">
        <f t="shared" si="27"/>
        <v>4.8031081227332253</v>
      </c>
      <c r="BN23" s="133" t="s">
        <v>8</v>
      </c>
      <c r="BO23" s="277">
        <v>195.75078602893998</v>
      </c>
      <c r="BP23" s="242">
        <f t="shared" si="5"/>
        <v>3</v>
      </c>
      <c r="BQ23" s="334">
        <v>194.59901850759999</v>
      </c>
      <c r="BR23" s="335">
        <v>0.48044978543999994</v>
      </c>
      <c r="BS23" s="336">
        <v>0.59695982002000003</v>
      </c>
      <c r="BT23" s="337">
        <v>4.9405022800000004E-2</v>
      </c>
      <c r="BU23" s="336">
        <v>0</v>
      </c>
      <c r="BV23" s="337">
        <v>0</v>
      </c>
      <c r="BW23" s="336">
        <v>0</v>
      </c>
      <c r="BX23" s="338">
        <v>2.495289308E-2</v>
      </c>
      <c r="BY23" s="261">
        <f>(BQ23*'Table S14'!$G$23+'Table S15'!BR23*'Table S14'!$H$23+'Table S15'!BS23*'Table S14'!$I$23)</f>
        <v>45075.085066831314</v>
      </c>
      <c r="BZ23" s="149">
        <f>(BQ23*'Table S14'!$G$23*0.3+BR23*'Table S14'!$H$23*0.7+BS23*'Table S14'!$I$23*0.3)*0.68</f>
        <v>9210.4051805232884</v>
      </c>
      <c r="CA23" s="104">
        <f>(BQ23*'Table S14'!$G$22*0.3+BR23*'Table S14'!$H$22*0.7+BS23*'Table S14'!$I$22*0.3)*0.68</f>
        <v>779.55587548016547</v>
      </c>
      <c r="CC23" s="108" t="s">
        <v>8</v>
      </c>
      <c r="CD23" s="377">
        <f t="shared" si="6"/>
        <v>17.804475990919542</v>
      </c>
      <c r="CE23" s="336">
        <f t="shared" si="7"/>
        <v>9.4707922648165063E-2</v>
      </c>
      <c r="CF23" s="336">
        <f t="shared" si="8"/>
        <v>0.13551827495773444</v>
      </c>
      <c r="CG23" s="336">
        <f t="shared" si="9"/>
        <v>1.0233215776746062E-2</v>
      </c>
      <c r="CH23" s="336">
        <f t="shared" si="10"/>
        <v>0</v>
      </c>
      <c r="CI23" s="336">
        <f t="shared" si="11"/>
        <v>0</v>
      </c>
      <c r="CJ23" s="336">
        <f t="shared" si="12"/>
        <v>0</v>
      </c>
      <c r="CK23" s="338">
        <f t="shared" si="13"/>
        <v>0.13871934498405705</v>
      </c>
      <c r="CM23" s="108" t="s">
        <v>8</v>
      </c>
      <c r="CN23" s="430">
        <f t="shared" si="14"/>
        <v>99.411615378561123</v>
      </c>
      <c r="CO23" s="100">
        <f t="shared" si="15"/>
        <v>0.2454395178617417</v>
      </c>
      <c r="CP23" s="100">
        <f t="shared" si="16"/>
        <v>0.30495909218558381</v>
      </c>
      <c r="CQ23" s="100">
        <f t="shared" si="17"/>
        <v>2.5238735333964847E-2</v>
      </c>
      <c r="CR23" s="431">
        <f t="shared" si="18"/>
        <v>0</v>
      </c>
      <c r="CS23" s="100">
        <f t="shared" si="19"/>
        <v>0</v>
      </c>
      <c r="CT23" s="431">
        <f t="shared" si="20"/>
        <v>0</v>
      </c>
      <c r="CU23" s="102">
        <f t="shared" si="21"/>
        <v>1.2747276057584229E-2</v>
      </c>
    </row>
    <row r="24" spans="1:99" ht="15.75" thickBot="1" x14ac:dyDescent="0.3">
      <c r="A24" s="33">
        <v>1990</v>
      </c>
      <c r="B24" s="237">
        <v>712.92931684007999</v>
      </c>
      <c r="C24" s="237">
        <f t="shared" si="3"/>
        <v>70.021334212159999</v>
      </c>
      <c r="D24" s="237">
        <v>2.3654936223200003</v>
      </c>
      <c r="E24" s="237">
        <v>0.52198865045999998</v>
      </c>
      <c r="F24" s="237">
        <v>1.6675519677799999</v>
      </c>
      <c r="G24" s="237">
        <v>0</v>
      </c>
      <c r="H24" s="237">
        <v>0.96719630726000005</v>
      </c>
      <c r="I24" s="237">
        <v>0</v>
      </c>
      <c r="J24" s="237">
        <v>0.17319699124000001</v>
      </c>
      <c r="K24" s="237">
        <v>1.85874015278</v>
      </c>
      <c r="L24" s="237">
        <v>2.4807807782599998</v>
      </c>
      <c r="M24" s="237">
        <v>0.84832306877999997</v>
      </c>
      <c r="N24" s="237">
        <v>2.1145440476399999</v>
      </c>
      <c r="O24" s="237">
        <v>3.8309195358400001</v>
      </c>
      <c r="P24" s="237">
        <v>0.83078455784000005</v>
      </c>
      <c r="Q24" s="237">
        <v>3.8646258087399996</v>
      </c>
      <c r="R24" s="237">
        <v>0.78556617074000001</v>
      </c>
      <c r="S24" s="237">
        <v>0.29482987127999999</v>
      </c>
      <c r="T24" s="237">
        <v>0.95103670991999989</v>
      </c>
      <c r="U24" s="237">
        <v>0</v>
      </c>
      <c r="V24" s="237">
        <v>1.8290073282799999</v>
      </c>
      <c r="W24" s="237">
        <v>1.1380872469399999</v>
      </c>
      <c r="X24" s="237">
        <v>1.8410655648399998</v>
      </c>
      <c r="Y24" s="237">
        <v>0.27881360837999997</v>
      </c>
      <c r="Z24" s="237">
        <v>0.76350083160000004</v>
      </c>
      <c r="AA24" s="237">
        <v>1.75981943122</v>
      </c>
      <c r="AB24" s="237">
        <v>1.7572339682199998</v>
      </c>
      <c r="AC24" s="237">
        <v>0.36343082288</v>
      </c>
      <c r="AD24" s="237">
        <v>7.7774355759999997E-2</v>
      </c>
      <c r="AE24" s="237">
        <v>0.18918694592000002</v>
      </c>
      <c r="AF24" s="237">
        <v>3.0201591621399997</v>
      </c>
      <c r="AG24" s="237">
        <v>0.66636544028</v>
      </c>
      <c r="AH24" s="237">
        <v>0.8746575969999999</v>
      </c>
      <c r="AI24" s="237">
        <v>5.3524137092600004</v>
      </c>
      <c r="AJ24" s="237">
        <v>0.72146029604000006</v>
      </c>
      <c r="AK24" s="237">
        <v>4.0097356000000001E-2</v>
      </c>
      <c r="AL24" s="237">
        <v>5.2479709830400001</v>
      </c>
      <c r="AM24" s="237">
        <v>0.78406750938000003</v>
      </c>
      <c r="AN24" s="237">
        <v>0.15917743152</v>
      </c>
      <c r="AO24" s="237">
        <v>1.8400966965999999</v>
      </c>
      <c r="AP24" s="237">
        <v>8.9571551275000001</v>
      </c>
      <c r="AQ24" s="237">
        <v>1.2875261011600001</v>
      </c>
      <c r="AR24" s="237">
        <v>0.75803144337999995</v>
      </c>
      <c r="AS24" s="237">
        <v>0.66885474219999996</v>
      </c>
      <c r="AT24" s="237">
        <v>1.0230568229400001</v>
      </c>
      <c r="AU24" s="237">
        <v>3.4677481664399998</v>
      </c>
      <c r="AV24" s="237">
        <v>1.59899728236</v>
      </c>
      <c r="AX24" s="120">
        <v>8</v>
      </c>
      <c r="AY24" s="87" t="s">
        <v>18</v>
      </c>
      <c r="AZ24" s="127">
        <f t="shared" si="26"/>
        <v>128.79684421280001</v>
      </c>
      <c r="BA24" s="128">
        <f t="shared" si="27"/>
        <v>4.4085312236043785</v>
      </c>
      <c r="BN24" s="95" t="s">
        <v>13</v>
      </c>
      <c r="BO24" s="278">
        <v>124.77836158324001</v>
      </c>
      <c r="BP24" s="243">
        <f t="shared" si="5"/>
        <v>9</v>
      </c>
      <c r="BQ24" s="339">
        <v>0</v>
      </c>
      <c r="BR24" s="340">
        <v>38.124671317679997</v>
      </c>
      <c r="BS24" s="341">
        <v>0</v>
      </c>
      <c r="BT24" s="342">
        <v>86.653690265560002</v>
      </c>
      <c r="BU24" s="341">
        <v>0</v>
      </c>
      <c r="BV24" s="343">
        <v>0</v>
      </c>
      <c r="BW24" s="341">
        <v>0</v>
      </c>
      <c r="BX24" s="344">
        <v>0</v>
      </c>
      <c r="BY24" s="262">
        <f>(BQ24*'Table S14'!$G$23+'Table S15'!BR24*'Table S14'!$H$23+'Table S15'!BS24*'Table S14'!$I$23)</f>
        <v>4401.6539178171115</v>
      </c>
      <c r="BZ24" s="150">
        <f>(BQ24*'Table S14'!$G$23*0.3+BR24*'Table S14'!$H$23*0.7+BS24*'Table S14'!$I$23*0.3)*0.68</f>
        <v>2095.1872648809453</v>
      </c>
      <c r="CA24" s="151">
        <f>(BQ24*'Table S14'!$G$22*0.3+BR24*'Table S14'!$H$22*0.7+BS24*'Table S14'!$I$22*0.3)*0.68</f>
        <v>208.86308390331587</v>
      </c>
      <c r="CC24" s="402" t="s">
        <v>13</v>
      </c>
      <c r="CD24" s="403">
        <f t="shared" si="6"/>
        <v>0</v>
      </c>
      <c r="CE24" s="340">
        <f t="shared" si="7"/>
        <v>7.515267009298042</v>
      </c>
      <c r="CF24" s="341">
        <f t="shared" si="8"/>
        <v>0</v>
      </c>
      <c r="CG24" s="342">
        <f t="shared" si="9"/>
        <v>17.948497138205859</v>
      </c>
      <c r="CH24" s="341">
        <f t="shared" si="10"/>
        <v>0</v>
      </c>
      <c r="CI24" s="341">
        <f t="shared" si="11"/>
        <v>0</v>
      </c>
      <c r="CJ24" s="341">
        <f t="shared" si="12"/>
        <v>0</v>
      </c>
      <c r="CK24" s="344">
        <f t="shared" si="13"/>
        <v>0</v>
      </c>
      <c r="CM24" s="402" t="s">
        <v>13</v>
      </c>
      <c r="CN24" s="432">
        <f t="shared" si="14"/>
        <v>0</v>
      </c>
      <c r="CO24" s="433">
        <f t="shared" si="15"/>
        <v>30.553912420341344</v>
      </c>
      <c r="CP24" s="434">
        <f t="shared" si="16"/>
        <v>0</v>
      </c>
      <c r="CQ24" s="435">
        <f t="shared" si="17"/>
        <v>69.446087579658652</v>
      </c>
      <c r="CR24" s="436">
        <f t="shared" si="18"/>
        <v>0</v>
      </c>
      <c r="CS24" s="101">
        <f t="shared" si="19"/>
        <v>0</v>
      </c>
      <c r="CT24" s="436">
        <f t="shared" si="20"/>
        <v>0</v>
      </c>
      <c r="CU24" s="437">
        <f t="shared" si="21"/>
        <v>0</v>
      </c>
    </row>
    <row r="25" spans="1:99" x14ac:dyDescent="0.25">
      <c r="A25" s="33">
        <v>1991</v>
      </c>
      <c r="B25" s="237">
        <v>697.85207777244</v>
      </c>
      <c r="C25" s="237">
        <f t="shared" si="3"/>
        <v>67.892763347359988</v>
      </c>
      <c r="D25" s="237">
        <v>2.59980914452</v>
      </c>
      <c r="E25" s="237">
        <v>0.58015703206000002</v>
      </c>
      <c r="F25" s="237">
        <v>1.9291291561599999</v>
      </c>
      <c r="G25" s="237">
        <v>0</v>
      </c>
      <c r="H25" s="237">
        <v>0.9503445315800001</v>
      </c>
      <c r="I25" s="237">
        <v>0</v>
      </c>
      <c r="J25" s="237">
        <v>0.15738847255999999</v>
      </c>
      <c r="K25" s="237">
        <v>1.8695238014400002</v>
      </c>
      <c r="L25" s="237">
        <v>2.23920963042</v>
      </c>
      <c r="M25" s="237">
        <v>0.88774003977999993</v>
      </c>
      <c r="N25" s="237">
        <v>2.0782550332800001</v>
      </c>
      <c r="O25" s="237">
        <v>3.5483229868599997</v>
      </c>
      <c r="P25" s="237">
        <v>0.73614663306000006</v>
      </c>
      <c r="Q25" s="237">
        <v>3.2737948968000001</v>
      </c>
      <c r="R25" s="237">
        <v>0.80216121448</v>
      </c>
      <c r="S25" s="237">
        <v>0.31587009702000002</v>
      </c>
      <c r="T25" s="237">
        <v>0.82266711120000002</v>
      </c>
      <c r="U25" s="237">
        <v>0</v>
      </c>
      <c r="V25" s="237">
        <v>1.72263775174</v>
      </c>
      <c r="W25" s="237">
        <v>1.0393561259999999</v>
      </c>
      <c r="X25" s="237">
        <v>1.8300442350199999</v>
      </c>
      <c r="Y25" s="237">
        <v>0.27355377873999998</v>
      </c>
      <c r="Z25" s="237">
        <v>0.83065664545999995</v>
      </c>
      <c r="AA25" s="237">
        <v>1.64203118002</v>
      </c>
      <c r="AB25" s="237">
        <v>1.8041623896199999</v>
      </c>
      <c r="AC25" s="237">
        <v>0.40203586778</v>
      </c>
      <c r="AD25" s="237">
        <v>7.4958469039999989E-2</v>
      </c>
      <c r="AE25" s="237">
        <v>0.13447582729999999</v>
      </c>
      <c r="AF25" s="237">
        <v>2.60308678586</v>
      </c>
      <c r="AG25" s="237">
        <v>0.71892019204000002</v>
      </c>
      <c r="AH25" s="237">
        <v>0.74269012239999999</v>
      </c>
      <c r="AI25" s="237">
        <v>5.11751668468</v>
      </c>
      <c r="AJ25" s="237">
        <v>0.75870275658000008</v>
      </c>
      <c r="AK25" s="237">
        <v>7.1692621040000001E-2</v>
      </c>
      <c r="AL25" s="237">
        <v>4.7064298820400001</v>
      </c>
      <c r="AM25" s="237">
        <v>0.75991384188</v>
      </c>
      <c r="AN25" s="237">
        <v>0.19072461602000002</v>
      </c>
      <c r="AO25" s="237">
        <v>1.4592579966999999</v>
      </c>
      <c r="AP25" s="237">
        <v>9.933127494079999</v>
      </c>
      <c r="AQ25" s="237">
        <v>1.26524213164</v>
      </c>
      <c r="AR25" s="237">
        <v>0.76377389277999996</v>
      </c>
      <c r="AS25" s="237">
        <v>0.66389428196</v>
      </c>
      <c r="AT25" s="237">
        <v>1.0740612040799999</v>
      </c>
      <c r="AU25" s="237">
        <v>2.9555742964</v>
      </c>
      <c r="AV25" s="237">
        <v>1.56372249524</v>
      </c>
      <c r="AX25" s="120">
        <v>9</v>
      </c>
      <c r="AY25" s="85" t="s">
        <v>13</v>
      </c>
      <c r="AZ25" s="123">
        <f t="shared" si="26"/>
        <v>124.77836158324001</v>
      </c>
      <c r="BA25" s="124">
        <f t="shared" si="27"/>
        <v>4.2709843275433448</v>
      </c>
      <c r="BN25" s="134" t="s">
        <v>14</v>
      </c>
      <c r="BO25" s="279">
        <v>155.87000111033998</v>
      </c>
      <c r="BP25" s="244">
        <f t="shared" si="5"/>
        <v>6</v>
      </c>
      <c r="BQ25" s="314">
        <v>0.76055521814000004</v>
      </c>
      <c r="BR25" s="315">
        <v>41.871063449840001</v>
      </c>
      <c r="BS25" s="316">
        <v>108.95761955992</v>
      </c>
      <c r="BT25" s="317">
        <v>4.2693668872800004</v>
      </c>
      <c r="BU25" s="318">
        <v>1.0378139200000001E-2</v>
      </c>
      <c r="BV25" s="319">
        <v>0</v>
      </c>
      <c r="BW25" s="318">
        <v>8.3551278000000009E-4</v>
      </c>
      <c r="BX25" s="345">
        <v>1.8234318E-4</v>
      </c>
      <c r="BY25" s="263">
        <f>(BQ25*'Table S14'!$G$23+'Table S15'!BR25*'Table S14'!$H$23+'Table S15'!BS25*'Table S14'!$I$23)</f>
        <v>24590.26186208523</v>
      </c>
      <c r="BZ25" s="146">
        <f>(BQ25*'Table S14'!$G$23*0.3+BR25*'Table S14'!$H$23*0.7+BS25*'Table S14'!$I$23*0.3)*0.68</f>
        <v>6331.3132827932368</v>
      </c>
      <c r="CA25" s="147">
        <f>(BQ25*'Table S14'!$G$22*0.3+BR25*'Table S14'!$H$22*0.7+BS25*'Table S14'!$I$22*0.3)*0.68</f>
        <v>512.54332894463892</v>
      </c>
      <c r="CC25" s="404" t="s">
        <v>14</v>
      </c>
      <c r="CD25" s="376">
        <f t="shared" si="6"/>
        <v>6.9585587969516693E-2</v>
      </c>
      <c r="CE25" s="315">
        <f t="shared" si="7"/>
        <v>8.2537687778800848</v>
      </c>
      <c r="CF25" s="316">
        <f t="shared" si="8"/>
        <v>24.734912051144022</v>
      </c>
      <c r="CG25" s="318">
        <f t="shared" si="9"/>
        <v>0.88430993675466785</v>
      </c>
      <c r="CH25" s="318">
        <f t="shared" si="10"/>
        <v>8.9569038726755434E-3</v>
      </c>
      <c r="CI25" s="318">
        <f t="shared" si="11"/>
        <v>0</v>
      </c>
      <c r="CJ25" s="318">
        <f t="shared" si="12"/>
        <v>4.6281293076213035E-4</v>
      </c>
      <c r="CK25" s="345">
        <f t="shared" si="13"/>
        <v>1.0136911343632468E-3</v>
      </c>
      <c r="CM25" s="404" t="s">
        <v>14</v>
      </c>
      <c r="CN25" s="438">
        <f t="shared" si="14"/>
        <v>0.4879420111132256</v>
      </c>
      <c r="CO25" s="426">
        <f t="shared" si="15"/>
        <v>26.862810772805208</v>
      </c>
      <c r="CP25" s="427">
        <f t="shared" si="16"/>
        <v>69.902879825341884</v>
      </c>
      <c r="CQ25" s="97">
        <f t="shared" si="17"/>
        <v>2.7390561730077403</v>
      </c>
      <c r="CR25" s="439">
        <f t="shared" si="18"/>
        <v>6.658201787432684E-3</v>
      </c>
      <c r="CS25" s="97">
        <f t="shared" si="19"/>
        <v>0</v>
      </c>
      <c r="CT25" s="439">
        <f t="shared" si="20"/>
        <v>5.3603180473999141E-4</v>
      </c>
      <c r="CU25" s="98">
        <f t="shared" si="21"/>
        <v>1.1698413979667564E-4</v>
      </c>
    </row>
    <row r="26" spans="1:99" ht="15.75" thickBot="1" x14ac:dyDescent="0.3">
      <c r="A26" s="33">
        <v>1992</v>
      </c>
      <c r="B26" s="237">
        <v>703.48178284203993</v>
      </c>
      <c r="C26" s="237">
        <f t="shared" si="3"/>
        <v>68.129180805619995</v>
      </c>
      <c r="D26" s="237">
        <v>2.6644393692599997</v>
      </c>
      <c r="E26" s="237">
        <v>0.54068744461999996</v>
      </c>
      <c r="F26" s="237">
        <v>1.8038684632999999</v>
      </c>
      <c r="G26" s="237">
        <v>0</v>
      </c>
      <c r="H26" s="237">
        <v>0.99136176809999998</v>
      </c>
      <c r="I26" s="237">
        <v>0</v>
      </c>
      <c r="J26" s="237">
        <v>0.12274417554</v>
      </c>
      <c r="K26" s="237">
        <v>1.8414810532799999</v>
      </c>
      <c r="L26" s="237">
        <v>2.1335794055799999</v>
      </c>
      <c r="M26" s="237">
        <v>0.78829043227999995</v>
      </c>
      <c r="N26" s="237">
        <v>1.8919229828199999</v>
      </c>
      <c r="O26" s="237">
        <v>3.6573188495000002</v>
      </c>
      <c r="P26" s="237">
        <v>0.70945286155999998</v>
      </c>
      <c r="Q26" s="237">
        <v>3.3994402339800001</v>
      </c>
      <c r="R26" s="237">
        <v>0.8282562471799999</v>
      </c>
      <c r="S26" s="237">
        <v>0.31412649706000001</v>
      </c>
      <c r="T26" s="237">
        <v>0.88217449047999996</v>
      </c>
      <c r="U26" s="237">
        <v>0</v>
      </c>
      <c r="V26" s="237">
        <v>1.7095534945999999</v>
      </c>
      <c r="W26" s="237">
        <v>0.90354220819999997</v>
      </c>
      <c r="X26" s="237">
        <v>1.71320398692</v>
      </c>
      <c r="Y26" s="237">
        <v>0.24173534742</v>
      </c>
      <c r="Z26" s="237">
        <v>0.87885693321999991</v>
      </c>
      <c r="AA26" s="237">
        <v>1.9061611729199999</v>
      </c>
      <c r="AB26" s="237">
        <v>1.9751431401199999</v>
      </c>
      <c r="AC26" s="237">
        <v>0.35167649161999998</v>
      </c>
      <c r="AD26" s="237">
        <v>7.2510897399999996E-2</v>
      </c>
      <c r="AE26" s="237">
        <v>0.13685354608</v>
      </c>
      <c r="AF26" s="237">
        <v>3.0455465944400002</v>
      </c>
      <c r="AG26" s="237">
        <v>0.69238517704000002</v>
      </c>
      <c r="AH26" s="237">
        <v>0.75489985801999993</v>
      </c>
      <c r="AI26" s="237">
        <v>5.1589258229600006</v>
      </c>
      <c r="AJ26" s="237">
        <v>0.80121411856000002</v>
      </c>
      <c r="AK26" s="237">
        <v>7.7385175540000004E-2</v>
      </c>
      <c r="AL26" s="237">
        <v>4.5367618209999998</v>
      </c>
      <c r="AM26" s="237">
        <v>0.73656575022000004</v>
      </c>
      <c r="AN26" s="237">
        <v>0.1804607815</v>
      </c>
      <c r="AO26" s="237">
        <v>1.5350782867399999</v>
      </c>
      <c r="AP26" s="237">
        <v>9.8033953109999992</v>
      </c>
      <c r="AQ26" s="237">
        <v>1.3089065194</v>
      </c>
      <c r="AR26" s="237">
        <v>0.76645007378000007</v>
      </c>
      <c r="AS26" s="237">
        <v>0.72489215798000006</v>
      </c>
      <c r="AT26" s="237">
        <v>0.98639858631999999</v>
      </c>
      <c r="AU26" s="237">
        <v>2.9066881805600002</v>
      </c>
      <c r="AV26" s="237">
        <v>1.65484509752</v>
      </c>
      <c r="AX26" s="120">
        <v>10</v>
      </c>
      <c r="AY26" s="83" t="s">
        <v>11</v>
      </c>
      <c r="AZ26" s="131">
        <f t="shared" si="26"/>
        <v>92.128584160979997</v>
      </c>
      <c r="BA26" s="132">
        <f t="shared" si="27"/>
        <v>3.1534292811483358</v>
      </c>
      <c r="BN26" s="135" t="s">
        <v>16</v>
      </c>
      <c r="BO26" s="280">
        <v>140.32455192982002</v>
      </c>
      <c r="BP26" s="245">
        <f t="shared" si="5"/>
        <v>7</v>
      </c>
      <c r="BQ26" s="334">
        <v>9.3076250697200003</v>
      </c>
      <c r="BR26" s="335">
        <v>15.589228780140001</v>
      </c>
      <c r="BS26" s="346">
        <v>113.16463687298</v>
      </c>
      <c r="BT26" s="347">
        <v>2.2321064110199997</v>
      </c>
      <c r="BU26" s="336">
        <v>0</v>
      </c>
      <c r="BV26" s="337">
        <v>0</v>
      </c>
      <c r="BW26" s="336">
        <v>0</v>
      </c>
      <c r="BX26" s="338">
        <v>3.095479596E-2</v>
      </c>
      <c r="BY26" s="264">
        <f>(BQ26*'Table S14'!$G$23+'Table S15'!BR26*'Table S14'!$H$23+'Table S15'!BS26*'Table S14'!$I$23)</f>
        <v>24284.5620320423</v>
      </c>
      <c r="BZ26" s="149">
        <f>(BQ26*'Table S14'!$G$23*0.3+BR26*'Table S14'!$H$23*0.7+BS26*'Table S14'!$I$23*0.3)*0.68</f>
        <v>5443.60771607898</v>
      </c>
      <c r="CA26" s="104">
        <f>(BQ26*'Table S14'!$G$22*0.3+BR26*'Table S14'!$H$22*0.7+BS26*'Table S14'!$I$22*0.3)*0.68</f>
        <v>413.43258539312541</v>
      </c>
      <c r="CC26" s="405" t="s">
        <v>16</v>
      </c>
      <c r="CD26" s="374">
        <f t="shared" si="6"/>
        <v>0.85158387928785229</v>
      </c>
      <c r="CE26" s="335">
        <f t="shared" si="7"/>
        <v>3.0730026699916762</v>
      </c>
      <c r="CF26" s="346">
        <f t="shared" si="8"/>
        <v>25.689964149900202</v>
      </c>
      <c r="CG26" s="336">
        <f t="shared" si="9"/>
        <v>0.46233409572732531</v>
      </c>
      <c r="CH26" s="336">
        <f t="shared" si="10"/>
        <v>0</v>
      </c>
      <c r="CI26" s="336">
        <f t="shared" si="11"/>
        <v>0</v>
      </c>
      <c r="CJ26" s="336">
        <f t="shared" si="12"/>
        <v>0</v>
      </c>
      <c r="CK26" s="338">
        <f t="shared" si="13"/>
        <v>0.17208541734697866</v>
      </c>
      <c r="CM26" s="405" t="s">
        <v>16</v>
      </c>
      <c r="CN26" s="440">
        <f t="shared" si="14"/>
        <v>6.6329269837077316</v>
      </c>
      <c r="CO26" s="441">
        <f t="shared" si="15"/>
        <v>11.109409269973355</v>
      </c>
      <c r="CP26" s="442">
        <f t="shared" si="16"/>
        <v>80.644930139934871</v>
      </c>
      <c r="CQ26" s="100">
        <f t="shared" si="17"/>
        <v>1.5906741766304264</v>
      </c>
      <c r="CR26" s="431">
        <f t="shared" si="18"/>
        <v>0</v>
      </c>
      <c r="CS26" s="100">
        <f t="shared" si="19"/>
        <v>0</v>
      </c>
      <c r="CT26" s="431">
        <f t="shared" si="20"/>
        <v>0</v>
      </c>
      <c r="CU26" s="102">
        <f t="shared" si="21"/>
        <v>2.2059429753591021E-2</v>
      </c>
    </row>
    <row r="27" spans="1:99" x14ac:dyDescent="0.25">
      <c r="A27" s="33">
        <v>1993</v>
      </c>
      <c r="B27" s="237">
        <v>697.40330580542002</v>
      </c>
      <c r="C27" s="237">
        <f t="shared" si="3"/>
        <v>66.497895172700012</v>
      </c>
      <c r="D27" s="237">
        <v>2.7690653458400001</v>
      </c>
      <c r="E27" s="237">
        <v>0.49411645213999994</v>
      </c>
      <c r="F27" s="237">
        <v>2.0139287138399999</v>
      </c>
      <c r="G27" s="237">
        <v>0</v>
      </c>
      <c r="H27" s="237">
        <v>1.0164770463999999</v>
      </c>
      <c r="I27" s="237">
        <v>0</v>
      </c>
      <c r="J27" s="237">
        <v>0.1653879858</v>
      </c>
      <c r="K27" s="237">
        <v>1.7592306713999999</v>
      </c>
      <c r="L27" s="237">
        <v>2.1031807109600003</v>
      </c>
      <c r="M27" s="237">
        <v>0.78176236499999996</v>
      </c>
      <c r="N27" s="237">
        <v>1.9150760307800001</v>
      </c>
      <c r="O27" s="237">
        <v>3.2683790321999999</v>
      </c>
      <c r="P27" s="237">
        <v>0.77485418929999994</v>
      </c>
      <c r="Q27" s="237">
        <v>3.6944315832999997</v>
      </c>
      <c r="R27" s="237">
        <v>0.84582741660000005</v>
      </c>
      <c r="S27" s="237">
        <v>0.24776537288000003</v>
      </c>
      <c r="T27" s="237">
        <v>0.77344715312000001</v>
      </c>
      <c r="U27" s="237">
        <v>0</v>
      </c>
      <c r="V27" s="237">
        <v>1.6709602430399999</v>
      </c>
      <c r="W27" s="237">
        <v>0.92885253019999992</v>
      </c>
      <c r="X27" s="237">
        <v>1.14088680442</v>
      </c>
      <c r="Y27" s="237">
        <v>0.25582566717999999</v>
      </c>
      <c r="Z27" s="237">
        <v>0.72174515055999999</v>
      </c>
      <c r="AA27" s="237">
        <v>1.9450801021000002</v>
      </c>
      <c r="AB27" s="237">
        <v>2.0287683642800003</v>
      </c>
      <c r="AC27" s="237">
        <v>0.40355448709999997</v>
      </c>
      <c r="AD27" s="237">
        <v>7.9972452899999991E-2</v>
      </c>
      <c r="AE27" s="237">
        <v>0.12069848463999999</v>
      </c>
      <c r="AF27" s="237">
        <v>3.0758627356799999</v>
      </c>
      <c r="AG27" s="237">
        <v>0.65086626997999997</v>
      </c>
      <c r="AH27" s="237">
        <v>0.55094402170000001</v>
      </c>
      <c r="AI27" s="237">
        <v>4.7955857180799999</v>
      </c>
      <c r="AJ27" s="237">
        <v>0.77633107834000004</v>
      </c>
      <c r="AK27" s="237">
        <v>7.3309215800000008E-2</v>
      </c>
      <c r="AL27" s="237">
        <v>3.9725003969000001</v>
      </c>
      <c r="AM27" s="237">
        <v>0.79188921534000001</v>
      </c>
      <c r="AN27" s="237">
        <v>0.17226622456000001</v>
      </c>
      <c r="AO27" s="237">
        <v>1.8650396106999998</v>
      </c>
      <c r="AP27" s="237">
        <v>9.83602294688</v>
      </c>
      <c r="AQ27" s="237">
        <v>1.329426931</v>
      </c>
      <c r="AR27" s="237">
        <v>0.77840761335999997</v>
      </c>
      <c r="AS27" s="237">
        <v>0.71950623032000005</v>
      </c>
      <c r="AT27" s="237">
        <v>0.99577429161999997</v>
      </c>
      <c r="AU27" s="237">
        <v>2.5311682769999999</v>
      </c>
      <c r="AV27" s="237">
        <v>1.66372003946</v>
      </c>
      <c r="AZ27" s="80">
        <f>SUM(AZ17:AZ26)</f>
        <v>1814.7332274596995</v>
      </c>
      <c r="BA27" s="122">
        <f t="shared" si="27"/>
        <v>62.115715215430335</v>
      </c>
      <c r="BN27" s="137" t="s">
        <v>20</v>
      </c>
      <c r="BO27" s="281">
        <v>73.102788805360007</v>
      </c>
      <c r="BP27" s="246">
        <f t="shared" si="5"/>
        <v>12</v>
      </c>
      <c r="BQ27" s="348">
        <v>0</v>
      </c>
      <c r="BR27" s="315">
        <v>3.56932873976</v>
      </c>
      <c r="BS27" s="319">
        <v>0</v>
      </c>
      <c r="BT27" s="317">
        <v>69.533460065599996</v>
      </c>
      <c r="BU27" s="318">
        <v>0</v>
      </c>
      <c r="BV27" s="319">
        <v>0</v>
      </c>
      <c r="BW27" s="318">
        <v>0</v>
      </c>
      <c r="BX27" s="345">
        <v>0</v>
      </c>
      <c r="BY27" s="263">
        <f>(BQ27*'Table S14'!$G$23+'Table S15'!BR27*'Table S14'!$H$23+'Table S15'!BS27*'Table S14'!$I$23)</f>
        <v>412.09404011454376</v>
      </c>
      <c r="BZ27" s="146">
        <f>(BQ27*'Table S14'!$G$23*0.3+BR27*'Table S14'!$H$23*0.7+BS27*'Table S14'!$I$23*0.3)*0.68</f>
        <v>196.1567630945228</v>
      </c>
      <c r="CA27" s="147">
        <f>(BQ27*'Table S14'!$G$22*0.3+BR27*'Table S14'!$H$22*0.7+BS27*'Table S14'!$I$22*0.3)*0.68</f>
        <v>19.554293382335072</v>
      </c>
      <c r="CC27" s="406" t="s">
        <v>20</v>
      </c>
      <c r="CD27" s="376">
        <f t="shared" si="6"/>
        <v>0</v>
      </c>
      <c r="CE27" s="318">
        <f t="shared" si="7"/>
        <v>0.7035984205539384</v>
      </c>
      <c r="CF27" s="318">
        <f t="shared" si="8"/>
        <v>0</v>
      </c>
      <c r="CG27" s="317">
        <f t="shared" si="9"/>
        <v>14.402400003649833</v>
      </c>
      <c r="CH27" s="318">
        <f t="shared" si="10"/>
        <v>0</v>
      </c>
      <c r="CI27" s="318">
        <f t="shared" si="11"/>
        <v>0</v>
      </c>
      <c r="CJ27" s="318">
        <f t="shared" si="12"/>
        <v>0</v>
      </c>
      <c r="CK27" s="345">
        <f t="shared" si="13"/>
        <v>0</v>
      </c>
      <c r="CM27" s="406" t="s">
        <v>20</v>
      </c>
      <c r="CN27" s="438">
        <f t="shared" si="14"/>
        <v>0</v>
      </c>
      <c r="CO27" s="97">
        <f t="shared" si="15"/>
        <v>4.8826163790597992</v>
      </c>
      <c r="CP27" s="428">
        <f t="shared" si="16"/>
        <v>0</v>
      </c>
      <c r="CQ27" s="443">
        <f t="shared" si="17"/>
        <v>95.117383620940217</v>
      </c>
      <c r="CR27" s="439">
        <f t="shared" si="18"/>
        <v>0</v>
      </c>
      <c r="CS27" s="97">
        <f t="shared" si="19"/>
        <v>0</v>
      </c>
      <c r="CT27" s="439">
        <f t="shared" si="20"/>
        <v>0</v>
      </c>
      <c r="CU27" s="98">
        <f t="shared" si="21"/>
        <v>0</v>
      </c>
    </row>
    <row r="28" spans="1:99" x14ac:dyDescent="0.25">
      <c r="A28" s="33">
        <v>1994</v>
      </c>
      <c r="B28" s="237">
        <v>754.08451910883991</v>
      </c>
      <c r="C28" s="237">
        <f t="shared" si="3"/>
        <v>70.369813801460012</v>
      </c>
      <c r="D28" s="237">
        <v>2.8434232617199999</v>
      </c>
      <c r="E28" s="237">
        <v>0.5292324827599999</v>
      </c>
      <c r="F28" s="237">
        <v>2.0001740506800001</v>
      </c>
      <c r="G28" s="237">
        <v>0</v>
      </c>
      <c r="H28" s="237">
        <v>1.04915639154</v>
      </c>
      <c r="I28" s="237">
        <v>0</v>
      </c>
      <c r="J28" s="237">
        <v>0.18838137008</v>
      </c>
      <c r="K28" s="237">
        <v>1.8527563935</v>
      </c>
      <c r="L28" s="237">
        <v>2.3468991538599999</v>
      </c>
      <c r="M28" s="237">
        <v>0.86177382664000002</v>
      </c>
      <c r="N28" s="237">
        <v>2.2234891081999999</v>
      </c>
      <c r="O28" s="237">
        <v>3.9295635674999998</v>
      </c>
      <c r="P28" s="237">
        <v>0.90135227567999998</v>
      </c>
      <c r="Q28" s="237">
        <v>3.7393007061000003</v>
      </c>
      <c r="R28" s="237">
        <v>0.87115588219999995</v>
      </c>
      <c r="S28" s="237">
        <v>0.29380475787999999</v>
      </c>
      <c r="T28" s="237">
        <v>0.86545244154000001</v>
      </c>
      <c r="U28" s="237">
        <v>0</v>
      </c>
      <c r="V28" s="237">
        <v>1.9868539267399998</v>
      </c>
      <c r="W28" s="237">
        <v>1.0699988520400001</v>
      </c>
      <c r="X28" s="237">
        <v>1.6436559394000001</v>
      </c>
      <c r="Y28" s="237">
        <v>0.30741245787999999</v>
      </c>
      <c r="Z28" s="237">
        <v>0.84657130419999993</v>
      </c>
      <c r="AA28" s="237">
        <v>1.98757785638</v>
      </c>
      <c r="AB28" s="237">
        <v>1.98993198848</v>
      </c>
      <c r="AC28" s="237">
        <v>0.41721571071999997</v>
      </c>
      <c r="AD28" s="237">
        <v>7.2831131939999988E-2</v>
      </c>
      <c r="AE28" s="237">
        <v>0.14286542794000001</v>
      </c>
      <c r="AF28" s="237">
        <v>3.1184394146200001</v>
      </c>
      <c r="AG28" s="237">
        <v>0.66198285369999998</v>
      </c>
      <c r="AH28" s="237">
        <v>0.59716847141999996</v>
      </c>
      <c r="AI28" s="237">
        <v>4.88239830818</v>
      </c>
      <c r="AJ28" s="237">
        <v>0.79019641746000002</v>
      </c>
      <c r="AK28" s="237">
        <v>0.1187362543</v>
      </c>
      <c r="AL28" s="237">
        <v>4.1684367620199998</v>
      </c>
      <c r="AM28" s="237">
        <v>0.90065737579999994</v>
      </c>
      <c r="AN28" s="237">
        <v>0.18528425756</v>
      </c>
      <c r="AO28" s="237">
        <v>1.7347168534399999</v>
      </c>
      <c r="AP28" s="237">
        <v>9.1539977654399998</v>
      </c>
      <c r="AQ28" s="237">
        <v>1.3256349186</v>
      </c>
      <c r="AR28" s="237">
        <v>0.83318495611999999</v>
      </c>
      <c r="AS28" s="237">
        <v>0.72994696494</v>
      </c>
      <c r="AT28" s="237">
        <v>1.1170615360799998</v>
      </c>
      <c r="AU28" s="237">
        <v>3.2316454996399999</v>
      </c>
      <c r="AV28" s="237">
        <v>1.8594949265399998</v>
      </c>
      <c r="AZ28" s="121"/>
      <c r="BN28" s="138" t="s">
        <v>50</v>
      </c>
      <c r="BO28" s="282">
        <v>1.8194873813599999</v>
      </c>
      <c r="BP28" s="247">
        <f t="shared" si="5"/>
        <v>43</v>
      </c>
      <c r="BQ28" s="321">
        <v>0</v>
      </c>
      <c r="BR28" s="272">
        <v>2.4203562399999997E-3</v>
      </c>
      <c r="BS28" s="273">
        <v>2.4521075400000003E-3</v>
      </c>
      <c r="BT28" s="270">
        <v>1.8138973381999999</v>
      </c>
      <c r="BU28" s="273">
        <v>0</v>
      </c>
      <c r="BV28" s="272">
        <v>0</v>
      </c>
      <c r="BW28" s="273">
        <v>7.1667219999999992E-5</v>
      </c>
      <c r="BX28" s="322">
        <v>6.4591215999999991E-4</v>
      </c>
      <c r="BY28" s="265">
        <f>(BQ28*'Table S14'!$G$23+'Table S15'!BR28*'Table S14'!$H$23+'Table S15'!BS28*'Table S14'!$I$23)</f>
        <v>0.72010329532311623</v>
      </c>
      <c r="BZ28" s="148">
        <f>(BQ28*'Table S14'!$G$23*0.3+BR28*'Table S14'!$H$23*0.7+BS28*'Table S14'!$I$23*0.3)*0.68</f>
        <v>0.22290884052304855</v>
      </c>
      <c r="CA28" s="103">
        <f>(BQ28*'Table S14'!$G$22*0.3+BR28*'Table S14'!$H$22*0.7+BS28*'Table S14'!$I$22*0.3)*0.68</f>
        <v>1.9564001086867351E-2</v>
      </c>
      <c r="CC28" s="110" t="s">
        <v>50</v>
      </c>
      <c r="CD28" s="368">
        <f t="shared" si="6"/>
        <v>0</v>
      </c>
      <c r="CE28" s="273">
        <f t="shared" si="7"/>
        <v>4.7710898933797142E-4</v>
      </c>
      <c r="CF28" s="273">
        <f t="shared" si="8"/>
        <v>5.5666289871991823E-4</v>
      </c>
      <c r="CG28" s="273">
        <f t="shared" si="9"/>
        <v>0.37571084490352513</v>
      </c>
      <c r="CH28" s="273">
        <f t="shared" si="10"/>
        <v>0</v>
      </c>
      <c r="CI28" s="273">
        <f t="shared" si="11"/>
        <v>0</v>
      </c>
      <c r="CJ28" s="273">
        <f t="shared" si="12"/>
        <v>3.9698394712495427E-5</v>
      </c>
      <c r="CK28" s="322">
        <f t="shared" si="13"/>
        <v>3.5907865058041376E-3</v>
      </c>
      <c r="CM28" s="110" t="s">
        <v>50</v>
      </c>
      <c r="CN28" s="105">
        <f t="shared" si="14"/>
        <v>0</v>
      </c>
      <c r="CO28" s="96">
        <f t="shared" si="15"/>
        <v>0.13302407396696936</v>
      </c>
      <c r="CP28" s="96">
        <f t="shared" si="16"/>
        <v>0.13476914240356752</v>
      </c>
      <c r="CQ28" s="397">
        <f t="shared" si="17"/>
        <v>99.692768236962351</v>
      </c>
      <c r="CR28" s="268">
        <f t="shared" si="18"/>
        <v>0</v>
      </c>
      <c r="CS28" s="96">
        <f t="shared" si="19"/>
        <v>0</v>
      </c>
      <c r="CT28" s="268">
        <f t="shared" si="20"/>
        <v>3.9388687568930204E-3</v>
      </c>
      <c r="CU28" s="99">
        <f t="shared" si="21"/>
        <v>3.5499677910225701E-2</v>
      </c>
    </row>
    <row r="29" spans="1:99" ht="15" customHeight="1" x14ac:dyDescent="0.25">
      <c r="A29" s="33">
        <v>1995</v>
      </c>
      <c r="B29" s="237">
        <v>749.33309944906</v>
      </c>
      <c r="C29" s="237">
        <f t="shared" si="3"/>
        <v>68.927151755680015</v>
      </c>
      <c r="D29" s="237">
        <v>2.7420186813200003</v>
      </c>
      <c r="E29" s="237">
        <v>0.65181064435999991</v>
      </c>
      <c r="F29" s="237">
        <v>1.73485746634</v>
      </c>
      <c r="G29" s="237">
        <v>0</v>
      </c>
      <c r="H29" s="237">
        <v>1.0718113976799999</v>
      </c>
      <c r="I29" s="237">
        <v>0</v>
      </c>
      <c r="J29" s="237">
        <v>0.13364212887999999</v>
      </c>
      <c r="K29" s="237">
        <v>1.77687895112</v>
      </c>
      <c r="L29" s="237">
        <v>2.2922805675999998</v>
      </c>
      <c r="M29" s="237">
        <v>0.91904591439999994</v>
      </c>
      <c r="N29" s="237">
        <v>2.1566009124400001</v>
      </c>
      <c r="O29" s="237">
        <v>3.4463713769199997</v>
      </c>
      <c r="P29" s="237">
        <v>0.88152404241999993</v>
      </c>
      <c r="Q29" s="237">
        <v>3.9869590317399997</v>
      </c>
      <c r="R29" s="237">
        <v>0.90312490540000001</v>
      </c>
      <c r="S29" s="237">
        <v>0.27412530214000003</v>
      </c>
      <c r="T29" s="237">
        <v>0.83705226446000003</v>
      </c>
      <c r="U29" s="237">
        <v>0</v>
      </c>
      <c r="V29" s="237">
        <v>1.8850810312599999</v>
      </c>
      <c r="W29" s="237">
        <v>1.0260523313000001</v>
      </c>
      <c r="X29" s="237">
        <v>1.59064306174</v>
      </c>
      <c r="Y29" s="237">
        <v>0.30246106943999995</v>
      </c>
      <c r="Z29" s="237">
        <v>0.77308337394000004</v>
      </c>
      <c r="AA29" s="237">
        <v>1.8310267109599998</v>
      </c>
      <c r="AB29" s="237">
        <v>1.8797023610399999</v>
      </c>
      <c r="AC29" s="237">
        <v>0.47141608699999993</v>
      </c>
      <c r="AD29" s="237">
        <v>8.3927757699999994E-2</v>
      </c>
      <c r="AE29" s="237">
        <v>0.14718451192000001</v>
      </c>
      <c r="AF29" s="237">
        <v>2.9963856030600002</v>
      </c>
      <c r="AG29" s="237">
        <v>0.6528992603599999</v>
      </c>
      <c r="AH29" s="237">
        <v>0.54287193406000001</v>
      </c>
      <c r="AI29" s="237">
        <v>4.6988367854400002</v>
      </c>
      <c r="AJ29" s="237">
        <v>0.92989215848000006</v>
      </c>
      <c r="AK29" s="237">
        <v>6.0087067299999998E-2</v>
      </c>
      <c r="AL29" s="237">
        <v>4.2350518965999999</v>
      </c>
      <c r="AM29" s="237">
        <v>0.75571087694000005</v>
      </c>
      <c r="AN29" s="237">
        <v>8.4439407219999998E-2</v>
      </c>
      <c r="AO29" s="237">
        <v>1.93037199276</v>
      </c>
      <c r="AP29" s="237">
        <v>9.3454327033999984</v>
      </c>
      <c r="AQ29" s="237">
        <v>1.26060281312</v>
      </c>
      <c r="AR29" s="237">
        <v>0.79842816878</v>
      </c>
      <c r="AS29" s="237">
        <v>0.63601119748000001</v>
      </c>
      <c r="AT29" s="237">
        <v>1.17388366256</v>
      </c>
      <c r="AU29" s="237">
        <v>3.2761717084000002</v>
      </c>
      <c r="AV29" s="237">
        <v>1.7513926362000001</v>
      </c>
      <c r="BN29" s="139" t="s">
        <v>9</v>
      </c>
      <c r="BO29" s="282">
        <v>44.831068413360001</v>
      </c>
      <c r="BP29" s="247">
        <f t="shared" si="5"/>
        <v>22</v>
      </c>
      <c r="BQ29" s="321">
        <v>0</v>
      </c>
      <c r="BR29" s="269">
        <v>9.6580623534600001</v>
      </c>
      <c r="BS29" s="274">
        <v>0</v>
      </c>
      <c r="BT29" s="270">
        <v>35.173006059899997</v>
      </c>
      <c r="BU29" s="273">
        <v>0</v>
      </c>
      <c r="BV29" s="272">
        <v>0</v>
      </c>
      <c r="BW29" s="273">
        <v>0</v>
      </c>
      <c r="BX29" s="325">
        <v>0</v>
      </c>
      <c r="BY29" s="265">
        <f>(BQ29*'Table S14'!$G$23+'Table S15'!BR29*'Table S14'!$H$23+'Table S15'!BS29*'Table S14'!$I$23)</f>
        <v>1115.0639868445196</v>
      </c>
      <c r="BZ29" s="148">
        <f>(BQ29*'Table S14'!$G$23*0.3+BR29*'Table S14'!$H$23*0.7+BS29*'Table S14'!$I$23*0.3)*0.68</f>
        <v>530.77045773799136</v>
      </c>
      <c r="CA29" s="103">
        <f>(BQ29*'Table S14'!$G$22*0.3+BR29*'Table S14'!$H$22*0.7+BS29*'Table S14'!$I$22*0.3)*0.68</f>
        <v>52.910952880496225</v>
      </c>
      <c r="CC29" s="109" t="s">
        <v>9</v>
      </c>
      <c r="CD29" s="368">
        <f t="shared" si="6"/>
        <v>0</v>
      </c>
      <c r="CE29" s="269">
        <f t="shared" si="7"/>
        <v>1.9038306395848617</v>
      </c>
      <c r="CF29" s="273">
        <f t="shared" si="8"/>
        <v>0</v>
      </c>
      <c r="CG29" s="270">
        <f t="shared" si="9"/>
        <v>7.2853515721432576</v>
      </c>
      <c r="CH29" s="273">
        <f t="shared" si="10"/>
        <v>0</v>
      </c>
      <c r="CI29" s="273">
        <f t="shared" si="11"/>
        <v>0</v>
      </c>
      <c r="CJ29" s="273">
        <f t="shared" si="12"/>
        <v>0</v>
      </c>
      <c r="CK29" s="322">
        <f t="shared" si="13"/>
        <v>0</v>
      </c>
      <c r="CM29" s="109" t="s">
        <v>9</v>
      </c>
      <c r="CN29" s="105">
        <f t="shared" si="14"/>
        <v>0</v>
      </c>
      <c r="CO29" s="394">
        <f t="shared" si="15"/>
        <v>21.543234848674324</v>
      </c>
      <c r="CP29" s="396">
        <f t="shared" si="16"/>
        <v>0</v>
      </c>
      <c r="CQ29" s="397">
        <f t="shared" si="17"/>
        <v>78.456765151325669</v>
      </c>
      <c r="CR29" s="268">
        <f t="shared" si="18"/>
        <v>0</v>
      </c>
      <c r="CS29" s="96">
        <f t="shared" si="19"/>
        <v>0</v>
      </c>
      <c r="CT29" s="268">
        <f t="shared" si="20"/>
        <v>0</v>
      </c>
      <c r="CU29" s="99">
        <f t="shared" si="21"/>
        <v>0</v>
      </c>
    </row>
    <row r="30" spans="1:99" x14ac:dyDescent="0.25">
      <c r="A30" s="33">
        <v>1996</v>
      </c>
      <c r="B30" s="237">
        <v>781.95837575387998</v>
      </c>
      <c r="C30" s="237">
        <f t="shared" si="3"/>
        <v>71.809849561139984</v>
      </c>
      <c r="D30" s="237">
        <v>2.8680713423199999</v>
      </c>
      <c r="E30" s="237">
        <v>0.69481006917999999</v>
      </c>
      <c r="F30" s="237">
        <v>1.69233703256</v>
      </c>
      <c r="G30" s="237">
        <v>0</v>
      </c>
      <c r="H30" s="237">
        <v>1.03407905994</v>
      </c>
      <c r="I30" s="237">
        <v>0</v>
      </c>
      <c r="J30" s="237">
        <v>0.13810454730000002</v>
      </c>
      <c r="K30" s="237">
        <v>1.9276695035400002</v>
      </c>
      <c r="L30" s="237">
        <v>2.3158373106600001</v>
      </c>
      <c r="M30" s="237">
        <v>0.92184002879999993</v>
      </c>
      <c r="N30" s="237">
        <v>2.3704531753800002</v>
      </c>
      <c r="O30" s="237">
        <v>3.6385293373399996</v>
      </c>
      <c r="P30" s="237">
        <v>0.89813450822000007</v>
      </c>
      <c r="Q30" s="237">
        <v>4.2316363638999999</v>
      </c>
      <c r="R30" s="237">
        <v>0.80832368822</v>
      </c>
      <c r="S30" s="237">
        <v>0.34372324455999997</v>
      </c>
      <c r="T30" s="237">
        <v>0.94233685371999998</v>
      </c>
      <c r="U30" s="237">
        <v>0</v>
      </c>
      <c r="V30" s="237">
        <v>1.8048745259199999</v>
      </c>
      <c r="W30" s="237">
        <v>0.95990711596</v>
      </c>
      <c r="X30" s="237">
        <v>1.7194780437999999</v>
      </c>
      <c r="Y30" s="237">
        <v>0.31715738543999999</v>
      </c>
      <c r="Z30" s="237">
        <v>0.64338384933999992</v>
      </c>
      <c r="AA30" s="237">
        <v>2.2708765626800003</v>
      </c>
      <c r="AB30" s="237">
        <v>1.9939054368800002</v>
      </c>
      <c r="AC30" s="237">
        <v>0.47592749313999994</v>
      </c>
      <c r="AD30" s="237">
        <v>8.4262507119999996E-2</v>
      </c>
      <c r="AE30" s="237">
        <v>0.19743684083999999</v>
      </c>
      <c r="AF30" s="237">
        <v>3.1010678247999999</v>
      </c>
      <c r="AG30" s="237">
        <v>0.64335300521999994</v>
      </c>
      <c r="AH30" s="237">
        <v>0.5667743127</v>
      </c>
      <c r="AI30" s="237">
        <v>5.2202584484000001</v>
      </c>
      <c r="AJ30" s="237">
        <v>0.87469388419999994</v>
      </c>
      <c r="AK30" s="237">
        <v>3.6392432879999999E-2</v>
      </c>
      <c r="AL30" s="237">
        <v>4.4514941584400001</v>
      </c>
      <c r="AM30" s="237">
        <v>0.88376296265999998</v>
      </c>
      <c r="AN30" s="237">
        <v>7.89428036E-2</v>
      </c>
      <c r="AO30" s="237">
        <v>1.9068098066200001</v>
      </c>
      <c r="AP30" s="237">
        <v>9.3827985404199996</v>
      </c>
      <c r="AQ30" s="237">
        <v>1.35359964928</v>
      </c>
      <c r="AR30" s="237">
        <v>1.1024758960400001</v>
      </c>
      <c r="AS30" s="237">
        <v>0.63319893947999994</v>
      </c>
      <c r="AT30" s="237">
        <v>1.18800029054</v>
      </c>
      <c r="AU30" s="237">
        <v>3.3591423912000002</v>
      </c>
      <c r="AV30" s="237">
        <v>1.7339883879</v>
      </c>
      <c r="AZ30" s="121"/>
      <c r="BN30" s="139" t="s">
        <v>21</v>
      </c>
      <c r="BO30" s="282">
        <v>49.6252180655</v>
      </c>
      <c r="BP30" s="247">
        <f t="shared" si="5"/>
        <v>21</v>
      </c>
      <c r="BQ30" s="321">
        <v>0</v>
      </c>
      <c r="BR30" s="294">
        <v>23.578791162719998</v>
      </c>
      <c r="BS30" s="274">
        <v>0</v>
      </c>
      <c r="BT30" s="270">
        <v>25.684732422420002</v>
      </c>
      <c r="BU30" s="273">
        <v>0</v>
      </c>
      <c r="BV30" s="272">
        <v>0.36169448036000001</v>
      </c>
      <c r="BW30" s="273">
        <v>0</v>
      </c>
      <c r="BX30" s="325">
        <v>0</v>
      </c>
      <c r="BY30" s="265">
        <f>(BQ30*'Table S14'!$G$23+'Table S15'!BR30*'Table S14'!$H$23+'Table S15'!BS30*'Table S14'!$I$23)</f>
        <v>2722.2707740603714</v>
      </c>
      <c r="BZ30" s="148">
        <f>(BQ30*'Table S14'!$G$23*0.3+BR30*'Table S14'!$H$23*0.7+BS30*'Table S14'!$I$23*0.3)*0.68</f>
        <v>1295.8008884527369</v>
      </c>
      <c r="CA30" s="103">
        <f>(BQ30*'Table S14'!$G$22*0.3+BR30*'Table S14'!$H$22*0.7+BS30*'Table S14'!$I$22*0.3)*0.68</f>
        <v>129.17459657348294</v>
      </c>
      <c r="CC30" s="109" t="s">
        <v>21</v>
      </c>
      <c r="CD30" s="368">
        <f t="shared" si="6"/>
        <v>0</v>
      </c>
      <c r="CE30" s="269">
        <f t="shared" si="7"/>
        <v>4.6479328272173817</v>
      </c>
      <c r="CF30" s="273">
        <f t="shared" si="8"/>
        <v>0</v>
      </c>
      <c r="CG30" s="270">
        <f t="shared" si="9"/>
        <v>5.3200544023756517</v>
      </c>
      <c r="CH30" s="273">
        <f t="shared" si="10"/>
        <v>0</v>
      </c>
      <c r="CI30" s="273">
        <f t="shared" si="11"/>
        <v>0.43272598496519721</v>
      </c>
      <c r="CJ30" s="273">
        <f t="shared" si="12"/>
        <v>0</v>
      </c>
      <c r="CK30" s="322">
        <f t="shared" si="13"/>
        <v>0</v>
      </c>
      <c r="CM30" s="109" t="s">
        <v>21</v>
      </c>
      <c r="CN30" s="105">
        <f t="shared" si="14"/>
        <v>0</v>
      </c>
      <c r="CO30" s="394">
        <f t="shared" si="15"/>
        <v>47.513728063821311</v>
      </c>
      <c r="CP30" s="396">
        <f t="shared" si="16"/>
        <v>0</v>
      </c>
      <c r="CQ30" s="397">
        <f t="shared" si="17"/>
        <v>51.757419762909443</v>
      </c>
      <c r="CR30" s="268">
        <f t="shared" si="18"/>
        <v>0</v>
      </c>
      <c r="CS30" s="96">
        <f t="shared" si="19"/>
        <v>0.72885217326924767</v>
      </c>
      <c r="CT30" s="268">
        <f t="shared" si="20"/>
        <v>0</v>
      </c>
      <c r="CU30" s="99">
        <f t="shared" si="21"/>
        <v>0</v>
      </c>
    </row>
    <row r="31" spans="1:99" x14ac:dyDescent="0.25">
      <c r="A31" s="33">
        <v>1997</v>
      </c>
      <c r="B31" s="237">
        <v>798.17834138697992</v>
      </c>
      <c r="C31" s="237">
        <f t="shared" si="3"/>
        <v>74.465524664420016</v>
      </c>
      <c r="D31" s="237">
        <v>2.8902255850999996</v>
      </c>
      <c r="E31" s="237">
        <v>0.55213787057999997</v>
      </c>
      <c r="F31" s="237">
        <v>1.9393176947399999</v>
      </c>
      <c r="G31" s="237">
        <v>0</v>
      </c>
      <c r="H31" s="237">
        <v>1.0491246402400001</v>
      </c>
      <c r="I31" s="237">
        <v>0</v>
      </c>
      <c r="J31" s="237">
        <v>0.13207270748</v>
      </c>
      <c r="K31" s="237">
        <v>2.1034555865</v>
      </c>
      <c r="L31" s="237">
        <v>2.4227185367200001</v>
      </c>
      <c r="M31" s="237">
        <v>0.83602080080000007</v>
      </c>
      <c r="N31" s="237">
        <v>2.6013041771600003</v>
      </c>
      <c r="O31" s="237">
        <v>3.8241655807399995</v>
      </c>
      <c r="P31" s="237">
        <v>0.83480155087999997</v>
      </c>
      <c r="Q31" s="237">
        <v>4.4700686689399998</v>
      </c>
      <c r="R31" s="237">
        <v>0.86230815565999996</v>
      </c>
      <c r="S31" s="237">
        <v>0.33994756139999999</v>
      </c>
      <c r="T31" s="237">
        <v>0.86645215389999997</v>
      </c>
      <c r="U31" s="237">
        <v>0</v>
      </c>
      <c r="V31" s="237">
        <v>1.93804764274</v>
      </c>
      <c r="W31" s="237">
        <v>1.0078570220400001</v>
      </c>
      <c r="X31" s="237">
        <v>1.6208367336799998</v>
      </c>
      <c r="Y31" s="237">
        <v>0.33586888011999999</v>
      </c>
      <c r="Z31" s="237">
        <v>0.77458203530000003</v>
      </c>
      <c r="AA31" s="237">
        <v>2.4908350542000002</v>
      </c>
      <c r="AB31" s="237">
        <v>1.96517776782</v>
      </c>
      <c r="AC31" s="237">
        <v>0.46214289304</v>
      </c>
      <c r="AD31" s="237">
        <v>0.1015315856</v>
      </c>
      <c r="AE31" s="237">
        <v>0.16165221855999998</v>
      </c>
      <c r="AF31" s="237">
        <v>3.2494053625000001</v>
      </c>
      <c r="AG31" s="237">
        <v>0.60922035771999994</v>
      </c>
      <c r="AH31" s="237">
        <v>0.57262743806000005</v>
      </c>
      <c r="AI31" s="237">
        <v>5.5170514572</v>
      </c>
      <c r="AJ31" s="237">
        <v>0.80936150214000002</v>
      </c>
      <c r="AK31" s="237">
        <v>4.2941365299999999E-2</v>
      </c>
      <c r="AL31" s="237">
        <v>4.9330634040000003</v>
      </c>
      <c r="AM31" s="237">
        <v>0.93440810052000001</v>
      </c>
      <c r="AN31" s="237">
        <v>0.1557809496</v>
      </c>
      <c r="AO31" s="237">
        <v>2.19505173674</v>
      </c>
      <c r="AP31" s="237">
        <v>9.2980443417399989</v>
      </c>
      <c r="AQ31" s="237">
        <v>1.48780060104</v>
      </c>
      <c r="AR31" s="237">
        <v>1.2532501192199998</v>
      </c>
      <c r="AS31" s="237">
        <v>0.59597825126000004</v>
      </c>
      <c r="AT31" s="237">
        <v>1.21823569276</v>
      </c>
      <c r="AU31" s="237">
        <v>3.4087515294999999</v>
      </c>
      <c r="AV31" s="237">
        <v>1.6018993511799999</v>
      </c>
      <c r="BN31" s="139" t="s">
        <v>18</v>
      </c>
      <c r="BO31" s="282">
        <v>128.79684421280001</v>
      </c>
      <c r="BP31" s="247">
        <f t="shared" si="5"/>
        <v>8</v>
      </c>
      <c r="BQ31" s="321">
        <v>0</v>
      </c>
      <c r="BR31" s="272">
        <v>1.4977541799999999E-3</v>
      </c>
      <c r="BS31" s="273">
        <v>0</v>
      </c>
      <c r="BT31" s="270">
        <v>128.79534645862</v>
      </c>
      <c r="BU31" s="273">
        <v>0</v>
      </c>
      <c r="BV31" s="272">
        <v>0</v>
      </c>
      <c r="BW31" s="273">
        <v>0</v>
      </c>
      <c r="BX31" s="322">
        <v>0</v>
      </c>
      <c r="BY31" s="265">
        <f>(BQ31*'Table S14'!$G$23+'Table S15'!BR31*'Table S14'!$H$23+'Table S15'!BS31*'Table S14'!$I$23)</f>
        <v>0.17292202992099487</v>
      </c>
      <c r="BZ31" s="148">
        <f>(BQ31*'Table S14'!$G$23*0.3+BR31*'Table S14'!$H$23*0.7+BS31*'Table S14'!$I$23*0.3)*0.68</f>
        <v>8.2310886242393563E-2</v>
      </c>
      <c r="CA31" s="103">
        <f>(BQ31*'Table S14'!$G$22*0.3+BR31*'Table S14'!$H$22*0.7+BS31*'Table S14'!$I$22*0.3)*0.68</f>
        <v>8.2053312501296737E-3</v>
      </c>
      <c r="CC31" s="109" t="s">
        <v>18</v>
      </c>
      <c r="CD31" s="368">
        <f t="shared" si="6"/>
        <v>0</v>
      </c>
      <c r="CE31" s="273">
        <f t="shared" si="7"/>
        <v>2.9524248178298008E-4</v>
      </c>
      <c r="CF31" s="273">
        <f t="shared" si="8"/>
        <v>0</v>
      </c>
      <c r="CG31" s="270">
        <f t="shared" si="9"/>
        <v>26.677258640022831</v>
      </c>
      <c r="CH31" s="273">
        <f t="shared" si="10"/>
        <v>0</v>
      </c>
      <c r="CI31" s="273">
        <f t="shared" si="11"/>
        <v>0</v>
      </c>
      <c r="CJ31" s="273">
        <f t="shared" si="12"/>
        <v>0</v>
      </c>
      <c r="CK31" s="322">
        <f t="shared" si="13"/>
        <v>0</v>
      </c>
      <c r="CM31" s="109" t="s">
        <v>18</v>
      </c>
      <c r="CN31" s="105">
        <f t="shared" si="14"/>
        <v>0</v>
      </c>
      <c r="CO31" s="96">
        <f t="shared" si="15"/>
        <v>1.1628811165011067E-3</v>
      </c>
      <c r="CP31" s="396">
        <f t="shared" si="16"/>
        <v>0</v>
      </c>
      <c r="CQ31" s="397">
        <f t="shared" si="17"/>
        <v>99.998837118883486</v>
      </c>
      <c r="CR31" s="268">
        <f t="shared" si="18"/>
        <v>0</v>
      </c>
      <c r="CS31" s="96">
        <f t="shared" si="19"/>
        <v>0</v>
      </c>
      <c r="CT31" s="268">
        <f t="shared" si="20"/>
        <v>0</v>
      </c>
      <c r="CU31" s="99">
        <f t="shared" si="21"/>
        <v>0</v>
      </c>
    </row>
    <row r="32" spans="1:99" x14ac:dyDescent="0.25">
      <c r="A32" s="33">
        <v>1998</v>
      </c>
      <c r="B32" s="237">
        <v>842.71832930400001</v>
      </c>
      <c r="C32" s="237">
        <f t="shared" si="3"/>
        <v>77.228739606439987</v>
      </c>
      <c r="D32" s="237">
        <v>2.9312010913400002</v>
      </c>
      <c r="E32" s="237">
        <v>0.62947950147999998</v>
      </c>
      <c r="F32" s="237">
        <v>2.16958991568</v>
      </c>
      <c r="G32" s="237">
        <v>0</v>
      </c>
      <c r="H32" s="237">
        <v>1.1023253041599999</v>
      </c>
      <c r="I32" s="237">
        <v>0</v>
      </c>
      <c r="J32" s="237">
        <v>0.14130144962000002</v>
      </c>
      <c r="K32" s="237">
        <v>2.0287973940400001</v>
      </c>
      <c r="L32" s="237">
        <v>2.7058974952599999</v>
      </c>
      <c r="M32" s="237">
        <v>1.09476486604</v>
      </c>
      <c r="N32" s="237">
        <v>2.4979065223000001</v>
      </c>
      <c r="O32" s="237">
        <v>4.1135369499600003</v>
      </c>
      <c r="P32" s="237">
        <v>0.91135847108000012</v>
      </c>
      <c r="Q32" s="237">
        <v>4.2464460773999999</v>
      </c>
      <c r="R32" s="237">
        <v>0.98858942601999999</v>
      </c>
      <c r="S32" s="237">
        <v>0.26830574243999999</v>
      </c>
      <c r="T32" s="237">
        <v>0.88936117043999996</v>
      </c>
      <c r="U32" s="237">
        <v>0</v>
      </c>
      <c r="V32" s="237">
        <v>2.0311678553800001</v>
      </c>
      <c r="W32" s="237">
        <v>1.0216053349400001</v>
      </c>
      <c r="X32" s="237">
        <v>1.8136424206199999</v>
      </c>
      <c r="Y32" s="237">
        <v>0.32203257076000003</v>
      </c>
      <c r="Z32" s="237">
        <v>0.90609047681999999</v>
      </c>
      <c r="AA32" s="237">
        <v>2.6579339814800003</v>
      </c>
      <c r="AB32" s="237">
        <v>1.9972683531400002</v>
      </c>
      <c r="AC32" s="237">
        <v>0.51663265974000006</v>
      </c>
      <c r="AD32" s="237">
        <v>8.574121052E-2</v>
      </c>
      <c r="AE32" s="237">
        <v>0.18254185242000001</v>
      </c>
      <c r="AF32" s="237">
        <v>3.2760982268199998</v>
      </c>
      <c r="AG32" s="237">
        <v>0.70525896841999991</v>
      </c>
      <c r="AH32" s="237">
        <v>0.65657152500000004</v>
      </c>
      <c r="AI32" s="237">
        <v>5.5515215756599998</v>
      </c>
      <c r="AJ32" s="237">
        <v>0.87202949654000006</v>
      </c>
      <c r="AK32" s="237">
        <v>9.4823896679999992E-2</v>
      </c>
      <c r="AL32" s="237">
        <v>4.95409727948</v>
      </c>
      <c r="AM32" s="237">
        <v>1.0457844034800001</v>
      </c>
      <c r="AN32" s="237">
        <v>0.14050040968000002</v>
      </c>
      <c r="AO32" s="237">
        <v>2.1786163566800001</v>
      </c>
      <c r="AP32" s="237">
        <v>9.4443316526400007</v>
      </c>
      <c r="AQ32" s="237">
        <v>1.50879546778</v>
      </c>
      <c r="AR32" s="237">
        <v>1.14932811432</v>
      </c>
      <c r="AS32" s="237">
        <v>0.67241633087999997</v>
      </c>
      <c r="AT32" s="237">
        <v>1.18044257396</v>
      </c>
      <c r="AU32" s="237">
        <v>3.7679929951399997</v>
      </c>
      <c r="AV32" s="237">
        <v>1.7766122402</v>
      </c>
      <c r="BN32" s="139" t="s">
        <v>39</v>
      </c>
      <c r="BO32" s="282">
        <v>14.218782798259999</v>
      </c>
      <c r="BP32" s="247">
        <f t="shared" si="5"/>
        <v>35</v>
      </c>
      <c r="BQ32" s="321">
        <v>0</v>
      </c>
      <c r="BR32" s="269">
        <v>0.92493260541999989</v>
      </c>
      <c r="BS32" s="272">
        <v>0</v>
      </c>
      <c r="BT32" s="270">
        <v>13.293850192839999</v>
      </c>
      <c r="BU32" s="273">
        <v>0</v>
      </c>
      <c r="BV32" s="272">
        <v>0</v>
      </c>
      <c r="BW32" s="272">
        <v>0</v>
      </c>
      <c r="BX32" s="322">
        <v>0</v>
      </c>
      <c r="BY32" s="265">
        <f>(BQ32*'Table S14'!$G$23+'Table S15'!BR32*'Table S14'!$H$23+'Table S15'!BS32*'Table S14'!$I$23)</f>
        <v>106.78736591430575</v>
      </c>
      <c r="BZ32" s="148">
        <f>(BQ32*'Table S14'!$G$23*0.3+BR32*'Table S14'!$H$23*0.7+BS32*'Table S14'!$I$23*0.3)*0.68</f>
        <v>50.830786175209539</v>
      </c>
      <c r="CA32" s="103">
        <f>(BQ32*'Table S14'!$G$22*0.3+BR32*'Table S14'!$H$22*0.7+BS32*'Table S14'!$I$22*0.3)*0.68</f>
        <v>5.0671722455260193</v>
      </c>
      <c r="CC32" s="109" t="s">
        <v>39</v>
      </c>
      <c r="CD32" s="368">
        <f t="shared" si="6"/>
        <v>0</v>
      </c>
      <c r="CE32" s="273">
        <f t="shared" si="7"/>
        <v>0.18232591272500981</v>
      </c>
      <c r="CF32" s="273">
        <f>BS32/BS$52*100</f>
        <v>0</v>
      </c>
      <c r="CG32" s="270">
        <f t="shared" si="9"/>
        <v>2.7535426524905668</v>
      </c>
      <c r="CH32" s="273">
        <f t="shared" si="10"/>
        <v>0</v>
      </c>
      <c r="CI32" s="273">
        <f t="shared" si="11"/>
        <v>0</v>
      </c>
      <c r="CJ32" s="273">
        <f t="shared" si="12"/>
        <v>0</v>
      </c>
      <c r="CK32" s="322">
        <f t="shared" si="13"/>
        <v>0</v>
      </c>
      <c r="CM32" s="109" t="s">
        <v>39</v>
      </c>
      <c r="CN32" s="105">
        <f t="shared" si="14"/>
        <v>0</v>
      </c>
      <c r="CO32" s="394">
        <f t="shared" si="15"/>
        <v>6.5050055165986995</v>
      </c>
      <c r="CP32" s="396">
        <f t="shared" si="16"/>
        <v>0</v>
      </c>
      <c r="CQ32" s="397">
        <f t="shared" si="17"/>
        <v>93.4949944834013</v>
      </c>
      <c r="CR32" s="268">
        <f t="shared" si="18"/>
        <v>0</v>
      </c>
      <c r="CS32" s="96">
        <f t="shared" si="19"/>
        <v>0</v>
      </c>
      <c r="CT32" s="268">
        <f t="shared" si="20"/>
        <v>0</v>
      </c>
      <c r="CU32" s="99">
        <f t="shared" si="21"/>
        <v>0</v>
      </c>
    </row>
    <row r="33" spans="1:99" x14ac:dyDescent="0.25">
      <c r="A33" s="33">
        <v>1999</v>
      </c>
      <c r="B33" s="237">
        <v>823.77810370188001</v>
      </c>
      <c r="C33" s="237">
        <f t="shared" si="3"/>
        <v>74.223010956559989</v>
      </c>
      <c r="D33" s="237">
        <v>2.5529233605799999</v>
      </c>
      <c r="E33" s="237">
        <v>0.66362122077999997</v>
      </c>
      <c r="F33" s="237">
        <v>2.2664386381199999</v>
      </c>
      <c r="G33" s="237">
        <v>0</v>
      </c>
      <c r="H33" s="237">
        <v>1.1128848793600001</v>
      </c>
      <c r="I33" s="237">
        <v>0</v>
      </c>
      <c r="J33" s="237">
        <v>0.10113786948</v>
      </c>
      <c r="K33" s="237">
        <v>1.8618871602</v>
      </c>
      <c r="L33" s="237">
        <v>2.8080450560800001</v>
      </c>
      <c r="M33" s="237">
        <v>1.0792303157200001</v>
      </c>
      <c r="N33" s="237">
        <v>2.22332309426</v>
      </c>
      <c r="O33" s="237">
        <v>4.05139239842</v>
      </c>
      <c r="P33" s="237">
        <v>0.94870979322000004</v>
      </c>
      <c r="Q33" s="237">
        <v>3.9680588436199997</v>
      </c>
      <c r="R33" s="237">
        <v>0.93039473620000002</v>
      </c>
      <c r="S33" s="237">
        <v>2.5794756120000002E-2</v>
      </c>
      <c r="T33" s="237">
        <v>0.93961712807999986</v>
      </c>
      <c r="U33" s="237">
        <v>0</v>
      </c>
      <c r="V33" s="237">
        <v>1.9581398653800002</v>
      </c>
      <c r="W33" s="237">
        <v>0.94220440543999995</v>
      </c>
      <c r="X33" s="237">
        <v>1.71540661996</v>
      </c>
      <c r="Y33" s="237">
        <v>0.39926896877999996</v>
      </c>
      <c r="Z33" s="237">
        <v>0.91796092711999999</v>
      </c>
      <c r="AA33" s="237">
        <v>2.4111982578999998</v>
      </c>
      <c r="AB33" s="237">
        <v>2.09892150086</v>
      </c>
      <c r="AC33" s="237">
        <v>0.54938457928000006</v>
      </c>
      <c r="AD33" s="237">
        <v>7.6397256519999998E-2</v>
      </c>
      <c r="AE33" s="237">
        <v>0.20348138118</v>
      </c>
      <c r="AF33" s="237">
        <v>3.33097354502</v>
      </c>
      <c r="AG33" s="237">
        <v>0.68456347108000004</v>
      </c>
      <c r="AH33" s="237">
        <v>0.27608481094000004</v>
      </c>
      <c r="AI33" s="237">
        <v>5.2895171054999999</v>
      </c>
      <c r="AJ33" s="237">
        <v>0.98767589576000003</v>
      </c>
      <c r="AK33" s="237">
        <v>0.1352832175</v>
      </c>
      <c r="AL33" s="237">
        <v>3.4542756362600002</v>
      </c>
      <c r="AM33" s="237">
        <v>1.02574479728</v>
      </c>
      <c r="AN33" s="237">
        <v>0.1620132762</v>
      </c>
      <c r="AO33" s="237">
        <v>2.2038640832600001</v>
      </c>
      <c r="AP33" s="237">
        <v>9.9994786392799995</v>
      </c>
      <c r="AQ33" s="237">
        <v>1.27860580022</v>
      </c>
      <c r="AR33" s="237">
        <v>1.1285936082399999</v>
      </c>
      <c r="AS33" s="237">
        <v>0.60135510712000007</v>
      </c>
      <c r="AT33" s="237">
        <v>1.1730363564399999</v>
      </c>
      <c r="AU33" s="237">
        <v>3.9303301345999997</v>
      </c>
      <c r="AV33" s="237">
        <v>1.7557924592</v>
      </c>
      <c r="BN33" s="139" t="s">
        <v>49</v>
      </c>
      <c r="BO33" s="282">
        <v>2.4706575566400004</v>
      </c>
      <c r="BP33" s="247">
        <f t="shared" si="5"/>
        <v>41</v>
      </c>
      <c r="BQ33" s="321">
        <v>0</v>
      </c>
      <c r="BR33" s="269">
        <v>2.3678686195600003</v>
      </c>
      <c r="BS33" s="272">
        <v>0</v>
      </c>
      <c r="BT33" s="272">
        <v>0.10278893708</v>
      </c>
      <c r="BU33" s="273">
        <v>0</v>
      </c>
      <c r="BV33" s="272">
        <v>0</v>
      </c>
      <c r="BW33" s="272">
        <v>0</v>
      </c>
      <c r="BX33" s="322">
        <v>0</v>
      </c>
      <c r="BY33" s="265">
        <f>(BQ33*'Table S14'!$G$23+'Table S15'!BR33*'Table S14'!$H$23+'Table S15'!BS33*'Table S14'!$I$23)</f>
        <v>273.38040764509111</v>
      </c>
      <c r="BZ33" s="148">
        <f>(BQ33*'Table S14'!$G$23*0.3+BR33*'Table S14'!$H$23*0.7+BS33*'Table S14'!$I$23*0.3)*0.68</f>
        <v>130.12907403906337</v>
      </c>
      <c r="CA33" s="103">
        <f>(BQ33*'Table S14'!$G$22*0.3+BR33*'Table S14'!$H$22*0.7+BS33*'Table S14'!$I$22*0.3)*0.68</f>
        <v>12.972186383934567</v>
      </c>
      <c r="CC33" s="109" t="s">
        <v>49</v>
      </c>
      <c r="CD33" s="368">
        <f t="shared" si="6"/>
        <v>0</v>
      </c>
      <c r="CE33" s="273">
        <f t="shared" si="7"/>
        <v>0.4667624481441498</v>
      </c>
      <c r="CF33" s="273">
        <f t="shared" si="8"/>
        <v>0</v>
      </c>
      <c r="CG33" s="273">
        <f t="shared" si="9"/>
        <v>2.1290575593095652E-2</v>
      </c>
      <c r="CH33" s="273">
        <f t="shared" si="10"/>
        <v>0</v>
      </c>
      <c r="CI33" s="273">
        <f t="shared" si="11"/>
        <v>0</v>
      </c>
      <c r="CJ33" s="273">
        <f t="shared" si="12"/>
        <v>0</v>
      </c>
      <c r="CK33" s="322">
        <f t="shared" si="13"/>
        <v>0</v>
      </c>
      <c r="CM33" s="109" t="s">
        <v>49</v>
      </c>
      <c r="CN33" s="105">
        <f t="shared" si="14"/>
        <v>0</v>
      </c>
      <c r="CO33" s="394">
        <f t="shared" si="15"/>
        <v>95.839612138730018</v>
      </c>
      <c r="CP33" s="396">
        <f t="shared" si="16"/>
        <v>0</v>
      </c>
      <c r="CQ33" s="396">
        <f t="shared" si="17"/>
        <v>4.1603878612699781</v>
      </c>
      <c r="CR33" s="268">
        <f t="shared" si="18"/>
        <v>0</v>
      </c>
      <c r="CS33" s="96">
        <f t="shared" si="19"/>
        <v>0</v>
      </c>
      <c r="CT33" s="268">
        <f t="shared" si="20"/>
        <v>0</v>
      </c>
      <c r="CU33" s="99">
        <f t="shared" si="21"/>
        <v>0</v>
      </c>
    </row>
    <row r="34" spans="1:99" x14ac:dyDescent="0.25">
      <c r="A34" s="33">
        <v>2000</v>
      </c>
      <c r="B34" s="237">
        <v>716.91105232938003</v>
      </c>
      <c r="C34" s="237">
        <f t="shared" si="3"/>
        <v>63.383994379619999</v>
      </c>
      <c r="D34" s="237">
        <v>2.4781091331599998</v>
      </c>
      <c r="E34" s="237">
        <v>0.6131983420199999</v>
      </c>
      <c r="F34" s="237">
        <v>2.0765177835799999</v>
      </c>
      <c r="G34" s="237">
        <v>0</v>
      </c>
      <c r="H34" s="237">
        <v>1.04245051698</v>
      </c>
      <c r="I34" s="237">
        <v>0</v>
      </c>
      <c r="J34" s="237">
        <v>4.5655647859999995E-2</v>
      </c>
      <c r="K34" s="237">
        <v>1.8224075937799999</v>
      </c>
      <c r="L34" s="237">
        <v>2.9282609209600001</v>
      </c>
      <c r="M34" s="237">
        <v>1.0397235338999999</v>
      </c>
      <c r="N34" s="237">
        <v>0.88476993245999991</v>
      </c>
      <c r="O34" s="237">
        <v>3.56859483114</v>
      </c>
      <c r="P34" s="237">
        <v>0.91775681162000011</v>
      </c>
      <c r="Q34" s="237">
        <v>3.5833283415200001</v>
      </c>
      <c r="R34" s="237">
        <v>0.75475470921999999</v>
      </c>
      <c r="S34" s="237">
        <v>2.0915034899999997E-2</v>
      </c>
      <c r="T34" s="237">
        <v>0.51309919364000001</v>
      </c>
      <c r="U34" s="237">
        <v>0</v>
      </c>
      <c r="V34" s="237">
        <v>1.8240822480600001</v>
      </c>
      <c r="W34" s="237">
        <v>1.0021817039600001</v>
      </c>
      <c r="X34" s="237">
        <v>1.4915644908599999</v>
      </c>
      <c r="Y34" s="237">
        <v>0.39137196688000003</v>
      </c>
      <c r="Z34" s="237">
        <v>2.4890297659999998E-2</v>
      </c>
      <c r="AA34" s="237">
        <v>2.1495348874200002</v>
      </c>
      <c r="AB34" s="237">
        <v>2.1285545355599997</v>
      </c>
      <c r="AC34" s="237">
        <v>0.47968503270000001</v>
      </c>
      <c r="AD34" s="237">
        <v>8.6046930180000009E-2</v>
      </c>
      <c r="AE34" s="237">
        <v>0.14028722237999999</v>
      </c>
      <c r="AF34" s="237">
        <v>3.0045620164</v>
      </c>
      <c r="AG34" s="237">
        <v>0.6749010969</v>
      </c>
      <c r="AH34" s="237">
        <v>8.3151211619999998E-2</v>
      </c>
      <c r="AI34" s="237">
        <v>4.8677537014399999</v>
      </c>
      <c r="AJ34" s="237">
        <v>0.80298311956000001</v>
      </c>
      <c r="AK34" s="237">
        <v>0.11070317539999999</v>
      </c>
      <c r="AL34" s="237">
        <v>0.93945746439999989</v>
      </c>
      <c r="AM34" s="237">
        <v>1.1092634168</v>
      </c>
      <c r="AN34" s="237">
        <v>9.5908883959999996E-2</v>
      </c>
      <c r="AO34" s="237">
        <v>2.1832765403400001</v>
      </c>
      <c r="AP34" s="237">
        <v>9.1640012392999992</v>
      </c>
      <c r="AQ34" s="237">
        <v>1.30596544184</v>
      </c>
      <c r="AR34" s="237">
        <v>1.1481079572199999</v>
      </c>
      <c r="AS34" s="237">
        <v>0.19505367898000001</v>
      </c>
      <c r="AT34" s="237">
        <v>1.0571332252800001</v>
      </c>
      <c r="AU34" s="237">
        <v>2.9337919974200002</v>
      </c>
      <c r="AV34" s="237">
        <v>1.7002385703599998</v>
      </c>
      <c r="BN34" s="139" t="s">
        <v>12</v>
      </c>
      <c r="BO34" s="282">
        <v>57.230772061259998</v>
      </c>
      <c r="BP34" s="247">
        <f t="shared" si="5"/>
        <v>17</v>
      </c>
      <c r="BQ34" s="321">
        <v>0</v>
      </c>
      <c r="BR34" s="272">
        <v>0.16929067415999999</v>
      </c>
      <c r="BS34" s="272">
        <v>0</v>
      </c>
      <c r="BT34" s="270">
        <v>57.061481387099995</v>
      </c>
      <c r="BU34" s="273">
        <v>0</v>
      </c>
      <c r="BV34" s="272">
        <v>0</v>
      </c>
      <c r="BW34" s="272">
        <v>0</v>
      </c>
      <c r="BX34" s="322">
        <v>0</v>
      </c>
      <c r="BY34" s="265">
        <f>(BQ34*'Table S14'!$G$23+'Table S15'!BR34*'Table S14'!$H$23+'Table S15'!BS34*'Table S14'!$I$23)</f>
        <v>19.545321530961047</v>
      </c>
      <c r="BZ34" s="148">
        <f>(BQ34*'Table S14'!$G$23*0.3+BR34*'Table S14'!$H$23*0.7+BS34*'Table S14'!$I$23*0.3)*0.68</f>
        <v>9.3035730487374586</v>
      </c>
      <c r="CA34" s="103">
        <f>(BQ34*'Table S14'!$G$22*0.3+BR34*'Table S14'!$H$22*0.7+BS34*'Table S14'!$I$22*0.3)*0.68</f>
        <v>0.92744595714669797</v>
      </c>
      <c r="CC34" s="109" t="s">
        <v>12</v>
      </c>
      <c r="CD34" s="368">
        <f t="shared" si="6"/>
        <v>0</v>
      </c>
      <c r="CE34" s="273">
        <f t="shared" si="7"/>
        <v>3.3371162937907622E-2</v>
      </c>
      <c r="CF34" s="273">
        <f t="shared" si="8"/>
        <v>0</v>
      </c>
      <c r="CG34" s="270">
        <f t="shared" si="9"/>
        <v>11.819090822785196</v>
      </c>
      <c r="CH34" s="273">
        <f t="shared" si="10"/>
        <v>0</v>
      </c>
      <c r="CI34" s="273">
        <f t="shared" si="11"/>
        <v>0</v>
      </c>
      <c r="CJ34" s="273">
        <f t="shared" si="12"/>
        <v>0</v>
      </c>
      <c r="CK34" s="322">
        <f t="shared" si="13"/>
        <v>0</v>
      </c>
      <c r="CM34" s="109" t="s">
        <v>12</v>
      </c>
      <c r="CN34" s="105">
        <f t="shared" si="14"/>
        <v>0</v>
      </c>
      <c r="CO34" s="96">
        <f t="shared" si="15"/>
        <v>0.29580358269287493</v>
      </c>
      <c r="CP34" s="396">
        <f t="shared" si="16"/>
        <v>0</v>
      </c>
      <c r="CQ34" s="397">
        <f t="shared" si="17"/>
        <v>99.704196417307116</v>
      </c>
      <c r="CR34" s="268">
        <f t="shared" si="18"/>
        <v>0</v>
      </c>
      <c r="CS34" s="96">
        <f t="shared" si="19"/>
        <v>0</v>
      </c>
      <c r="CT34" s="268">
        <f t="shared" si="20"/>
        <v>0</v>
      </c>
      <c r="CU34" s="99">
        <f t="shared" si="21"/>
        <v>0</v>
      </c>
    </row>
    <row r="35" spans="1:99" ht="15.75" thickBot="1" x14ac:dyDescent="0.3">
      <c r="A35" s="33">
        <v>2001</v>
      </c>
      <c r="B35" s="237">
        <v>692.01034750042004</v>
      </c>
      <c r="C35" s="237">
        <f t="shared" si="3"/>
        <v>60.538307703800008</v>
      </c>
      <c r="D35" s="237">
        <v>2.3947701352799999</v>
      </c>
      <c r="E35" s="237">
        <v>0.61014114541999998</v>
      </c>
      <c r="F35" s="237">
        <v>2.1655030697800002</v>
      </c>
      <c r="G35" s="237">
        <v>0</v>
      </c>
      <c r="H35" s="237">
        <v>1.1267574759199999</v>
      </c>
      <c r="I35" s="237">
        <v>0</v>
      </c>
      <c r="J35" s="237">
        <v>2.51198142E-3</v>
      </c>
      <c r="K35" s="237">
        <v>2.10920166462</v>
      </c>
      <c r="L35" s="237">
        <v>3.0508853487399996</v>
      </c>
      <c r="M35" s="237">
        <v>1.0722386794600001</v>
      </c>
      <c r="N35" s="237">
        <v>1.0211617239200002</v>
      </c>
      <c r="O35" s="237">
        <v>3.6416618298799999</v>
      </c>
      <c r="P35" s="237">
        <v>1.06707319654</v>
      </c>
      <c r="Q35" s="237">
        <v>3.7496189714200003</v>
      </c>
      <c r="R35" s="237">
        <v>0.67262679664000002</v>
      </c>
      <c r="S35" s="237">
        <v>0</v>
      </c>
      <c r="T35" s="237">
        <v>0</v>
      </c>
      <c r="U35" s="237">
        <v>0</v>
      </c>
      <c r="V35" s="237">
        <v>1.8933000820599999</v>
      </c>
      <c r="W35" s="237">
        <v>1.0819346192999999</v>
      </c>
      <c r="X35" s="237">
        <v>1.8297230933000002</v>
      </c>
      <c r="Y35" s="237">
        <v>0.49099756729999999</v>
      </c>
      <c r="Z35" s="237">
        <v>2.6454275980000001E-2</v>
      </c>
      <c r="AA35" s="237">
        <v>2.6985030710800002</v>
      </c>
      <c r="AB35" s="237">
        <v>2.0951585182199999</v>
      </c>
      <c r="AC35" s="237">
        <v>0.59531419549999998</v>
      </c>
      <c r="AD35" s="237">
        <v>0.10461871914</v>
      </c>
      <c r="AE35" s="237">
        <v>1.8381281159999999E-2</v>
      </c>
      <c r="AF35" s="237">
        <v>2.2401376755600002</v>
      </c>
      <c r="AG35" s="237">
        <v>0.69526003045999996</v>
      </c>
      <c r="AH35" s="237">
        <v>5.5509437019999996E-2</v>
      </c>
      <c r="AI35" s="237">
        <v>4.1957827959399996</v>
      </c>
      <c r="AJ35" s="237">
        <v>0.79412178532</v>
      </c>
      <c r="AK35" s="237">
        <v>0.14551076482</v>
      </c>
      <c r="AL35" s="237">
        <v>6.0947981119999994E-2</v>
      </c>
      <c r="AM35" s="237">
        <v>1.2945222733199999</v>
      </c>
      <c r="AN35" s="237">
        <v>0.10874003788</v>
      </c>
      <c r="AO35" s="237">
        <v>1.9769720150000001</v>
      </c>
      <c r="AP35" s="237">
        <v>7.9373723171800004</v>
      </c>
      <c r="AQ35" s="237">
        <v>1.1340756969799999</v>
      </c>
      <c r="AR35" s="237">
        <v>1.0827111653800001</v>
      </c>
      <c r="AS35" s="237">
        <v>0</v>
      </c>
      <c r="AT35" s="237">
        <v>1.14019916198</v>
      </c>
      <c r="AU35" s="237">
        <v>2.6243347558200001</v>
      </c>
      <c r="AV35" s="237">
        <v>1.53357236794</v>
      </c>
      <c r="BN35" s="140" t="s">
        <v>46</v>
      </c>
      <c r="BO35" s="283">
        <v>24.013792137340001</v>
      </c>
      <c r="BP35" s="248">
        <f t="shared" si="5"/>
        <v>31</v>
      </c>
      <c r="BQ35" s="349">
        <v>0</v>
      </c>
      <c r="BR35" s="335">
        <v>5.1813875997599999</v>
      </c>
      <c r="BS35" s="337">
        <v>0</v>
      </c>
      <c r="BT35" s="347">
        <v>18.817394337299998</v>
      </c>
      <c r="BU35" s="336">
        <v>0</v>
      </c>
      <c r="BV35" s="337">
        <v>0</v>
      </c>
      <c r="BW35" s="337">
        <v>0</v>
      </c>
      <c r="BX35" s="338">
        <v>1.5010200280000002E-2</v>
      </c>
      <c r="BY35" s="264">
        <f>(BQ35*'Table S14'!$G$23+'Table S15'!BR35*'Table S14'!$H$23+'Table S15'!BS35*'Table S14'!$I$23)</f>
        <v>598.21302689201673</v>
      </c>
      <c r="BZ35" s="149">
        <f>(BQ35*'Table S14'!$G$23*0.3+BR35*'Table S14'!$H$23*0.7+BS35*'Table S14'!$I$23*0.3)*0.68</f>
        <v>284.74940080059997</v>
      </c>
      <c r="CA35" s="104">
        <f>(BQ35*'Table S14'!$G$22*0.3+BR35*'Table S14'!$H$22*0.7+BS35*'Table S14'!$I$22*0.3)*0.68</f>
        <v>28.385834043437693</v>
      </c>
      <c r="CC35" s="407" t="s">
        <v>46</v>
      </c>
      <c r="CD35" s="374">
        <f t="shared" si="6"/>
        <v>0</v>
      </c>
      <c r="CE35" s="335">
        <f t="shared" si="7"/>
        <v>1.021373036016298</v>
      </c>
      <c r="CF35" s="336">
        <f t="shared" si="8"/>
        <v>0</v>
      </c>
      <c r="CG35" s="347">
        <f t="shared" si="9"/>
        <v>3.8976291416610844</v>
      </c>
      <c r="CH35" s="336">
        <f t="shared" si="10"/>
        <v>0</v>
      </c>
      <c r="CI35" s="336">
        <f t="shared" si="11"/>
        <v>0</v>
      </c>
      <c r="CJ35" s="336">
        <f t="shared" si="12"/>
        <v>0</v>
      </c>
      <c r="CK35" s="338">
        <f t="shared" si="13"/>
        <v>8.3445440344150662E-2</v>
      </c>
      <c r="CM35" s="407" t="s">
        <v>46</v>
      </c>
      <c r="CN35" s="440">
        <f t="shared" si="14"/>
        <v>0</v>
      </c>
      <c r="CO35" s="441">
        <f t="shared" si="15"/>
        <v>21.576715456378317</v>
      </c>
      <c r="CP35" s="444">
        <f t="shared" si="16"/>
        <v>0</v>
      </c>
      <c r="CQ35" s="445">
        <f t="shared" si="17"/>
        <v>78.360777963260901</v>
      </c>
      <c r="CR35" s="100">
        <f t="shared" si="18"/>
        <v>0</v>
      </c>
      <c r="CS35" s="100">
        <f t="shared" si="19"/>
        <v>0</v>
      </c>
      <c r="CT35" s="100">
        <f t="shared" si="20"/>
        <v>0</v>
      </c>
      <c r="CU35" s="102">
        <f t="shared" si="21"/>
        <v>6.2506580360792111E-2</v>
      </c>
    </row>
    <row r="36" spans="1:99" x14ac:dyDescent="0.25">
      <c r="A36" s="33">
        <v>2002</v>
      </c>
      <c r="B36" s="237">
        <v>789.18233264726007</v>
      </c>
      <c r="C36" s="237">
        <f t="shared" si="3"/>
        <v>67.742568812200005</v>
      </c>
      <c r="D36" s="237">
        <v>2.2571745159600001</v>
      </c>
      <c r="E36" s="237">
        <v>0.58805584832000002</v>
      </c>
      <c r="F36" s="237">
        <v>2.0012617594999997</v>
      </c>
      <c r="G36" s="237">
        <v>0.10721778983999999</v>
      </c>
      <c r="H36" s="237">
        <v>1.1443885192200001</v>
      </c>
      <c r="I36" s="237">
        <v>0.10967624764</v>
      </c>
      <c r="J36" s="237">
        <v>0.12710498980000001</v>
      </c>
      <c r="K36" s="237">
        <v>1.84257420518</v>
      </c>
      <c r="L36" s="237">
        <v>2.7286042106599999</v>
      </c>
      <c r="M36" s="237">
        <v>1.0680139421999999</v>
      </c>
      <c r="N36" s="237">
        <v>2.70361684474</v>
      </c>
      <c r="O36" s="237">
        <v>3.1073455104000001</v>
      </c>
      <c r="P36" s="237">
        <v>1.02090680634</v>
      </c>
      <c r="Q36" s="237">
        <v>3.4255407097599999</v>
      </c>
      <c r="R36" s="237">
        <v>1.0606059103200001</v>
      </c>
      <c r="S36" s="237">
        <v>0.31549543167999999</v>
      </c>
      <c r="T36" s="237">
        <v>0.94223071366</v>
      </c>
      <c r="U36" s="237">
        <v>4.0329594080000003E-2</v>
      </c>
      <c r="V36" s="237">
        <v>1.8417976590999998</v>
      </c>
      <c r="W36" s="237">
        <v>1.1046367987999999</v>
      </c>
      <c r="X36" s="237">
        <v>1.7896375306399999</v>
      </c>
      <c r="Y36" s="237">
        <v>0.80554318151999993</v>
      </c>
      <c r="Z36" s="237">
        <v>0.77249098540000005</v>
      </c>
      <c r="AA36" s="237">
        <v>2.4084086793999999</v>
      </c>
      <c r="AB36" s="237">
        <v>2.1311735642199996</v>
      </c>
      <c r="AC36" s="237">
        <v>0.56057736611999998</v>
      </c>
      <c r="AD36" s="237">
        <v>8.4206261960000001E-2</v>
      </c>
      <c r="AE36" s="237">
        <v>0.27981604228000001</v>
      </c>
      <c r="AF36" s="237">
        <v>1.9584392347800001</v>
      </c>
      <c r="AG36" s="237">
        <v>0.66723179717999992</v>
      </c>
      <c r="AH36" s="237">
        <v>0.64165657861999992</v>
      </c>
      <c r="AI36" s="237">
        <v>3.06874863012</v>
      </c>
      <c r="AJ36" s="237">
        <v>1.1094675323000001</v>
      </c>
      <c r="AK36" s="237">
        <v>8.5850072119999996E-2</v>
      </c>
      <c r="AL36" s="237">
        <v>2.76249554828</v>
      </c>
      <c r="AM36" s="237">
        <v>1.18640365374</v>
      </c>
      <c r="AN36" s="237">
        <v>7.7848744519999999E-2</v>
      </c>
      <c r="AO36" s="237">
        <v>2.5678165346399999</v>
      </c>
      <c r="AP36" s="237">
        <v>6.8735177952799997</v>
      </c>
      <c r="AQ36" s="237">
        <v>1.5051857985599999</v>
      </c>
      <c r="AR36" s="237">
        <v>1.25240644182</v>
      </c>
      <c r="AS36" s="237">
        <v>1.10684668928</v>
      </c>
      <c r="AT36" s="237">
        <v>1.1257886076800001</v>
      </c>
      <c r="AU36" s="237">
        <v>3.8000273352999998</v>
      </c>
      <c r="AV36" s="237">
        <v>1.58440619924</v>
      </c>
      <c r="BN36" s="136" t="s">
        <v>25</v>
      </c>
      <c r="BO36" s="284">
        <v>55.213043170399999</v>
      </c>
      <c r="BP36" s="249">
        <f t="shared" si="5"/>
        <v>18</v>
      </c>
      <c r="BQ36" s="314">
        <v>24.73139691838</v>
      </c>
      <c r="BR36" s="319">
        <v>0.22372328852000001</v>
      </c>
      <c r="BS36" s="316">
        <v>22.856872740779998</v>
      </c>
      <c r="BT36" s="317">
        <v>0.63764684301999996</v>
      </c>
      <c r="BU36" s="319">
        <v>0</v>
      </c>
      <c r="BV36" s="319">
        <v>0</v>
      </c>
      <c r="BW36" s="319">
        <v>3.1832946199999998E-3</v>
      </c>
      <c r="BX36" s="320">
        <v>6.7602200850800003</v>
      </c>
      <c r="BY36" s="259">
        <f>(BQ36*'Table S14'!$G$23+'Table S15'!BR36*'Table S14'!$H$23+'Table S15'!BS36*'Table S14'!$I$23)</f>
        <v>9841.2537099746896</v>
      </c>
      <c r="BZ36" s="146">
        <f>(BQ36*'Table S14'!$G$23*0.3+BR36*'Table S14'!$H$23*0.7+BS36*'Table S14'!$I$23*0.3)*0.68</f>
        <v>2014.6414613947682</v>
      </c>
      <c r="CA36" s="147">
        <f>(BQ36*'Table S14'!$G$22*0.3+BR36*'Table S14'!$H$22*0.7+BS36*'Table S14'!$I$22*0.3)*0.68</f>
        <v>158.53313173098158</v>
      </c>
      <c r="CC36" s="408" t="s">
        <v>25</v>
      </c>
      <c r="CD36" s="375">
        <f t="shared" si="6"/>
        <v>2.2627532555514991</v>
      </c>
      <c r="CE36" s="318">
        <f t="shared" si="7"/>
        <v>4.410110805719434E-2</v>
      </c>
      <c r="CF36" s="316">
        <f t="shared" si="8"/>
        <v>5.1888315777353196</v>
      </c>
      <c r="CG36" s="318">
        <f t="shared" si="9"/>
        <v>0.13207518920494421</v>
      </c>
      <c r="CH36" s="318">
        <f t="shared" si="10"/>
        <v>0</v>
      </c>
      <c r="CI36" s="318">
        <f t="shared" si="11"/>
        <v>0</v>
      </c>
      <c r="CJ36" s="318">
        <f t="shared" si="12"/>
        <v>1.7633122410904616E-3</v>
      </c>
      <c r="CK36" s="320">
        <f t="shared" si="13"/>
        <v>37.581746499046197</v>
      </c>
      <c r="CM36" s="408" t="s">
        <v>25</v>
      </c>
      <c r="CN36" s="425">
        <f t="shared" si="14"/>
        <v>44.792671257139894</v>
      </c>
      <c r="CO36" s="97">
        <f t="shared" si="15"/>
        <v>0.40520006808814918</v>
      </c>
      <c r="CP36" s="427">
        <f t="shared" si="16"/>
        <v>41.397596343745249</v>
      </c>
      <c r="CQ36" s="428">
        <f t="shared" si="17"/>
        <v>1.1548844374545284</v>
      </c>
      <c r="CR36" s="97">
        <f t="shared" si="18"/>
        <v>0</v>
      </c>
      <c r="CS36" s="97">
        <f t="shared" si="19"/>
        <v>0</v>
      </c>
      <c r="CT36" s="97">
        <f t="shared" si="20"/>
        <v>5.7654757593701717E-3</v>
      </c>
      <c r="CU36" s="446">
        <f t="shared" si="21"/>
        <v>12.243882417812808</v>
      </c>
    </row>
    <row r="37" spans="1:99" x14ac:dyDescent="0.25">
      <c r="A37" s="33">
        <v>2003</v>
      </c>
      <c r="B37" s="237">
        <v>858.10196660227996</v>
      </c>
      <c r="C37" s="237">
        <f t="shared" si="3"/>
        <v>72.55591439314</v>
      </c>
      <c r="D37" s="237">
        <v>2.4122814308199998</v>
      </c>
      <c r="E37" s="237">
        <v>0.57844699775999997</v>
      </c>
      <c r="F37" s="237">
        <v>2.2797778128399999</v>
      </c>
      <c r="G37" s="237">
        <v>0.10413791374</v>
      </c>
      <c r="H37" s="237">
        <v>1.16585239802</v>
      </c>
      <c r="I37" s="237">
        <v>9.0184578160000001E-2</v>
      </c>
      <c r="J37" s="237">
        <v>0.14074171956000001</v>
      </c>
      <c r="K37" s="237">
        <v>1.7723312577799999</v>
      </c>
      <c r="L37" s="237">
        <v>2.8797639853399999</v>
      </c>
      <c r="M37" s="237">
        <v>1.0641239543600001</v>
      </c>
      <c r="N37" s="237">
        <v>2.8176493707399999</v>
      </c>
      <c r="O37" s="237">
        <v>3.7361618633</v>
      </c>
      <c r="P37" s="237">
        <v>1.048019695</v>
      </c>
      <c r="Q37" s="237">
        <v>3.7208441289999996</v>
      </c>
      <c r="R37" s="237">
        <v>0.79424425461999992</v>
      </c>
      <c r="S37" s="237">
        <v>0.25169527663999997</v>
      </c>
      <c r="T37" s="237">
        <v>0.82130452683999999</v>
      </c>
      <c r="U37" s="237">
        <v>4.0646199899999999E-2</v>
      </c>
      <c r="V37" s="237">
        <v>1.8398163779800001</v>
      </c>
      <c r="W37" s="237">
        <v>1.2192635276999999</v>
      </c>
      <c r="X37" s="237">
        <v>1.9851148626799997</v>
      </c>
      <c r="Y37" s="237">
        <v>0.96399124031999994</v>
      </c>
      <c r="Z37" s="237">
        <v>0.80907211172000004</v>
      </c>
      <c r="AA37" s="237">
        <v>2.8383621044999998</v>
      </c>
      <c r="AB37" s="237">
        <v>2.1472342789400001</v>
      </c>
      <c r="AC37" s="237">
        <v>0.55746664589999995</v>
      </c>
      <c r="AD37" s="237">
        <v>8.0314459759999998E-2</v>
      </c>
      <c r="AE37" s="237">
        <v>0.22552041210000001</v>
      </c>
      <c r="AF37" s="237">
        <v>3.1807345580399997</v>
      </c>
      <c r="AG37" s="237">
        <v>1.0728473972399999</v>
      </c>
      <c r="AH37" s="237">
        <v>0.69227450107999999</v>
      </c>
      <c r="AI37" s="237">
        <v>4.0683013264399994</v>
      </c>
      <c r="AJ37" s="237">
        <v>1.1053897582000001</v>
      </c>
      <c r="AK37" s="237">
        <v>0.10474663151999999</v>
      </c>
      <c r="AL37" s="237">
        <v>2.5888204731800002</v>
      </c>
      <c r="AM37" s="237">
        <v>0.98922989510000003</v>
      </c>
      <c r="AN37" s="237">
        <v>8.3605708799999998E-2</v>
      </c>
      <c r="AO37" s="237">
        <v>2.4590783111199999</v>
      </c>
      <c r="AP37" s="237">
        <v>7.6997129294999995</v>
      </c>
      <c r="AQ37" s="237">
        <v>1.4600771802399999</v>
      </c>
      <c r="AR37" s="237">
        <v>1.28220639764</v>
      </c>
      <c r="AS37" s="237">
        <v>0.92597858395999988</v>
      </c>
      <c r="AT37" s="237">
        <v>1.1764419101600001</v>
      </c>
      <c r="AU37" s="237">
        <v>3.7058529794999999</v>
      </c>
      <c r="AV37" s="237">
        <v>1.5762524654000001</v>
      </c>
      <c r="BN37" s="115" t="s">
        <v>15</v>
      </c>
      <c r="BO37" s="285">
        <v>26.013369263580003</v>
      </c>
      <c r="BP37" s="250">
        <f t="shared" si="5"/>
        <v>30</v>
      </c>
      <c r="BQ37" s="321">
        <v>2.6790839759999997E-2</v>
      </c>
      <c r="BR37" s="269">
        <v>13.086910641499999</v>
      </c>
      <c r="BS37" s="272">
        <v>0.31275030500000001</v>
      </c>
      <c r="BT37" s="272">
        <v>0.2661802197</v>
      </c>
      <c r="BU37" s="271">
        <v>4.7699497184599995</v>
      </c>
      <c r="BV37" s="272">
        <v>0</v>
      </c>
      <c r="BW37" s="296">
        <v>7.5361483755000007</v>
      </c>
      <c r="BX37" s="322">
        <v>1.4639163659999999E-2</v>
      </c>
      <c r="BY37" s="260">
        <f>(BQ37*'Table S14'!$G$23+'Table S15'!BR37*'Table S14'!$H$23+'Table S15'!BS37*'Table S14'!$I$23)</f>
        <v>1573.3258235470685</v>
      </c>
      <c r="BZ37" s="148">
        <f>(BQ37*'Table S14'!$G$23*0.3+BR37*'Table S14'!$H$23*0.7+BS37*'Table S14'!$I$23*0.3)*0.68</f>
        <v>731.93386702282874</v>
      </c>
      <c r="CA37" s="103">
        <f>(BQ37*'Table S14'!$G$22*0.3+BR37*'Table S14'!$H$22*0.7+BS37*'Table S14'!$I$22*0.3)*0.68</f>
        <v>72.606452141377559</v>
      </c>
      <c r="CC37" s="111" t="s">
        <v>15</v>
      </c>
      <c r="CD37" s="368">
        <f t="shared" si="6"/>
        <v>2.451178155684602E-3</v>
      </c>
      <c r="CE37" s="269">
        <f t="shared" si="7"/>
        <v>2.5797370678468425</v>
      </c>
      <c r="CF37" s="273">
        <f t="shared" si="8"/>
        <v>7.0998717844503068E-2</v>
      </c>
      <c r="CG37" s="273">
        <f t="shared" si="9"/>
        <v>5.5133657861438583E-2</v>
      </c>
      <c r="CH37" s="271">
        <f t="shared" si="10"/>
        <v>4.1167284695643698</v>
      </c>
      <c r="CI37" s="273">
        <f t="shared" si="11"/>
        <v>0</v>
      </c>
      <c r="CJ37" s="76">
        <f t="shared" si="12"/>
        <v>4.1744746457659483</v>
      </c>
      <c r="CK37" s="322">
        <f t="shared" si="13"/>
        <v>8.1382755399103043E-2</v>
      </c>
      <c r="CM37" s="111" t="s">
        <v>15</v>
      </c>
      <c r="CN37" s="105">
        <f t="shared" si="14"/>
        <v>0.10298873432557809</v>
      </c>
      <c r="CO37" s="394">
        <f t="shared" si="15"/>
        <v>50.308402994233894</v>
      </c>
      <c r="CP37" s="396">
        <f t="shared" si="16"/>
        <v>1.2022675795321365</v>
      </c>
      <c r="CQ37" s="396">
        <f t="shared" si="17"/>
        <v>1.0232439212427029</v>
      </c>
      <c r="CR37" s="399">
        <f t="shared" si="18"/>
        <v>18.336531766141359</v>
      </c>
      <c r="CS37" s="96">
        <f t="shared" si="19"/>
        <v>0</v>
      </c>
      <c r="CT37" s="78">
        <f t="shared" si="20"/>
        <v>28.970289465928506</v>
      </c>
      <c r="CU37" s="99">
        <f t="shared" si="21"/>
        <v>5.62755385958233E-2</v>
      </c>
    </row>
    <row r="38" spans="1:99" x14ac:dyDescent="0.25">
      <c r="A38" s="33">
        <v>2004</v>
      </c>
      <c r="B38" s="237">
        <v>864.68799633402</v>
      </c>
      <c r="C38" s="237">
        <f t="shared" si="3"/>
        <v>74.96003120396</v>
      </c>
      <c r="D38" s="237">
        <v>2.2470268004799996</v>
      </c>
      <c r="E38" s="237">
        <v>0.62354291555999997</v>
      </c>
      <c r="F38" s="237">
        <v>2.2531493583</v>
      </c>
      <c r="G38" s="237">
        <v>0.11196143406</v>
      </c>
      <c r="H38" s="237">
        <v>1.23742345694</v>
      </c>
      <c r="I38" s="237">
        <v>9.0411373160000003E-2</v>
      </c>
      <c r="J38" s="237">
        <v>0.17929051930000001</v>
      </c>
      <c r="K38" s="237">
        <v>1.92026963628</v>
      </c>
      <c r="L38" s="237">
        <v>2.8655611752599999</v>
      </c>
      <c r="M38" s="237">
        <v>1.02535198834</v>
      </c>
      <c r="N38" s="237">
        <v>3.0518859682799997</v>
      </c>
      <c r="O38" s="237">
        <v>3.6609176325599995</v>
      </c>
      <c r="P38" s="237">
        <v>0.99966700099999994</v>
      </c>
      <c r="Q38" s="237">
        <v>3.7039433655999998</v>
      </c>
      <c r="R38" s="237">
        <v>0.68766149077999994</v>
      </c>
      <c r="S38" s="237">
        <v>0.23934492811999999</v>
      </c>
      <c r="T38" s="237">
        <v>0.81437548599999998</v>
      </c>
      <c r="U38" s="237">
        <v>1.638911388E-2</v>
      </c>
      <c r="V38" s="237">
        <v>1.9089698022000001</v>
      </c>
      <c r="W38" s="237">
        <v>1.1198946592200001</v>
      </c>
      <c r="X38" s="237">
        <v>2.0796021955799997</v>
      </c>
      <c r="Y38" s="237">
        <v>0.97683055886000003</v>
      </c>
      <c r="Z38" s="237">
        <v>0.87646379238000005</v>
      </c>
      <c r="AA38" s="237">
        <v>3.0029172990599999</v>
      </c>
      <c r="AB38" s="237">
        <v>2.1154938650999999</v>
      </c>
      <c r="AC38" s="237">
        <v>0.56755176596000001</v>
      </c>
      <c r="AD38" s="237">
        <v>9.6084876879999989E-2</v>
      </c>
      <c r="AE38" s="237">
        <v>0.17164117754</v>
      </c>
      <c r="AF38" s="237">
        <v>3.1286460967999998</v>
      </c>
      <c r="AG38" s="237">
        <v>0.77850377443999996</v>
      </c>
      <c r="AH38" s="237">
        <v>0.66615678887999996</v>
      </c>
      <c r="AI38" s="237">
        <v>4.2100427583600002</v>
      </c>
      <c r="AJ38" s="237">
        <v>1.0505661492599998</v>
      </c>
      <c r="AK38" s="237">
        <v>9.9709968159999995E-2</v>
      </c>
      <c r="AL38" s="237">
        <v>2.7060471799599997</v>
      </c>
      <c r="AM38" s="237">
        <v>1.2982798128799999</v>
      </c>
      <c r="AN38" s="237">
        <v>9.1548069699999998E-2</v>
      </c>
      <c r="AO38" s="237">
        <v>2.5986443253999996</v>
      </c>
      <c r="AP38" s="237">
        <v>9.4331470304200007</v>
      </c>
      <c r="AQ38" s="237">
        <v>1.7505979465199999</v>
      </c>
      <c r="AR38" s="237">
        <v>1.3082488138999999</v>
      </c>
      <c r="AS38" s="237">
        <v>0.80822934149999992</v>
      </c>
      <c r="AT38" s="237">
        <v>1.18018947074</v>
      </c>
      <c r="AU38" s="237">
        <v>3.6133070117999999</v>
      </c>
      <c r="AV38" s="237">
        <v>1.59454302856</v>
      </c>
      <c r="BN38" s="115" t="s">
        <v>38</v>
      </c>
      <c r="BO38" s="285">
        <v>18.120655603440003</v>
      </c>
      <c r="BP38" s="250">
        <f t="shared" si="5"/>
        <v>34</v>
      </c>
      <c r="BQ38" s="323">
        <v>2.56600943208</v>
      </c>
      <c r="BR38" s="269">
        <v>1.2538724447</v>
      </c>
      <c r="BS38" s="189">
        <v>1.8617519903799999</v>
      </c>
      <c r="BT38" s="270">
        <v>2.8785465497800002</v>
      </c>
      <c r="BU38" s="271">
        <v>8.2761840892200009</v>
      </c>
      <c r="BV38" s="272">
        <v>0</v>
      </c>
      <c r="BW38" s="272">
        <v>0</v>
      </c>
      <c r="BX38" s="324">
        <v>1.2842910972800001</v>
      </c>
      <c r="BY38" s="260">
        <f>(BQ38*'Table S14'!$G$23+'Table S15'!BR38*'Table S14'!$H$23+'Table S15'!BS38*'Table S14'!$I$23)</f>
        <v>1071.5565528086647</v>
      </c>
      <c r="BZ38" s="148">
        <f>(BQ38*'Table S14'!$G$23*0.3+BR38*'Table S14'!$H$23*0.7+BS38*'Table S14'!$I$23*0.3)*0.68</f>
        <v>257.97357764281895</v>
      </c>
      <c r="CA38" s="103">
        <f>(BQ38*'Table S14'!$G$22*0.3+BR38*'Table S14'!$H$22*0.7+BS38*'Table S14'!$I$22*0.3)*0.68</f>
        <v>21.880116084947023</v>
      </c>
      <c r="CC38" s="111" t="s">
        <v>38</v>
      </c>
      <c r="CD38" s="368">
        <f t="shared" si="6"/>
        <v>0.23477227005724691</v>
      </c>
      <c r="CE38" s="273">
        <f t="shared" si="7"/>
        <v>0.24716767100761519</v>
      </c>
      <c r="CF38" s="273">
        <f t="shared" si="8"/>
        <v>0.4226438860273265</v>
      </c>
      <c r="CG38" s="273">
        <f t="shared" si="9"/>
        <v>0.59623063198559312</v>
      </c>
      <c r="CH38" s="271">
        <f t="shared" si="10"/>
        <v>7.1428012181326634</v>
      </c>
      <c r="CI38" s="273">
        <f t="shared" si="11"/>
        <v>0</v>
      </c>
      <c r="CJ38" s="273">
        <f t="shared" si="12"/>
        <v>0</v>
      </c>
      <c r="CK38" s="322">
        <f t="shared" si="13"/>
        <v>7.139693951012493</v>
      </c>
      <c r="CM38" s="111" t="s">
        <v>38</v>
      </c>
      <c r="CN38" s="417">
        <f t="shared" si="14"/>
        <v>14.160687605545972</v>
      </c>
      <c r="CO38" s="96">
        <f t="shared" si="15"/>
        <v>6.919575495171193</v>
      </c>
      <c r="CP38" s="395">
        <f t="shared" si="16"/>
        <v>10.274197750475249</v>
      </c>
      <c r="CQ38" s="397">
        <f t="shared" si="17"/>
        <v>15.885443732143667</v>
      </c>
      <c r="CR38" s="399">
        <f t="shared" si="18"/>
        <v>45.672652636524148</v>
      </c>
      <c r="CS38" s="96">
        <f t="shared" si="19"/>
        <v>0</v>
      </c>
      <c r="CT38" s="96">
        <f t="shared" si="20"/>
        <v>0</v>
      </c>
      <c r="CU38" s="99">
        <f t="shared" si="21"/>
        <v>7.0874427801397646</v>
      </c>
    </row>
    <row r="39" spans="1:99" ht="15.75" thickBot="1" x14ac:dyDescent="0.3">
      <c r="A39" s="33">
        <v>2005</v>
      </c>
      <c r="B39" s="237">
        <v>874.69590811857995</v>
      </c>
      <c r="C39" s="237">
        <f t="shared" si="3"/>
        <v>77.228320489279966</v>
      </c>
      <c r="D39" s="237">
        <v>2.5065673697599999</v>
      </c>
      <c r="E39" s="237">
        <v>0.52903199598000006</v>
      </c>
      <c r="F39" s="237">
        <v>2.1673564385200002</v>
      </c>
      <c r="G39" s="237">
        <v>0.13036902344000001</v>
      </c>
      <c r="H39" s="237">
        <v>1.28498690434</v>
      </c>
      <c r="I39" s="237">
        <v>7.7465007379999992E-2</v>
      </c>
      <c r="J39" s="237">
        <v>0.19745770597999998</v>
      </c>
      <c r="K39" s="237">
        <v>2.0184519133199998</v>
      </c>
      <c r="L39" s="237">
        <v>3.1024920973999999</v>
      </c>
      <c r="M39" s="237">
        <v>0.99426202256000007</v>
      </c>
      <c r="N39" s="237">
        <v>2.6228497021599999</v>
      </c>
      <c r="O39" s="237">
        <v>3.7231846533999997</v>
      </c>
      <c r="P39" s="237">
        <v>0.98200964948000002</v>
      </c>
      <c r="Q39" s="237">
        <v>3.7842696187000002</v>
      </c>
      <c r="R39" s="237">
        <v>0.72261876489999999</v>
      </c>
      <c r="S39" s="237">
        <v>0.28993200646</v>
      </c>
      <c r="T39" s="237">
        <v>0.91299955970000002</v>
      </c>
      <c r="U39" s="237">
        <v>1.7823365460000001E-2</v>
      </c>
      <c r="V39" s="237">
        <v>2.0432651006800002</v>
      </c>
      <c r="W39" s="237">
        <v>1.1951996710199999</v>
      </c>
      <c r="X39" s="237">
        <v>2.02848260258</v>
      </c>
      <c r="Y39" s="237">
        <v>1.00644907868</v>
      </c>
      <c r="Z39" s="237">
        <v>0.94420383016000009</v>
      </c>
      <c r="AA39" s="237">
        <v>3.1716772729199998</v>
      </c>
      <c r="AB39" s="237">
        <v>2.1537904688</v>
      </c>
      <c r="AC39" s="237">
        <v>0.54491671777999995</v>
      </c>
      <c r="AD39" s="237">
        <v>0.1141504594</v>
      </c>
      <c r="AE39" s="237">
        <v>0.40176371378000003</v>
      </c>
      <c r="AF39" s="237">
        <v>3.6564724505600004</v>
      </c>
      <c r="AG39" s="237">
        <v>0.72030273436000003</v>
      </c>
      <c r="AH39" s="237">
        <v>0.64184617923999998</v>
      </c>
      <c r="AI39" s="237">
        <v>4.1946950871200004</v>
      </c>
      <c r="AJ39" s="237">
        <v>1.1413703313599999</v>
      </c>
      <c r="AK39" s="237">
        <v>0.1019262089</v>
      </c>
      <c r="AL39" s="237">
        <v>3.0003300217</v>
      </c>
      <c r="AM39" s="237">
        <v>1.4283957331000001</v>
      </c>
      <c r="AN39" s="237">
        <v>8.5220489199999999E-2</v>
      </c>
      <c r="AO39" s="237">
        <v>2.4636695491</v>
      </c>
      <c r="AP39" s="237">
        <v>9.21678369324</v>
      </c>
      <c r="AQ39" s="237">
        <v>1.8744525103800003</v>
      </c>
      <c r="AR39" s="237">
        <v>1.46421210668</v>
      </c>
      <c r="AS39" s="237">
        <v>0.78281922969999995</v>
      </c>
      <c r="AT39" s="237">
        <v>1.1897193966399999</v>
      </c>
      <c r="AU39" s="237">
        <v>4.0145209744999999</v>
      </c>
      <c r="AV39" s="237">
        <v>1.58355707876</v>
      </c>
      <c r="BN39" s="141" t="s">
        <v>22</v>
      </c>
      <c r="BO39" s="286">
        <v>326.58129102775996</v>
      </c>
      <c r="BP39" s="251">
        <f t="shared" si="5"/>
        <v>1</v>
      </c>
      <c r="BQ39" s="349">
        <v>1.5028343880000001E-2</v>
      </c>
      <c r="BR39" s="335">
        <v>70.897563952100001</v>
      </c>
      <c r="BS39" s="337">
        <v>0</v>
      </c>
      <c r="BT39" s="347">
        <v>2.4216462499599998</v>
      </c>
      <c r="BU39" s="350">
        <v>102.8109724822</v>
      </c>
      <c r="BV39" s="337">
        <v>0</v>
      </c>
      <c r="BW39" s="351">
        <v>150.38705327087999</v>
      </c>
      <c r="BX39" s="338">
        <v>4.9026728739999997E-2</v>
      </c>
      <c r="BY39" s="261">
        <f>(BQ39*'Table S14'!$G$23+'Table S15'!BR39*'Table S14'!$H$23+'Table S15'!BS39*'Table S14'!$I$23)</f>
        <v>8188.890895843253</v>
      </c>
      <c r="BZ39" s="149">
        <f>(BQ39*'Table S14'!$G$23*0.3+BR39*'Table S14'!$H$23*0.7+BS39*'Table S14'!$I$23*0.3)*0.68</f>
        <v>3896.9686465182654</v>
      </c>
      <c r="CA39" s="104">
        <f>(BQ39*'Table S14'!$G$22*0.3+BR39*'Table S14'!$H$22*0.7+BS39*'Table S14'!$I$22*0.3)*0.68</f>
        <v>388.46674044624422</v>
      </c>
      <c r="CC39" s="409" t="s">
        <v>22</v>
      </c>
      <c r="CD39" s="374">
        <f t="shared" si="6"/>
        <v>1.3749904282497332E-3</v>
      </c>
      <c r="CE39" s="335">
        <f t="shared" si="7"/>
        <v>13.975572903148601</v>
      </c>
      <c r="CF39" s="336">
        <f t="shared" si="8"/>
        <v>0</v>
      </c>
      <c r="CG39" s="336">
        <f t="shared" si="9"/>
        <v>0.50159330380449907</v>
      </c>
      <c r="CH39" s="350">
        <f t="shared" si="10"/>
        <v>88.731513408430288</v>
      </c>
      <c r="CI39" s="336">
        <f t="shared" si="11"/>
        <v>0</v>
      </c>
      <c r="CJ39" s="410">
        <f t="shared" si="12"/>
        <v>83.303421011676903</v>
      </c>
      <c r="CK39" s="338">
        <f t="shared" si="13"/>
        <v>0.2725517909173778</v>
      </c>
      <c r="CM39" s="409" t="s">
        <v>22</v>
      </c>
      <c r="CN39" s="440">
        <f t="shared" si="14"/>
        <v>4.6017161095497552E-3</v>
      </c>
      <c r="CO39" s="441">
        <f t="shared" si="15"/>
        <v>21.709009640136916</v>
      </c>
      <c r="CP39" s="444">
        <f t="shared" si="16"/>
        <v>0</v>
      </c>
      <c r="CQ39" s="444">
        <f t="shared" si="17"/>
        <v>0.74151407826792992</v>
      </c>
      <c r="CR39" s="447">
        <f t="shared" si="18"/>
        <v>31.480974356691149</v>
      </c>
      <c r="CS39" s="100">
        <f t="shared" si="19"/>
        <v>0</v>
      </c>
      <c r="CT39" s="448">
        <f t="shared" si="20"/>
        <v>46.048888103053287</v>
      </c>
      <c r="CU39" s="102">
        <f t="shared" si="21"/>
        <v>1.5012105741180575E-2</v>
      </c>
    </row>
    <row r="40" spans="1:99" x14ac:dyDescent="0.25">
      <c r="A40" s="33">
        <v>2006</v>
      </c>
      <c r="B40" s="237">
        <v>940.02467778782011</v>
      </c>
      <c r="C40" s="237">
        <f t="shared" si="3"/>
        <v>81.538254651800017</v>
      </c>
      <c r="D40" s="237">
        <v>2.5351126956400001</v>
      </c>
      <c r="E40" s="237">
        <v>0.69708074071999993</v>
      </c>
      <c r="F40" s="237">
        <v>2.1832856121400002</v>
      </c>
      <c r="G40" s="237">
        <v>0.13576220854000001</v>
      </c>
      <c r="H40" s="237">
        <v>1.3469409480799999</v>
      </c>
      <c r="I40" s="237">
        <v>9.9272707399999993E-2</v>
      </c>
      <c r="J40" s="237">
        <v>0.22825283826000001</v>
      </c>
      <c r="K40" s="237">
        <v>2.32501978662</v>
      </c>
      <c r="L40" s="237">
        <v>3.3875307749400001</v>
      </c>
      <c r="M40" s="237">
        <v>1.0957654855799999</v>
      </c>
      <c r="N40" s="237">
        <v>2.9112449457</v>
      </c>
      <c r="O40" s="237">
        <v>4.5531010399799996</v>
      </c>
      <c r="P40" s="237">
        <v>1.1251254590999999</v>
      </c>
      <c r="Q40" s="237">
        <v>4.0448806603799996</v>
      </c>
      <c r="R40" s="237">
        <v>0.70889948175999995</v>
      </c>
      <c r="S40" s="237">
        <v>0.29959619500000001</v>
      </c>
      <c r="T40" s="237">
        <v>1.1384274394399998</v>
      </c>
      <c r="U40" s="237">
        <v>9.695939839999999E-3</v>
      </c>
      <c r="V40" s="237">
        <v>2.0598202285</v>
      </c>
      <c r="W40" s="237">
        <v>1.15819579882</v>
      </c>
      <c r="X40" s="237">
        <v>2.2826145646999998</v>
      </c>
      <c r="Y40" s="237">
        <v>1.07394145632</v>
      </c>
      <c r="Z40" s="237">
        <v>0.93089640673999996</v>
      </c>
      <c r="AA40" s="237">
        <v>2.9628417153800002</v>
      </c>
      <c r="AB40" s="237">
        <v>2.2546443909399998</v>
      </c>
      <c r="AC40" s="237">
        <v>0.60159823136000001</v>
      </c>
      <c r="AD40" s="237">
        <v>0.10939411466</v>
      </c>
      <c r="AE40" s="237">
        <v>0.38852523604</v>
      </c>
      <c r="AF40" s="237">
        <v>3.2426886017799998</v>
      </c>
      <c r="AG40" s="237">
        <v>0.29958258729999998</v>
      </c>
      <c r="AH40" s="237">
        <v>0.66104210804000008</v>
      </c>
      <c r="AI40" s="237">
        <v>5.3051931758999995</v>
      </c>
      <c r="AJ40" s="237">
        <v>1.2236025696399999</v>
      </c>
      <c r="AK40" s="237">
        <v>8.5000044460000007E-2</v>
      </c>
      <c r="AL40" s="237">
        <v>3.42744669494</v>
      </c>
      <c r="AM40" s="237">
        <v>1.5465368773199999</v>
      </c>
      <c r="AN40" s="237">
        <v>0.10025881206000001</v>
      </c>
      <c r="AO40" s="237">
        <v>2.6981628785799998</v>
      </c>
      <c r="AP40" s="237">
        <v>9.5220044042400005</v>
      </c>
      <c r="AQ40" s="237">
        <v>1.85169862162</v>
      </c>
      <c r="AR40" s="237">
        <v>1.4427872366199999</v>
      </c>
      <c r="AS40" s="237">
        <v>0.46662436224000003</v>
      </c>
      <c r="AT40" s="237">
        <v>1.2093344425999999</v>
      </c>
      <c r="AU40" s="237">
        <v>4.0814254994999999</v>
      </c>
      <c r="AV40" s="237">
        <v>1.7273986323800001</v>
      </c>
      <c r="BN40" s="143" t="s">
        <v>44</v>
      </c>
      <c r="BO40" s="287">
        <v>82.921969048359998</v>
      </c>
      <c r="BP40" s="252">
        <f t="shared" si="5"/>
        <v>11</v>
      </c>
      <c r="BQ40" s="348">
        <v>0</v>
      </c>
      <c r="BR40" s="319">
        <v>0.63246956675999999</v>
      </c>
      <c r="BS40" s="319">
        <v>0</v>
      </c>
      <c r="BT40" s="318">
        <v>0</v>
      </c>
      <c r="BU40" s="352">
        <v>0</v>
      </c>
      <c r="BV40" s="353">
        <v>82.289499481600004</v>
      </c>
      <c r="BW40" s="319">
        <v>0</v>
      </c>
      <c r="BX40" s="345">
        <v>0</v>
      </c>
      <c r="BY40" s="263">
        <f>(BQ40*'Table S14'!$G$23+'Table S15'!BR40*'Table S14'!$H$23+'Table S15'!BS40*'Table S14'!$I$23)</f>
        <v>73.021275992961264</v>
      </c>
      <c r="BZ40" s="146">
        <f>(BQ40*'Table S14'!$G$23*0.3+BR40*'Table S14'!$H$23*0.7+BS40*'Table S14'!$I$23*0.3)*0.68</f>
        <v>34.758127372649561</v>
      </c>
      <c r="CA40" s="147">
        <f>(BQ40*'Table S14'!$G$22*0.3+BR40*'Table S14'!$H$22*0.7+BS40*'Table S14'!$I$22*0.3)*0.68</f>
        <v>3.4649359488963696</v>
      </c>
      <c r="CC40" s="411" t="s">
        <v>44</v>
      </c>
      <c r="CD40" s="376">
        <f t="shared" si="6"/>
        <v>0</v>
      </c>
      <c r="CE40" s="318">
        <f t="shared" si="7"/>
        <v>0.12467458748299312</v>
      </c>
      <c r="CF40" s="318">
        <f t="shared" si="8"/>
        <v>0</v>
      </c>
      <c r="CG40" s="318">
        <f t="shared" si="9"/>
        <v>0</v>
      </c>
      <c r="CH40" s="318">
        <f t="shared" si="10"/>
        <v>0</v>
      </c>
      <c r="CI40" s="353">
        <f t="shared" si="11"/>
        <v>98.449953341910174</v>
      </c>
      <c r="CJ40" s="318">
        <f t="shared" si="12"/>
        <v>0</v>
      </c>
      <c r="CK40" s="345">
        <f t="shared" si="13"/>
        <v>0</v>
      </c>
      <c r="CM40" s="411" t="s">
        <v>44</v>
      </c>
      <c r="CN40" s="438">
        <f t="shared" si="14"/>
        <v>0</v>
      </c>
      <c r="CO40" s="97">
        <f t="shared" si="15"/>
        <v>0.76272859173320451</v>
      </c>
      <c r="CP40" s="97">
        <f t="shared" si="16"/>
        <v>0</v>
      </c>
      <c r="CQ40" s="439">
        <f t="shared" si="17"/>
        <v>0</v>
      </c>
      <c r="CR40" s="97">
        <f t="shared" si="18"/>
        <v>0</v>
      </c>
      <c r="CS40" s="449">
        <f t="shared" si="19"/>
        <v>99.237271408266807</v>
      </c>
      <c r="CT40" s="97">
        <f t="shared" si="20"/>
        <v>0</v>
      </c>
      <c r="CU40" s="98">
        <f t="shared" si="21"/>
        <v>0</v>
      </c>
    </row>
    <row r="41" spans="1:99" ht="15.75" thickBot="1" x14ac:dyDescent="0.3">
      <c r="A41" s="33">
        <v>2007</v>
      </c>
      <c r="B41" s="237">
        <v>923.39277078852001</v>
      </c>
      <c r="C41" s="237">
        <f t="shared" si="3"/>
        <v>77.976198774100013</v>
      </c>
      <c r="D41" s="237">
        <v>2.4248304517599997</v>
      </c>
      <c r="E41" s="237">
        <v>0.66205542809999995</v>
      </c>
      <c r="F41" s="237">
        <v>2.2447561289399998</v>
      </c>
      <c r="G41" s="237">
        <v>9.979977897999999E-2</v>
      </c>
      <c r="H41" s="237">
        <v>1.366575952</v>
      </c>
      <c r="I41" s="237">
        <v>9.0033986280000006E-2</v>
      </c>
      <c r="J41" s="237">
        <v>0.22777566157999998</v>
      </c>
      <c r="K41" s="237">
        <v>2.2872711196399997</v>
      </c>
      <c r="L41" s="237">
        <v>3.10457588986</v>
      </c>
      <c r="M41" s="237">
        <v>1.1818614034799999</v>
      </c>
      <c r="N41" s="237">
        <v>2.78783036414</v>
      </c>
      <c r="O41" s="237">
        <v>4.1400393064799994</v>
      </c>
      <c r="P41" s="237">
        <v>1.1513874129199999</v>
      </c>
      <c r="Q41" s="237">
        <v>3.8375101985399995</v>
      </c>
      <c r="R41" s="237">
        <v>0.70216457744000005</v>
      </c>
      <c r="S41" s="237">
        <v>0.26221856464000004</v>
      </c>
      <c r="T41" s="237">
        <v>1.1154086541199999</v>
      </c>
      <c r="U41" s="237">
        <v>7.6302909800000001E-3</v>
      </c>
      <c r="V41" s="237">
        <v>2.02110269328</v>
      </c>
      <c r="W41" s="237">
        <v>1.2066827554599999</v>
      </c>
      <c r="X41" s="237">
        <v>2.18594727826</v>
      </c>
      <c r="Y41" s="237">
        <v>1.0641339333399999</v>
      </c>
      <c r="Z41" s="237">
        <v>0.96014388994000011</v>
      </c>
      <c r="AA41" s="237">
        <v>2.64984012152</v>
      </c>
      <c r="AB41" s="237">
        <v>2.2215332281200002</v>
      </c>
      <c r="AC41" s="237">
        <v>0.58773652095999995</v>
      </c>
      <c r="AD41" s="237">
        <v>8.8449142820000007E-2</v>
      </c>
      <c r="AE41" s="237">
        <v>0.22348651453999999</v>
      </c>
      <c r="AF41" s="237">
        <v>3.1742636431000002</v>
      </c>
      <c r="AG41" s="237">
        <v>0.30162918538</v>
      </c>
      <c r="AH41" s="237">
        <v>0.63740553314000004</v>
      </c>
      <c r="AI41" s="237">
        <v>5.0540177134000004</v>
      </c>
      <c r="AJ41" s="237">
        <v>1.1621102805200001</v>
      </c>
      <c r="AK41" s="237">
        <v>9.8062529279999991E-2</v>
      </c>
      <c r="AL41" s="237">
        <v>3.2141378328200001</v>
      </c>
      <c r="AM41" s="237">
        <v>1.5390090976800002</v>
      </c>
      <c r="AN41" s="237">
        <v>8.0100365280000002E-2</v>
      </c>
      <c r="AO41" s="237">
        <v>2.5043765300600001</v>
      </c>
      <c r="AP41" s="237">
        <v>8.8986256882599992</v>
      </c>
      <c r="AQ41" s="237">
        <v>1.9156139885199999</v>
      </c>
      <c r="AR41" s="237">
        <v>1.3332597665000001</v>
      </c>
      <c r="AS41" s="237">
        <v>0.19894003809999999</v>
      </c>
      <c r="AT41" s="237">
        <v>1.2088146284600001</v>
      </c>
      <c r="AU41" s="237">
        <v>3.9989737236599998</v>
      </c>
      <c r="AV41" s="237">
        <v>1.7540769818199999</v>
      </c>
      <c r="BN41" s="144" t="s">
        <v>45</v>
      </c>
      <c r="BO41" s="288">
        <v>3.41048061458</v>
      </c>
      <c r="BP41" s="253">
        <f t="shared" si="5"/>
        <v>39</v>
      </c>
      <c r="BQ41" s="349">
        <v>0</v>
      </c>
      <c r="BR41" s="335">
        <v>2.4766966538999999</v>
      </c>
      <c r="BS41" s="337">
        <v>0</v>
      </c>
      <c r="BT41" s="336">
        <v>0</v>
      </c>
      <c r="BU41" s="354">
        <v>0</v>
      </c>
      <c r="BV41" s="355">
        <v>0.93378396067999991</v>
      </c>
      <c r="BW41" s="337">
        <v>0</v>
      </c>
      <c r="BX41" s="338">
        <v>0</v>
      </c>
      <c r="BY41" s="264">
        <f>(BQ41*'Table S14'!$G$23+'Table S15'!BR41*'Table S14'!$H$23+'Table S15'!BS41*'Table S14'!$I$23)</f>
        <v>285.94506268773938</v>
      </c>
      <c r="BZ41" s="149">
        <f>(BQ41*'Table S14'!$G$23*0.3+BR41*'Table S14'!$H$23*0.7+BS41*'Table S14'!$I$23*0.3)*0.68</f>
        <v>136.10984983936393</v>
      </c>
      <c r="CA41" s="104">
        <f>(BQ41*'Table S14'!$G$22*0.3+BR41*'Table S14'!$H$22*0.7+BS41*'Table S14'!$I$22*0.3)*0.68</f>
        <v>13.568392412256371</v>
      </c>
      <c r="CC41" s="412" t="s">
        <v>45</v>
      </c>
      <c r="CD41" s="374">
        <f t="shared" si="6"/>
        <v>0</v>
      </c>
      <c r="CE41" s="336">
        <f t="shared" si="7"/>
        <v>0.48821500649795452</v>
      </c>
      <c r="CF41" s="336">
        <f t="shared" si="8"/>
        <v>0</v>
      </c>
      <c r="CG41" s="336">
        <f t="shared" si="9"/>
        <v>0</v>
      </c>
      <c r="CH41" s="336">
        <f t="shared" si="10"/>
        <v>0</v>
      </c>
      <c r="CI41" s="355">
        <f t="shared" si="11"/>
        <v>1.1171654699507063</v>
      </c>
      <c r="CJ41" s="336">
        <f t="shared" si="12"/>
        <v>0</v>
      </c>
      <c r="CK41" s="338">
        <f t="shared" si="13"/>
        <v>0</v>
      </c>
      <c r="CM41" s="412" t="s">
        <v>45</v>
      </c>
      <c r="CN41" s="440">
        <f t="shared" si="14"/>
        <v>0</v>
      </c>
      <c r="CO41" s="441">
        <f t="shared" si="15"/>
        <v>72.620165126052314</v>
      </c>
      <c r="CP41" s="100">
        <f t="shared" si="16"/>
        <v>0</v>
      </c>
      <c r="CQ41" s="431">
        <f t="shared" si="17"/>
        <v>0</v>
      </c>
      <c r="CR41" s="100">
        <f t="shared" si="18"/>
        <v>0</v>
      </c>
      <c r="CS41" s="450">
        <f t="shared" si="19"/>
        <v>27.379834873947679</v>
      </c>
      <c r="CT41" s="100">
        <f t="shared" si="20"/>
        <v>0</v>
      </c>
      <c r="CU41" s="102">
        <f t="shared" si="21"/>
        <v>0</v>
      </c>
    </row>
    <row r="42" spans="1:99" x14ac:dyDescent="0.25">
      <c r="A42" s="33">
        <v>2008</v>
      </c>
      <c r="B42" s="237">
        <v>946.24533986737993</v>
      </c>
      <c r="C42" s="237">
        <f t="shared" si="3"/>
        <v>80.030680248299987</v>
      </c>
      <c r="D42" s="237">
        <v>2.8138918311799999</v>
      </c>
      <c r="E42" s="237">
        <v>0.69475835992000001</v>
      </c>
      <c r="F42" s="237">
        <v>2.1992918960599996</v>
      </c>
      <c r="G42" s="237">
        <v>0.15586350297999998</v>
      </c>
      <c r="H42" s="237">
        <v>1.2307828993400001</v>
      </c>
      <c r="I42" s="237">
        <v>9.1828388319999996E-2</v>
      </c>
      <c r="J42" s="237">
        <v>0.22224095639999999</v>
      </c>
      <c r="K42" s="237">
        <v>2.5720830021799999</v>
      </c>
      <c r="L42" s="237">
        <v>3.0521100417400002</v>
      </c>
      <c r="M42" s="237">
        <v>1.2993448422</v>
      </c>
      <c r="N42" s="237">
        <v>2.7906553226600002</v>
      </c>
      <c r="O42" s="237">
        <v>4.23786324742</v>
      </c>
      <c r="P42" s="237">
        <v>1.0198009539199999</v>
      </c>
      <c r="Q42" s="237">
        <v>4.0045410873199998</v>
      </c>
      <c r="R42" s="237">
        <v>0.91234003983999989</v>
      </c>
      <c r="S42" s="237">
        <v>0.28180820955999997</v>
      </c>
      <c r="T42" s="237">
        <v>1.0936091187199999</v>
      </c>
      <c r="U42" s="237">
        <v>1.519798654E-2</v>
      </c>
      <c r="V42" s="237">
        <v>2.0176554092799996</v>
      </c>
      <c r="W42" s="237">
        <v>1.11625686742</v>
      </c>
      <c r="X42" s="237">
        <v>2.1157805339799998</v>
      </c>
      <c r="Y42" s="237">
        <v>0.92916187857999988</v>
      </c>
      <c r="Z42" s="237">
        <v>1.0061125148999999</v>
      </c>
      <c r="AA42" s="237">
        <v>3.2551078959799997</v>
      </c>
      <c r="AB42" s="237">
        <v>2.1820799699199998</v>
      </c>
      <c r="AC42" s="237">
        <v>0.68834731886</v>
      </c>
      <c r="AD42" s="237">
        <v>8.9682000440000006E-2</v>
      </c>
      <c r="AE42" s="237">
        <v>0.25114552555999997</v>
      </c>
      <c r="AF42" s="237">
        <v>3.0716062471200001</v>
      </c>
      <c r="AG42" s="237">
        <v>0.31326286170000001</v>
      </c>
      <c r="AH42" s="237">
        <v>0.59944549321999996</v>
      </c>
      <c r="AI42" s="237">
        <v>4.96868291952</v>
      </c>
      <c r="AJ42" s="237">
        <v>1.1884030784600002</v>
      </c>
      <c r="AK42" s="237">
        <v>0.11425841382</v>
      </c>
      <c r="AL42" s="237">
        <v>4.4068400373000003</v>
      </c>
      <c r="AM42" s="237">
        <v>1.49964655748</v>
      </c>
      <c r="AN42" s="237">
        <v>0.11091454834</v>
      </c>
      <c r="AO42" s="237">
        <v>2.0989360157400001</v>
      </c>
      <c r="AP42" s="237">
        <v>8.7229012935399997</v>
      </c>
      <c r="AQ42" s="237">
        <v>1.9207350196199997</v>
      </c>
      <c r="AR42" s="237">
        <v>1.2781757969</v>
      </c>
      <c r="AS42" s="237">
        <v>0.53478261000000005</v>
      </c>
      <c r="AT42" s="237">
        <v>1.2418187440399999</v>
      </c>
      <c r="AU42" s="237">
        <v>3.8008809916800002</v>
      </c>
      <c r="AV42" s="237">
        <v>1.8200480186000001</v>
      </c>
      <c r="BN42" s="142" t="s">
        <v>48</v>
      </c>
      <c r="BO42" s="289">
        <v>20.380057246300002</v>
      </c>
      <c r="BP42" s="254">
        <f t="shared" si="5"/>
        <v>32</v>
      </c>
      <c r="BQ42" s="348">
        <v>0</v>
      </c>
      <c r="BR42" s="315">
        <v>19.261930680900001</v>
      </c>
      <c r="BS42" s="319">
        <v>0</v>
      </c>
      <c r="BT42" s="364">
        <v>1.0363461027600001</v>
      </c>
      <c r="BU42" s="319">
        <v>0</v>
      </c>
      <c r="BV42" s="319">
        <v>0</v>
      </c>
      <c r="BW42" s="319">
        <v>6.7053302519999997E-2</v>
      </c>
      <c r="BX42" s="345">
        <v>1.4727160119999999E-2</v>
      </c>
      <c r="BY42" s="259">
        <f>(BQ42*'Table S14'!$G$23+'Table S15'!BR42*'Table S14'!$H$23+'Table S15'!BS42*'Table S14'!$I$23)</f>
        <v>2223.8710450727763</v>
      </c>
      <c r="BZ42" s="146">
        <f>(BQ42*'Table S14'!$G$23*0.3+BR42*'Table S14'!$H$23*0.7+BS42*'Table S14'!$I$23*0.3)*0.68</f>
        <v>1058.5626174546417</v>
      </c>
      <c r="CA42" s="147">
        <f>(BQ42*'Table S14'!$G$22*0.3+BR42*'Table S14'!$H$22*0.7+BS42*'Table S14'!$I$22*0.3)*0.68</f>
        <v>105.5250079514519</v>
      </c>
      <c r="CC42" s="415" t="s">
        <v>48</v>
      </c>
      <c r="CD42" s="376">
        <f t="shared" si="6"/>
        <v>0</v>
      </c>
      <c r="CE42" s="315">
        <f t="shared" si="7"/>
        <v>3.7969783654088309</v>
      </c>
      <c r="CF42" s="318">
        <f t="shared" si="8"/>
        <v>0</v>
      </c>
      <c r="CG42" s="318">
        <f t="shared" si="9"/>
        <v>0.21465739084595517</v>
      </c>
      <c r="CH42" s="318">
        <f t="shared" si="10"/>
        <v>0</v>
      </c>
      <c r="CI42" s="318">
        <f t="shared" si="11"/>
        <v>0</v>
      </c>
      <c r="CJ42" s="318">
        <f t="shared" si="12"/>
        <v>3.7142622111131486E-2</v>
      </c>
      <c r="CK42" s="345">
        <f t="shared" si="13"/>
        <v>8.1871949628124108E-2</v>
      </c>
      <c r="CM42" s="415" t="s">
        <v>48</v>
      </c>
      <c r="CN42" s="438">
        <f t="shared" si="14"/>
        <v>0</v>
      </c>
      <c r="CO42" s="426">
        <f t="shared" si="15"/>
        <v>94.513624020349624</v>
      </c>
      <c r="CP42" s="97">
        <f t="shared" si="16"/>
        <v>0</v>
      </c>
      <c r="CQ42" s="439">
        <f t="shared" si="17"/>
        <v>5.0850990761968964</v>
      </c>
      <c r="CR42" s="97">
        <f t="shared" si="18"/>
        <v>0</v>
      </c>
      <c r="CS42" s="439">
        <f t="shared" si="19"/>
        <v>0</v>
      </c>
      <c r="CT42" s="97">
        <f t="shared" si="20"/>
        <v>0.32901429917314645</v>
      </c>
      <c r="CU42" s="98">
        <f t="shared" si="21"/>
        <v>7.2262604280337414E-2</v>
      </c>
    </row>
    <row r="43" spans="1:99" x14ac:dyDescent="0.25">
      <c r="A43" s="33">
        <v>2009</v>
      </c>
      <c r="B43" s="237">
        <v>868.44339767075996</v>
      </c>
      <c r="C43" s="237">
        <f t="shared" si="3"/>
        <v>73.091784711960003</v>
      </c>
      <c r="D43" s="237">
        <v>2.2338708761200001</v>
      </c>
      <c r="E43" s="237">
        <v>0.64191058901999998</v>
      </c>
      <c r="F43" s="237">
        <v>2.1890770492599998</v>
      </c>
      <c r="G43" s="237">
        <v>0.13099588481999999</v>
      </c>
      <c r="H43" s="237">
        <v>1.23608173772</v>
      </c>
      <c r="I43" s="237">
        <v>7.2128974619999994E-2</v>
      </c>
      <c r="J43" s="237">
        <v>0.15343951802</v>
      </c>
      <c r="K43" s="237">
        <v>2.1079760644399999</v>
      </c>
      <c r="L43" s="237">
        <v>2.6471748266799997</v>
      </c>
      <c r="M43" s="237">
        <v>1.1812535928800001</v>
      </c>
      <c r="N43" s="237">
        <v>2.4859272103999999</v>
      </c>
      <c r="O43" s="237">
        <v>4.0360919005399998</v>
      </c>
      <c r="P43" s="237">
        <v>0.96366646987999993</v>
      </c>
      <c r="Q43" s="237">
        <v>3.9267095792199997</v>
      </c>
      <c r="R43" s="237">
        <v>1.0274375951600001</v>
      </c>
      <c r="S43" s="237">
        <v>0.27373793627999998</v>
      </c>
      <c r="T43" s="237">
        <v>0.97833194176000005</v>
      </c>
      <c r="U43" s="237">
        <v>4.37986504E-3</v>
      </c>
      <c r="V43" s="237">
        <v>1.8873571458799998</v>
      </c>
      <c r="W43" s="237">
        <v>1.01452116632</v>
      </c>
      <c r="X43" s="237">
        <v>1.9994909441400002</v>
      </c>
      <c r="Y43" s="237">
        <v>0.91085952208000009</v>
      </c>
      <c r="Z43" s="237">
        <v>0.77275588196</v>
      </c>
      <c r="AA43" s="237">
        <v>2.8276936676999997</v>
      </c>
      <c r="AB43" s="237">
        <v>2.1280637511799996</v>
      </c>
      <c r="AC43" s="237">
        <v>0.66988620585999992</v>
      </c>
      <c r="AD43" s="237">
        <v>8.4099214719999996E-2</v>
      </c>
      <c r="AE43" s="237">
        <v>0.1182236976</v>
      </c>
      <c r="AF43" s="237">
        <v>3.2974659445399999</v>
      </c>
      <c r="AG43" s="237">
        <v>0.3297508582</v>
      </c>
      <c r="AH43" s="237">
        <v>0.40776017358</v>
      </c>
      <c r="AI43" s="237">
        <v>4.4434338641400002</v>
      </c>
      <c r="AJ43" s="237">
        <v>1.09273278284</v>
      </c>
      <c r="AK43" s="237">
        <v>6.7958668159999999E-2</v>
      </c>
      <c r="AL43" s="237">
        <v>3.9168303890199998</v>
      </c>
      <c r="AM43" s="237">
        <v>1.6288543905199999</v>
      </c>
      <c r="AN43" s="237">
        <v>0.10633419651999999</v>
      </c>
      <c r="AO43" s="237">
        <v>1.4972597669000001</v>
      </c>
      <c r="AP43" s="237">
        <v>8.1161765880000001</v>
      </c>
      <c r="AQ43" s="237">
        <v>1.8211030689399998</v>
      </c>
      <c r="AR43" s="237">
        <v>1.0312595445000001</v>
      </c>
      <c r="AS43" s="237">
        <v>0.41860460329999999</v>
      </c>
      <c r="AT43" s="237">
        <v>1.0787413456999999</v>
      </c>
      <c r="AU43" s="237">
        <v>3.3700993112399997</v>
      </c>
      <c r="AV43" s="237">
        <v>1.7642764065600001</v>
      </c>
      <c r="BN43" s="116" t="s">
        <v>34</v>
      </c>
      <c r="BO43" s="290">
        <v>30.938541108759999</v>
      </c>
      <c r="BP43" s="255">
        <f t="shared" si="5"/>
        <v>26</v>
      </c>
      <c r="BQ43" s="321">
        <v>4.013908628E-2</v>
      </c>
      <c r="BR43" s="269">
        <v>27.261434849099999</v>
      </c>
      <c r="BS43" s="189">
        <v>1.7709768380399999</v>
      </c>
      <c r="BT43" s="295">
        <v>1.19315670166</v>
      </c>
      <c r="BU43" s="272">
        <v>0</v>
      </c>
      <c r="BV43" s="272">
        <v>0</v>
      </c>
      <c r="BW43" s="273">
        <v>0.67266671255999999</v>
      </c>
      <c r="BX43" s="322">
        <v>1.6692112E-4</v>
      </c>
      <c r="BY43" s="260">
        <f>(BQ43*'Table S14'!$G$23+'Table S15'!BR43*'Table S14'!$H$23+'Table S15'!BS43*'Table S14'!$I$23)</f>
        <v>3474.9698105627558</v>
      </c>
      <c r="BZ43" s="148">
        <f>(BQ43*'Table S14'!$G$23*0.3+BR43*'Table S14'!$H$23*0.7+BS43*'Table S14'!$I$23*0.3)*0.68</f>
        <v>1564.9995619377137</v>
      </c>
      <c r="CA43" s="103">
        <f>(BQ43*'Table S14'!$G$22*0.3+BR43*'Table S14'!$H$22*0.7+BS43*'Table S14'!$I$22*0.3)*0.68</f>
        <v>154.06272021087392</v>
      </c>
      <c r="CC43" s="112" t="s">
        <v>34</v>
      </c>
      <c r="CD43" s="368">
        <f t="shared" si="6"/>
        <v>3.6724511945151325E-3</v>
      </c>
      <c r="CE43" s="269">
        <f t="shared" si="7"/>
        <v>5.3738682817852697</v>
      </c>
      <c r="CF43" s="273">
        <f t="shared" si="8"/>
        <v>0.40203664975850989</v>
      </c>
      <c r="CG43" s="273">
        <f t="shared" si="9"/>
        <v>0.24713742230187585</v>
      </c>
      <c r="CH43" s="273">
        <f t="shared" si="10"/>
        <v>0</v>
      </c>
      <c r="CI43" s="273">
        <f t="shared" si="11"/>
        <v>0</v>
      </c>
      <c r="CJ43" s="273">
        <f t="shared" si="12"/>
        <v>0.37260812774883117</v>
      </c>
      <c r="CK43" s="322">
        <f t="shared" si="13"/>
        <v>9.2795606329769853E-4</v>
      </c>
      <c r="CM43" s="112" t="s">
        <v>34</v>
      </c>
      <c r="CN43" s="105">
        <f t="shared" si="14"/>
        <v>0.12973813515930438</v>
      </c>
      <c r="CO43" s="394">
        <f t="shared" si="15"/>
        <v>88.114803969800434</v>
      </c>
      <c r="CP43" s="96">
        <f t="shared" si="16"/>
        <v>5.7241769474985427</v>
      </c>
      <c r="CQ43" s="268">
        <f t="shared" si="17"/>
        <v>3.8565383463481</v>
      </c>
      <c r="CR43" s="96">
        <f t="shared" si="18"/>
        <v>0</v>
      </c>
      <c r="CS43" s="268">
        <f t="shared" si="19"/>
        <v>0</v>
      </c>
      <c r="CT43" s="96">
        <f t="shared" si="20"/>
        <v>2.1742030763355542</v>
      </c>
      <c r="CU43" s="99">
        <f t="shared" si="21"/>
        <v>5.3952485805071663E-4</v>
      </c>
    </row>
    <row r="44" spans="1:99" x14ac:dyDescent="0.25">
      <c r="A44" s="33">
        <v>2010</v>
      </c>
      <c r="B44" s="237">
        <v>863.18784538446005</v>
      </c>
      <c r="C44" s="237">
        <f t="shared" si="3"/>
        <v>72.030447614559989</v>
      </c>
      <c r="D44" s="237">
        <v>2.3492714295599999</v>
      </c>
      <c r="E44" s="237">
        <v>0.75765405649999995</v>
      </c>
      <c r="F44" s="237">
        <v>2.0571213679999998</v>
      </c>
      <c r="G44" s="237">
        <v>0.1028333889</v>
      </c>
      <c r="H44" s="237">
        <v>1.12787602886</v>
      </c>
      <c r="I44" s="237">
        <v>8.682438344E-2</v>
      </c>
      <c r="J44" s="237">
        <v>7.8655227539999997E-2</v>
      </c>
      <c r="K44" s="237">
        <v>2.2158080151399999</v>
      </c>
      <c r="L44" s="237">
        <v>2.3297407513399997</v>
      </c>
      <c r="M44" s="237">
        <v>1.2067489795999999</v>
      </c>
      <c r="N44" s="237">
        <v>2.6613458854600003</v>
      </c>
      <c r="O44" s="237">
        <v>3.7484859035999998</v>
      </c>
      <c r="P44" s="237">
        <v>0.97352025904000006</v>
      </c>
      <c r="Q44" s="237">
        <v>3.8873180092599999</v>
      </c>
      <c r="R44" s="237">
        <v>0.94328576400000008</v>
      </c>
      <c r="S44" s="237">
        <v>0.26668279741999995</v>
      </c>
      <c r="T44" s="237">
        <v>0.97198168175999988</v>
      </c>
      <c r="U44" s="237">
        <v>6.3185086999999994E-3</v>
      </c>
      <c r="V44" s="237">
        <v>1.8698866734400001</v>
      </c>
      <c r="W44" s="237">
        <v>0.97375249711999989</v>
      </c>
      <c r="X44" s="237">
        <v>2.1101197307799997</v>
      </c>
      <c r="Y44" s="237">
        <v>0.84367921435999993</v>
      </c>
      <c r="Z44" s="237">
        <v>0.94393349051999997</v>
      </c>
      <c r="AA44" s="237">
        <v>2.6975967982599998</v>
      </c>
      <c r="AB44" s="237">
        <v>2.0183049501600001</v>
      </c>
      <c r="AC44" s="237">
        <v>0.67953406516000003</v>
      </c>
      <c r="AD44" s="237">
        <v>6.7353579100000005E-2</v>
      </c>
      <c r="AE44" s="237">
        <v>0.14781318765999998</v>
      </c>
      <c r="AF44" s="237">
        <v>2.9343535418400002</v>
      </c>
      <c r="AG44" s="237">
        <v>0.28556937784000003</v>
      </c>
      <c r="AH44" s="237">
        <v>0.39591603149999999</v>
      </c>
      <c r="AI44" s="237">
        <v>4.2217154434199999</v>
      </c>
      <c r="AJ44" s="237">
        <v>1.0620827993599999</v>
      </c>
      <c r="AK44" s="237">
        <v>9.4743157659999994E-2</v>
      </c>
      <c r="AL44" s="237">
        <v>3.7072808808199995</v>
      </c>
      <c r="AM44" s="237">
        <v>1.45508587588</v>
      </c>
      <c r="AN44" s="237">
        <v>0.11108056228</v>
      </c>
      <c r="AO44" s="237">
        <v>1.5518021500399999</v>
      </c>
      <c r="AP44" s="237">
        <v>9.1011645094199984</v>
      </c>
      <c r="AQ44" s="237">
        <v>1.5327649777399999</v>
      </c>
      <c r="AR44" s="237">
        <v>0.91094661135999988</v>
      </c>
      <c r="AS44" s="237">
        <v>0.38833200669999995</v>
      </c>
      <c r="AT44" s="237">
        <v>1.1366257799600001</v>
      </c>
      <c r="AU44" s="237">
        <v>3.2001745182599999</v>
      </c>
      <c r="AV44" s="237">
        <v>1.8173627658</v>
      </c>
      <c r="BN44" s="116" t="s">
        <v>19</v>
      </c>
      <c r="BO44" s="290">
        <v>31.702793085400003</v>
      </c>
      <c r="BP44" s="255">
        <f t="shared" si="5"/>
        <v>24</v>
      </c>
      <c r="BQ44" s="321">
        <v>0</v>
      </c>
      <c r="BR44" s="269">
        <v>23.97615323914</v>
      </c>
      <c r="BS44" s="272">
        <v>0.40209392729999999</v>
      </c>
      <c r="BT44" s="270">
        <v>1.77443137948</v>
      </c>
      <c r="BU44" s="238">
        <v>0</v>
      </c>
      <c r="BV44" s="272">
        <v>0</v>
      </c>
      <c r="BW44" s="76">
        <v>5.55011453948</v>
      </c>
      <c r="BX44" s="325">
        <v>0</v>
      </c>
      <c r="BY44" s="260">
        <f>(BQ44*'Table S14'!$G$23+'Table S15'!BR44*'Table S14'!$H$23+'Table S15'!BS44*'Table S14'!$I$23)</f>
        <v>2840.4073344640619</v>
      </c>
      <c r="BZ44" s="148">
        <f>(BQ44*'Table S14'!$G$23*0.3+BR44*'Table S14'!$H$23*0.7+BS44*'Table S14'!$I$23*0.3)*0.68</f>
        <v>1332.379324980855</v>
      </c>
      <c r="CA44" s="103">
        <f>(BQ44*'Table S14'!$G$22*0.3+BR44*'Table S14'!$H$22*0.7+BS44*'Table S14'!$I$22*0.3)*0.68</f>
        <v>132.38528076015092</v>
      </c>
      <c r="CC44" s="112" t="s">
        <v>19</v>
      </c>
      <c r="CD44" s="368">
        <f t="shared" si="6"/>
        <v>0</v>
      </c>
      <c r="CE44" s="269">
        <f t="shared" si="7"/>
        <v>4.7262622134245893</v>
      </c>
      <c r="CF44" s="273">
        <f t="shared" si="8"/>
        <v>9.1280976660792795E-2</v>
      </c>
      <c r="CG44" s="273">
        <f t="shared" si="9"/>
        <v>0.36753629809574773</v>
      </c>
      <c r="CH44" s="273">
        <f t="shared" si="10"/>
        <v>0</v>
      </c>
      <c r="CI44" s="273">
        <f t="shared" si="11"/>
        <v>0</v>
      </c>
      <c r="CJ44" s="76">
        <f t="shared" si="12"/>
        <v>3.0743572540952036</v>
      </c>
      <c r="CK44" s="322">
        <f t="shared" si="13"/>
        <v>0</v>
      </c>
      <c r="CM44" s="112" t="s">
        <v>19</v>
      </c>
      <c r="CN44" s="105">
        <f t="shared" si="14"/>
        <v>0</v>
      </c>
      <c r="CO44" s="394">
        <f t="shared" si="15"/>
        <v>75.627889235354701</v>
      </c>
      <c r="CP44" s="96">
        <f t="shared" si="16"/>
        <v>1.2683233499863935</v>
      </c>
      <c r="CQ44" s="268">
        <f t="shared" si="17"/>
        <v>5.5970821709623246</v>
      </c>
      <c r="CR44" s="96">
        <f t="shared" si="18"/>
        <v>0</v>
      </c>
      <c r="CS44" s="268">
        <f t="shared" si="19"/>
        <v>0</v>
      </c>
      <c r="CT44" s="78">
        <f t="shared" si="20"/>
        <v>17.506705243696587</v>
      </c>
      <c r="CU44" s="99">
        <f t="shared" si="21"/>
        <v>0</v>
      </c>
    </row>
    <row r="45" spans="1:99" x14ac:dyDescent="0.25">
      <c r="A45" s="33">
        <v>2011</v>
      </c>
      <c r="B45" s="237">
        <v>843.32811392767996</v>
      </c>
      <c r="C45" s="237">
        <f t="shared" si="3"/>
        <v>70.436403535000011</v>
      </c>
      <c r="D45" s="237">
        <v>1.97480113326</v>
      </c>
      <c r="E45" s="237">
        <v>0.77931751490000001</v>
      </c>
      <c r="F45" s="237">
        <v>2.2114689731999997</v>
      </c>
      <c r="G45" s="237">
        <v>0.11783542456</v>
      </c>
      <c r="H45" s="237">
        <v>1.18321038014</v>
      </c>
      <c r="I45" s="237">
        <v>9.2913375599999997E-3</v>
      </c>
      <c r="J45" s="237">
        <v>5.1405354700000003E-2</v>
      </c>
      <c r="K45" s="237">
        <v>1.9391652884999999</v>
      </c>
      <c r="L45" s="237">
        <v>2.2462792841599999</v>
      </c>
      <c r="M45" s="237">
        <v>1.1888358033199999</v>
      </c>
      <c r="N45" s="237">
        <v>3.0886140577599996</v>
      </c>
      <c r="O45" s="237">
        <v>3.2206042118599996</v>
      </c>
      <c r="P45" s="237">
        <v>0.9515338445599999</v>
      </c>
      <c r="Q45" s="237">
        <v>3.8359943007599995</v>
      </c>
      <c r="R45" s="237">
        <v>1.0702047819</v>
      </c>
      <c r="S45" s="237">
        <v>0.18462836642</v>
      </c>
      <c r="T45" s="237">
        <v>0.91013649961999987</v>
      </c>
      <c r="U45" s="237">
        <v>4.0242504799999999E-3</v>
      </c>
      <c r="V45" s="237">
        <v>1.7196059561799999</v>
      </c>
      <c r="W45" s="237">
        <v>0.96146111530000011</v>
      </c>
      <c r="X45" s="237">
        <v>2.0640885104</v>
      </c>
      <c r="Y45" s="237">
        <v>0.65860542255999999</v>
      </c>
      <c r="Z45" s="237">
        <v>0.78711019110000002</v>
      </c>
      <c r="AA45" s="237">
        <v>2.7058412501000002</v>
      </c>
      <c r="AB45" s="237">
        <v>2.0339129820599999</v>
      </c>
      <c r="AC45" s="237">
        <v>0.70594479649999997</v>
      </c>
      <c r="AD45" s="237">
        <v>6.8204513940000003E-2</v>
      </c>
      <c r="AE45" s="237">
        <v>0.18790963647999998</v>
      </c>
      <c r="AF45" s="237">
        <v>3.1562878714</v>
      </c>
      <c r="AG45" s="237">
        <v>0.23792156270000003</v>
      </c>
      <c r="AH45" s="237">
        <v>0.37521781261999998</v>
      </c>
      <c r="AI45" s="237">
        <v>3.8352730926600005</v>
      </c>
      <c r="AJ45" s="237">
        <v>1.0106466005399999</v>
      </c>
      <c r="AK45" s="237">
        <v>0.10647390224</v>
      </c>
      <c r="AL45" s="237">
        <v>3.3685779703800001</v>
      </c>
      <c r="AM45" s="237">
        <v>1.2945249948599999</v>
      </c>
      <c r="AN45" s="237">
        <v>8.9897909280000007E-2</v>
      </c>
      <c r="AO45" s="237">
        <v>1.5186492569400001</v>
      </c>
      <c r="AP45" s="237">
        <v>9.8723228473999995</v>
      </c>
      <c r="AQ45" s="237">
        <v>1.53073108018</v>
      </c>
      <c r="AR45" s="237">
        <v>0.87939216941999998</v>
      </c>
      <c r="AS45" s="237">
        <v>0.30744239482000002</v>
      </c>
      <c r="AT45" s="237">
        <v>1.1464577968</v>
      </c>
      <c r="AU45" s="237">
        <v>3.2263530115200001</v>
      </c>
      <c r="AV45" s="237">
        <v>1.6201980789599999</v>
      </c>
      <c r="BN45" s="116" t="s">
        <v>36</v>
      </c>
      <c r="BO45" s="290">
        <v>52.87762437944</v>
      </c>
      <c r="BP45" s="255">
        <f t="shared" si="5"/>
        <v>20</v>
      </c>
      <c r="BQ45" s="323">
        <v>21.074095305299998</v>
      </c>
      <c r="BR45" s="269">
        <v>27.894119417519999</v>
      </c>
      <c r="BS45" s="272">
        <v>0.32352851057999998</v>
      </c>
      <c r="BT45" s="270">
        <v>3.5805659784199997</v>
      </c>
      <c r="BU45" s="272">
        <v>0</v>
      </c>
      <c r="BV45" s="272">
        <v>0</v>
      </c>
      <c r="BW45" s="272">
        <v>0</v>
      </c>
      <c r="BX45" s="322">
        <v>5.3151676199999992E-3</v>
      </c>
      <c r="BY45" s="260">
        <f>(BQ45*'Table S14'!$G$23+'Table S15'!BR45*'Table S14'!$H$23+'Table S15'!BS45*'Table S14'!$I$23)</f>
        <v>8142.4144747459723</v>
      </c>
      <c r="BZ45" s="148">
        <f>(BQ45*'Table S14'!$G$23*0.3+BR45*'Table S14'!$H$23*0.7+BS45*'Table S14'!$I$23*0.3)*0.68</f>
        <v>2537.0268123156739</v>
      </c>
      <c r="CA45" s="103">
        <f>(BQ45*'Table S14'!$G$22*0.3+BR45*'Table S14'!$H$22*0.7+BS45*'Table S14'!$I$22*0.3)*0.68</f>
        <v>237.61830046232708</v>
      </c>
      <c r="CC45" s="112" t="s">
        <v>36</v>
      </c>
      <c r="CD45" s="367">
        <f t="shared" si="6"/>
        <v>1.9281352330094628</v>
      </c>
      <c r="CE45" s="269">
        <f t="shared" si="7"/>
        <v>5.4985852511387545</v>
      </c>
      <c r="CF45" s="273">
        <f t="shared" si="8"/>
        <v>7.3445522098920871E-2</v>
      </c>
      <c r="CG45" s="273">
        <f t="shared" si="9"/>
        <v>0.74163925413769338</v>
      </c>
      <c r="CH45" s="273">
        <f t="shared" si="10"/>
        <v>0</v>
      </c>
      <c r="CI45" s="273">
        <f t="shared" si="11"/>
        <v>0</v>
      </c>
      <c r="CJ45" s="273">
        <f t="shared" si="12"/>
        <v>0</v>
      </c>
      <c r="CK45" s="322">
        <f t="shared" si="13"/>
        <v>2.9548340080767472E-2</v>
      </c>
      <c r="CM45" s="112" t="s">
        <v>36</v>
      </c>
      <c r="CN45" s="417">
        <f t="shared" si="14"/>
        <v>39.854466899035053</v>
      </c>
      <c r="CO45" s="394">
        <f t="shared" si="15"/>
        <v>52.752217492520067</v>
      </c>
      <c r="CP45" s="96">
        <f t="shared" si="16"/>
        <v>0.61184388364049724</v>
      </c>
      <c r="CQ45" s="268">
        <f t="shared" si="17"/>
        <v>6.7714198972452415</v>
      </c>
      <c r="CR45" s="96">
        <f t="shared" si="18"/>
        <v>0</v>
      </c>
      <c r="CS45" s="268">
        <f t="shared" si="19"/>
        <v>0</v>
      </c>
      <c r="CT45" s="96">
        <f t="shared" si="20"/>
        <v>0</v>
      </c>
      <c r="CU45" s="99">
        <f t="shared" si="21"/>
        <v>1.0051827559156868E-2</v>
      </c>
    </row>
    <row r="46" spans="1:99" x14ac:dyDescent="0.25">
      <c r="A46" s="33">
        <v>2012</v>
      </c>
      <c r="B46" s="237">
        <v>754.70138699396</v>
      </c>
      <c r="C46" s="237">
        <f t="shared" si="3"/>
        <v>63.800670318239995</v>
      </c>
      <c r="D46" s="237">
        <v>1.7581275405199999</v>
      </c>
      <c r="E46" s="237">
        <v>0.78739867433999999</v>
      </c>
      <c r="F46" s="237">
        <v>2.1616711414599998</v>
      </c>
      <c r="G46" s="237">
        <v>9.5672109980000003E-2</v>
      </c>
      <c r="H46" s="237">
        <v>1.1270296299199998</v>
      </c>
      <c r="I46" s="237">
        <v>7.5114503999999999E-4</v>
      </c>
      <c r="J46" s="237">
        <v>4.8290098580000003E-2</v>
      </c>
      <c r="K46" s="237">
        <v>1.5469197072799998</v>
      </c>
      <c r="L46" s="237">
        <v>1.4818767156399999</v>
      </c>
      <c r="M46" s="237">
        <v>1.0924034764999999</v>
      </c>
      <c r="N46" s="237">
        <v>3.4877777936599998</v>
      </c>
      <c r="O46" s="237">
        <v>2.82512725548</v>
      </c>
      <c r="P46" s="237">
        <v>0.83861714995999992</v>
      </c>
      <c r="Q46" s="237">
        <v>3.58996345604</v>
      </c>
      <c r="R46" s="237">
        <v>1.1361458817400001</v>
      </c>
      <c r="S46" s="237">
        <v>6.808385900000001E-2</v>
      </c>
      <c r="T46" s="237">
        <v>0.64112950704000005</v>
      </c>
      <c r="U46" s="237">
        <v>3.2114171999999999E-3</v>
      </c>
      <c r="V46" s="237">
        <v>1.4446251833000001</v>
      </c>
      <c r="W46" s="237">
        <v>0.67176497563999993</v>
      </c>
      <c r="X46" s="237">
        <v>1.96686693698</v>
      </c>
      <c r="Y46" s="237">
        <v>0.72225861444000006</v>
      </c>
      <c r="Z46" s="237">
        <v>0.71097057370000005</v>
      </c>
      <c r="AA46" s="237">
        <v>1.9231218101999998</v>
      </c>
      <c r="AB46" s="237">
        <v>2.0532776463399998</v>
      </c>
      <c r="AC46" s="237">
        <v>0.69311273539999996</v>
      </c>
      <c r="AD46" s="237">
        <v>2.4571877479999997E-2</v>
      </c>
      <c r="AE46" s="237">
        <v>8.9705587119999999E-2</v>
      </c>
      <c r="AF46" s="237">
        <v>3.0757311945799999</v>
      </c>
      <c r="AG46" s="237">
        <v>0.16834085670000001</v>
      </c>
      <c r="AH46" s="237">
        <v>0.15399289782</v>
      </c>
      <c r="AI46" s="237">
        <v>2.9439070544199999</v>
      </c>
      <c r="AJ46" s="237">
        <v>0.99231702863999993</v>
      </c>
      <c r="AK46" s="237">
        <v>8.3640181640000005E-2</v>
      </c>
      <c r="AL46" s="237">
        <v>3.4949780813200002</v>
      </c>
      <c r="AM46" s="237">
        <v>1.0038091848799999</v>
      </c>
      <c r="AN46" s="237">
        <v>9.3831441759999995E-2</v>
      </c>
      <c r="AO46" s="237">
        <v>1.1884039856399999</v>
      </c>
      <c r="AP46" s="237">
        <v>9.1984659146799999</v>
      </c>
      <c r="AQ46" s="237">
        <v>1.4918956115599999</v>
      </c>
      <c r="AR46" s="237">
        <v>0.83034820426</v>
      </c>
      <c r="AS46" s="237">
        <v>0.20279373873999998</v>
      </c>
      <c r="AT46" s="237">
        <v>0.93727841803999989</v>
      </c>
      <c r="AU46" s="237">
        <v>3.2242583329000003</v>
      </c>
      <c r="AV46" s="237">
        <v>1.7262056906799998</v>
      </c>
      <c r="BN46" s="116" t="s">
        <v>37</v>
      </c>
      <c r="BO46" s="290">
        <v>30.060624921200002</v>
      </c>
      <c r="BP46" s="255">
        <f t="shared" si="5"/>
        <v>28</v>
      </c>
      <c r="BQ46" s="321">
        <v>2.3865184260000002E-2</v>
      </c>
      <c r="BR46" s="269">
        <v>29.425123558880003</v>
      </c>
      <c r="BS46" s="272">
        <v>0.15466148948</v>
      </c>
      <c r="BT46" s="270">
        <v>0.45684496184000001</v>
      </c>
      <c r="BU46" s="272">
        <v>0</v>
      </c>
      <c r="BV46" s="272">
        <v>1.2972674000000001E-4</v>
      </c>
      <c r="BW46" s="272">
        <v>0</v>
      </c>
      <c r="BX46" s="322">
        <v>0</v>
      </c>
      <c r="BY46" s="260">
        <f>(BQ46*'Table S14'!$G$23+'Table S15'!BR46*'Table S14'!$H$23+'Table S15'!BS46*'Table S14'!$I$23)</f>
        <v>3430.5563101460807</v>
      </c>
      <c r="BZ46" s="148">
        <f>(BQ46*'Table S14'!$G$23*0.3+BR46*'Table S14'!$H$23*0.7+BS46*'Table S14'!$I$23*0.3)*0.68</f>
        <v>1623.8867055635476</v>
      </c>
      <c r="CA46" s="103">
        <f>(BQ46*'Table S14'!$G$22*0.3+BR46*'Table S14'!$H$22*0.7+BS46*'Table S14'!$I$22*0.3)*0.68</f>
        <v>161.69599975640202</v>
      </c>
      <c r="CC46" s="112" t="s">
        <v>37</v>
      </c>
      <c r="CD46" s="368">
        <f t="shared" si="6"/>
        <v>2.1835007362046199E-3</v>
      </c>
      <c r="CE46" s="269">
        <f t="shared" si="7"/>
        <v>5.8003820802520263</v>
      </c>
      <c r="CF46" s="273">
        <f t="shared" si="8"/>
        <v>3.5110333315265987E-2</v>
      </c>
      <c r="CG46" s="273">
        <f t="shared" si="9"/>
        <v>9.4625866077487991E-2</v>
      </c>
      <c r="CH46" s="273">
        <f t="shared" si="10"/>
        <v>0</v>
      </c>
      <c r="CI46" s="273">
        <f t="shared" si="11"/>
        <v>1.5520317392444283E-4</v>
      </c>
      <c r="CJ46" s="273">
        <f t="shared" si="12"/>
        <v>0</v>
      </c>
      <c r="CK46" s="322">
        <f t="shared" si="13"/>
        <v>0</v>
      </c>
      <c r="CM46" s="112" t="s">
        <v>37</v>
      </c>
      <c r="CN46" s="105">
        <f t="shared" si="14"/>
        <v>7.9390180086273854E-2</v>
      </c>
      <c r="CO46" s="394">
        <f t="shared" si="15"/>
        <v>97.885934294493609</v>
      </c>
      <c r="CP46" s="96">
        <f t="shared" si="16"/>
        <v>0.51449858373012824</v>
      </c>
      <c r="CQ46" s="268">
        <f t="shared" si="17"/>
        <v>1.519745391313585</v>
      </c>
      <c r="CR46" s="96">
        <f t="shared" si="18"/>
        <v>0</v>
      </c>
      <c r="CS46" s="268">
        <f t="shared" si="19"/>
        <v>4.3155037641453458E-4</v>
      </c>
      <c r="CT46" s="96">
        <f t="shared" si="20"/>
        <v>0</v>
      </c>
      <c r="CU46" s="99">
        <f t="shared" si="21"/>
        <v>0</v>
      </c>
    </row>
    <row r="47" spans="1:99" x14ac:dyDescent="0.25">
      <c r="A47" s="33">
        <v>2013</v>
      </c>
      <c r="B47" s="237">
        <v>737.80486284610004</v>
      </c>
      <c r="C47" s="237">
        <f t="shared" si="3"/>
        <v>62.27411408042002</v>
      </c>
      <c r="D47" s="237">
        <v>1.5336422208</v>
      </c>
      <c r="E47" s="237">
        <v>0.82621690654000002</v>
      </c>
      <c r="F47" s="237">
        <v>2.0608335485599998</v>
      </c>
      <c r="G47" s="237">
        <v>7.5029229079999996E-2</v>
      </c>
      <c r="H47" s="237">
        <v>1.0639633835</v>
      </c>
      <c r="I47" s="237">
        <v>5.80050892E-3</v>
      </c>
      <c r="J47" s="237">
        <v>4.4074433119999999E-2</v>
      </c>
      <c r="K47" s="237">
        <v>1.6378926248599999</v>
      </c>
      <c r="L47" s="237">
        <v>1.10935504198</v>
      </c>
      <c r="M47" s="237">
        <v>0.92532269282000013</v>
      </c>
      <c r="N47" s="237">
        <v>3.8327121235199999</v>
      </c>
      <c r="O47" s="237">
        <v>2.8685149533400001</v>
      </c>
      <c r="P47" s="237">
        <v>0.85902869995999998</v>
      </c>
      <c r="Q47" s="237">
        <v>3.4310962800800002</v>
      </c>
      <c r="R47" s="237">
        <v>0.93888231227999996</v>
      </c>
      <c r="S47" s="237">
        <v>0.16007281817999999</v>
      </c>
      <c r="T47" s="237">
        <v>0.62384500650000008</v>
      </c>
      <c r="U47" s="237">
        <v>4.7155216400000003E-3</v>
      </c>
      <c r="V47" s="237">
        <v>1.4090111108600001</v>
      </c>
      <c r="W47" s="237">
        <v>0.68062268116000002</v>
      </c>
      <c r="X47" s="237">
        <v>1.80935327358</v>
      </c>
      <c r="Y47" s="237">
        <v>0.63199420443999998</v>
      </c>
      <c r="Z47" s="237">
        <v>0.74469136148000004</v>
      </c>
      <c r="AA47" s="237">
        <v>1.47247833084</v>
      </c>
      <c r="AB47" s="237">
        <v>2.0115038217000003</v>
      </c>
      <c r="AC47" s="237">
        <v>0.73766978828000007</v>
      </c>
      <c r="AD47" s="237">
        <v>5.0153446300000001E-2</v>
      </c>
      <c r="AE47" s="237">
        <v>8.9188494519999995E-2</v>
      </c>
      <c r="AF47" s="237">
        <v>3.0758799720999996</v>
      </c>
      <c r="AG47" s="237">
        <v>0.16892326626000001</v>
      </c>
      <c r="AH47" s="237">
        <v>0.18555006129999999</v>
      </c>
      <c r="AI47" s="237">
        <v>3.1258855480600003</v>
      </c>
      <c r="AJ47" s="237">
        <v>0.87342292501999996</v>
      </c>
      <c r="AK47" s="237">
        <v>6.8580086459999995E-2</v>
      </c>
      <c r="AL47" s="237">
        <v>3.3417880377999998</v>
      </c>
      <c r="AM47" s="237">
        <v>0.72302608872000007</v>
      </c>
      <c r="AN47" s="237">
        <v>0.10386575973999999</v>
      </c>
      <c r="AO47" s="237">
        <v>1.12869249086</v>
      </c>
      <c r="AP47" s="237">
        <v>9.0890182764000009</v>
      </c>
      <c r="AQ47" s="237">
        <v>1.5732905227</v>
      </c>
      <c r="AR47" s="237">
        <v>0.87002825746000001</v>
      </c>
      <c r="AS47" s="237">
        <v>0.31913957374000002</v>
      </c>
      <c r="AT47" s="237">
        <v>1.0625499970600001</v>
      </c>
      <c r="AU47" s="237">
        <v>3.20057821336</v>
      </c>
      <c r="AV47" s="237">
        <v>1.7262301845399999</v>
      </c>
      <c r="BN47" s="116" t="s">
        <v>29</v>
      </c>
      <c r="BO47" s="290">
        <v>66.13469840226</v>
      </c>
      <c r="BP47" s="255">
        <f t="shared" si="5"/>
        <v>15</v>
      </c>
      <c r="BQ47" s="321">
        <v>5.742721554E-2</v>
      </c>
      <c r="BR47" s="269">
        <v>44.97047839268</v>
      </c>
      <c r="BS47" s="189">
        <v>6.9923347886</v>
      </c>
      <c r="BT47" s="270">
        <v>3.4168172668799999</v>
      </c>
      <c r="BU47" s="272">
        <v>0</v>
      </c>
      <c r="BV47" s="272">
        <v>0</v>
      </c>
      <c r="BW47" s="76">
        <v>10.697640738560001</v>
      </c>
      <c r="BX47" s="325">
        <v>0</v>
      </c>
      <c r="BY47" s="260">
        <f>(BQ47*'Table S14'!$G$23+'Table S15'!BR47*'Table S14'!$H$23+'Table S15'!BS47*'Table S14'!$I$23)</f>
        <v>6461.862499094048</v>
      </c>
      <c r="BZ47" s="148">
        <f>(BQ47*'Table S14'!$G$23*0.3+BR47*'Table S14'!$H$23*0.7+BS47*'Table S14'!$I$23*0.3)*0.68</f>
        <v>2730.4524321635818</v>
      </c>
      <c r="CA47" s="103">
        <f>(BQ47*'Table S14'!$G$22*0.3+BR47*'Table S14'!$H$22*0.7+BS47*'Table S14'!$I$22*0.3)*0.68</f>
        <v>264.5731321958786</v>
      </c>
      <c r="CC47" s="112" t="s">
        <v>29</v>
      </c>
      <c r="CD47" s="368">
        <f t="shared" si="6"/>
        <v>5.2541964915787066E-3</v>
      </c>
      <c r="CE47" s="269">
        <f t="shared" si="7"/>
        <v>8.8647361662664341</v>
      </c>
      <c r="CF47" s="189">
        <f t="shared" si="8"/>
        <v>1.5873583392032642</v>
      </c>
      <c r="CG47" s="273">
        <f t="shared" si="9"/>
        <v>0.70772213795425609</v>
      </c>
      <c r="CH47" s="273">
        <f t="shared" si="10"/>
        <v>0</v>
      </c>
      <c r="CI47" s="273">
        <f t="shared" si="11"/>
        <v>0</v>
      </c>
      <c r="CJ47" s="76">
        <f t="shared" si="12"/>
        <v>5.9257100321712786</v>
      </c>
      <c r="CK47" s="322">
        <f t="shared" si="13"/>
        <v>0</v>
      </c>
      <c r="CM47" s="112" t="s">
        <v>29</v>
      </c>
      <c r="CN47" s="105">
        <f t="shared" si="14"/>
        <v>8.6833715020068133E-2</v>
      </c>
      <c r="CO47" s="394">
        <f t="shared" si="15"/>
        <v>67.998311747261624</v>
      </c>
      <c r="CP47" s="395">
        <f t="shared" si="16"/>
        <v>10.572868641616203</v>
      </c>
      <c r="CQ47" s="268">
        <f t="shared" si="17"/>
        <v>5.1664517256847997</v>
      </c>
      <c r="CR47" s="96">
        <f t="shared" si="18"/>
        <v>0</v>
      </c>
      <c r="CS47" s="268">
        <f t="shared" si="19"/>
        <v>0</v>
      </c>
      <c r="CT47" s="78">
        <f t="shared" si="20"/>
        <v>16.175534170417315</v>
      </c>
      <c r="CU47" s="99">
        <f t="shared" si="21"/>
        <v>0</v>
      </c>
    </row>
    <row r="48" spans="1:99" x14ac:dyDescent="0.25">
      <c r="A48" s="33">
        <v>2014</v>
      </c>
      <c r="B48" s="237">
        <v>767.13760372968</v>
      </c>
      <c r="C48" s="237">
        <f t="shared" si="3"/>
        <v>64.194161457599989</v>
      </c>
      <c r="D48" s="237">
        <v>1.5641089539199999</v>
      </c>
      <c r="E48" s="237">
        <v>0.88444062611999996</v>
      </c>
      <c r="F48" s="237">
        <v>2.1286842622999997</v>
      </c>
      <c r="G48" s="237">
        <v>7.1923044759999999E-2</v>
      </c>
      <c r="H48" s="237">
        <v>1.0419216310399999</v>
      </c>
      <c r="I48" s="237">
        <v>8.839561919999999E-3</v>
      </c>
      <c r="J48" s="237">
        <v>3.7632547939999997E-2</v>
      </c>
      <c r="K48" s="237">
        <v>1.78414818446</v>
      </c>
      <c r="L48" s="237">
        <v>1.2150487694200001</v>
      </c>
      <c r="M48" s="237">
        <v>0.87900026766000006</v>
      </c>
      <c r="N48" s="237">
        <v>3.8232212063599995</v>
      </c>
      <c r="O48" s="237">
        <v>3.1782552351</v>
      </c>
      <c r="P48" s="237">
        <v>0.85935891347999993</v>
      </c>
      <c r="Q48" s="237">
        <v>3.3085671061999999</v>
      </c>
      <c r="R48" s="237">
        <v>0.76381471587999994</v>
      </c>
      <c r="S48" s="237">
        <v>0.12436349183999999</v>
      </c>
      <c r="T48" s="237">
        <v>0.70983296998000001</v>
      </c>
      <c r="U48" s="237">
        <v>6.3339307600000002E-3</v>
      </c>
      <c r="V48" s="237">
        <v>1.56409443904</v>
      </c>
      <c r="W48" s="237">
        <v>0.94118654947999991</v>
      </c>
      <c r="X48" s="237">
        <v>1.8424735082000001</v>
      </c>
      <c r="Y48" s="237">
        <v>0.58536968834000003</v>
      </c>
      <c r="Z48" s="237">
        <v>0.87215015147999997</v>
      </c>
      <c r="AA48" s="237">
        <v>1.5345530295200001</v>
      </c>
      <c r="AB48" s="237">
        <v>2.1127061009600001</v>
      </c>
      <c r="AC48" s="237">
        <v>0.76283405429999995</v>
      </c>
      <c r="AD48" s="237">
        <v>3.70446953E-2</v>
      </c>
      <c r="AE48" s="237">
        <v>8.8079920559999997E-2</v>
      </c>
      <c r="AF48" s="237">
        <v>2.5861733219399996</v>
      </c>
      <c r="AG48" s="237">
        <v>0.26918842858000003</v>
      </c>
      <c r="AH48" s="237">
        <v>0.19273583408</v>
      </c>
      <c r="AI48" s="237">
        <v>3.3177386960000002</v>
      </c>
      <c r="AJ48" s="237">
        <v>0.94012605605999988</v>
      </c>
      <c r="AK48" s="237">
        <v>8.878842814E-2</v>
      </c>
      <c r="AL48" s="237">
        <v>3.0892563411999996</v>
      </c>
      <c r="AM48" s="237">
        <v>0.90333809269999998</v>
      </c>
      <c r="AN48" s="237">
        <v>0.10672519109999999</v>
      </c>
      <c r="AO48" s="237">
        <v>1.2641535156399999</v>
      </c>
      <c r="AP48" s="237">
        <v>9.2372015935</v>
      </c>
      <c r="AQ48" s="237">
        <v>1.4309249509400002</v>
      </c>
      <c r="AR48" s="237">
        <v>1.4955152597600001</v>
      </c>
      <c r="AS48" s="237">
        <v>0.38311390734</v>
      </c>
      <c r="AT48" s="237">
        <v>1.0545450407399999</v>
      </c>
      <c r="AU48" s="237">
        <v>3.3581599152599999</v>
      </c>
      <c r="AV48" s="237">
        <v>1.7464893282999998</v>
      </c>
      <c r="BN48" s="116" t="s">
        <v>17</v>
      </c>
      <c r="BO48" s="290">
        <v>18.15245044808</v>
      </c>
      <c r="BP48" s="255">
        <f t="shared" si="5"/>
        <v>33</v>
      </c>
      <c r="BQ48" s="321">
        <v>0</v>
      </c>
      <c r="BR48" s="269">
        <v>18.0042798315</v>
      </c>
      <c r="BS48" s="272">
        <v>0</v>
      </c>
      <c r="BT48" s="272">
        <v>0.14774514916000001</v>
      </c>
      <c r="BU48" s="272">
        <v>0</v>
      </c>
      <c r="BV48" s="272">
        <v>0</v>
      </c>
      <c r="BW48" s="272">
        <v>4.2546742000000001E-4</v>
      </c>
      <c r="BX48" s="322">
        <v>0</v>
      </c>
      <c r="BY48" s="260">
        <f>(BQ48*'Table S14'!$G$23+'Table S15'!BR48*'Table S14'!$H$23+'Table S15'!BS48*'Table S14'!$I$23)</f>
        <v>2078.6699561930832</v>
      </c>
      <c r="BZ48" s="148">
        <f>(BQ48*'Table S14'!$G$23*0.3+BR48*'Table S14'!$H$23*0.7+BS48*'Table S14'!$I$23*0.3)*0.68</f>
        <v>989.44689914790752</v>
      </c>
      <c r="CA48" s="103">
        <f>(BQ48*'Table S14'!$G$22*0.3+BR48*'Table S14'!$H$22*0.7+BS48*'Table S14'!$I$22*0.3)*0.68</f>
        <v>98.635064358482623</v>
      </c>
      <c r="CC48" s="112" t="s">
        <v>17</v>
      </c>
      <c r="CD48" s="368">
        <f t="shared" si="6"/>
        <v>0</v>
      </c>
      <c r="CE48" s="269">
        <f t="shared" si="7"/>
        <v>3.5490658822045917</v>
      </c>
      <c r="CF48" s="273">
        <f t="shared" si="8"/>
        <v>0</v>
      </c>
      <c r="CG48" s="273">
        <f t="shared" si="9"/>
        <v>3.0602313401256281E-2</v>
      </c>
      <c r="CH48" s="273">
        <f t="shared" si="10"/>
        <v>0</v>
      </c>
      <c r="CI48" s="273">
        <f t="shared" si="11"/>
        <v>0</v>
      </c>
      <c r="CJ48" s="273">
        <f t="shared" si="12"/>
        <v>2.3567781164759947E-4</v>
      </c>
      <c r="CK48" s="322">
        <f t="shared" si="13"/>
        <v>0</v>
      </c>
      <c r="CM48" s="112" t="s">
        <v>17</v>
      </c>
      <c r="CN48" s="105">
        <f t="shared" si="14"/>
        <v>0</v>
      </c>
      <c r="CO48" s="394">
        <f t="shared" si="15"/>
        <v>99.183743170081641</v>
      </c>
      <c r="CP48" s="96">
        <f t="shared" si="16"/>
        <v>0</v>
      </c>
      <c r="CQ48" s="268">
        <f t="shared" si="17"/>
        <v>0.8139129732516478</v>
      </c>
      <c r="CR48" s="96">
        <f t="shared" si="18"/>
        <v>0</v>
      </c>
      <c r="CS48" s="268">
        <f t="shared" si="19"/>
        <v>0</v>
      </c>
      <c r="CT48" s="96">
        <f t="shared" si="20"/>
        <v>2.3438566667179752E-3</v>
      </c>
      <c r="CU48" s="99">
        <f t="shared" si="21"/>
        <v>0</v>
      </c>
    </row>
    <row r="49" spans="1:99" x14ac:dyDescent="0.25">
      <c r="A49" s="33">
        <v>2015</v>
      </c>
      <c r="B49" s="237">
        <v>704.01425849329996</v>
      </c>
      <c r="C49" s="237">
        <f t="shared" si="3"/>
        <v>58.831007644319989</v>
      </c>
      <c r="D49" s="237">
        <v>1.3565879002000001</v>
      </c>
      <c r="E49" s="237">
        <v>0.69869279957999997</v>
      </c>
      <c r="F49" s="237">
        <v>2.0335428526200001</v>
      </c>
      <c r="G49" s="237">
        <v>6.1086779659999993E-2</v>
      </c>
      <c r="H49" s="237">
        <v>1.0489813057999999</v>
      </c>
      <c r="I49" s="237">
        <v>4.55041488E-3</v>
      </c>
      <c r="J49" s="237">
        <v>1.0423498200000001E-2</v>
      </c>
      <c r="K49" s="237">
        <v>1.4659284912399999</v>
      </c>
      <c r="L49" s="237">
        <v>1.26455176766</v>
      </c>
      <c r="M49" s="237">
        <v>1.0191913289600001</v>
      </c>
      <c r="N49" s="237">
        <v>3.7559365729400001</v>
      </c>
      <c r="O49" s="237">
        <v>2.7140140347199999</v>
      </c>
      <c r="P49" s="237">
        <v>0.85187286412000007</v>
      </c>
      <c r="Q49" s="237">
        <v>3.0962561420800001</v>
      </c>
      <c r="R49" s="237">
        <v>0.83590831048000003</v>
      </c>
      <c r="S49" s="237">
        <v>9.3665427819999994E-2</v>
      </c>
      <c r="T49" s="237">
        <v>0.56597962302000004</v>
      </c>
      <c r="U49" s="237">
        <v>7.7627392600000001E-3</v>
      </c>
      <c r="V49" s="237">
        <v>1.42074004108</v>
      </c>
      <c r="W49" s="237">
        <v>0.99111682949999991</v>
      </c>
      <c r="X49" s="237">
        <v>1.8079816174199999</v>
      </c>
      <c r="Y49" s="237">
        <v>0.50125686592000007</v>
      </c>
      <c r="Z49" s="237">
        <v>0.91110446068000006</v>
      </c>
      <c r="AA49" s="237">
        <v>1.4655719695</v>
      </c>
      <c r="AB49" s="237">
        <v>2.1602949494000003</v>
      </c>
      <c r="AC49" s="237">
        <v>0.74109348559999999</v>
      </c>
      <c r="AD49" s="237">
        <v>4.3650780059999998E-2</v>
      </c>
      <c r="AE49" s="237">
        <v>6.1167518679999998E-2</v>
      </c>
      <c r="AF49" s="237">
        <v>2.6325837435600001</v>
      </c>
      <c r="AG49" s="237">
        <v>9.3031309000000006E-2</v>
      </c>
      <c r="AH49" s="237">
        <v>6.7179400539999989E-2</v>
      </c>
      <c r="AI49" s="237">
        <v>2.6542626240199998</v>
      </c>
      <c r="AJ49" s="237">
        <v>0.94648992375999996</v>
      </c>
      <c r="AK49" s="237">
        <v>5.8879610720000003E-2</v>
      </c>
      <c r="AL49" s="237">
        <v>2.56380498468</v>
      </c>
      <c r="AM49" s="237">
        <v>0.94464834835999989</v>
      </c>
      <c r="AN49" s="237">
        <v>5.4834495099999998E-2</v>
      </c>
      <c r="AO49" s="237">
        <v>0.69953919851999991</v>
      </c>
      <c r="AP49" s="237">
        <v>8.1171817434399998</v>
      </c>
      <c r="AQ49" s="237">
        <v>1.64958345352</v>
      </c>
      <c r="AR49" s="237">
        <v>1.1404831093200001</v>
      </c>
      <c r="AS49" s="237">
        <v>0.25526775148000003</v>
      </c>
      <c r="AT49" s="237">
        <v>1.1103329820200001</v>
      </c>
      <c r="AU49" s="237">
        <v>3.1164200319400002</v>
      </c>
      <c r="AV49" s="237">
        <v>1.73757356326</v>
      </c>
      <c r="BN49" s="116" t="s">
        <v>26</v>
      </c>
      <c r="BO49" s="290">
        <v>30.109986399360004</v>
      </c>
      <c r="BP49" s="255">
        <f t="shared" si="5"/>
        <v>27</v>
      </c>
      <c r="BQ49" s="321">
        <v>0</v>
      </c>
      <c r="BR49" s="269">
        <v>23.421999614600001</v>
      </c>
      <c r="BS49" s="272">
        <v>0</v>
      </c>
      <c r="BT49" s="295">
        <v>1.07536391456</v>
      </c>
      <c r="BU49" s="272">
        <v>0</v>
      </c>
      <c r="BV49" s="272">
        <v>0</v>
      </c>
      <c r="BW49" s="76">
        <v>5.6126228702000001</v>
      </c>
      <c r="BX49" s="325">
        <v>0</v>
      </c>
      <c r="BY49" s="260">
        <f>(BQ49*'Table S14'!$G$23+'Table S15'!BR49*'Table S14'!$H$23+'Table S15'!BS49*'Table S14'!$I$23)</f>
        <v>2704.168529287891</v>
      </c>
      <c r="BZ49" s="148">
        <f>(BQ49*'Table S14'!$G$23*0.3+BR49*'Table S14'!$H$23*0.7+BS49*'Table S14'!$I$23*0.3)*0.68</f>
        <v>1287.1842199410362</v>
      </c>
      <c r="CA49" s="103">
        <f>(BQ49*'Table S14'!$G$22*0.3+BR49*'Table S14'!$H$22*0.7+BS49*'Table S14'!$I$22*0.3)*0.68</f>
        <v>128.31562611843455</v>
      </c>
      <c r="CC49" s="112" t="s">
        <v>26</v>
      </c>
      <c r="CD49" s="368">
        <f t="shared" si="6"/>
        <v>0</v>
      </c>
      <c r="CE49" s="269">
        <f t="shared" si="7"/>
        <v>4.617025535214669</v>
      </c>
      <c r="CF49" s="273">
        <f t="shared" si="8"/>
        <v>0</v>
      </c>
      <c r="CG49" s="273">
        <f t="shared" si="9"/>
        <v>0.222739113404858</v>
      </c>
      <c r="CH49" s="273">
        <f t="shared" si="10"/>
        <v>0</v>
      </c>
      <c r="CI49" s="273">
        <f t="shared" si="11"/>
        <v>0</v>
      </c>
      <c r="CJ49" s="76">
        <f t="shared" si="12"/>
        <v>3.1089822944657071</v>
      </c>
      <c r="CK49" s="322">
        <f t="shared" si="13"/>
        <v>0</v>
      </c>
      <c r="CM49" s="112" t="s">
        <v>26</v>
      </c>
      <c r="CN49" s="105">
        <f t="shared" si="14"/>
        <v>0</v>
      </c>
      <c r="CO49" s="394">
        <f t="shared" si="15"/>
        <v>77.78814411918114</v>
      </c>
      <c r="CP49" s="96">
        <f t="shared" si="16"/>
        <v>0</v>
      </c>
      <c r="CQ49" s="96">
        <f t="shared" si="17"/>
        <v>3.5714526745281341</v>
      </c>
      <c r="CR49" s="96">
        <f t="shared" si="18"/>
        <v>0</v>
      </c>
      <c r="CS49" s="268">
        <f t="shared" si="19"/>
        <v>0</v>
      </c>
      <c r="CT49" s="78">
        <f t="shared" si="20"/>
        <v>18.640403206290713</v>
      </c>
      <c r="CU49" s="99">
        <f t="shared" si="21"/>
        <v>0</v>
      </c>
    </row>
    <row r="50" spans="1:99" ht="15.75" thickBot="1" x14ac:dyDescent="0.3">
      <c r="A50" s="33">
        <v>2016</v>
      </c>
      <c r="B50" s="237">
        <v>583.14252515279998</v>
      </c>
      <c r="C50" s="237">
        <f t="shared" si="3"/>
        <v>49.359110420200004</v>
      </c>
      <c r="D50" s="237">
        <v>1.0121561480600001</v>
      </c>
      <c r="E50" s="237">
        <v>0.61127965631999992</v>
      </c>
      <c r="F50" s="237">
        <v>1.4456158238599999</v>
      </c>
      <c r="G50" s="237">
        <v>6.0784688719999994E-2</v>
      </c>
      <c r="H50" s="237">
        <v>0.91520854299999999</v>
      </c>
      <c r="I50" s="237">
        <v>1.5403916399999999E-3</v>
      </c>
      <c r="J50" s="237">
        <v>1.6665803779999998E-2</v>
      </c>
      <c r="K50" s="237">
        <v>1.1518128803400001</v>
      </c>
      <c r="L50" s="237">
        <v>0.98743730741999991</v>
      </c>
      <c r="M50" s="237">
        <v>0.81153147670000003</v>
      </c>
      <c r="N50" s="237">
        <v>3.04785536754</v>
      </c>
      <c r="O50" s="237">
        <v>2.15477748064</v>
      </c>
      <c r="P50" s="237">
        <v>0.65743788190000008</v>
      </c>
      <c r="Q50" s="237">
        <v>2.7788365816200002</v>
      </c>
      <c r="R50" s="237">
        <v>0.57819752325999996</v>
      </c>
      <c r="S50" s="237">
        <v>6.2408540919999991E-2</v>
      </c>
      <c r="T50" s="237">
        <v>0.48628295284</v>
      </c>
      <c r="U50" s="237">
        <v>6.35388872E-3</v>
      </c>
      <c r="V50" s="237">
        <v>1.0112779978199999</v>
      </c>
      <c r="W50" s="237">
        <v>0.70375304961999996</v>
      </c>
      <c r="X50" s="237">
        <v>1.49846359476</v>
      </c>
      <c r="Y50" s="237">
        <v>0.45816128002000001</v>
      </c>
      <c r="Z50" s="237">
        <v>0.81402622169999994</v>
      </c>
      <c r="AA50" s="237">
        <v>1.0850417107999999</v>
      </c>
      <c r="AB50" s="237">
        <v>1.9588039211399999</v>
      </c>
      <c r="AC50" s="237">
        <v>0.65452401974000007</v>
      </c>
      <c r="AD50" s="237">
        <v>1.263157432E-2</v>
      </c>
      <c r="AE50" s="237">
        <v>4.3366832719999998E-2</v>
      </c>
      <c r="AF50" s="237">
        <v>2.2381182928799999</v>
      </c>
      <c r="AG50" s="237">
        <v>5.750341866E-2</v>
      </c>
      <c r="AH50" s="237">
        <v>4.6369598519999999E-2</v>
      </c>
      <c r="AI50" s="237">
        <v>2.3637554654400001</v>
      </c>
      <c r="AJ50" s="237">
        <v>0.59471273516000001</v>
      </c>
      <c r="AK50" s="237">
        <v>3.8934351239999998E-2</v>
      </c>
      <c r="AL50" s="237">
        <v>1.4814185897399998</v>
      </c>
      <c r="AM50" s="237">
        <v>0.64231700566000005</v>
      </c>
      <c r="AN50" s="237">
        <v>6.2755990859999999E-2</v>
      </c>
      <c r="AO50" s="237">
        <v>0.60058218976</v>
      </c>
      <c r="AP50" s="237">
        <v>7.6850755801999995</v>
      </c>
      <c r="AQ50" s="237">
        <v>1.4785881881399998</v>
      </c>
      <c r="AR50" s="237">
        <v>1.2301016071599999</v>
      </c>
      <c r="AS50" s="237">
        <v>0.27409445801999999</v>
      </c>
      <c r="AT50" s="237">
        <v>0.9119390662800001</v>
      </c>
      <c r="AU50" s="237">
        <v>3.0028592395399998</v>
      </c>
      <c r="AV50" s="237">
        <v>1.62375150302</v>
      </c>
      <c r="BN50" s="117" t="s">
        <v>47</v>
      </c>
      <c r="BO50" s="291">
        <v>33.723937508959999</v>
      </c>
      <c r="BP50" s="256">
        <f t="shared" si="5"/>
        <v>23</v>
      </c>
      <c r="BQ50" s="334">
        <v>2.16017520164</v>
      </c>
      <c r="BR50" s="335">
        <v>26.199588823719999</v>
      </c>
      <c r="BS50" s="346">
        <v>1.58649997068</v>
      </c>
      <c r="BT50" s="347">
        <v>3.7772444167799999</v>
      </c>
      <c r="BU50" s="337">
        <v>0</v>
      </c>
      <c r="BV50" s="337">
        <v>0</v>
      </c>
      <c r="BW50" s="337">
        <v>0</v>
      </c>
      <c r="BX50" s="338">
        <v>4.2909614E-4</v>
      </c>
      <c r="BY50" s="261">
        <f>(BQ50*'Table S14'!$G$23+'Table S15'!BR50*'Table S14'!$H$23+'Table S15'!BS50*'Table S14'!$I$23)</f>
        <v>3808.5154419829551</v>
      </c>
      <c r="BZ50" s="152">
        <f>(BQ50*'Table S14'!$G$23*0.3+BR50*'Table S14'!$H$23*0.7+BS50*'Table S14'!$I$23*0.3)*0.68</f>
        <v>1599.6971403507064</v>
      </c>
      <c r="CA50" s="153">
        <f>(BQ50*'Table S14'!$G$22*0.3+BR50*'Table S14'!$H$22*0.7+BS50*'Table S14'!$I$22*0.3)*0.68</f>
        <v>156.21858039755671</v>
      </c>
      <c r="CC50" s="416" t="s">
        <v>47</v>
      </c>
      <c r="CD50" s="377">
        <f t="shared" si="6"/>
        <v>0.19764122043748689</v>
      </c>
      <c r="CE50" s="335">
        <f t="shared" si="7"/>
        <v>5.1645535224002659</v>
      </c>
      <c r="CF50" s="336">
        <f t="shared" si="8"/>
        <v>0.36015780633250449</v>
      </c>
      <c r="CG50" s="336">
        <f t="shared" si="9"/>
        <v>0.78237707358003827</v>
      </c>
      <c r="CH50" s="336">
        <f t="shared" si="10"/>
        <v>0</v>
      </c>
      <c r="CI50" s="336">
        <f t="shared" si="11"/>
        <v>0</v>
      </c>
      <c r="CJ50" s="336">
        <f t="shared" si="12"/>
        <v>0</v>
      </c>
      <c r="CK50" s="338">
        <f t="shared" si="13"/>
        <v>2.3854522714120184E-3</v>
      </c>
      <c r="CM50" s="416" t="s">
        <v>47</v>
      </c>
      <c r="CN50" s="440">
        <f t="shared" si="14"/>
        <v>6.4054655571167229</v>
      </c>
      <c r="CO50" s="441">
        <f t="shared" si="15"/>
        <v>77.688404020909829</v>
      </c>
      <c r="CP50" s="100">
        <f t="shared" si="16"/>
        <v>4.7043734743562737</v>
      </c>
      <c r="CQ50" s="445">
        <f t="shared" si="17"/>
        <v>11.200484569088163</v>
      </c>
      <c r="CR50" s="100">
        <f t="shared" si="18"/>
        <v>0</v>
      </c>
      <c r="CS50" s="431">
        <f t="shared" si="19"/>
        <v>0</v>
      </c>
      <c r="CT50" s="100">
        <f t="shared" si="20"/>
        <v>0</v>
      </c>
      <c r="CU50" s="102">
        <f t="shared" si="21"/>
        <v>1.2723785290077556E-3</v>
      </c>
    </row>
    <row r="51" spans="1:99" ht="15.75" thickBot="1" x14ac:dyDescent="0.3">
      <c r="A51" s="33">
        <v>2017</v>
      </c>
      <c r="B51" s="237">
        <v>575.82732772373993</v>
      </c>
      <c r="C51" s="237">
        <f t="shared" si="3"/>
        <v>47.036421178999987</v>
      </c>
      <c r="D51" s="237">
        <v>0.98791901999999998</v>
      </c>
      <c r="E51" s="237">
        <v>0.61792021391999996</v>
      </c>
      <c r="F51" s="237">
        <v>1.49751196294</v>
      </c>
      <c r="G51" s="237">
        <v>5.9991813399999996E-2</v>
      </c>
      <c r="H51" s="237">
        <v>0.90872764907999992</v>
      </c>
      <c r="I51" s="237">
        <v>0</v>
      </c>
      <c r="J51" s="237">
        <v>1.3911605299999999E-2</v>
      </c>
      <c r="K51" s="237">
        <v>1.1579009653199999</v>
      </c>
      <c r="L51" s="237">
        <v>0.95893008309999994</v>
      </c>
      <c r="M51" s="237">
        <v>0.66685441030000003</v>
      </c>
      <c r="N51" s="237">
        <v>3.1776102301199995</v>
      </c>
      <c r="O51" s="237">
        <v>2.2221129161399999</v>
      </c>
      <c r="P51" s="237">
        <v>0.55925469768000002</v>
      </c>
      <c r="Q51" s="237">
        <v>2.3156023510399999</v>
      </c>
      <c r="R51" s="237">
        <v>0.56790828770000001</v>
      </c>
      <c r="S51" s="237">
        <v>7.8797654799999985E-3</v>
      </c>
      <c r="T51" s="237">
        <v>0.37561062156000002</v>
      </c>
      <c r="U51" s="237">
        <v>4.1394623400000004E-3</v>
      </c>
      <c r="V51" s="237">
        <v>1.0457399516599999</v>
      </c>
      <c r="W51" s="237">
        <v>0.69684396674000004</v>
      </c>
      <c r="X51" s="237">
        <v>1.6160776674000001</v>
      </c>
      <c r="Y51" s="237">
        <v>0.36978743314000001</v>
      </c>
      <c r="Z51" s="237">
        <v>0.77386536310000009</v>
      </c>
      <c r="AA51" s="237">
        <v>1.1458862734000002</v>
      </c>
      <c r="AB51" s="237">
        <v>2.0453525218599999</v>
      </c>
      <c r="AC51" s="237">
        <v>0.62783206259999991</v>
      </c>
      <c r="AD51" s="237">
        <v>3.41008962E-3</v>
      </c>
      <c r="AE51" s="237">
        <v>4.408259774E-2</v>
      </c>
      <c r="AF51" s="237">
        <v>2.0945942522599998</v>
      </c>
      <c r="AG51" s="237">
        <v>4.0148158079999996E-2</v>
      </c>
      <c r="AH51" s="237">
        <v>2.0352583300000001E-2</v>
      </c>
      <c r="AI51" s="237">
        <v>2.0775111456799999</v>
      </c>
      <c r="AJ51" s="237">
        <v>0.54471532381999999</v>
      </c>
      <c r="AK51" s="237">
        <v>3.7888372699999999E-2</v>
      </c>
      <c r="AL51" s="237">
        <v>1.3269984101400001</v>
      </c>
      <c r="AM51" s="237">
        <v>0.53059869583999997</v>
      </c>
      <c r="AN51" s="237">
        <v>6.5549198079999996E-2</v>
      </c>
      <c r="AO51" s="237">
        <v>0.50933893253999996</v>
      </c>
      <c r="AP51" s="237">
        <v>7.7013893981399999</v>
      </c>
      <c r="AQ51" s="237">
        <v>1.25490481554</v>
      </c>
      <c r="AR51" s="237">
        <v>0.95948981316000004</v>
      </c>
      <c r="AS51" s="237">
        <v>0.25849912663999997</v>
      </c>
      <c r="AT51" s="237">
        <v>0.91919197038</v>
      </c>
      <c r="AU51" s="237">
        <v>2.6204193669399998</v>
      </c>
      <c r="AV51" s="237">
        <v>1.6061676330799999</v>
      </c>
      <c r="BN51" s="118" t="s">
        <v>299</v>
      </c>
      <c r="BO51" s="292">
        <f>SUM(BQ51:BX51)</f>
        <v>2752.4815973981795</v>
      </c>
      <c r="BP51" s="257" t="s">
        <v>284</v>
      </c>
      <c r="BQ51" s="356">
        <f>SUM(BQ6,BQ8:BQ12,BQ14:BQ26,BQ36,BQ38,BQ45,BQ50)</f>
        <v>1092.0612165367797</v>
      </c>
      <c r="BR51" s="357">
        <f>SUM(BR6,BR9:BR10,BR17:BR18,BR21,BR23:BR27,BR29:BR30,BR32:BR33,BR35,BR37:BR39,BR41:BR50)</f>
        <v>505.7792144651599</v>
      </c>
      <c r="BS51" s="358">
        <f>SUM(BS6,BS9:BS10,BS18,BS20:BS21,BS23:BS26,BS36,BS38,BS43,BS47,BS50)</f>
        <v>438.52725041131993</v>
      </c>
      <c r="BT51" s="359">
        <f>SUM(BT6,BT10,BT21,BT24:BT32,BT34:BT36,BT38:BT39,BT42:BT47,BT49:BT50)</f>
        <v>480.17930609427998</v>
      </c>
      <c r="BU51" s="360">
        <f>SUM(BU6,BU10,BU22:BU25,BU29:BU30,BU37:BU39)</f>
        <v>115.86748442908001</v>
      </c>
      <c r="BV51" s="361">
        <f>SUM(BV40:BV41)</f>
        <v>83.223283442280007</v>
      </c>
      <c r="BW51" s="362">
        <f>SUM(BW10,BW18:BW19,BW23:BW26,BW29:BW30,BW43:BW44,BW47,BW49)</f>
        <v>22.53433124204</v>
      </c>
      <c r="BX51" s="363">
        <f>SUM(BX6,BX11,BX36,BX38)</f>
        <v>14.30951077724</v>
      </c>
      <c r="BY51" s="266">
        <f>(BQ51*'Table S14'!$G$23+'Table S15'!BR51*'Table S14'!$H$23+'Table S15'!BS51*'Table S14'!$I$23)</f>
        <v>389242.59175392857</v>
      </c>
      <c r="BZ51" s="146">
        <f>(BQ51*'Table S14'!$G$23*0.3+BR51*'Table S14'!$H$23*0.7+BS51*'Table S14'!$I$23*0.3)*0.68</f>
        <v>95288.74949451178</v>
      </c>
      <c r="CA51" s="147">
        <f>(BQ51*'Table S14'!$G$22*0.3+BR51*'Table S14'!$H$22*0.7+BS51*'Table S14'!$I$22*0.3)*0.68</f>
        <v>8249.6773527317</v>
      </c>
      <c r="CC51" s="366" t="s">
        <v>299</v>
      </c>
      <c r="CD51" s="413">
        <f t="array" ref="CD51">SUM(IF(CD6:CD50&gt;1,CD6:CD50))</f>
        <v>96.444139129320334</v>
      </c>
      <c r="CE51" s="414">
        <f t="array" ref="CE51">SUM(IF(CE6:CE50&gt;1,CE6:CE50))</f>
        <v>96.170216099739221</v>
      </c>
      <c r="CF51" s="414">
        <f t="array" ref="CF51">SUM(IF(CF6:CF50&gt;1,CF6:CF50))</f>
        <v>97.914699592871415</v>
      </c>
      <c r="CG51" s="414">
        <f t="array" ref="CG51">SUM(IF(CG6:CG50&gt;1,CG6:CG50))</f>
        <v>92.420314572585553</v>
      </c>
      <c r="CH51" s="414">
        <f t="array" ref="CH51">SUM(IF(CH6:CH50&gt;1,CH6:CH50))</f>
        <v>99.991043096127328</v>
      </c>
      <c r="CI51" s="414">
        <f t="array" ref="CI51">SUM(IF(CI6:CI50&gt;1,CI6:CI50))</f>
        <v>99.56711881186088</v>
      </c>
      <c r="CJ51" s="414">
        <f t="array" ref="CJ51">SUM(IF(CJ6:CJ50&gt;1,CJ6:CJ50))</f>
        <v>99.586945238175048</v>
      </c>
      <c r="CK51" s="414">
        <f t="array" ref="CK51">SUM(IF(CK6:CK50&gt;1,CK6:CK50))</f>
        <v>95.388123927523594</v>
      </c>
      <c r="CM51" s="25"/>
      <c r="CN51" s="365"/>
      <c r="CO51" s="365"/>
      <c r="CP51" s="365"/>
      <c r="CQ51" s="365"/>
      <c r="CR51" s="365"/>
      <c r="CS51" s="365"/>
      <c r="CT51" s="365"/>
    </row>
    <row r="52" spans="1:99" ht="15.75" thickBot="1" x14ac:dyDescent="0.3">
      <c r="A52" s="33">
        <v>2018</v>
      </c>
      <c r="B52" s="237">
        <v>533.5984180511</v>
      </c>
      <c r="C52" s="237">
        <f t="shared" si="3"/>
        <v>42.772077347379998</v>
      </c>
      <c r="D52" s="237">
        <v>0.96288357354000009</v>
      </c>
      <c r="E52" s="237">
        <v>0.74797716743999998</v>
      </c>
      <c r="F52" s="237">
        <v>1.50296955782</v>
      </c>
      <c r="G52" s="237">
        <v>5.5430512359999996E-2</v>
      </c>
      <c r="H52" s="237">
        <v>0.81961535767999993</v>
      </c>
      <c r="I52" s="237">
        <v>1.90870672E-3</v>
      </c>
      <c r="J52" s="237">
        <v>2.5283106600000002E-3</v>
      </c>
      <c r="K52" s="237">
        <v>0.88070485888000005</v>
      </c>
      <c r="L52" s="237">
        <v>0.83169536655999998</v>
      </c>
      <c r="M52" s="237">
        <v>0.67333439703999998</v>
      </c>
      <c r="N52" s="237">
        <v>3.2002398352200001</v>
      </c>
      <c r="O52" s="237">
        <v>2.2679454641000003</v>
      </c>
      <c r="P52" s="237">
        <v>0.57502420761999995</v>
      </c>
      <c r="Q52" s="237">
        <v>2.38255677094</v>
      </c>
      <c r="R52" s="237">
        <v>0.46694822549999998</v>
      </c>
      <c r="S52" s="237">
        <v>0</v>
      </c>
      <c r="T52" s="237">
        <v>0.42884212959999995</v>
      </c>
      <c r="U52" s="237">
        <v>4.31545526E-3</v>
      </c>
      <c r="V52" s="237">
        <v>0.98621261441999997</v>
      </c>
      <c r="W52" s="237">
        <v>0.72076993206000006</v>
      </c>
      <c r="X52" s="237">
        <v>1.51208218092</v>
      </c>
      <c r="Y52" s="237">
        <v>0.44709096247999996</v>
      </c>
      <c r="Z52" s="237">
        <v>0.69225907902000006</v>
      </c>
      <c r="AA52" s="237">
        <v>0.97168503389999994</v>
      </c>
      <c r="AB52" s="237">
        <v>2.19215692536</v>
      </c>
      <c r="AC52" s="237">
        <v>0.63520834317999997</v>
      </c>
      <c r="AD52" s="237">
        <v>6.2450271200000006E-3</v>
      </c>
      <c r="AE52" s="237">
        <v>4.2392521400000001E-2</v>
      </c>
      <c r="AF52" s="237">
        <v>1.4434150051800001</v>
      </c>
      <c r="AG52" s="237">
        <v>7.5470118560000007E-2</v>
      </c>
      <c r="AH52" s="237">
        <v>2.7962009140000001E-2</v>
      </c>
      <c r="AI52" s="237">
        <v>1.9074185244000001</v>
      </c>
      <c r="AJ52" s="237">
        <v>0.4509410344</v>
      </c>
      <c r="AK52" s="237">
        <v>3.3814227320000001E-2</v>
      </c>
      <c r="AL52" s="237">
        <v>1.2275914400999999</v>
      </c>
      <c r="AM52" s="237">
        <v>0.51364078010000003</v>
      </c>
      <c r="AN52" s="237">
        <v>7.498205572000001E-2</v>
      </c>
      <c r="AO52" s="237">
        <v>0.41958345051999996</v>
      </c>
      <c r="AP52" s="237">
        <v>5.6667724443999994</v>
      </c>
      <c r="AQ52" s="237">
        <v>1.1260444324399999</v>
      </c>
      <c r="AR52" s="237">
        <v>0.8561601968</v>
      </c>
      <c r="AS52" s="237">
        <v>0.28644752807999996</v>
      </c>
      <c r="AT52" s="237">
        <v>0.82049532227999999</v>
      </c>
      <c r="AU52" s="237">
        <v>2.3339682101400001</v>
      </c>
      <c r="AV52" s="237">
        <v>1.496348051</v>
      </c>
      <c r="BN52" s="119" t="s">
        <v>54</v>
      </c>
      <c r="BO52" s="293">
        <f>SUM(BQ52:BX52)</f>
        <v>2921.5363956863798</v>
      </c>
      <c r="BP52" s="258" t="s">
        <v>284</v>
      </c>
      <c r="BQ52" s="326">
        <f>SUM(BQ6:BQ50)</f>
        <v>1092.9780725186599</v>
      </c>
      <c r="BR52" s="327">
        <f t="shared" ref="BR52:BW52" si="28">SUM(BR6:BR50)</f>
        <v>507.29629792941989</v>
      </c>
      <c r="BS52" s="328">
        <f t="shared" si="28"/>
        <v>440.50134212981999</v>
      </c>
      <c r="BT52" s="329">
        <f t="shared" si="28"/>
        <v>482.79078520232002</v>
      </c>
      <c r="BU52" s="330">
        <f t="shared" si="28"/>
        <v>115.86748442908001</v>
      </c>
      <c r="BV52" s="331">
        <f t="shared" si="28"/>
        <v>83.585107649380006</v>
      </c>
      <c r="BW52" s="332">
        <f t="shared" si="28"/>
        <v>180.52926451819999</v>
      </c>
      <c r="BX52" s="333">
        <f>SUM(BX6:BX50)</f>
        <v>17.988041309500002</v>
      </c>
      <c r="BY52" s="267">
        <f>(BQ52*'Table S14'!$G$23+'Table S15'!BR52*'Table S14'!$H$23+'Table S15'!BS52*'Table S14'!$I$23)</f>
        <v>389984.1103061703</v>
      </c>
      <c r="BZ52" s="149">
        <f>(BQ52*'Table S14'!$G$23*0.3+BR52*'Table S14'!$H$23*0.7+BS52*'Table S14'!$I$23*0.3)*0.68</f>
        <v>95487.661079373094</v>
      </c>
      <c r="CA52" s="104">
        <f>(BQ52*'Table S14'!$G$22*0.3+BR52*'Table S14'!$H$22*0.7+BS52*'Table S14'!$I$22*0.3)*0.68</f>
        <v>8266.7171408252998</v>
      </c>
    </row>
    <row r="53" spans="1:99" x14ac:dyDescent="0.25">
      <c r="A53" s="33">
        <v>2019</v>
      </c>
      <c r="B53" s="237">
        <v>502.41969287271996</v>
      </c>
      <c r="C53" s="237">
        <f t="shared" si="3"/>
        <v>40.305206360060019</v>
      </c>
      <c r="D53" s="237">
        <v>0.93211837819999999</v>
      </c>
      <c r="E53" s="237">
        <v>0.62243071287999996</v>
      </c>
      <c r="F53" s="237">
        <v>1.2468780869</v>
      </c>
      <c r="G53" s="237">
        <v>4.7210554379999999E-2</v>
      </c>
      <c r="H53" s="237">
        <v>0.76513103405999994</v>
      </c>
      <c r="I53" s="237">
        <v>0</v>
      </c>
      <c r="J53" s="237">
        <v>4.91419406E-3</v>
      </c>
      <c r="K53" s="237">
        <v>0.69040752463999999</v>
      </c>
      <c r="L53" s="237">
        <v>0.85707191269999994</v>
      </c>
      <c r="M53" s="237">
        <v>0.70140254623999998</v>
      </c>
      <c r="N53" s="237">
        <v>2.8402245450400003</v>
      </c>
      <c r="O53" s="237">
        <v>2.2143710420200002</v>
      </c>
      <c r="P53" s="237">
        <v>0.51965538350000007</v>
      </c>
      <c r="Q53" s="237">
        <v>2.24240108966</v>
      </c>
      <c r="R53" s="237">
        <v>0.39406719866000001</v>
      </c>
      <c r="S53" s="237">
        <v>0</v>
      </c>
      <c r="T53" s="237">
        <v>0.29505031601999998</v>
      </c>
      <c r="U53" s="237">
        <v>4.9849541000000002E-3</v>
      </c>
      <c r="V53" s="237">
        <v>0.95023657715999987</v>
      </c>
      <c r="W53" s="237">
        <v>0.62733946385999995</v>
      </c>
      <c r="X53" s="237">
        <v>1.3582035877800001</v>
      </c>
      <c r="Y53" s="237">
        <v>0.40047098228</v>
      </c>
      <c r="Z53" s="237">
        <v>0.80788824182000007</v>
      </c>
      <c r="AA53" s="237">
        <v>1.13311408618</v>
      </c>
      <c r="AB53" s="237">
        <v>1.9430552763399997</v>
      </c>
      <c r="AC53" s="237">
        <v>0.60001157354000001</v>
      </c>
      <c r="AD53" s="237">
        <v>5.5401482599999998E-3</v>
      </c>
      <c r="AE53" s="237">
        <v>3.9455072560000005E-2</v>
      </c>
      <c r="AF53" s="237">
        <v>1.6692384154</v>
      </c>
      <c r="AG53" s="237">
        <v>0.13006058224</v>
      </c>
      <c r="AH53" s="237">
        <v>8.059387119999999E-3</v>
      </c>
      <c r="AI53" s="237">
        <v>1.8718053591399999</v>
      </c>
      <c r="AJ53" s="237">
        <v>0.21651030033999999</v>
      </c>
      <c r="AK53" s="237">
        <v>7.2564421020000006E-2</v>
      </c>
      <c r="AL53" s="237">
        <v>1.2637171620599998</v>
      </c>
      <c r="AM53" s="237">
        <v>0.61402841172</v>
      </c>
      <c r="AN53" s="237">
        <v>8.898437901999999E-2</v>
      </c>
      <c r="AO53" s="237">
        <v>0.45569647196000002</v>
      </c>
      <c r="AP53" s="237">
        <v>5.3777712046200001</v>
      </c>
      <c r="AQ53" s="237">
        <v>1.1455832752799999</v>
      </c>
      <c r="AR53" s="237">
        <v>0.41987556248000002</v>
      </c>
      <c r="AS53" s="237">
        <v>0.36452578914</v>
      </c>
      <c r="AT53" s="237">
        <v>0.65797583963999995</v>
      </c>
      <c r="AU53" s="237">
        <v>2.31867406252</v>
      </c>
      <c r="AV53" s="237">
        <v>1.3865012535200001</v>
      </c>
    </row>
    <row r="54" spans="1:99" x14ac:dyDescent="0.25">
      <c r="A54" s="33">
        <v>2020</v>
      </c>
      <c r="B54" s="237">
        <v>393.70413070912002</v>
      </c>
      <c r="C54" s="237">
        <f t="shared" si="3"/>
        <v>31.964521772840005</v>
      </c>
      <c r="D54" s="237">
        <v>0.6592876219199999</v>
      </c>
      <c r="E54" s="237">
        <v>0.42665128989999995</v>
      </c>
      <c r="F54" s="237">
        <v>0.79226478785999999</v>
      </c>
      <c r="G54" s="237">
        <v>4.6665339199999996E-2</v>
      </c>
      <c r="H54" s="237">
        <v>0.65356331611999996</v>
      </c>
      <c r="I54" s="237">
        <v>0</v>
      </c>
      <c r="J54" s="237">
        <v>0</v>
      </c>
      <c r="K54" s="237">
        <v>0.50570749100000001</v>
      </c>
      <c r="L54" s="237">
        <v>0.42526058296000002</v>
      </c>
      <c r="M54" s="237">
        <v>0.56662462800000002</v>
      </c>
      <c r="N54" s="237">
        <v>2.3161992754800003</v>
      </c>
      <c r="O54" s="237">
        <v>1.78935086176</v>
      </c>
      <c r="P54" s="237">
        <v>0.51236528502000001</v>
      </c>
      <c r="Q54" s="237">
        <v>1.7746218872799999</v>
      </c>
      <c r="R54" s="237">
        <v>0.2197326037</v>
      </c>
      <c r="S54" s="237">
        <v>0</v>
      </c>
      <c r="T54" s="237">
        <v>0.15446553860000001</v>
      </c>
      <c r="U54" s="237">
        <v>3.220489E-3</v>
      </c>
      <c r="V54" s="237">
        <v>0.70640292240000002</v>
      </c>
      <c r="W54" s="237">
        <v>0.43296707705999998</v>
      </c>
      <c r="X54" s="237">
        <v>1.3056860304</v>
      </c>
      <c r="Y54" s="237">
        <v>0.38576468729999996</v>
      </c>
      <c r="Z54" s="237">
        <v>0.44878557471999997</v>
      </c>
      <c r="AA54" s="237">
        <v>0.68279356289999993</v>
      </c>
      <c r="AB54" s="237">
        <v>1.8857332936800002</v>
      </c>
      <c r="AC54" s="237">
        <v>0.53299727976</v>
      </c>
      <c r="AD54" s="237">
        <v>5.25892246E-3</v>
      </c>
      <c r="AE54" s="237">
        <v>3.472866476E-2</v>
      </c>
      <c r="AF54" s="237">
        <v>1.4482529961199999</v>
      </c>
      <c r="AG54" s="237">
        <v>7.0451598800000001E-2</v>
      </c>
      <c r="AH54" s="237">
        <v>0</v>
      </c>
      <c r="AI54" s="237">
        <v>1.3546501637200001</v>
      </c>
      <c r="AJ54" s="237">
        <v>0.16655461928000001</v>
      </c>
      <c r="AK54" s="237">
        <v>2.187573852E-2</v>
      </c>
      <c r="AL54" s="237">
        <v>0.69729211365999999</v>
      </c>
      <c r="AM54" s="237">
        <v>0.3698346065</v>
      </c>
      <c r="AN54" s="237">
        <v>4.9749751199999998E-2</v>
      </c>
      <c r="AO54" s="237">
        <v>0.34734470711999998</v>
      </c>
      <c r="AP54" s="237">
        <v>4.7092711698</v>
      </c>
      <c r="AQ54" s="237">
        <v>1.2888614701199999</v>
      </c>
      <c r="AR54" s="237">
        <v>0.24980108479999999</v>
      </c>
      <c r="AS54" s="237">
        <v>0.26568671377999997</v>
      </c>
      <c r="AT54" s="237">
        <v>0.59360597555999994</v>
      </c>
      <c r="AU54" s="237">
        <v>1.7947177386399999</v>
      </c>
      <c r="AV54" s="237">
        <v>1.26947231198</v>
      </c>
      <c r="BU54" s="228"/>
      <c r="BV54" s="228"/>
    </row>
    <row r="55" spans="1:99" x14ac:dyDescent="0.25">
      <c r="A55" s="33">
        <v>2021</v>
      </c>
      <c r="B55" s="237">
        <v>412.60232121875998</v>
      </c>
      <c r="C55" s="237">
        <f t="shared" si="3"/>
        <v>32.949686594359996</v>
      </c>
      <c r="D55" s="237">
        <v>0.74363449678000004</v>
      </c>
      <c r="E55" s="237">
        <v>0.49088870569999998</v>
      </c>
      <c r="F55" s="237">
        <v>0.63937955681999992</v>
      </c>
      <c r="G55" s="237">
        <v>4.8916959959999999E-2</v>
      </c>
      <c r="H55" s="237">
        <v>0.67458267672000005</v>
      </c>
      <c r="I55" s="237">
        <v>0</v>
      </c>
      <c r="J55" s="237">
        <v>9.7267839600000006E-3</v>
      </c>
      <c r="K55" s="237">
        <v>0.57864022709999996</v>
      </c>
      <c r="L55" s="237">
        <v>0.48120274483999997</v>
      </c>
      <c r="M55" s="237">
        <v>0.52224084650000002</v>
      </c>
      <c r="N55" s="237">
        <v>2.4529457743200003</v>
      </c>
      <c r="O55" s="237">
        <v>1.57656907122</v>
      </c>
      <c r="P55" s="237">
        <v>0.58033937524000001</v>
      </c>
      <c r="Q55" s="237">
        <v>1.9308337473800001</v>
      </c>
      <c r="R55" s="237">
        <v>0.20936262911999998</v>
      </c>
      <c r="S55" s="237">
        <v>0</v>
      </c>
      <c r="T55" s="237">
        <v>0.22513848932</v>
      </c>
      <c r="U55" s="237">
        <v>5.0067264199999996E-3</v>
      </c>
      <c r="V55" s="237">
        <v>0.87630049997999993</v>
      </c>
      <c r="W55" s="237">
        <v>0.40281604257999998</v>
      </c>
      <c r="X55" s="237">
        <v>1.3585292654000001</v>
      </c>
      <c r="Y55" s="237">
        <v>0.46880613014000005</v>
      </c>
      <c r="Z55" s="237">
        <v>0.55367191195999998</v>
      </c>
      <c r="AA55" s="237">
        <v>0.64716043968000003</v>
      </c>
      <c r="AB55" s="237">
        <v>1.9416464257999999</v>
      </c>
      <c r="AC55" s="237">
        <v>0.51519115071999999</v>
      </c>
      <c r="AD55" s="237">
        <v>1.2727735399999998E-3</v>
      </c>
      <c r="AE55" s="237">
        <v>4.1668591759999998E-2</v>
      </c>
      <c r="AF55" s="237">
        <v>1.39919995916</v>
      </c>
      <c r="AG55" s="237">
        <v>8.3086801840000002E-2</v>
      </c>
      <c r="AH55" s="237">
        <v>0</v>
      </c>
      <c r="AI55" s="237">
        <v>1.43586998912</v>
      </c>
      <c r="AJ55" s="237">
        <v>0.29924602351999996</v>
      </c>
      <c r="AK55" s="237">
        <v>0</v>
      </c>
      <c r="AL55" s="237">
        <v>0.89670751407999993</v>
      </c>
      <c r="AM55" s="237">
        <v>0.47130813257999998</v>
      </c>
      <c r="AN55" s="237">
        <v>5.8153866719999996E-2</v>
      </c>
      <c r="AO55" s="237">
        <v>0.35757588316</v>
      </c>
      <c r="AP55" s="237">
        <v>4.78951214798</v>
      </c>
      <c r="AQ55" s="237">
        <v>1.05699261238</v>
      </c>
      <c r="AR55" s="237">
        <v>0.27883356634000001</v>
      </c>
      <c r="AS55" s="237">
        <v>0.13020391667999998</v>
      </c>
      <c r="AT55" s="237">
        <v>0.63480736962000006</v>
      </c>
      <c r="AU55" s="237">
        <v>1.92100535926</v>
      </c>
      <c r="AV55" s="237">
        <v>1.1607114089599999</v>
      </c>
      <c r="BR55" s="227"/>
      <c r="BS55" s="227"/>
      <c r="BT55" s="227"/>
      <c r="BU55" s="228"/>
      <c r="BV55" s="228"/>
      <c r="BW55" s="227"/>
      <c r="BX55" s="227"/>
      <c r="BY55" s="227"/>
    </row>
    <row r="56" spans="1:99" x14ac:dyDescent="0.25">
      <c r="A56" s="33" t="s">
        <v>386</v>
      </c>
      <c r="B56" s="237">
        <f>SUM(B6:B55)</f>
        <v>31314.973200860775</v>
      </c>
      <c r="C56" s="237">
        <f>SUM(C6:C55)</f>
        <v>2921.5363956863798</v>
      </c>
      <c r="D56" s="237">
        <f t="shared" ref="D56:Y56" si="29">SUM(D6:D55)</f>
        <v>92.128584160979997</v>
      </c>
      <c r="E56" s="237">
        <f t="shared" si="29"/>
        <v>20.380057246300005</v>
      </c>
      <c r="F56" s="237">
        <f t="shared" si="29"/>
        <v>73.102788805359978</v>
      </c>
      <c r="G56" s="237">
        <f t="shared" si="29"/>
        <v>1.8194873813600001</v>
      </c>
      <c r="H56" s="237">
        <f t="shared" si="29"/>
        <v>44.831068413360001</v>
      </c>
      <c r="I56" s="237">
        <f t="shared" si="29"/>
        <v>0.84050771307999983</v>
      </c>
      <c r="J56" s="237">
        <f t="shared" si="29"/>
        <v>3.296057094</v>
      </c>
      <c r="K56" s="237">
        <f t="shared" si="29"/>
        <v>55.213043170400013</v>
      </c>
      <c r="L56" s="237">
        <f t="shared" si="29"/>
        <v>67.795208838880001</v>
      </c>
      <c r="M56" s="237">
        <f t="shared" si="29"/>
        <v>30.938541108760006</v>
      </c>
      <c r="N56" s="237">
        <f t="shared" si="29"/>
        <v>155.87000111033998</v>
      </c>
      <c r="O56" s="237">
        <f t="shared" si="29"/>
        <v>140.32455192981999</v>
      </c>
      <c r="P56" s="237">
        <f t="shared" si="29"/>
        <v>31.702793085400007</v>
      </c>
      <c r="Q56" s="237">
        <f t="shared" si="29"/>
        <v>277.37442990542002</v>
      </c>
      <c r="R56" s="237">
        <f t="shared" si="29"/>
        <v>26.013369263579992</v>
      </c>
      <c r="S56" s="237">
        <f t="shared" si="29"/>
        <v>5.9208218531399996</v>
      </c>
      <c r="T56" s="237">
        <f t="shared" si="29"/>
        <v>27.074289965359998</v>
      </c>
      <c r="U56" s="237">
        <f t="shared" si="29"/>
        <v>0.21247969960000002</v>
      </c>
      <c r="V56" s="237">
        <f t="shared" si="29"/>
        <v>52.87762437944</v>
      </c>
      <c r="W56" s="237">
        <f t="shared" si="29"/>
        <v>30.060624921200006</v>
      </c>
      <c r="X56" s="237">
        <f t="shared" si="29"/>
        <v>66.134698402259971</v>
      </c>
      <c r="Y56" s="237">
        <f t="shared" si="29"/>
        <v>18.120655603440003</v>
      </c>
      <c r="Z56" s="237">
        <f t="shared" ref="Z56:AV56" si="30">SUM(Z6:Z55)</f>
        <v>49.625218065499993</v>
      </c>
      <c r="AA56" s="237">
        <f t="shared" si="30"/>
        <v>66.332489043299987</v>
      </c>
      <c r="AB56" s="237">
        <f t="shared" si="30"/>
        <v>82.921969048359998</v>
      </c>
      <c r="AC56" s="237">
        <f t="shared" si="30"/>
        <v>18.15245044808</v>
      </c>
      <c r="AD56" s="237">
        <f t="shared" si="30"/>
        <v>2.07229123196</v>
      </c>
      <c r="AE56" s="237">
        <f t="shared" si="30"/>
        <v>4.7447264857400002</v>
      </c>
      <c r="AF56" s="237">
        <f t="shared" si="30"/>
        <v>128.79684421279998</v>
      </c>
      <c r="AG56" s="237">
        <f t="shared" si="30"/>
        <v>14.218782798260001</v>
      </c>
      <c r="AH56" s="237">
        <f t="shared" si="30"/>
        <v>12.694873711680001</v>
      </c>
      <c r="AI56" s="237">
        <f t="shared" si="30"/>
        <v>191.38607361648008</v>
      </c>
      <c r="AJ56" s="237">
        <f t="shared" si="30"/>
        <v>30.10998639936</v>
      </c>
      <c r="AK56" s="237">
        <f t="shared" si="30"/>
        <v>2.47065755664</v>
      </c>
      <c r="AL56" s="237">
        <f t="shared" si="30"/>
        <v>181.74230388391996</v>
      </c>
      <c r="AM56" s="237">
        <f t="shared" si="30"/>
        <v>31.604806759240002</v>
      </c>
      <c r="AN56" s="237">
        <f t="shared" si="30"/>
        <v>3.4104806145799991</v>
      </c>
      <c r="AO56" s="237">
        <f t="shared" si="30"/>
        <v>61.96946489282</v>
      </c>
      <c r="AP56" s="237">
        <f t="shared" si="30"/>
        <v>326.58129102776007</v>
      </c>
      <c r="AQ56" s="237">
        <f t="shared" si="30"/>
        <v>57.230772061259998</v>
      </c>
      <c r="AR56" s="237">
        <f t="shared" si="30"/>
        <v>55.172352518679986</v>
      </c>
      <c r="AS56" s="237">
        <f t="shared" si="30"/>
        <v>24.013792137340001</v>
      </c>
      <c r="AT56" s="237">
        <f t="shared" si="30"/>
        <v>33.723937508959992</v>
      </c>
      <c r="AU56" s="237">
        <f t="shared" si="30"/>
        <v>195.75078602893998</v>
      </c>
      <c r="AV56" s="237">
        <f t="shared" si="30"/>
        <v>124.77836158323997</v>
      </c>
      <c r="BO56" s="5"/>
      <c r="BQ56" s="5"/>
      <c r="BR56" s="67"/>
      <c r="BS56" s="67"/>
      <c r="BT56" s="67"/>
      <c r="BU56" s="67"/>
      <c r="BV56" s="67"/>
      <c r="BW56" s="67"/>
      <c r="BX56" s="67"/>
      <c r="BY56" s="67"/>
    </row>
    <row r="57" spans="1:99" x14ac:dyDescent="0.25">
      <c r="BQ57" s="67"/>
      <c r="BR57" s="67"/>
      <c r="BS57" s="67"/>
      <c r="BT57" s="67"/>
      <c r="BU57" s="67"/>
      <c r="BV57" s="67"/>
      <c r="BW57" s="67"/>
      <c r="BX57" s="67"/>
      <c r="BY57" s="121"/>
      <c r="BZ57" s="121"/>
      <c r="CA57" s="121"/>
    </row>
    <row r="58" spans="1:99" x14ac:dyDescent="0.25">
      <c r="BY58" s="5"/>
      <c r="BZ58" s="5"/>
      <c r="CA58" s="5"/>
    </row>
  </sheetData>
  <mergeCells count="31">
    <mergeCell ref="BQ4:BX4"/>
    <mergeCell ref="BF4:BF5"/>
    <mergeCell ref="BG4:BG5"/>
    <mergeCell ref="BH4:BH5"/>
    <mergeCell ref="BI4:BI5"/>
    <mergeCell ref="BJ4:BJ5"/>
    <mergeCell ref="BN4:BP4"/>
    <mergeCell ref="BL4:BL5"/>
    <mergeCell ref="D4:AV4"/>
    <mergeCell ref="A4:A5"/>
    <mergeCell ref="B4:B5"/>
    <mergeCell ref="C4:C5"/>
    <mergeCell ref="BE3:BE5"/>
    <mergeCell ref="AZ3:BB3"/>
    <mergeCell ref="AZ4:BA4"/>
    <mergeCell ref="BK3:BL3"/>
    <mergeCell ref="CD4:CK4"/>
    <mergeCell ref="CN4:CU4"/>
    <mergeCell ref="BF3:BJ3"/>
    <mergeCell ref="AX15:AX16"/>
    <mergeCell ref="AY15:AY16"/>
    <mergeCell ref="AZ15:BA15"/>
    <mergeCell ref="CM4:CM5"/>
    <mergeCell ref="BY3:BY5"/>
    <mergeCell ref="AX3:AY4"/>
    <mergeCell ref="CC4:CC5"/>
    <mergeCell ref="BZ3:CA3"/>
    <mergeCell ref="BZ4:BZ5"/>
    <mergeCell ref="CA4:CA5"/>
    <mergeCell ref="BF14:BJ14"/>
    <mergeCell ref="BK4:BK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909E9-40E0-414B-A7F8-5DF73BA9A715}">
  <dimension ref="A1:G234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8.28515625" style="1" bestFit="1" customWidth="1"/>
    <col min="2" max="2" width="9.85546875" style="1" customWidth="1"/>
    <col min="3" max="3" width="11.140625" style="10" bestFit="1" customWidth="1"/>
    <col min="4" max="4" width="11.7109375" style="10" bestFit="1" customWidth="1"/>
    <col min="5" max="5" width="15.140625" style="10" bestFit="1" customWidth="1"/>
    <col min="6" max="6" width="9.85546875" style="10" bestFit="1" customWidth="1"/>
    <col min="7" max="7" width="11" style="1" customWidth="1"/>
    <col min="8" max="16384" width="9.140625" style="1"/>
  </cols>
  <sheetData>
    <row r="1" spans="1:7" x14ac:dyDescent="0.25">
      <c r="A1" s="1" t="s">
        <v>82</v>
      </c>
      <c r="B1" s="11" t="s">
        <v>417</v>
      </c>
    </row>
    <row r="2" spans="1:7" x14ac:dyDescent="0.25">
      <c r="B2" s="11"/>
    </row>
    <row r="3" spans="1:7" x14ac:dyDescent="0.25">
      <c r="A3" s="505" t="s">
        <v>79</v>
      </c>
      <c r="B3" s="505" t="s">
        <v>0</v>
      </c>
      <c r="C3" s="504" t="s">
        <v>88</v>
      </c>
      <c r="D3" s="504"/>
      <c r="E3" s="504"/>
      <c r="F3" s="504"/>
      <c r="G3" s="504"/>
    </row>
    <row r="4" spans="1:7" x14ac:dyDescent="0.25">
      <c r="A4" s="505"/>
      <c r="B4" s="505"/>
      <c r="C4" s="14" t="s">
        <v>73</v>
      </c>
      <c r="D4" s="14" t="s">
        <v>74</v>
      </c>
      <c r="E4" s="14" t="s">
        <v>342</v>
      </c>
      <c r="F4" s="14" t="s">
        <v>75</v>
      </c>
      <c r="G4" s="14" t="s">
        <v>54</v>
      </c>
    </row>
    <row r="5" spans="1:7" x14ac:dyDescent="0.25">
      <c r="A5" s="505"/>
      <c r="B5" s="505"/>
      <c r="C5" s="468" t="s">
        <v>370</v>
      </c>
      <c r="D5" s="468" t="s">
        <v>370</v>
      </c>
      <c r="E5" s="468" t="s">
        <v>370</v>
      </c>
      <c r="F5" s="468" t="s">
        <v>370</v>
      </c>
      <c r="G5" s="468" t="s">
        <v>370</v>
      </c>
    </row>
    <row r="6" spans="1:7" x14ac:dyDescent="0.25">
      <c r="A6" s="15" t="s">
        <v>80</v>
      </c>
      <c r="B6" s="15">
        <v>1800</v>
      </c>
      <c r="C6" s="467">
        <v>2.2679500000000001E-4</v>
      </c>
      <c r="D6" s="467">
        <v>9.5435335999999996E-2</v>
      </c>
      <c r="E6" s="467">
        <v>0</v>
      </c>
      <c r="F6" s="467">
        <v>0</v>
      </c>
      <c r="G6" s="467">
        <f>SUM(C6:F6)</f>
        <v>9.5662130999999997E-2</v>
      </c>
    </row>
    <row r="7" spans="1:7" x14ac:dyDescent="0.25">
      <c r="A7" s="15" t="s">
        <v>80</v>
      </c>
      <c r="B7" s="15">
        <v>1801</v>
      </c>
      <c r="C7" s="467">
        <v>2.2679500000000001E-4</v>
      </c>
      <c r="D7" s="467">
        <v>0.100878416</v>
      </c>
      <c r="E7" s="467">
        <v>0</v>
      </c>
      <c r="F7" s="467">
        <v>0</v>
      </c>
      <c r="G7" s="467">
        <f t="shared" ref="G7:G70" si="0">SUM(C7:F7)</f>
        <v>0.101105211</v>
      </c>
    </row>
    <row r="8" spans="1:7" x14ac:dyDescent="0.25">
      <c r="A8" s="15" t="s">
        <v>80</v>
      </c>
      <c r="B8" s="15">
        <v>1802</v>
      </c>
      <c r="C8" s="467">
        <v>2.2679500000000001E-4</v>
      </c>
      <c r="D8" s="467">
        <v>0.10722867599999999</v>
      </c>
      <c r="E8" s="467">
        <v>0</v>
      </c>
      <c r="F8" s="467">
        <v>0</v>
      </c>
      <c r="G8" s="467">
        <f t="shared" si="0"/>
        <v>0.107455471</v>
      </c>
    </row>
    <row r="9" spans="1:7" x14ac:dyDescent="0.25">
      <c r="A9" s="15" t="s">
        <v>80</v>
      </c>
      <c r="B9" s="15">
        <v>1803</v>
      </c>
      <c r="C9" s="467">
        <v>2.7215399999999998E-4</v>
      </c>
      <c r="D9" s="467">
        <v>0.112399602</v>
      </c>
      <c r="E9" s="467">
        <v>0</v>
      </c>
      <c r="F9" s="467">
        <v>0</v>
      </c>
      <c r="G9" s="467">
        <f t="shared" si="0"/>
        <v>0.112671756</v>
      </c>
    </row>
    <row r="10" spans="1:7" x14ac:dyDescent="0.25">
      <c r="A10" s="15" t="s">
        <v>80</v>
      </c>
      <c r="B10" s="15">
        <v>1804</v>
      </c>
      <c r="C10" s="467">
        <v>3.1751300000000001E-4</v>
      </c>
      <c r="D10" s="467">
        <v>0.12519084</v>
      </c>
      <c r="E10" s="467">
        <v>0</v>
      </c>
      <c r="F10" s="467">
        <v>0</v>
      </c>
      <c r="G10" s="467">
        <f t="shared" si="0"/>
        <v>0.12550835299999999</v>
      </c>
    </row>
    <row r="11" spans="1:7" x14ac:dyDescent="0.25">
      <c r="A11" s="15" t="s">
        <v>80</v>
      </c>
      <c r="B11" s="15">
        <v>1805</v>
      </c>
      <c r="C11" s="467">
        <v>3.6287200000000003E-4</v>
      </c>
      <c r="D11" s="467">
        <v>0.12936386799999999</v>
      </c>
      <c r="E11" s="467">
        <v>0</v>
      </c>
      <c r="F11" s="467">
        <v>0</v>
      </c>
      <c r="G11" s="467">
        <f t="shared" si="0"/>
        <v>0.12972673999999998</v>
      </c>
    </row>
    <row r="12" spans="1:7" x14ac:dyDescent="0.25">
      <c r="A12" s="15" t="s">
        <v>80</v>
      </c>
      <c r="B12" s="15">
        <v>1806</v>
      </c>
      <c r="C12" s="467">
        <v>3.6287200000000003E-4</v>
      </c>
      <c r="D12" s="467">
        <v>0.13421728099999999</v>
      </c>
      <c r="E12" s="467">
        <v>0</v>
      </c>
      <c r="F12" s="467">
        <v>0</v>
      </c>
      <c r="G12" s="467">
        <f t="shared" si="0"/>
        <v>0.13458015299999998</v>
      </c>
    </row>
    <row r="13" spans="1:7" x14ac:dyDescent="0.25">
      <c r="A13" s="15" t="s">
        <v>80</v>
      </c>
      <c r="B13" s="15">
        <v>1807</v>
      </c>
      <c r="C13" s="467">
        <v>4.08231E-4</v>
      </c>
      <c r="D13" s="467">
        <v>0.13893461700000001</v>
      </c>
      <c r="E13" s="467">
        <v>0</v>
      </c>
      <c r="F13" s="467">
        <v>0</v>
      </c>
      <c r="G13" s="467">
        <f t="shared" si="0"/>
        <v>0.13934284800000002</v>
      </c>
    </row>
    <row r="14" spans="1:7" x14ac:dyDescent="0.25">
      <c r="A14" s="15" t="s">
        <v>80</v>
      </c>
      <c r="B14" s="15">
        <v>1808</v>
      </c>
      <c r="C14" s="467">
        <v>8.6182100000000003E-4</v>
      </c>
      <c r="D14" s="467">
        <v>0.14356123500000001</v>
      </c>
      <c r="E14" s="467">
        <v>0</v>
      </c>
      <c r="F14" s="467">
        <v>0</v>
      </c>
      <c r="G14" s="467">
        <f t="shared" si="0"/>
        <v>0.14442305600000002</v>
      </c>
    </row>
    <row r="15" spans="1:7" x14ac:dyDescent="0.25">
      <c r="A15" s="15" t="s">
        <v>80</v>
      </c>
      <c r="B15" s="15">
        <v>1809</v>
      </c>
      <c r="C15" s="467">
        <v>1.3154109999999998E-3</v>
      </c>
      <c r="D15" s="467">
        <v>0.14846000699999998</v>
      </c>
      <c r="E15" s="467">
        <v>0</v>
      </c>
      <c r="F15" s="467">
        <v>0</v>
      </c>
      <c r="G15" s="467">
        <f t="shared" si="0"/>
        <v>0.14977541799999997</v>
      </c>
    </row>
    <row r="16" spans="1:7" x14ac:dyDescent="0.25">
      <c r="A16" s="15" t="s">
        <v>80</v>
      </c>
      <c r="B16" s="15">
        <v>1810</v>
      </c>
      <c r="C16" s="467">
        <v>1.9957960000000002E-3</v>
      </c>
      <c r="D16" s="467">
        <v>0.15376701000000001</v>
      </c>
      <c r="E16" s="467">
        <v>0</v>
      </c>
      <c r="F16" s="467">
        <v>0</v>
      </c>
      <c r="G16" s="467">
        <f t="shared" si="0"/>
        <v>0.155762806</v>
      </c>
    </row>
    <row r="17" spans="1:7" x14ac:dyDescent="0.25">
      <c r="A17" s="15" t="s">
        <v>80</v>
      </c>
      <c r="B17" s="15">
        <v>1811</v>
      </c>
      <c r="C17" s="467">
        <v>1.9957960000000002E-3</v>
      </c>
      <c r="D17" s="467">
        <v>0.16419957999999998</v>
      </c>
      <c r="E17" s="467">
        <v>0</v>
      </c>
      <c r="F17" s="467">
        <v>0</v>
      </c>
      <c r="G17" s="467">
        <f t="shared" si="0"/>
        <v>0.16619537599999998</v>
      </c>
    </row>
    <row r="18" spans="1:7" x14ac:dyDescent="0.25">
      <c r="A18" s="15" t="s">
        <v>80</v>
      </c>
      <c r="B18" s="15">
        <v>1812</v>
      </c>
      <c r="C18" s="467">
        <v>2.0865139999999998E-3</v>
      </c>
      <c r="D18" s="467">
        <v>0.177444408</v>
      </c>
      <c r="E18" s="467">
        <v>0</v>
      </c>
      <c r="F18" s="467">
        <v>0</v>
      </c>
      <c r="G18" s="467">
        <f t="shared" si="0"/>
        <v>0.17953092200000001</v>
      </c>
    </row>
    <row r="19" spans="1:7" x14ac:dyDescent="0.25">
      <c r="A19" s="15" t="s">
        <v>80</v>
      </c>
      <c r="B19" s="15">
        <v>1813</v>
      </c>
      <c r="C19" s="467">
        <v>2.0865139999999998E-3</v>
      </c>
      <c r="D19" s="467">
        <v>0.19091603099999999</v>
      </c>
      <c r="E19" s="467">
        <v>0</v>
      </c>
      <c r="F19" s="467">
        <v>0</v>
      </c>
      <c r="G19" s="467">
        <f t="shared" si="0"/>
        <v>0.193002545</v>
      </c>
    </row>
    <row r="20" spans="1:7" x14ac:dyDescent="0.25">
      <c r="A20" s="15" t="s">
        <v>80</v>
      </c>
      <c r="B20" s="15">
        <v>1814</v>
      </c>
      <c r="C20" s="467">
        <v>2.1772319999999999E-3</v>
      </c>
      <c r="D20" s="467">
        <v>0.20624737299999998</v>
      </c>
      <c r="E20" s="467">
        <v>0</v>
      </c>
      <c r="F20" s="467">
        <v>0</v>
      </c>
      <c r="G20" s="467">
        <f t="shared" si="0"/>
        <v>0.20842460499999999</v>
      </c>
    </row>
    <row r="21" spans="1:7" x14ac:dyDescent="0.25">
      <c r="A21" s="15" t="s">
        <v>80</v>
      </c>
      <c r="B21" s="15">
        <v>1815</v>
      </c>
      <c r="C21" s="467">
        <v>2.1772319999999999E-3</v>
      </c>
      <c r="D21" s="467">
        <v>0.22176015099999999</v>
      </c>
      <c r="E21" s="467">
        <v>0</v>
      </c>
      <c r="F21" s="467">
        <v>0</v>
      </c>
      <c r="G21" s="467">
        <f t="shared" si="0"/>
        <v>0.22393738299999999</v>
      </c>
    </row>
    <row r="22" spans="1:7" x14ac:dyDescent="0.25">
      <c r="A22" s="15" t="s">
        <v>80</v>
      </c>
      <c r="B22" s="15">
        <v>1816</v>
      </c>
      <c r="C22" s="467">
        <v>2.1772319999999999E-3</v>
      </c>
      <c r="D22" s="467">
        <v>0.24412213799999999</v>
      </c>
      <c r="E22" s="467">
        <v>0</v>
      </c>
      <c r="F22" s="467">
        <v>0</v>
      </c>
      <c r="G22" s="467">
        <f t="shared" si="0"/>
        <v>0.24629936999999999</v>
      </c>
    </row>
    <row r="23" spans="1:7" x14ac:dyDescent="0.25">
      <c r="A23" s="15" t="s">
        <v>80</v>
      </c>
      <c r="B23" s="15">
        <v>1817</v>
      </c>
      <c r="C23" s="467">
        <v>2.1772319999999999E-3</v>
      </c>
      <c r="D23" s="467">
        <v>0.265894458</v>
      </c>
      <c r="E23" s="467">
        <v>0</v>
      </c>
      <c r="F23" s="467">
        <v>0</v>
      </c>
      <c r="G23" s="467">
        <f t="shared" si="0"/>
        <v>0.26807168999999997</v>
      </c>
    </row>
    <row r="24" spans="1:7" x14ac:dyDescent="0.25">
      <c r="A24" s="15" t="s">
        <v>80</v>
      </c>
      <c r="B24" s="15">
        <v>1818</v>
      </c>
      <c r="C24" s="467">
        <v>2.449386E-3</v>
      </c>
      <c r="D24" s="467">
        <v>0.28857395799999996</v>
      </c>
      <c r="E24" s="467">
        <v>0</v>
      </c>
      <c r="F24" s="467">
        <v>0</v>
      </c>
      <c r="G24" s="467">
        <f t="shared" si="0"/>
        <v>0.29102334399999996</v>
      </c>
    </row>
    <row r="25" spans="1:7" x14ac:dyDescent="0.25">
      <c r="A25" s="15" t="s">
        <v>80</v>
      </c>
      <c r="B25" s="15">
        <v>1819</v>
      </c>
      <c r="C25" s="467">
        <v>2.9029760000000003E-3</v>
      </c>
      <c r="D25" s="467">
        <v>0.273923001</v>
      </c>
      <c r="E25" s="467">
        <v>0</v>
      </c>
      <c r="F25" s="467">
        <v>0</v>
      </c>
      <c r="G25" s="467">
        <f t="shared" si="0"/>
        <v>0.276825977</v>
      </c>
    </row>
    <row r="26" spans="1:7" x14ac:dyDescent="0.25">
      <c r="A26" s="15" t="s">
        <v>80</v>
      </c>
      <c r="B26" s="15">
        <v>1820</v>
      </c>
      <c r="C26" s="467">
        <v>3.6876867000000002E-3</v>
      </c>
      <c r="D26" s="467">
        <v>0.27496625799999996</v>
      </c>
      <c r="E26" s="467">
        <v>0</v>
      </c>
      <c r="F26" s="467">
        <v>0</v>
      </c>
      <c r="G26" s="467">
        <f t="shared" si="0"/>
        <v>0.27865394469999999</v>
      </c>
    </row>
    <row r="27" spans="1:7" x14ac:dyDescent="0.25">
      <c r="A27" s="15" t="s">
        <v>80</v>
      </c>
      <c r="B27" s="15">
        <v>1821</v>
      </c>
      <c r="C27" s="467">
        <v>3.3257218799999998E-3</v>
      </c>
      <c r="D27" s="467">
        <v>0.28276800599999996</v>
      </c>
      <c r="E27" s="467">
        <v>0</v>
      </c>
      <c r="F27" s="467">
        <v>0</v>
      </c>
      <c r="G27" s="467">
        <f t="shared" si="0"/>
        <v>0.28609372787999998</v>
      </c>
    </row>
    <row r="28" spans="1:7" x14ac:dyDescent="0.25">
      <c r="A28" s="15" t="s">
        <v>80</v>
      </c>
      <c r="B28" s="15">
        <v>1822</v>
      </c>
      <c r="C28" s="467">
        <v>5.0194269399999993E-3</v>
      </c>
      <c r="D28" s="467">
        <v>0.28403805799999998</v>
      </c>
      <c r="E28" s="467">
        <v>0</v>
      </c>
      <c r="F28" s="467">
        <v>0</v>
      </c>
      <c r="G28" s="467">
        <f t="shared" si="0"/>
        <v>0.28905748494</v>
      </c>
    </row>
    <row r="29" spans="1:7" x14ac:dyDescent="0.25">
      <c r="A29" s="15" t="s">
        <v>80</v>
      </c>
      <c r="B29" s="15">
        <v>1823</v>
      </c>
      <c r="C29" s="467">
        <v>9.1679610800000002E-3</v>
      </c>
      <c r="D29" s="467">
        <v>0.28573085588000002</v>
      </c>
      <c r="E29" s="467">
        <v>0</v>
      </c>
      <c r="F29" s="467">
        <v>0</v>
      </c>
      <c r="G29" s="467">
        <f t="shared" si="0"/>
        <v>0.29489881696000003</v>
      </c>
    </row>
    <row r="30" spans="1:7" x14ac:dyDescent="0.25">
      <c r="A30" s="15" t="s">
        <v>80</v>
      </c>
      <c r="B30" s="15">
        <v>1824</v>
      </c>
      <c r="C30" s="467">
        <v>1.385989604E-2</v>
      </c>
      <c r="D30" s="467">
        <v>0.31700497919999998</v>
      </c>
      <c r="E30" s="467">
        <v>0</v>
      </c>
      <c r="F30" s="467">
        <v>0</v>
      </c>
      <c r="G30" s="467">
        <f t="shared" si="0"/>
        <v>0.33086487523999997</v>
      </c>
    </row>
    <row r="31" spans="1:7" x14ac:dyDescent="0.25">
      <c r="A31" s="15" t="s">
        <v>80</v>
      </c>
      <c r="B31" s="15">
        <v>1825</v>
      </c>
      <c r="C31" s="467">
        <v>3.9116694420000001E-2</v>
      </c>
      <c r="D31" s="467">
        <v>0.3304584586</v>
      </c>
      <c r="E31" s="467">
        <v>0</v>
      </c>
      <c r="F31" s="467">
        <v>0</v>
      </c>
      <c r="G31" s="467">
        <f t="shared" si="0"/>
        <v>0.36957515301999999</v>
      </c>
    </row>
    <row r="32" spans="1:7" x14ac:dyDescent="0.25">
      <c r="A32" s="15" t="s">
        <v>80</v>
      </c>
      <c r="B32" s="15">
        <v>1826</v>
      </c>
      <c r="C32" s="467">
        <v>5.5694501739999999E-2</v>
      </c>
      <c r="D32" s="467">
        <v>0.37259787678</v>
      </c>
      <c r="E32" s="467">
        <v>0</v>
      </c>
      <c r="F32" s="467">
        <v>0</v>
      </c>
      <c r="G32" s="467">
        <f t="shared" si="0"/>
        <v>0.42829237852000002</v>
      </c>
    </row>
    <row r="33" spans="1:7" x14ac:dyDescent="0.25">
      <c r="A33" s="15" t="s">
        <v>80</v>
      </c>
      <c r="B33" s="15">
        <v>1827</v>
      </c>
      <c r="C33" s="467">
        <v>7.2308596259999997E-2</v>
      </c>
      <c r="D33" s="467">
        <v>0.39550326460000002</v>
      </c>
      <c r="E33" s="467">
        <v>0</v>
      </c>
      <c r="F33" s="467">
        <v>0</v>
      </c>
      <c r="G33" s="467">
        <f t="shared" si="0"/>
        <v>0.46781186086000004</v>
      </c>
    </row>
    <row r="34" spans="1:7" x14ac:dyDescent="0.25">
      <c r="A34" s="15" t="s">
        <v>80</v>
      </c>
      <c r="B34" s="15">
        <v>1828</v>
      </c>
      <c r="C34" s="467">
        <v>9.3388737919999992E-2</v>
      </c>
      <c r="D34" s="467">
        <v>0.43651687239999998</v>
      </c>
      <c r="E34" s="467">
        <v>0</v>
      </c>
      <c r="F34" s="467">
        <v>0</v>
      </c>
      <c r="G34" s="467">
        <f t="shared" si="0"/>
        <v>0.52990561031999994</v>
      </c>
    </row>
    <row r="35" spans="1:7" x14ac:dyDescent="0.25">
      <c r="A35" s="15" t="s">
        <v>80</v>
      </c>
      <c r="B35" s="15">
        <v>1829</v>
      </c>
      <c r="C35" s="467">
        <v>0.13533946265999999</v>
      </c>
      <c r="D35" s="467">
        <v>0.46071136300000004</v>
      </c>
      <c r="E35" s="467">
        <v>0</v>
      </c>
      <c r="F35" s="467">
        <v>0</v>
      </c>
      <c r="G35" s="467">
        <f t="shared" si="0"/>
        <v>0.59605082566000001</v>
      </c>
    </row>
    <row r="36" spans="1:7" x14ac:dyDescent="0.25">
      <c r="A36" s="15" t="s">
        <v>80</v>
      </c>
      <c r="B36" s="15">
        <v>1830</v>
      </c>
      <c r="C36" s="467">
        <v>0.21299679220000001</v>
      </c>
      <c r="D36" s="467">
        <v>0.49785947682000004</v>
      </c>
      <c r="E36" s="467">
        <v>0</v>
      </c>
      <c r="F36" s="467">
        <v>0</v>
      </c>
      <c r="G36" s="467">
        <f t="shared" si="0"/>
        <v>0.71085626901999999</v>
      </c>
    </row>
    <row r="37" spans="1:7" x14ac:dyDescent="0.25">
      <c r="A37" s="15" t="s">
        <v>80</v>
      </c>
      <c r="B37" s="15">
        <v>1831</v>
      </c>
      <c r="C37" s="467">
        <v>0.23401433844000002</v>
      </c>
      <c r="D37" s="467">
        <v>0.53021042279999997</v>
      </c>
      <c r="E37" s="467">
        <v>0</v>
      </c>
      <c r="F37" s="467">
        <v>0</v>
      </c>
      <c r="G37" s="467">
        <f t="shared" si="0"/>
        <v>0.76422476123999994</v>
      </c>
    </row>
    <row r="38" spans="1:7" x14ac:dyDescent="0.25">
      <c r="A38" s="15" t="s">
        <v>80</v>
      </c>
      <c r="B38" s="15">
        <v>1832</v>
      </c>
      <c r="C38" s="467">
        <v>0.45535990818000005</v>
      </c>
      <c r="D38" s="467">
        <v>0.59499486814000002</v>
      </c>
      <c r="E38" s="467">
        <v>0</v>
      </c>
      <c r="F38" s="467">
        <v>0</v>
      </c>
      <c r="G38" s="467">
        <f t="shared" si="0"/>
        <v>1.0503547763200001</v>
      </c>
    </row>
    <row r="39" spans="1:7" x14ac:dyDescent="0.25">
      <c r="A39" s="15" t="s">
        <v>80</v>
      </c>
      <c r="B39" s="15">
        <v>1833</v>
      </c>
      <c r="C39" s="467">
        <v>0.60170981449999994</v>
      </c>
      <c r="D39" s="467">
        <v>0.60677278607999996</v>
      </c>
      <c r="E39" s="467">
        <v>0</v>
      </c>
      <c r="F39" s="467">
        <v>0</v>
      </c>
      <c r="G39" s="467">
        <f t="shared" si="0"/>
        <v>1.20848260058</v>
      </c>
    </row>
    <row r="40" spans="1:7" x14ac:dyDescent="0.25">
      <c r="A40" s="15" t="s">
        <v>80</v>
      </c>
      <c r="B40" s="15">
        <v>1834</v>
      </c>
      <c r="C40" s="467">
        <v>0.46418767675999995</v>
      </c>
      <c r="D40" s="467">
        <v>0.65088985665999999</v>
      </c>
      <c r="E40" s="467">
        <v>0</v>
      </c>
      <c r="F40" s="467">
        <v>0</v>
      </c>
      <c r="G40" s="467">
        <f t="shared" si="0"/>
        <v>1.11507753342</v>
      </c>
    </row>
    <row r="41" spans="1:7" x14ac:dyDescent="0.25">
      <c r="A41" s="15" t="s">
        <v>80</v>
      </c>
      <c r="B41" s="15">
        <v>1835</v>
      </c>
      <c r="C41" s="467">
        <v>0.68940146201999997</v>
      </c>
      <c r="D41" s="467">
        <v>0.75687478887999993</v>
      </c>
      <c r="E41" s="467">
        <v>0</v>
      </c>
      <c r="F41" s="467">
        <v>0</v>
      </c>
      <c r="G41" s="467">
        <f t="shared" si="0"/>
        <v>1.4462762509</v>
      </c>
    </row>
    <row r="42" spans="1:7" x14ac:dyDescent="0.25">
      <c r="A42" s="15" t="s">
        <v>80</v>
      </c>
      <c r="B42" s="15">
        <v>1836</v>
      </c>
      <c r="C42" s="467">
        <v>0.83897457887999993</v>
      </c>
      <c r="D42" s="467">
        <v>0.76771377551999997</v>
      </c>
      <c r="E42" s="467">
        <v>0</v>
      </c>
      <c r="F42" s="467">
        <v>0</v>
      </c>
      <c r="G42" s="467">
        <f t="shared" si="0"/>
        <v>1.6066883543999999</v>
      </c>
    </row>
    <row r="43" spans="1:7" x14ac:dyDescent="0.25">
      <c r="A43" s="15" t="s">
        <v>80</v>
      </c>
      <c r="B43" s="15">
        <v>1837</v>
      </c>
      <c r="C43" s="467">
        <v>1.055912161</v>
      </c>
      <c r="D43" s="467">
        <v>0.75507403658000005</v>
      </c>
      <c r="E43" s="467">
        <v>0</v>
      </c>
      <c r="F43" s="467">
        <v>0</v>
      </c>
      <c r="G43" s="467">
        <f t="shared" si="0"/>
        <v>1.8109861975800001</v>
      </c>
    </row>
    <row r="44" spans="1:7" x14ac:dyDescent="0.25">
      <c r="A44" s="15" t="s">
        <v>80</v>
      </c>
      <c r="B44" s="15">
        <v>1838</v>
      </c>
      <c r="C44" s="467">
        <v>0.88701792449999994</v>
      </c>
      <c r="D44" s="467">
        <v>0.81581427348000002</v>
      </c>
      <c r="E44" s="467">
        <v>0</v>
      </c>
      <c r="F44" s="467">
        <v>0</v>
      </c>
      <c r="G44" s="467">
        <f t="shared" si="0"/>
        <v>1.7028321979799999</v>
      </c>
    </row>
    <row r="45" spans="1:7" x14ac:dyDescent="0.25">
      <c r="A45" s="15" t="s">
        <v>80</v>
      </c>
      <c r="B45" s="15">
        <v>1839</v>
      </c>
      <c r="C45" s="467">
        <v>0.97279451503999992</v>
      </c>
      <c r="D45" s="467">
        <v>0.91900872002</v>
      </c>
      <c r="E45" s="467">
        <v>0</v>
      </c>
      <c r="F45" s="467">
        <v>0</v>
      </c>
      <c r="G45" s="467">
        <f t="shared" si="0"/>
        <v>1.8918032350599998</v>
      </c>
    </row>
    <row r="46" spans="1:7" x14ac:dyDescent="0.25">
      <c r="A46" s="15" t="s">
        <v>80</v>
      </c>
      <c r="B46" s="15">
        <v>1840</v>
      </c>
      <c r="C46" s="467">
        <v>1.0243930990799999</v>
      </c>
      <c r="D46" s="467">
        <v>0.91688864035999995</v>
      </c>
      <c r="E46" s="467">
        <v>0</v>
      </c>
      <c r="F46" s="467">
        <v>0</v>
      </c>
      <c r="G46" s="467">
        <f t="shared" si="0"/>
        <v>1.9412817394399999</v>
      </c>
    </row>
    <row r="47" spans="1:7" x14ac:dyDescent="0.25">
      <c r="A47" s="15" t="s">
        <v>80</v>
      </c>
      <c r="B47" s="15">
        <v>1841</v>
      </c>
      <c r="C47" s="467">
        <v>1.1450843262799999</v>
      </c>
      <c r="D47" s="467">
        <v>1.0084294526199999</v>
      </c>
      <c r="E47" s="467">
        <v>0</v>
      </c>
      <c r="F47" s="467">
        <v>0</v>
      </c>
      <c r="G47" s="467">
        <f t="shared" si="0"/>
        <v>2.1535137788999998</v>
      </c>
    </row>
    <row r="48" spans="1:7" x14ac:dyDescent="0.25">
      <c r="A48" s="15" t="s">
        <v>80</v>
      </c>
      <c r="B48" s="15">
        <v>1842</v>
      </c>
      <c r="C48" s="467">
        <v>1.3072336794800001</v>
      </c>
      <c r="D48" s="467">
        <v>1.08448651664</v>
      </c>
      <c r="E48" s="467">
        <v>0</v>
      </c>
      <c r="F48" s="467">
        <v>0</v>
      </c>
      <c r="G48" s="467">
        <f t="shared" si="0"/>
        <v>2.3917201961200001</v>
      </c>
    </row>
    <row r="49" spans="1:7" x14ac:dyDescent="0.25">
      <c r="A49" s="15" t="s">
        <v>80</v>
      </c>
      <c r="B49" s="15">
        <v>1843</v>
      </c>
      <c r="C49" s="467">
        <v>1.5026502304599998</v>
      </c>
      <c r="D49" s="467">
        <v>1.1977216314199999</v>
      </c>
      <c r="E49" s="467">
        <v>0</v>
      </c>
      <c r="F49" s="467">
        <v>0</v>
      </c>
      <c r="G49" s="467">
        <f t="shared" si="0"/>
        <v>2.7003718618799999</v>
      </c>
    </row>
    <row r="50" spans="1:7" x14ac:dyDescent="0.25">
      <c r="A50" s="15" t="s">
        <v>80</v>
      </c>
      <c r="B50" s="15">
        <v>1844</v>
      </c>
      <c r="C50" s="467">
        <v>1.9301642485399999</v>
      </c>
      <c r="D50" s="467">
        <v>1.37095581704</v>
      </c>
      <c r="E50" s="467">
        <v>0</v>
      </c>
      <c r="F50" s="467">
        <v>0</v>
      </c>
      <c r="G50" s="467">
        <f t="shared" si="0"/>
        <v>3.3011200655800002</v>
      </c>
    </row>
    <row r="51" spans="1:7" x14ac:dyDescent="0.25">
      <c r="A51" s="15" t="s">
        <v>80</v>
      </c>
      <c r="B51" s="15">
        <v>1845</v>
      </c>
      <c r="C51" s="467">
        <v>2.3820342352599999</v>
      </c>
      <c r="D51" s="467">
        <v>1.5899009884999999</v>
      </c>
      <c r="E51" s="467">
        <v>0</v>
      </c>
      <c r="F51" s="467">
        <v>0</v>
      </c>
      <c r="G51" s="467">
        <f t="shared" si="0"/>
        <v>3.9719352237600001</v>
      </c>
    </row>
    <row r="52" spans="1:7" x14ac:dyDescent="0.25">
      <c r="A52" s="15" t="s">
        <v>80</v>
      </c>
      <c r="B52" s="15">
        <v>1846</v>
      </c>
      <c r="C52" s="467">
        <v>2.7507502888199999</v>
      </c>
      <c r="D52" s="467">
        <v>1.7343059009000001</v>
      </c>
      <c r="E52" s="467">
        <v>0</v>
      </c>
      <c r="F52" s="467">
        <v>0</v>
      </c>
      <c r="G52" s="467">
        <f t="shared" si="0"/>
        <v>4.4850561897199999</v>
      </c>
    </row>
    <row r="53" spans="1:7" x14ac:dyDescent="0.25">
      <c r="A53" s="15" t="s">
        <v>80</v>
      </c>
      <c r="B53" s="15">
        <v>1847</v>
      </c>
      <c r="C53" s="467">
        <v>3.38052825252</v>
      </c>
      <c r="D53" s="467">
        <v>2.0272461162400002</v>
      </c>
      <c r="E53" s="467">
        <v>0</v>
      </c>
      <c r="F53" s="467">
        <v>0</v>
      </c>
      <c r="G53" s="467">
        <f t="shared" si="0"/>
        <v>5.4077743687600002</v>
      </c>
    </row>
    <row r="54" spans="1:7" x14ac:dyDescent="0.25">
      <c r="A54" s="15" t="s">
        <v>80</v>
      </c>
      <c r="B54" s="15">
        <v>1848</v>
      </c>
      <c r="C54" s="467">
        <v>3.6300063812399999</v>
      </c>
      <c r="D54" s="467">
        <v>2.4119929475799999</v>
      </c>
      <c r="E54" s="467">
        <v>0</v>
      </c>
      <c r="F54" s="467">
        <v>0</v>
      </c>
      <c r="G54" s="467">
        <f t="shared" si="0"/>
        <v>6.0419993288199993</v>
      </c>
    </row>
    <row r="55" spans="1:7" x14ac:dyDescent="0.25">
      <c r="A55" s="15" t="s">
        <v>80</v>
      </c>
      <c r="B55" s="15">
        <v>1849</v>
      </c>
      <c r="C55" s="467">
        <v>3.7845635450200001</v>
      </c>
      <c r="D55" s="467">
        <v>2.71156374154</v>
      </c>
      <c r="E55" s="467">
        <v>0</v>
      </c>
      <c r="F55" s="467">
        <v>0</v>
      </c>
      <c r="G55" s="467">
        <f t="shared" si="0"/>
        <v>6.4961272865600002</v>
      </c>
    </row>
    <row r="56" spans="1:7" x14ac:dyDescent="0.25">
      <c r="A56" s="15" t="s">
        <v>80</v>
      </c>
      <c r="B56" s="15">
        <v>1850</v>
      </c>
      <c r="C56" s="467">
        <v>3.9253397374199999</v>
      </c>
      <c r="D56" s="467">
        <v>3.2200172663999997</v>
      </c>
      <c r="E56" s="467">
        <v>0</v>
      </c>
      <c r="F56" s="467">
        <v>0</v>
      </c>
      <c r="G56" s="467">
        <f t="shared" si="0"/>
        <v>7.1453570038199992</v>
      </c>
    </row>
    <row r="57" spans="1:7" x14ac:dyDescent="0.25">
      <c r="A57" s="15" t="s">
        <v>80</v>
      </c>
      <c r="B57" s="15">
        <v>1851</v>
      </c>
      <c r="C57" s="467">
        <v>5.2739571541399997</v>
      </c>
      <c r="D57" s="467">
        <v>3.7127275895400005</v>
      </c>
      <c r="E57" s="467">
        <v>0</v>
      </c>
      <c r="F57" s="467">
        <v>0</v>
      </c>
      <c r="G57" s="467">
        <f t="shared" si="0"/>
        <v>8.9866847436799997</v>
      </c>
    </row>
    <row r="58" spans="1:7" x14ac:dyDescent="0.25">
      <c r="A58" s="15" t="s">
        <v>80</v>
      </c>
      <c r="B58" s="15">
        <v>1852</v>
      </c>
      <c r="C58" s="467">
        <v>5.8169887518800003</v>
      </c>
      <c r="D58" s="467">
        <v>4.2628315625599997</v>
      </c>
      <c r="E58" s="467">
        <v>0</v>
      </c>
      <c r="F58" s="467">
        <v>0</v>
      </c>
      <c r="G58" s="467">
        <f t="shared" si="0"/>
        <v>10.079820314439999</v>
      </c>
    </row>
    <row r="59" spans="1:7" x14ac:dyDescent="0.25">
      <c r="A59" s="15" t="s">
        <v>80</v>
      </c>
      <c r="B59" s="15">
        <v>1853</v>
      </c>
      <c r="C59" s="467">
        <v>6.0351374192999998</v>
      </c>
      <c r="D59" s="467">
        <v>5.0277630170199998</v>
      </c>
      <c r="E59" s="467">
        <v>0</v>
      </c>
      <c r="F59" s="467">
        <v>0</v>
      </c>
      <c r="G59" s="467">
        <f t="shared" si="0"/>
        <v>11.06290043632</v>
      </c>
    </row>
    <row r="60" spans="1:7" x14ac:dyDescent="0.25">
      <c r="A60" s="15" t="s">
        <v>80</v>
      </c>
      <c r="B60" s="15">
        <v>1854</v>
      </c>
      <c r="C60" s="467">
        <v>6.9563859667399992</v>
      </c>
      <c r="D60" s="467">
        <v>6.1079250066000004</v>
      </c>
      <c r="E60" s="467">
        <v>0</v>
      </c>
      <c r="F60" s="467">
        <v>0</v>
      </c>
      <c r="G60" s="467">
        <f t="shared" si="0"/>
        <v>13.06431097334</v>
      </c>
    </row>
    <row r="61" spans="1:7" x14ac:dyDescent="0.25">
      <c r="A61" s="15" t="s">
        <v>80</v>
      </c>
      <c r="B61" s="15">
        <v>1855</v>
      </c>
      <c r="C61" s="467">
        <v>7.8078143126600006</v>
      </c>
      <c r="D61" s="467">
        <v>6.2905548554799999</v>
      </c>
      <c r="E61" s="467">
        <v>0</v>
      </c>
      <c r="F61" s="467">
        <v>0</v>
      </c>
      <c r="G61" s="467">
        <f t="shared" si="0"/>
        <v>14.09836916814</v>
      </c>
    </row>
    <row r="62" spans="1:7" x14ac:dyDescent="0.25">
      <c r="A62" s="15" t="s">
        <v>80</v>
      </c>
      <c r="B62" s="15">
        <v>1856</v>
      </c>
      <c r="C62" s="467">
        <v>8.1280960260200015</v>
      </c>
      <c r="D62" s="467">
        <v>6.7227508295399998</v>
      </c>
      <c r="E62" s="467">
        <v>0</v>
      </c>
      <c r="F62" s="467">
        <v>0</v>
      </c>
      <c r="G62" s="467">
        <f t="shared" si="0"/>
        <v>14.85084685556</v>
      </c>
    </row>
    <row r="63" spans="1:7" x14ac:dyDescent="0.25">
      <c r="A63" s="15" t="s">
        <v>80</v>
      </c>
      <c r="B63" s="15">
        <v>1857</v>
      </c>
      <c r="C63" s="467">
        <v>7.8182795411399999</v>
      </c>
      <c r="D63" s="467">
        <v>7.4048866869399994</v>
      </c>
      <c r="E63" s="467">
        <v>0</v>
      </c>
      <c r="F63" s="467">
        <v>0</v>
      </c>
      <c r="G63" s="467">
        <f t="shared" si="0"/>
        <v>15.22316622808</v>
      </c>
    </row>
    <row r="64" spans="1:7" x14ac:dyDescent="0.25">
      <c r="A64" s="15" t="s">
        <v>80</v>
      </c>
      <c r="B64" s="15">
        <v>1858</v>
      </c>
      <c r="C64" s="467">
        <v>7.99038519484</v>
      </c>
      <c r="D64" s="467">
        <v>7.4355457422200004</v>
      </c>
      <c r="E64" s="467">
        <v>0</v>
      </c>
      <c r="F64" s="467">
        <v>0</v>
      </c>
      <c r="G64" s="467">
        <f t="shared" si="0"/>
        <v>15.42593093706</v>
      </c>
    </row>
    <row r="65" spans="1:7" x14ac:dyDescent="0.25">
      <c r="A65" s="15" t="s">
        <v>80</v>
      </c>
      <c r="B65" s="15">
        <v>1859</v>
      </c>
      <c r="C65" s="467">
        <v>9.1552723533399991</v>
      </c>
      <c r="D65" s="467">
        <v>7.6733974520600006</v>
      </c>
      <c r="E65" s="467">
        <v>0</v>
      </c>
      <c r="F65" s="467">
        <v>0</v>
      </c>
      <c r="G65" s="467">
        <f t="shared" si="0"/>
        <v>16.828669805400001</v>
      </c>
    </row>
    <row r="66" spans="1:7" x14ac:dyDescent="0.25">
      <c r="A66" s="15" t="s">
        <v>80</v>
      </c>
      <c r="B66" s="15">
        <v>1860</v>
      </c>
      <c r="C66" s="467">
        <v>9.9644397189599996</v>
      </c>
      <c r="D66" s="467">
        <v>7.5527116679399997</v>
      </c>
      <c r="E66" s="467">
        <v>0</v>
      </c>
      <c r="F66" s="467">
        <v>0</v>
      </c>
      <c r="G66" s="467">
        <f t="shared" si="0"/>
        <v>17.5171513869</v>
      </c>
    </row>
    <row r="67" spans="1:7" x14ac:dyDescent="0.25">
      <c r="A67" s="15" t="s">
        <v>80</v>
      </c>
      <c r="B67" s="15">
        <v>1861</v>
      </c>
      <c r="C67" s="467">
        <v>9.2942006200799998</v>
      </c>
      <c r="D67" s="467">
        <v>7.2714287156000008</v>
      </c>
      <c r="E67" s="467">
        <v>0</v>
      </c>
      <c r="F67" s="467">
        <v>0</v>
      </c>
      <c r="G67" s="467">
        <f t="shared" si="0"/>
        <v>16.565629335680001</v>
      </c>
    </row>
    <row r="68" spans="1:7" x14ac:dyDescent="0.25">
      <c r="A68" s="15" t="s">
        <v>80</v>
      </c>
      <c r="B68" s="15">
        <v>1862</v>
      </c>
      <c r="C68" s="467">
        <v>9.2409301033000002</v>
      </c>
      <c r="D68" s="467">
        <v>7.8172571492799996</v>
      </c>
      <c r="E68" s="467">
        <v>0</v>
      </c>
      <c r="F68" s="467">
        <v>0</v>
      </c>
      <c r="G68" s="467">
        <f t="shared" si="0"/>
        <v>17.058187252579998</v>
      </c>
    </row>
    <row r="69" spans="1:7" x14ac:dyDescent="0.25">
      <c r="A69" s="15" t="s">
        <v>80</v>
      </c>
      <c r="B69" s="15">
        <v>1863</v>
      </c>
      <c r="C69" s="467">
        <v>11.12879980588</v>
      </c>
      <c r="D69" s="467">
        <v>9.1609113842200003</v>
      </c>
      <c r="E69" s="467">
        <v>0</v>
      </c>
      <c r="F69" s="467">
        <v>0</v>
      </c>
      <c r="G69" s="467">
        <f t="shared" si="0"/>
        <v>20.2897111901</v>
      </c>
    </row>
    <row r="70" spans="1:7" x14ac:dyDescent="0.25">
      <c r="A70" s="15" t="s">
        <v>80</v>
      </c>
      <c r="B70" s="15">
        <v>1864</v>
      </c>
      <c r="C70" s="467">
        <v>11.85427346624</v>
      </c>
      <c r="D70" s="467">
        <v>9.2986512451600003</v>
      </c>
      <c r="E70" s="467">
        <v>0</v>
      </c>
      <c r="F70" s="467">
        <v>0</v>
      </c>
      <c r="G70" s="467">
        <f t="shared" si="0"/>
        <v>21.152924711400001</v>
      </c>
    </row>
    <row r="71" spans="1:7" x14ac:dyDescent="0.25">
      <c r="A71" s="15" t="s">
        <v>80</v>
      </c>
      <c r="B71" s="15">
        <v>1865</v>
      </c>
      <c r="C71" s="467">
        <v>10.956009231279999</v>
      </c>
      <c r="D71" s="467">
        <v>10.621737895139999</v>
      </c>
      <c r="E71" s="467">
        <v>0</v>
      </c>
      <c r="F71" s="467">
        <v>0</v>
      </c>
      <c r="G71" s="467">
        <f t="shared" ref="G71:G134" si="1">SUM(C71:F71)</f>
        <v>21.57774712642</v>
      </c>
    </row>
    <row r="72" spans="1:7" x14ac:dyDescent="0.25">
      <c r="A72" s="15" t="s">
        <v>80</v>
      </c>
      <c r="B72" s="15">
        <v>1866</v>
      </c>
      <c r="C72" s="467">
        <v>14.31890825486</v>
      </c>
      <c r="D72" s="467">
        <v>11.117701365759999</v>
      </c>
      <c r="E72" s="467">
        <v>0</v>
      </c>
      <c r="F72" s="467">
        <v>0</v>
      </c>
      <c r="G72" s="467">
        <f t="shared" si="1"/>
        <v>25.436609620619997</v>
      </c>
    </row>
    <row r="73" spans="1:7" x14ac:dyDescent="0.25">
      <c r="A73" s="15" t="s">
        <v>80</v>
      </c>
      <c r="B73" s="15">
        <v>1867</v>
      </c>
      <c r="C73" s="467">
        <v>14.57577082878</v>
      </c>
      <c r="D73" s="467">
        <v>11.637955488059999</v>
      </c>
      <c r="E73" s="467">
        <v>0</v>
      </c>
      <c r="F73" s="467">
        <v>0</v>
      </c>
      <c r="G73" s="467">
        <f t="shared" si="1"/>
        <v>26.213726316839999</v>
      </c>
    </row>
    <row r="74" spans="1:7" x14ac:dyDescent="0.25">
      <c r="A74" s="15" t="s">
        <v>80</v>
      </c>
      <c r="B74" s="15">
        <v>1868</v>
      </c>
      <c r="C74" s="467">
        <v>16.06409124396</v>
      </c>
      <c r="D74" s="467">
        <v>13.45481658332</v>
      </c>
      <c r="E74" s="467">
        <v>0</v>
      </c>
      <c r="F74" s="467">
        <v>0</v>
      </c>
      <c r="G74" s="467">
        <f t="shared" si="1"/>
        <v>29.51890782728</v>
      </c>
    </row>
    <row r="75" spans="1:7" x14ac:dyDescent="0.25">
      <c r="A75" s="15" t="s">
        <v>80</v>
      </c>
      <c r="B75" s="15">
        <v>1869</v>
      </c>
      <c r="C75" s="467">
        <v>16.638369749619997</v>
      </c>
      <c r="D75" s="467">
        <v>16.512635508799999</v>
      </c>
      <c r="E75" s="467">
        <v>0</v>
      </c>
      <c r="F75" s="467">
        <v>0</v>
      </c>
      <c r="G75" s="467">
        <f t="shared" si="1"/>
        <v>33.15100525842</v>
      </c>
    </row>
    <row r="76" spans="1:7" x14ac:dyDescent="0.25">
      <c r="A76" s="15" t="s">
        <v>80</v>
      </c>
      <c r="B76" s="15">
        <v>1870</v>
      </c>
      <c r="C76" s="467">
        <v>18.105556499519999</v>
      </c>
      <c r="D76" s="467">
        <v>17.13538192032</v>
      </c>
      <c r="E76" s="467">
        <v>0</v>
      </c>
      <c r="F76" s="467">
        <v>0</v>
      </c>
      <c r="G76" s="467">
        <f t="shared" si="1"/>
        <v>35.240938419839999</v>
      </c>
    </row>
    <row r="77" spans="1:7" x14ac:dyDescent="0.25">
      <c r="A77" s="15" t="s">
        <v>80</v>
      </c>
      <c r="B77" s="15">
        <v>1871</v>
      </c>
      <c r="C77" s="467">
        <v>17.658148024039999</v>
      </c>
      <c r="D77" s="467">
        <v>21.069064085019999</v>
      </c>
      <c r="E77" s="467">
        <v>0</v>
      </c>
      <c r="F77" s="467">
        <v>0</v>
      </c>
      <c r="G77" s="467">
        <f t="shared" si="1"/>
        <v>38.727212109059998</v>
      </c>
    </row>
    <row r="78" spans="1:7" x14ac:dyDescent="0.25">
      <c r="A78" s="15" t="s">
        <v>80</v>
      </c>
      <c r="B78" s="15">
        <v>1872</v>
      </c>
      <c r="C78" s="467">
        <v>22.438347062139997</v>
      </c>
      <c r="D78" s="467">
        <v>24.831960542919997</v>
      </c>
      <c r="E78" s="467">
        <v>0</v>
      </c>
      <c r="F78" s="467">
        <v>0</v>
      </c>
      <c r="G78" s="467">
        <f t="shared" si="1"/>
        <v>47.270307605059998</v>
      </c>
    </row>
    <row r="79" spans="1:7" x14ac:dyDescent="0.25">
      <c r="A79" s="15" t="s">
        <v>80</v>
      </c>
      <c r="B79" s="15">
        <v>1873</v>
      </c>
      <c r="C79" s="467">
        <v>23.247967110579999</v>
      </c>
      <c r="D79" s="467">
        <v>27.308904856960002</v>
      </c>
      <c r="E79" s="467">
        <v>0</v>
      </c>
      <c r="F79" s="467">
        <v>0</v>
      </c>
      <c r="G79" s="467">
        <f t="shared" si="1"/>
        <v>50.556871967540005</v>
      </c>
    </row>
    <row r="80" spans="1:7" x14ac:dyDescent="0.25">
      <c r="A80" s="15" t="s">
        <v>80</v>
      </c>
      <c r="B80" s="15">
        <v>1874</v>
      </c>
      <c r="C80" s="467">
        <v>22.014965248959999</v>
      </c>
      <c r="D80" s="467">
        <v>25.21066555546</v>
      </c>
      <c r="E80" s="467">
        <v>0</v>
      </c>
      <c r="F80" s="467">
        <v>0</v>
      </c>
      <c r="G80" s="467">
        <f t="shared" si="1"/>
        <v>47.22563080442</v>
      </c>
    </row>
    <row r="81" spans="1:7" x14ac:dyDescent="0.25">
      <c r="A81" s="15" t="s">
        <v>80</v>
      </c>
      <c r="B81" s="15">
        <v>1875</v>
      </c>
      <c r="C81" s="467">
        <v>20.974663841399998</v>
      </c>
      <c r="D81" s="467">
        <v>26.406850423959998</v>
      </c>
      <c r="E81" s="467">
        <v>0</v>
      </c>
      <c r="F81" s="467">
        <v>0</v>
      </c>
      <c r="G81" s="467">
        <f t="shared" si="1"/>
        <v>47.381514265359996</v>
      </c>
    </row>
    <row r="82" spans="1:7" x14ac:dyDescent="0.25">
      <c r="A82" s="15" t="s">
        <v>80</v>
      </c>
      <c r="B82" s="15">
        <v>1876</v>
      </c>
      <c r="C82" s="467">
        <v>20.6775759991</v>
      </c>
      <c r="D82" s="467">
        <v>25.63473228954</v>
      </c>
      <c r="E82" s="467">
        <v>0</v>
      </c>
      <c r="F82" s="467">
        <v>0</v>
      </c>
      <c r="G82" s="467">
        <f t="shared" si="1"/>
        <v>46.312308288639997</v>
      </c>
    </row>
    <row r="83" spans="1:7" x14ac:dyDescent="0.25">
      <c r="A83" s="15" t="s">
        <v>80</v>
      </c>
      <c r="B83" s="15">
        <v>1877</v>
      </c>
      <c r="C83" s="467">
        <v>23.278525468880002</v>
      </c>
      <c r="D83" s="467">
        <v>27.431214493279999</v>
      </c>
      <c r="E83" s="467">
        <v>0</v>
      </c>
      <c r="F83" s="467">
        <v>0</v>
      </c>
      <c r="G83" s="467">
        <f t="shared" si="1"/>
        <v>50.70973996216</v>
      </c>
    </row>
    <row r="84" spans="1:7" x14ac:dyDescent="0.25">
      <c r="A84" s="15" t="s">
        <v>80</v>
      </c>
      <c r="B84" s="15">
        <v>1878</v>
      </c>
      <c r="C84" s="467">
        <v>19.67644571676</v>
      </c>
      <c r="D84" s="467">
        <v>29.272253749899999</v>
      </c>
      <c r="E84" s="467">
        <v>0</v>
      </c>
      <c r="F84" s="467">
        <v>0</v>
      </c>
      <c r="G84" s="467">
        <f t="shared" si="1"/>
        <v>48.948699466660003</v>
      </c>
    </row>
    <row r="85" spans="1:7" x14ac:dyDescent="0.25">
      <c r="A85" s="15" t="s">
        <v>80</v>
      </c>
      <c r="B85" s="15">
        <v>1879</v>
      </c>
      <c r="C85" s="467">
        <v>27.403905653739997</v>
      </c>
      <c r="D85" s="467">
        <v>32.582695997160002</v>
      </c>
      <c r="E85" s="467">
        <v>0</v>
      </c>
      <c r="F85" s="467">
        <v>0</v>
      </c>
      <c r="G85" s="467">
        <f t="shared" si="1"/>
        <v>59.986601650899999</v>
      </c>
    </row>
    <row r="86" spans="1:7" x14ac:dyDescent="0.25">
      <c r="A86" s="15" t="s">
        <v>80</v>
      </c>
      <c r="B86" s="15">
        <v>1880</v>
      </c>
      <c r="C86" s="467">
        <v>25.99053645016</v>
      </c>
      <c r="D86" s="467">
        <v>41.35135635708</v>
      </c>
      <c r="E86" s="467">
        <v>0</v>
      </c>
      <c r="F86" s="467">
        <v>0</v>
      </c>
      <c r="G86" s="467">
        <f t="shared" si="1"/>
        <v>67.341892807240001</v>
      </c>
    </row>
    <row r="87" spans="1:7" x14ac:dyDescent="0.25">
      <c r="A87" s="15" t="s">
        <v>80</v>
      </c>
      <c r="B87" s="15">
        <v>1881</v>
      </c>
      <c r="C87" s="467">
        <v>28.95720192924</v>
      </c>
      <c r="D87" s="467">
        <v>43.816962735479997</v>
      </c>
      <c r="E87" s="467">
        <v>0</v>
      </c>
      <c r="F87" s="467">
        <v>0</v>
      </c>
      <c r="G87" s="467">
        <f t="shared" si="1"/>
        <v>72.77416466471999</v>
      </c>
    </row>
    <row r="88" spans="1:7" x14ac:dyDescent="0.25">
      <c r="A88" s="15" t="s">
        <v>80</v>
      </c>
      <c r="B88" s="15">
        <v>1882</v>
      </c>
      <c r="C88" s="467">
        <v>31.861301018080002</v>
      </c>
      <c r="D88" s="467">
        <v>49.62540585176</v>
      </c>
      <c r="E88" s="467">
        <v>0</v>
      </c>
      <c r="F88" s="467">
        <v>0</v>
      </c>
      <c r="G88" s="467">
        <f t="shared" si="1"/>
        <v>81.486706869840006</v>
      </c>
    </row>
    <row r="89" spans="1:7" x14ac:dyDescent="0.25">
      <c r="A89" s="15" t="s">
        <v>80</v>
      </c>
      <c r="B89" s="15">
        <v>1883</v>
      </c>
      <c r="C89" s="467">
        <v>34.887280647099999</v>
      </c>
      <c r="D89" s="467">
        <v>55.261691605079996</v>
      </c>
      <c r="E89" s="467">
        <v>0</v>
      </c>
      <c r="F89" s="467">
        <v>0</v>
      </c>
      <c r="G89" s="467">
        <f t="shared" si="1"/>
        <v>90.148972252179988</v>
      </c>
    </row>
    <row r="90" spans="1:7" x14ac:dyDescent="0.25">
      <c r="A90" s="15" t="s">
        <v>80</v>
      </c>
      <c r="B90" s="15">
        <v>1884</v>
      </c>
      <c r="C90" s="467">
        <v>33.707948461459999</v>
      </c>
      <c r="D90" s="467">
        <v>58.668388371879999</v>
      </c>
      <c r="E90" s="467">
        <v>0</v>
      </c>
      <c r="F90" s="467">
        <v>0</v>
      </c>
      <c r="G90" s="467">
        <f t="shared" si="1"/>
        <v>92.376336833339991</v>
      </c>
    </row>
    <row r="91" spans="1:7" x14ac:dyDescent="0.25">
      <c r="A91" s="15" t="s">
        <v>80</v>
      </c>
      <c r="B91" s="15">
        <v>1885</v>
      </c>
      <c r="C91" s="467">
        <v>34.777628893319999</v>
      </c>
      <c r="D91" s="467">
        <v>58.250874198939997</v>
      </c>
      <c r="E91" s="467">
        <v>0</v>
      </c>
      <c r="F91" s="467">
        <v>0</v>
      </c>
      <c r="G91" s="467">
        <f t="shared" si="1"/>
        <v>93.028503092259996</v>
      </c>
    </row>
    <row r="92" spans="1:7" x14ac:dyDescent="0.25">
      <c r="A92" s="15" t="s">
        <v>80</v>
      </c>
      <c r="B92" s="15">
        <v>1886</v>
      </c>
      <c r="C92" s="467">
        <v>35.412175902279998</v>
      </c>
      <c r="D92" s="467">
        <v>59.007093096680002</v>
      </c>
      <c r="E92" s="467">
        <v>0</v>
      </c>
      <c r="F92" s="467">
        <v>0</v>
      </c>
      <c r="G92" s="467">
        <f t="shared" si="1"/>
        <v>94.419268998960007</v>
      </c>
    </row>
    <row r="93" spans="1:7" x14ac:dyDescent="0.25">
      <c r="A93" s="15" t="s">
        <v>80</v>
      </c>
      <c r="B93" s="15">
        <v>1887</v>
      </c>
      <c r="C93" s="467">
        <v>38.181570554460002</v>
      </c>
      <c r="D93" s="467">
        <v>69.215962487660008</v>
      </c>
      <c r="E93" s="467">
        <v>0</v>
      </c>
      <c r="F93" s="467">
        <v>0</v>
      </c>
      <c r="G93" s="467">
        <f t="shared" si="1"/>
        <v>107.39753304212002</v>
      </c>
    </row>
    <row r="94" spans="1:7" x14ac:dyDescent="0.25">
      <c r="A94" s="15" t="s">
        <v>80</v>
      </c>
      <c r="B94" s="15">
        <v>1888</v>
      </c>
      <c r="C94" s="467">
        <v>42.292336069519997</v>
      </c>
      <c r="D94" s="467">
        <v>76.561304600940005</v>
      </c>
      <c r="E94" s="467">
        <v>0</v>
      </c>
      <c r="F94" s="467">
        <v>0</v>
      </c>
      <c r="G94" s="467">
        <f t="shared" si="1"/>
        <v>118.85364067046001</v>
      </c>
    </row>
    <row r="95" spans="1:7" x14ac:dyDescent="0.25">
      <c r="A95" s="15" t="s">
        <v>80</v>
      </c>
      <c r="B95" s="15">
        <v>1889</v>
      </c>
      <c r="C95" s="467">
        <v>41.319300244600001</v>
      </c>
      <c r="D95" s="467">
        <v>77.492909515259996</v>
      </c>
      <c r="E95" s="467">
        <v>0</v>
      </c>
      <c r="F95" s="467">
        <v>0</v>
      </c>
      <c r="G95" s="467">
        <f t="shared" si="1"/>
        <v>118.81220975986</v>
      </c>
    </row>
    <row r="96" spans="1:7" x14ac:dyDescent="0.25">
      <c r="A96" s="15" t="s">
        <v>80</v>
      </c>
      <c r="B96" s="15">
        <v>1890</v>
      </c>
      <c r="C96" s="467">
        <v>42.15542174238</v>
      </c>
      <c r="D96" s="467">
        <v>90.373041176279997</v>
      </c>
      <c r="E96" s="467">
        <v>0</v>
      </c>
      <c r="F96" s="467">
        <v>0</v>
      </c>
      <c r="G96" s="467">
        <f t="shared" si="1"/>
        <v>132.52846291866001</v>
      </c>
    </row>
    <row r="97" spans="1:7" x14ac:dyDescent="0.25">
      <c r="A97" s="15" t="s">
        <v>80</v>
      </c>
      <c r="B97" s="15">
        <v>1891</v>
      </c>
      <c r="C97" s="467">
        <v>45.962665694579997</v>
      </c>
      <c r="D97" s="467">
        <v>96.138550184700009</v>
      </c>
      <c r="E97" s="467">
        <v>0</v>
      </c>
      <c r="F97" s="467">
        <v>0</v>
      </c>
      <c r="G97" s="467">
        <f t="shared" si="1"/>
        <v>142.10121587928001</v>
      </c>
    </row>
    <row r="98" spans="1:7" x14ac:dyDescent="0.25">
      <c r="A98" s="15" t="s">
        <v>80</v>
      </c>
      <c r="B98" s="15">
        <v>1892</v>
      </c>
      <c r="C98" s="467">
        <v>47.602006178719996</v>
      </c>
      <c r="D98" s="467">
        <v>104.40562709389999</v>
      </c>
      <c r="E98" s="467">
        <v>0</v>
      </c>
      <c r="F98" s="467">
        <v>0</v>
      </c>
      <c r="G98" s="467">
        <f t="shared" si="1"/>
        <v>152.00763327261998</v>
      </c>
    </row>
    <row r="99" spans="1:7" x14ac:dyDescent="0.25">
      <c r="A99" s="15" t="s">
        <v>80</v>
      </c>
      <c r="B99" s="15">
        <v>1893</v>
      </c>
      <c r="C99" s="467">
        <v>48.95827565874</v>
      </c>
      <c r="D99" s="467">
        <v>106.56058601054001</v>
      </c>
      <c r="E99" s="467">
        <v>0</v>
      </c>
      <c r="F99" s="467">
        <v>0</v>
      </c>
      <c r="G99" s="467">
        <f t="shared" si="1"/>
        <v>155.51886166928</v>
      </c>
    </row>
    <row r="100" spans="1:7" x14ac:dyDescent="0.25">
      <c r="A100" s="15" t="s">
        <v>80</v>
      </c>
      <c r="B100" s="15">
        <v>1894</v>
      </c>
      <c r="C100" s="467">
        <v>47.10180254878</v>
      </c>
      <c r="D100" s="467">
        <v>96.411175918299989</v>
      </c>
      <c r="E100" s="467">
        <v>0</v>
      </c>
      <c r="F100" s="467">
        <v>0</v>
      </c>
      <c r="G100" s="467">
        <f t="shared" si="1"/>
        <v>143.51297846707999</v>
      </c>
    </row>
    <row r="101" spans="1:7" x14ac:dyDescent="0.25">
      <c r="A101" s="15" t="s">
        <v>80</v>
      </c>
      <c r="B101" s="15">
        <v>1895</v>
      </c>
      <c r="C101" s="467">
        <v>52.615838539659997</v>
      </c>
      <c r="D101" s="467">
        <v>111.17804239972</v>
      </c>
      <c r="E101" s="467">
        <v>0</v>
      </c>
      <c r="F101" s="467">
        <v>0</v>
      </c>
      <c r="G101" s="467">
        <f t="shared" si="1"/>
        <v>163.79388093937999</v>
      </c>
    </row>
    <row r="102" spans="1:7" x14ac:dyDescent="0.25">
      <c r="A102" s="15" t="s">
        <v>80</v>
      </c>
      <c r="B102" s="15">
        <v>1896</v>
      </c>
      <c r="C102" s="467">
        <v>49.301677761579995</v>
      </c>
      <c r="D102" s="467">
        <v>113.2342393513</v>
      </c>
      <c r="E102" s="467">
        <v>0</v>
      </c>
      <c r="F102" s="467">
        <v>0</v>
      </c>
      <c r="G102" s="467">
        <f t="shared" si="1"/>
        <v>162.53591711287999</v>
      </c>
    </row>
    <row r="103" spans="1:7" x14ac:dyDescent="0.25">
      <c r="A103" s="15" t="s">
        <v>80</v>
      </c>
      <c r="B103" s="15">
        <v>1897</v>
      </c>
      <c r="C103" s="467">
        <v>47.728264769579994</v>
      </c>
      <c r="D103" s="467">
        <v>120.79505576535999</v>
      </c>
      <c r="E103" s="467">
        <v>0</v>
      </c>
      <c r="F103" s="467">
        <v>0</v>
      </c>
      <c r="G103" s="467">
        <f t="shared" si="1"/>
        <v>168.52332053493998</v>
      </c>
    </row>
    <row r="104" spans="1:7" x14ac:dyDescent="0.25">
      <c r="A104" s="15" t="s">
        <v>80</v>
      </c>
      <c r="B104" s="15">
        <v>1898</v>
      </c>
      <c r="C104" s="467">
        <v>48.427667891099993</v>
      </c>
      <c r="D104" s="467">
        <v>136.12741652849999</v>
      </c>
      <c r="E104" s="467">
        <v>0</v>
      </c>
      <c r="F104" s="467">
        <v>0</v>
      </c>
      <c r="G104" s="467">
        <f t="shared" si="1"/>
        <v>184.55508441959998</v>
      </c>
    </row>
    <row r="105" spans="1:7" x14ac:dyDescent="0.25">
      <c r="A105" s="15" t="s">
        <v>80</v>
      </c>
      <c r="B105" s="15">
        <v>1899</v>
      </c>
      <c r="C105" s="467">
        <v>54.810005775900002</v>
      </c>
      <c r="D105" s="467">
        <v>158.9950248374</v>
      </c>
      <c r="E105" s="467">
        <v>0</v>
      </c>
      <c r="F105" s="467">
        <v>0</v>
      </c>
      <c r="G105" s="467">
        <f t="shared" si="1"/>
        <v>213.8050306133</v>
      </c>
    </row>
    <row r="106" spans="1:7" x14ac:dyDescent="0.25">
      <c r="A106" s="15" t="s">
        <v>80</v>
      </c>
      <c r="B106" s="15">
        <v>1900</v>
      </c>
      <c r="C106" s="467">
        <v>52.043025129700005</v>
      </c>
      <c r="D106" s="467">
        <v>174.44354183491998</v>
      </c>
      <c r="E106" s="467">
        <v>0</v>
      </c>
      <c r="F106" s="467">
        <v>0</v>
      </c>
      <c r="G106" s="467">
        <f t="shared" si="1"/>
        <v>226.48656696461998</v>
      </c>
    </row>
    <row r="107" spans="1:7" x14ac:dyDescent="0.25">
      <c r="A107" s="15" t="s">
        <v>80</v>
      </c>
      <c r="B107" s="15">
        <v>1901</v>
      </c>
      <c r="C107" s="467">
        <v>61.208946869059993</v>
      </c>
      <c r="D107" s="467">
        <v>183.65811745203999</v>
      </c>
      <c r="E107" s="467">
        <v>0</v>
      </c>
      <c r="F107" s="467">
        <v>0</v>
      </c>
      <c r="G107" s="467">
        <f t="shared" si="1"/>
        <v>244.86706432109997</v>
      </c>
    </row>
    <row r="108" spans="1:7" x14ac:dyDescent="0.25">
      <c r="A108" s="15" t="s">
        <v>80</v>
      </c>
      <c r="B108" s="15">
        <v>1902</v>
      </c>
      <c r="C108" s="467">
        <v>37.533297912100004</v>
      </c>
      <c r="D108" s="467">
        <v>214.67409907432</v>
      </c>
      <c r="E108" s="467">
        <v>0</v>
      </c>
      <c r="F108" s="467">
        <v>0</v>
      </c>
      <c r="G108" s="467">
        <f t="shared" si="1"/>
        <v>252.20739698642001</v>
      </c>
    </row>
    <row r="109" spans="1:7" x14ac:dyDescent="0.25">
      <c r="A109" s="15" t="s">
        <v>80</v>
      </c>
      <c r="B109" s="15">
        <v>1903</v>
      </c>
      <c r="C109" s="467">
        <v>67.682039948240003</v>
      </c>
      <c r="D109" s="467">
        <v>231.38331867476001</v>
      </c>
      <c r="E109" s="467">
        <v>0</v>
      </c>
      <c r="F109" s="467">
        <v>0</v>
      </c>
      <c r="G109" s="467">
        <f t="shared" si="1"/>
        <v>299.06535862300001</v>
      </c>
    </row>
    <row r="110" spans="1:7" x14ac:dyDescent="0.25">
      <c r="A110" s="15" t="s">
        <v>80</v>
      </c>
      <c r="B110" s="15">
        <v>1904</v>
      </c>
      <c r="C110" s="467">
        <v>66.366303270620008</v>
      </c>
      <c r="D110" s="467">
        <v>228.31404025152</v>
      </c>
      <c r="E110" s="467">
        <v>0</v>
      </c>
      <c r="F110" s="467">
        <v>0</v>
      </c>
      <c r="G110" s="467">
        <f t="shared" si="1"/>
        <v>294.68034352213999</v>
      </c>
    </row>
    <row r="111" spans="1:7" x14ac:dyDescent="0.25">
      <c r="A111" s="15" t="s">
        <v>80</v>
      </c>
      <c r="B111" s="15">
        <v>1905</v>
      </c>
      <c r="C111" s="467">
        <v>70.451462723000006</v>
      </c>
      <c r="D111" s="467">
        <v>261.58545097543998</v>
      </c>
      <c r="E111" s="467">
        <v>0</v>
      </c>
      <c r="F111" s="467">
        <v>0</v>
      </c>
      <c r="G111" s="467">
        <f t="shared" si="1"/>
        <v>332.03691369844</v>
      </c>
    </row>
    <row r="112" spans="1:7" x14ac:dyDescent="0.25">
      <c r="A112" s="15" t="s">
        <v>80</v>
      </c>
      <c r="B112" s="15">
        <v>1906</v>
      </c>
      <c r="C112" s="467">
        <v>64.665977610979994</v>
      </c>
      <c r="D112" s="467">
        <v>286.47735615840003</v>
      </c>
      <c r="E112" s="467">
        <v>0</v>
      </c>
      <c r="F112" s="467">
        <v>0</v>
      </c>
      <c r="G112" s="467">
        <f t="shared" si="1"/>
        <v>351.14333376938004</v>
      </c>
    </row>
    <row r="113" spans="1:7" x14ac:dyDescent="0.25">
      <c r="A113" s="15" t="s">
        <v>80</v>
      </c>
      <c r="B113" s="15">
        <v>1907</v>
      </c>
      <c r="C113" s="467">
        <v>77.65851976015999</v>
      </c>
      <c r="D113" s="467">
        <v>329.88578126703999</v>
      </c>
      <c r="E113" s="467">
        <v>0</v>
      </c>
      <c r="F113" s="467">
        <v>0</v>
      </c>
      <c r="G113" s="467">
        <f t="shared" si="1"/>
        <v>407.54430102719999</v>
      </c>
    </row>
    <row r="114" spans="1:7" x14ac:dyDescent="0.25">
      <c r="A114" s="15" t="s">
        <v>80</v>
      </c>
      <c r="B114" s="15">
        <v>1908</v>
      </c>
      <c r="C114" s="467">
        <v>75.539748253720006</v>
      </c>
      <c r="D114" s="467">
        <v>277.04021753597999</v>
      </c>
      <c r="E114" s="467">
        <v>0</v>
      </c>
      <c r="F114" s="467">
        <v>0</v>
      </c>
      <c r="G114" s="467">
        <f t="shared" si="1"/>
        <v>352.5799657897</v>
      </c>
    </row>
    <row r="115" spans="1:7" x14ac:dyDescent="0.25">
      <c r="A115" s="15" t="s">
        <v>80</v>
      </c>
      <c r="B115" s="15">
        <v>1909</v>
      </c>
      <c r="C115" s="467">
        <v>73.545408277619998</v>
      </c>
      <c r="D115" s="467">
        <v>317.17888107009998</v>
      </c>
      <c r="E115" s="467">
        <v>0</v>
      </c>
      <c r="F115" s="467">
        <v>0</v>
      </c>
      <c r="G115" s="467">
        <f t="shared" si="1"/>
        <v>390.72428934771995</v>
      </c>
    </row>
    <row r="116" spans="1:7" x14ac:dyDescent="0.25">
      <c r="A116" s="15" t="s">
        <v>80</v>
      </c>
      <c r="B116" s="15">
        <v>1910</v>
      </c>
      <c r="C116" s="467">
        <v>76.643316394479996</v>
      </c>
      <c r="D116" s="467">
        <v>355.18629665124001</v>
      </c>
      <c r="E116" s="467">
        <v>0</v>
      </c>
      <c r="F116" s="467">
        <v>0</v>
      </c>
      <c r="G116" s="467">
        <f t="shared" si="1"/>
        <v>431.82961304572001</v>
      </c>
    </row>
    <row r="117" spans="1:7" x14ac:dyDescent="0.25">
      <c r="A117" s="15" t="s">
        <v>80</v>
      </c>
      <c r="B117" s="15">
        <v>1911</v>
      </c>
      <c r="C117" s="467">
        <v>82.067192301060004</v>
      </c>
      <c r="D117" s="467">
        <v>342.66689513824002</v>
      </c>
      <c r="E117" s="467">
        <v>0</v>
      </c>
      <c r="F117" s="467">
        <v>0</v>
      </c>
      <c r="G117" s="467">
        <f t="shared" si="1"/>
        <v>424.73408743930003</v>
      </c>
    </row>
    <row r="118" spans="1:7" x14ac:dyDescent="0.25">
      <c r="A118" s="15" t="s">
        <v>80</v>
      </c>
      <c r="B118" s="15">
        <v>1912</v>
      </c>
      <c r="C118" s="467">
        <v>76.531154473640001</v>
      </c>
      <c r="D118" s="467">
        <v>381.82927605022002</v>
      </c>
      <c r="E118" s="467">
        <v>0</v>
      </c>
      <c r="F118" s="467">
        <v>0</v>
      </c>
      <c r="G118" s="467">
        <f t="shared" si="1"/>
        <v>458.36043052386003</v>
      </c>
    </row>
    <row r="119" spans="1:7" x14ac:dyDescent="0.25">
      <c r="A119" s="15" t="s">
        <v>80</v>
      </c>
      <c r="B119" s="15">
        <v>1913</v>
      </c>
      <c r="C119" s="467">
        <v>83.029578739960002</v>
      </c>
      <c r="D119" s="467">
        <v>406.13208847812001</v>
      </c>
      <c r="E119" s="467">
        <v>0</v>
      </c>
      <c r="F119" s="467">
        <v>0</v>
      </c>
      <c r="G119" s="467">
        <f t="shared" si="1"/>
        <v>489.16166721808003</v>
      </c>
    </row>
    <row r="120" spans="1:7" x14ac:dyDescent="0.25">
      <c r="A120" s="15" t="s">
        <v>80</v>
      </c>
      <c r="B120" s="15">
        <v>1914</v>
      </c>
      <c r="C120" s="467">
        <v>82.39145472026</v>
      </c>
      <c r="D120" s="467">
        <v>357.28197498359998</v>
      </c>
      <c r="E120" s="467">
        <v>0</v>
      </c>
      <c r="F120" s="467">
        <v>0</v>
      </c>
      <c r="G120" s="467">
        <f t="shared" si="1"/>
        <v>439.67342970385999</v>
      </c>
    </row>
    <row r="121" spans="1:7" x14ac:dyDescent="0.25">
      <c r="A121" s="15" t="s">
        <v>80</v>
      </c>
      <c r="B121" s="15">
        <v>1915</v>
      </c>
      <c r="C121" s="467">
        <v>80.734539437980004</v>
      </c>
      <c r="D121" s="467">
        <v>376.87019200228002</v>
      </c>
      <c r="E121" s="467">
        <v>0</v>
      </c>
      <c r="F121" s="467">
        <v>0</v>
      </c>
      <c r="G121" s="467">
        <f t="shared" si="1"/>
        <v>457.60473144026003</v>
      </c>
    </row>
    <row r="122" spans="1:7" x14ac:dyDescent="0.25">
      <c r="A122" s="15" t="s">
        <v>80</v>
      </c>
      <c r="B122" s="15">
        <v>1916</v>
      </c>
      <c r="C122" s="467">
        <v>79.449457279739988</v>
      </c>
      <c r="D122" s="467">
        <v>429.39204397240002</v>
      </c>
      <c r="E122" s="467">
        <v>0</v>
      </c>
      <c r="F122" s="467">
        <v>0</v>
      </c>
      <c r="G122" s="467">
        <f t="shared" si="1"/>
        <v>508.84150125214001</v>
      </c>
    </row>
    <row r="123" spans="1:7" x14ac:dyDescent="0.25">
      <c r="A123" s="15" t="s">
        <v>80</v>
      </c>
      <c r="B123" s="15">
        <v>1917</v>
      </c>
      <c r="C123" s="467">
        <v>90.365842702980004</v>
      </c>
      <c r="D123" s="467">
        <v>470.59893735755998</v>
      </c>
      <c r="E123" s="467">
        <v>0</v>
      </c>
      <c r="F123" s="467">
        <v>0</v>
      </c>
      <c r="G123" s="467">
        <f t="shared" si="1"/>
        <v>560.96478006053997</v>
      </c>
    </row>
    <row r="124" spans="1:7" x14ac:dyDescent="0.25">
      <c r="A124" s="15" t="s">
        <v>80</v>
      </c>
      <c r="B124" s="15">
        <v>1918</v>
      </c>
      <c r="C124" s="467">
        <v>89.653046883119998</v>
      </c>
      <c r="D124" s="467">
        <v>496.34293131347999</v>
      </c>
      <c r="E124" s="467">
        <v>0</v>
      </c>
      <c r="F124" s="467">
        <v>0</v>
      </c>
      <c r="G124" s="467">
        <f t="shared" si="1"/>
        <v>585.99597819659994</v>
      </c>
    </row>
    <row r="125" spans="1:7" x14ac:dyDescent="0.25">
      <c r="A125" s="15" t="s">
        <v>80</v>
      </c>
      <c r="B125" s="15">
        <v>1919</v>
      </c>
      <c r="C125" s="467">
        <v>79.915482903180006</v>
      </c>
      <c r="D125" s="467">
        <v>399.92260285616004</v>
      </c>
      <c r="E125" s="467">
        <v>0</v>
      </c>
      <c r="F125" s="467">
        <v>0</v>
      </c>
      <c r="G125" s="467">
        <f t="shared" si="1"/>
        <v>479.83808575934006</v>
      </c>
    </row>
    <row r="126" spans="1:7" x14ac:dyDescent="0.25">
      <c r="A126" s="15" t="s">
        <v>80</v>
      </c>
      <c r="B126" s="15">
        <v>1920</v>
      </c>
      <c r="C126" s="467">
        <v>81.281739527819994</v>
      </c>
      <c r="D126" s="467">
        <v>484.69108054935992</v>
      </c>
      <c r="E126" s="467">
        <v>0</v>
      </c>
      <c r="F126" s="467">
        <v>0</v>
      </c>
      <c r="G126" s="467">
        <f t="shared" si="1"/>
        <v>565.9728200771799</v>
      </c>
    </row>
    <row r="127" spans="1:7" x14ac:dyDescent="0.25">
      <c r="A127" s="15" t="s">
        <v>80</v>
      </c>
      <c r="B127" s="15">
        <v>1921</v>
      </c>
      <c r="C127" s="467">
        <v>82.075705278179996</v>
      </c>
      <c r="D127" s="467">
        <v>358.34923415203997</v>
      </c>
      <c r="E127" s="467">
        <v>0</v>
      </c>
      <c r="F127" s="467">
        <v>0</v>
      </c>
      <c r="G127" s="467">
        <f t="shared" si="1"/>
        <v>440.42493943021998</v>
      </c>
    </row>
    <row r="128" spans="1:7" x14ac:dyDescent="0.25">
      <c r="A128" s="15" t="s">
        <v>80</v>
      </c>
      <c r="B128" s="15">
        <v>1922</v>
      </c>
      <c r="C128" s="467">
        <v>49.60734389796</v>
      </c>
      <c r="D128" s="467">
        <v>366.50469616994002</v>
      </c>
      <c r="E128" s="467">
        <v>0</v>
      </c>
      <c r="F128" s="467">
        <v>0</v>
      </c>
      <c r="G128" s="467">
        <f t="shared" si="1"/>
        <v>416.11204006790001</v>
      </c>
    </row>
    <row r="129" spans="1:7" x14ac:dyDescent="0.25">
      <c r="A129" s="15" t="s">
        <v>80</v>
      </c>
      <c r="B129" s="15">
        <v>1923</v>
      </c>
      <c r="C129" s="467">
        <v>84.675282184620002</v>
      </c>
      <c r="D129" s="467">
        <v>490.79330665120006</v>
      </c>
      <c r="E129" s="467">
        <v>0</v>
      </c>
      <c r="F129" s="467">
        <v>0</v>
      </c>
      <c r="G129" s="467">
        <f t="shared" si="1"/>
        <v>575.46858883582001</v>
      </c>
    </row>
    <row r="130" spans="1:7" x14ac:dyDescent="0.25">
      <c r="A130" s="15" t="s">
        <v>80</v>
      </c>
      <c r="B130" s="15">
        <v>1924</v>
      </c>
      <c r="C130" s="467">
        <v>79.765490669160002</v>
      </c>
      <c r="D130" s="467">
        <v>418.85791063549999</v>
      </c>
      <c r="E130" s="467">
        <v>0</v>
      </c>
      <c r="F130" s="467">
        <v>0</v>
      </c>
      <c r="G130" s="467">
        <f t="shared" si="1"/>
        <v>498.62340130465998</v>
      </c>
    </row>
    <row r="131" spans="1:7" x14ac:dyDescent="0.25">
      <c r="A131" s="15" t="s">
        <v>80</v>
      </c>
      <c r="B131" s="15">
        <v>1925</v>
      </c>
      <c r="C131" s="467">
        <v>56.079281229819998</v>
      </c>
      <c r="D131" s="467">
        <v>453.56901239069998</v>
      </c>
      <c r="E131" s="467">
        <v>0</v>
      </c>
      <c r="F131" s="467">
        <v>0</v>
      </c>
      <c r="G131" s="467">
        <f t="shared" si="1"/>
        <v>509.64829362052001</v>
      </c>
    </row>
    <row r="132" spans="1:7" x14ac:dyDescent="0.25">
      <c r="A132" s="15" t="s">
        <v>80</v>
      </c>
      <c r="B132" s="15">
        <v>1926</v>
      </c>
      <c r="C132" s="467">
        <v>76.599967705359987</v>
      </c>
      <c r="D132" s="467">
        <v>502.73936949701999</v>
      </c>
      <c r="E132" s="467">
        <v>0</v>
      </c>
      <c r="F132" s="467">
        <v>0</v>
      </c>
      <c r="G132" s="467">
        <f t="shared" si="1"/>
        <v>579.33933720237997</v>
      </c>
    </row>
    <row r="133" spans="1:7" x14ac:dyDescent="0.25">
      <c r="A133" s="15" t="s">
        <v>80</v>
      </c>
      <c r="B133" s="15">
        <v>1927</v>
      </c>
      <c r="C133" s="467">
        <v>72.661093749519992</v>
      </c>
      <c r="D133" s="467">
        <v>452.63488460880001</v>
      </c>
      <c r="E133" s="467">
        <v>0</v>
      </c>
      <c r="F133" s="467">
        <v>0</v>
      </c>
      <c r="G133" s="467">
        <f t="shared" si="1"/>
        <v>525.29597835831999</v>
      </c>
    </row>
    <row r="134" spans="1:7" x14ac:dyDescent="0.25">
      <c r="A134" s="15" t="s">
        <v>80</v>
      </c>
      <c r="B134" s="15">
        <v>1928</v>
      </c>
      <c r="C134" s="467">
        <v>68.354261235419997</v>
      </c>
      <c r="D134" s="467">
        <v>436.38549096367996</v>
      </c>
      <c r="E134" s="467">
        <v>0</v>
      </c>
      <c r="F134" s="467">
        <v>0</v>
      </c>
      <c r="G134" s="467">
        <f t="shared" si="1"/>
        <v>504.73975219909994</v>
      </c>
    </row>
    <row r="135" spans="1:7" x14ac:dyDescent="0.25">
      <c r="A135" s="15" t="s">
        <v>80</v>
      </c>
      <c r="B135" s="15">
        <v>1929</v>
      </c>
      <c r="C135" s="467">
        <v>66.97546194009999</v>
      </c>
      <c r="D135" s="467">
        <v>466.18526716203996</v>
      </c>
      <c r="E135" s="467">
        <v>0</v>
      </c>
      <c r="F135" s="467">
        <v>0</v>
      </c>
      <c r="G135" s="467">
        <f t="shared" ref="G135:G198" si="2">SUM(C135:F135)</f>
        <v>533.16072910213995</v>
      </c>
    </row>
    <row r="136" spans="1:7" x14ac:dyDescent="0.25">
      <c r="A136" s="15" t="s">
        <v>80</v>
      </c>
      <c r="B136" s="15">
        <v>1930</v>
      </c>
      <c r="C136" s="467">
        <v>62.944536429660005</v>
      </c>
      <c r="D136" s="467">
        <v>407.15710118113998</v>
      </c>
      <c r="E136" s="467">
        <v>0</v>
      </c>
      <c r="F136" s="467">
        <v>0</v>
      </c>
      <c r="G136" s="467">
        <f t="shared" si="2"/>
        <v>470.10163761079997</v>
      </c>
    </row>
    <row r="137" spans="1:7" x14ac:dyDescent="0.25">
      <c r="A137" s="15" t="s">
        <v>80</v>
      </c>
      <c r="B137" s="15">
        <v>1931</v>
      </c>
      <c r="C137" s="467">
        <v>54.109342581359996</v>
      </c>
      <c r="D137" s="467">
        <v>333.84914999005997</v>
      </c>
      <c r="E137" s="467">
        <v>0</v>
      </c>
      <c r="F137" s="467">
        <v>0</v>
      </c>
      <c r="G137" s="467">
        <f t="shared" si="2"/>
        <v>387.95849257141998</v>
      </c>
    </row>
    <row r="138" spans="1:7" x14ac:dyDescent="0.25">
      <c r="A138" s="15" t="s">
        <v>80</v>
      </c>
      <c r="B138" s="15">
        <v>1932</v>
      </c>
      <c r="C138" s="467">
        <v>45.227659386779997</v>
      </c>
      <c r="D138" s="467">
        <v>268.07827703398004</v>
      </c>
      <c r="E138" s="467">
        <v>0</v>
      </c>
      <c r="F138" s="467">
        <v>0</v>
      </c>
      <c r="G138" s="467">
        <f t="shared" si="2"/>
        <v>313.30593642076002</v>
      </c>
    </row>
    <row r="139" spans="1:7" x14ac:dyDescent="0.25">
      <c r="A139" s="15" t="s">
        <v>80</v>
      </c>
      <c r="B139" s="15">
        <v>1933</v>
      </c>
      <c r="C139" s="467">
        <v>44.942916449919998</v>
      </c>
      <c r="D139" s="467">
        <v>291.69688704844003</v>
      </c>
      <c r="E139" s="467">
        <v>0</v>
      </c>
      <c r="F139" s="467">
        <v>0</v>
      </c>
      <c r="G139" s="467">
        <f t="shared" si="2"/>
        <v>336.63980349836004</v>
      </c>
    </row>
    <row r="140" spans="1:7" x14ac:dyDescent="0.25">
      <c r="A140" s="15" t="s">
        <v>80</v>
      </c>
      <c r="B140" s="15">
        <v>1934</v>
      </c>
      <c r="C140" s="467">
        <v>51.86193022938</v>
      </c>
      <c r="D140" s="467">
        <v>313.81369050984</v>
      </c>
      <c r="E140" s="467">
        <v>0</v>
      </c>
      <c r="F140" s="467">
        <v>0</v>
      </c>
      <c r="G140" s="467">
        <f t="shared" si="2"/>
        <v>365.67562073921999</v>
      </c>
    </row>
    <row r="141" spans="1:7" x14ac:dyDescent="0.25">
      <c r="A141" s="15" t="s">
        <v>80</v>
      </c>
      <c r="B141" s="15">
        <v>1935</v>
      </c>
      <c r="C141" s="467">
        <v>47.317404761939997</v>
      </c>
      <c r="D141" s="467">
        <v>324.76596488106003</v>
      </c>
      <c r="E141" s="467">
        <v>0</v>
      </c>
      <c r="F141" s="467">
        <v>0</v>
      </c>
      <c r="G141" s="467">
        <f t="shared" si="2"/>
        <v>372.08336964300003</v>
      </c>
    </row>
    <row r="142" spans="1:7" x14ac:dyDescent="0.25">
      <c r="A142" s="15" t="s">
        <v>80</v>
      </c>
      <c r="B142" s="15">
        <v>1936</v>
      </c>
      <c r="C142" s="467">
        <v>49.513462561300003</v>
      </c>
      <c r="D142" s="467">
        <v>382.58570994961997</v>
      </c>
      <c r="E142" s="467">
        <v>0</v>
      </c>
      <c r="F142" s="467">
        <v>0</v>
      </c>
      <c r="G142" s="467">
        <f t="shared" si="2"/>
        <v>432.09917251091997</v>
      </c>
    </row>
    <row r="143" spans="1:7" x14ac:dyDescent="0.25">
      <c r="A143" s="15" t="s">
        <v>80</v>
      </c>
      <c r="B143" s="15">
        <v>1937</v>
      </c>
      <c r="C143" s="467">
        <v>47.04311888894</v>
      </c>
      <c r="D143" s="467">
        <v>388.53696406303999</v>
      </c>
      <c r="E143" s="467">
        <v>0</v>
      </c>
      <c r="F143" s="467">
        <v>0</v>
      </c>
      <c r="G143" s="467">
        <f t="shared" si="2"/>
        <v>435.58008295197999</v>
      </c>
    </row>
    <row r="144" spans="1:7" x14ac:dyDescent="0.25">
      <c r="A144" s="15" t="s">
        <v>80</v>
      </c>
      <c r="B144" s="15">
        <v>1938</v>
      </c>
      <c r="C144" s="467">
        <v>41.820115313860001</v>
      </c>
      <c r="D144" s="467">
        <v>304.16903990550003</v>
      </c>
      <c r="E144" s="467">
        <v>0</v>
      </c>
      <c r="F144" s="467">
        <v>0</v>
      </c>
      <c r="G144" s="467">
        <f t="shared" si="2"/>
        <v>345.98915521936004</v>
      </c>
    </row>
    <row r="145" spans="1:7" x14ac:dyDescent="0.25">
      <c r="A145" s="15" t="s">
        <v>80</v>
      </c>
      <c r="B145" s="15">
        <v>1939</v>
      </c>
      <c r="C145" s="467">
        <v>46.708318666860002</v>
      </c>
      <c r="D145" s="467">
        <v>345.30213601201996</v>
      </c>
      <c r="E145" s="467">
        <v>0</v>
      </c>
      <c r="F145" s="467">
        <v>0</v>
      </c>
      <c r="G145" s="467">
        <f t="shared" si="2"/>
        <v>392.01045467887997</v>
      </c>
    </row>
    <row r="146" spans="1:7" x14ac:dyDescent="0.25">
      <c r="A146" s="15" t="s">
        <v>80</v>
      </c>
      <c r="B146" s="15">
        <v>1940</v>
      </c>
      <c r="C146" s="467">
        <v>46.705835715199996</v>
      </c>
      <c r="D146" s="467">
        <v>403.91183255943997</v>
      </c>
      <c r="E146" s="467">
        <v>0</v>
      </c>
      <c r="F146" s="467">
        <v>0</v>
      </c>
      <c r="G146" s="467">
        <f t="shared" si="2"/>
        <v>450.61766827463998</v>
      </c>
    </row>
    <row r="147" spans="1:7" x14ac:dyDescent="0.25">
      <c r="A147" s="15" t="s">
        <v>80</v>
      </c>
      <c r="B147" s="15">
        <v>1941</v>
      </c>
      <c r="C147" s="467">
        <v>51.136164457060005</v>
      </c>
      <c r="D147" s="467">
        <v>451.98755815518001</v>
      </c>
      <c r="E147" s="467">
        <v>0</v>
      </c>
      <c r="F147" s="467">
        <v>0</v>
      </c>
      <c r="G147" s="467">
        <f t="shared" si="2"/>
        <v>503.12372261224004</v>
      </c>
    </row>
    <row r="148" spans="1:7" x14ac:dyDescent="0.25">
      <c r="A148" s="15" t="s">
        <v>80</v>
      </c>
      <c r="B148" s="15">
        <v>1942</v>
      </c>
      <c r="C148" s="467">
        <v>54.728109194219996</v>
      </c>
      <c r="D148" s="467">
        <v>512.45967074874</v>
      </c>
      <c r="E148" s="467">
        <v>0</v>
      </c>
      <c r="F148" s="467">
        <v>0</v>
      </c>
      <c r="G148" s="467">
        <f t="shared" si="2"/>
        <v>567.18777994295999</v>
      </c>
    </row>
    <row r="149" spans="1:7" x14ac:dyDescent="0.25">
      <c r="A149" s="15" t="s">
        <v>80</v>
      </c>
      <c r="B149" s="15">
        <v>1943</v>
      </c>
      <c r="C149" s="467">
        <v>55.014679191599996</v>
      </c>
      <c r="D149" s="467">
        <v>519.42193524187996</v>
      </c>
      <c r="E149" s="467">
        <v>0</v>
      </c>
      <c r="F149" s="467">
        <v>0</v>
      </c>
      <c r="G149" s="467">
        <f t="shared" si="2"/>
        <v>574.43661443347992</v>
      </c>
    </row>
    <row r="150" spans="1:7" x14ac:dyDescent="0.25">
      <c r="A150" s="15" t="s">
        <v>80</v>
      </c>
      <c r="B150" s="15">
        <v>1944</v>
      </c>
      <c r="C150" s="467">
        <v>57.788602486339997</v>
      </c>
      <c r="D150" s="467">
        <v>544.92970406169991</v>
      </c>
      <c r="E150" s="467">
        <v>0</v>
      </c>
      <c r="F150" s="467">
        <v>0</v>
      </c>
      <c r="G150" s="467">
        <f t="shared" si="2"/>
        <v>602.71830654803989</v>
      </c>
    </row>
    <row r="151" spans="1:7" x14ac:dyDescent="0.25">
      <c r="A151" s="15" t="s">
        <v>80</v>
      </c>
      <c r="B151" s="15">
        <v>1945</v>
      </c>
      <c r="C151" s="467">
        <v>49.834943566619998</v>
      </c>
      <c r="D151" s="467">
        <v>508.95958705838001</v>
      </c>
      <c r="E151" s="467">
        <v>0</v>
      </c>
      <c r="F151" s="467">
        <v>0</v>
      </c>
      <c r="G151" s="467">
        <f t="shared" si="2"/>
        <v>558.79453062499999</v>
      </c>
    </row>
    <row r="152" spans="1:7" x14ac:dyDescent="0.25">
      <c r="A152" s="15" t="s">
        <v>80</v>
      </c>
      <c r="B152" s="15">
        <v>1946</v>
      </c>
      <c r="C152" s="467">
        <v>54.890625048139995</v>
      </c>
      <c r="D152" s="467">
        <v>472.80090724898002</v>
      </c>
      <c r="E152" s="467">
        <v>0</v>
      </c>
      <c r="F152" s="467">
        <v>0</v>
      </c>
      <c r="G152" s="467">
        <f t="shared" si="2"/>
        <v>527.69153229712003</v>
      </c>
    </row>
    <row r="153" spans="1:7" x14ac:dyDescent="0.25">
      <c r="A153" s="15" t="s">
        <v>80</v>
      </c>
      <c r="B153" s="15">
        <v>1947</v>
      </c>
      <c r="C153" s="467">
        <v>51.881632364620003</v>
      </c>
      <c r="D153" s="467">
        <v>561.52779774086002</v>
      </c>
      <c r="E153" s="467">
        <v>0</v>
      </c>
      <c r="F153" s="467">
        <v>0</v>
      </c>
      <c r="G153" s="467">
        <f t="shared" si="2"/>
        <v>613.40943010548006</v>
      </c>
    </row>
    <row r="154" spans="1:7" x14ac:dyDescent="0.25">
      <c r="A154" s="15" t="s">
        <v>80</v>
      </c>
      <c r="B154" s="15">
        <v>1948</v>
      </c>
      <c r="C154" s="467">
        <v>51.836218026639997</v>
      </c>
      <c r="D154" s="467">
        <v>530.11643350892007</v>
      </c>
      <c r="E154" s="467">
        <v>0</v>
      </c>
      <c r="F154" s="467">
        <v>0</v>
      </c>
      <c r="G154" s="467">
        <f t="shared" si="2"/>
        <v>581.95265153556011</v>
      </c>
    </row>
    <row r="155" spans="1:7" x14ac:dyDescent="0.25">
      <c r="A155" s="15" t="s">
        <v>81</v>
      </c>
      <c r="B155" s="15">
        <v>1949</v>
      </c>
      <c r="C155" s="467">
        <v>38.73840036</v>
      </c>
      <c r="D155" s="467">
        <v>397.22509223999998</v>
      </c>
      <c r="E155" s="467">
        <v>0</v>
      </c>
      <c r="F155" s="467">
        <v>0</v>
      </c>
      <c r="G155" s="467">
        <f t="shared" si="2"/>
        <v>435.9634926</v>
      </c>
    </row>
    <row r="156" spans="1:7" x14ac:dyDescent="0.25">
      <c r="A156" s="15" t="s">
        <v>81</v>
      </c>
      <c r="B156" s="15">
        <v>1950</v>
      </c>
      <c r="C156" s="467">
        <v>39.985772859999997</v>
      </c>
      <c r="D156" s="467">
        <v>468.38701298000001</v>
      </c>
      <c r="E156" s="467">
        <v>0</v>
      </c>
      <c r="F156" s="467">
        <v>0</v>
      </c>
      <c r="G156" s="467">
        <f t="shared" si="2"/>
        <v>508.37278584000001</v>
      </c>
    </row>
    <row r="157" spans="1:7" x14ac:dyDescent="0.25">
      <c r="A157" s="15" t="s">
        <v>81</v>
      </c>
      <c r="B157" s="15">
        <v>1951</v>
      </c>
      <c r="C157" s="467">
        <v>38.7093706</v>
      </c>
      <c r="D157" s="467">
        <v>484.13021469999995</v>
      </c>
      <c r="E157" s="467">
        <v>0</v>
      </c>
      <c r="F157" s="467">
        <v>0</v>
      </c>
      <c r="G157" s="467">
        <f t="shared" si="2"/>
        <v>522.83958529999995</v>
      </c>
    </row>
    <row r="158" spans="1:7" x14ac:dyDescent="0.25">
      <c r="A158" s="15" t="s">
        <v>81</v>
      </c>
      <c r="B158" s="15">
        <v>1952</v>
      </c>
      <c r="C158" s="467">
        <v>36.816085940000001</v>
      </c>
      <c r="D158" s="467">
        <v>423.50881837999998</v>
      </c>
      <c r="E158" s="467">
        <v>0</v>
      </c>
      <c r="F158" s="467">
        <v>0</v>
      </c>
      <c r="G158" s="467">
        <f>SUM(C158:F158)</f>
        <v>460.32490431999997</v>
      </c>
    </row>
    <row r="159" spans="1:7" x14ac:dyDescent="0.25">
      <c r="A159" s="15" t="s">
        <v>81</v>
      </c>
      <c r="B159" s="15">
        <v>1953</v>
      </c>
      <c r="C159" s="467">
        <v>28.076313819999999</v>
      </c>
      <c r="D159" s="467">
        <v>414.84434220000003</v>
      </c>
      <c r="E159" s="467">
        <v>0</v>
      </c>
      <c r="F159" s="467">
        <v>0</v>
      </c>
      <c r="G159" s="467">
        <f t="shared" si="2"/>
        <v>442.92065602000002</v>
      </c>
    </row>
    <row r="160" spans="1:7" x14ac:dyDescent="0.25">
      <c r="A160" s="15" t="s">
        <v>81</v>
      </c>
      <c r="B160" s="15">
        <v>1954</v>
      </c>
      <c r="C160" s="467">
        <v>26.383515939999999</v>
      </c>
      <c r="D160" s="467">
        <v>355.34784908</v>
      </c>
      <c r="E160" s="467">
        <v>0</v>
      </c>
      <c r="F160" s="467">
        <v>0</v>
      </c>
      <c r="G160" s="467">
        <f t="shared" si="2"/>
        <v>381.73136502</v>
      </c>
    </row>
    <row r="161" spans="1:7" x14ac:dyDescent="0.25">
      <c r="A161" s="15" t="s">
        <v>81</v>
      </c>
      <c r="B161" s="15">
        <v>1955</v>
      </c>
      <c r="C161" s="467">
        <v>23.7726519</v>
      </c>
      <c r="D161" s="467">
        <v>421.50576493999995</v>
      </c>
      <c r="E161" s="467">
        <v>0</v>
      </c>
      <c r="F161" s="467">
        <v>0</v>
      </c>
      <c r="G161" s="467">
        <f t="shared" si="2"/>
        <v>445.27841683999998</v>
      </c>
    </row>
    <row r="162" spans="1:7" x14ac:dyDescent="0.25">
      <c r="A162" s="15" t="s">
        <v>81</v>
      </c>
      <c r="B162" s="15">
        <v>1956</v>
      </c>
      <c r="C162" s="467">
        <v>26.217502</v>
      </c>
      <c r="D162" s="467">
        <v>454.38287532000004</v>
      </c>
      <c r="E162" s="467">
        <v>0</v>
      </c>
      <c r="F162" s="467">
        <v>0</v>
      </c>
      <c r="G162" s="467">
        <f t="shared" si="2"/>
        <v>480.60037732000006</v>
      </c>
    </row>
    <row r="163" spans="1:7" x14ac:dyDescent="0.25">
      <c r="A163" s="15" t="s">
        <v>81</v>
      </c>
      <c r="B163" s="15">
        <v>1957</v>
      </c>
      <c r="C163" s="467">
        <v>22.986126840000001</v>
      </c>
      <c r="D163" s="467">
        <v>446.97121471999998</v>
      </c>
      <c r="E163" s="467">
        <v>0</v>
      </c>
      <c r="F163" s="467">
        <v>0</v>
      </c>
      <c r="G163" s="467">
        <f t="shared" si="2"/>
        <v>469.95734155999997</v>
      </c>
    </row>
    <row r="164" spans="1:7" x14ac:dyDescent="0.25">
      <c r="A164" s="15" t="s">
        <v>81</v>
      </c>
      <c r="B164" s="15">
        <v>1958</v>
      </c>
      <c r="C164" s="467">
        <v>19.20590778</v>
      </c>
      <c r="D164" s="467">
        <v>372.34840228000002</v>
      </c>
      <c r="E164" s="467">
        <v>0</v>
      </c>
      <c r="F164" s="467">
        <v>0</v>
      </c>
      <c r="G164" s="467">
        <f t="shared" si="2"/>
        <v>391.55431006000003</v>
      </c>
    </row>
    <row r="165" spans="1:7" x14ac:dyDescent="0.25">
      <c r="A165" s="15" t="s">
        <v>81</v>
      </c>
      <c r="B165" s="15">
        <v>1959</v>
      </c>
      <c r="C165" s="467">
        <v>18.732359819999999</v>
      </c>
      <c r="D165" s="467">
        <v>373.78356104</v>
      </c>
      <c r="E165" s="467">
        <v>0</v>
      </c>
      <c r="F165" s="467">
        <v>0</v>
      </c>
      <c r="G165" s="467">
        <f t="shared" si="2"/>
        <v>392.51592085999999</v>
      </c>
    </row>
    <row r="166" spans="1:7" x14ac:dyDescent="0.25">
      <c r="A166" s="15" t="s">
        <v>81</v>
      </c>
      <c r="B166" s="15">
        <v>1960</v>
      </c>
      <c r="C166" s="467">
        <v>17.07040606</v>
      </c>
      <c r="D166" s="467">
        <v>376.94417615999998</v>
      </c>
      <c r="E166" s="467">
        <v>0</v>
      </c>
      <c r="F166" s="467">
        <v>0</v>
      </c>
      <c r="G166" s="467">
        <f t="shared" si="2"/>
        <v>394.01458221999997</v>
      </c>
    </row>
    <row r="167" spans="1:7" x14ac:dyDescent="0.25">
      <c r="A167" s="15" t="s">
        <v>81</v>
      </c>
      <c r="B167" s="15">
        <v>1961</v>
      </c>
      <c r="C167" s="467">
        <v>15.826662280000001</v>
      </c>
      <c r="D167" s="467">
        <v>365.57267485999995</v>
      </c>
      <c r="E167" s="467">
        <v>0</v>
      </c>
      <c r="F167" s="467">
        <v>0</v>
      </c>
      <c r="G167" s="467">
        <f t="shared" si="2"/>
        <v>381.39933713999994</v>
      </c>
    </row>
    <row r="168" spans="1:7" x14ac:dyDescent="0.25">
      <c r="A168" s="15" t="s">
        <v>81</v>
      </c>
      <c r="B168" s="15">
        <v>1962</v>
      </c>
      <c r="C168" s="467">
        <v>15.325898919999998</v>
      </c>
      <c r="D168" s="467">
        <v>382.96512982000002</v>
      </c>
      <c r="E168" s="467">
        <v>0</v>
      </c>
      <c r="F168" s="467">
        <v>0</v>
      </c>
      <c r="G168" s="467">
        <f t="shared" si="2"/>
        <v>398.29102874</v>
      </c>
    </row>
    <row r="169" spans="1:7" x14ac:dyDescent="0.25">
      <c r="A169" s="15" t="s">
        <v>81</v>
      </c>
      <c r="B169" s="15">
        <v>1963</v>
      </c>
      <c r="C169" s="467">
        <v>16.57145706</v>
      </c>
      <c r="D169" s="467">
        <v>416.33030303999999</v>
      </c>
      <c r="E169" s="467">
        <v>0</v>
      </c>
      <c r="F169" s="467">
        <v>0</v>
      </c>
      <c r="G169" s="467">
        <f t="shared" si="2"/>
        <v>432.90176009999999</v>
      </c>
    </row>
    <row r="170" spans="1:7" x14ac:dyDescent="0.25">
      <c r="A170" s="15" t="s">
        <v>81</v>
      </c>
      <c r="B170" s="15">
        <v>1964</v>
      </c>
      <c r="C170" s="467">
        <v>15.588981120000001</v>
      </c>
      <c r="D170" s="467">
        <v>441.79484564000001</v>
      </c>
      <c r="E170" s="467">
        <v>0</v>
      </c>
      <c r="F170" s="467">
        <v>0</v>
      </c>
      <c r="G170" s="467">
        <f t="shared" si="2"/>
        <v>457.38382676000003</v>
      </c>
    </row>
    <row r="171" spans="1:7" x14ac:dyDescent="0.25">
      <c r="A171" s="15" t="s">
        <v>81</v>
      </c>
      <c r="B171" s="15">
        <v>1965</v>
      </c>
      <c r="C171" s="467">
        <v>13.486137879999999</v>
      </c>
      <c r="D171" s="467">
        <v>464.55599183999993</v>
      </c>
      <c r="E171" s="467">
        <v>0</v>
      </c>
      <c r="F171" s="467">
        <v>0</v>
      </c>
      <c r="G171" s="467">
        <f t="shared" si="2"/>
        <v>478.04212971999993</v>
      </c>
    </row>
    <row r="172" spans="1:7" x14ac:dyDescent="0.25">
      <c r="A172" s="15" t="s">
        <v>81</v>
      </c>
      <c r="B172" s="15">
        <v>1966</v>
      </c>
      <c r="C172" s="467">
        <v>11.739816380000001</v>
      </c>
      <c r="D172" s="467">
        <v>484.32616557999995</v>
      </c>
      <c r="E172" s="467">
        <v>0</v>
      </c>
      <c r="F172" s="467">
        <v>0</v>
      </c>
      <c r="G172" s="467">
        <f t="shared" si="2"/>
        <v>496.06598195999993</v>
      </c>
    </row>
    <row r="173" spans="1:7" x14ac:dyDescent="0.25">
      <c r="A173" s="15" t="s">
        <v>81</v>
      </c>
      <c r="B173" s="15">
        <v>1967</v>
      </c>
      <c r="C173" s="467">
        <v>11.11839808</v>
      </c>
      <c r="D173" s="467">
        <v>501.33125467999997</v>
      </c>
      <c r="E173" s="467">
        <v>0</v>
      </c>
      <c r="F173" s="467">
        <v>0</v>
      </c>
      <c r="G173" s="467">
        <f t="shared" si="2"/>
        <v>512.44965275999994</v>
      </c>
    </row>
    <row r="174" spans="1:7" x14ac:dyDescent="0.25">
      <c r="A174" s="15" t="s">
        <v>81</v>
      </c>
      <c r="B174" s="15">
        <v>1968</v>
      </c>
      <c r="C174" s="467">
        <v>10.39718998</v>
      </c>
      <c r="D174" s="467">
        <v>494.63535910000002</v>
      </c>
      <c r="E174" s="467">
        <v>0</v>
      </c>
      <c r="F174" s="467">
        <v>0</v>
      </c>
      <c r="G174" s="467">
        <f t="shared" si="2"/>
        <v>505.03254908000002</v>
      </c>
    </row>
    <row r="175" spans="1:7" x14ac:dyDescent="0.25">
      <c r="A175" s="15" t="s">
        <v>81</v>
      </c>
      <c r="B175" s="15">
        <v>1969</v>
      </c>
      <c r="C175" s="467">
        <v>9.50089614</v>
      </c>
      <c r="D175" s="467">
        <v>496.38349496000001</v>
      </c>
      <c r="E175" s="467">
        <v>7.5486447800000001</v>
      </c>
      <c r="F175" s="467">
        <v>4.5467861599999999</v>
      </c>
      <c r="G175" s="467">
        <f t="shared" si="2"/>
        <v>517.97982204000004</v>
      </c>
    </row>
    <row r="176" spans="1:7" x14ac:dyDescent="0.25">
      <c r="A176" s="15" t="s">
        <v>81</v>
      </c>
      <c r="B176" s="15">
        <v>1970</v>
      </c>
      <c r="C176" s="467">
        <v>8.8259542199999999</v>
      </c>
      <c r="D176" s="467">
        <v>524.77550742000005</v>
      </c>
      <c r="E176" s="467">
        <v>14.898617139999999</v>
      </c>
      <c r="F176" s="467">
        <v>7.2937271999999993</v>
      </c>
      <c r="G176" s="467">
        <f t="shared" si="2"/>
        <v>555.79380598</v>
      </c>
    </row>
    <row r="177" spans="1:7" x14ac:dyDescent="0.25">
      <c r="A177" s="15" t="s">
        <v>81</v>
      </c>
      <c r="B177" s="15">
        <v>1971</v>
      </c>
      <c r="C177" s="467">
        <v>7.9169598600000004</v>
      </c>
      <c r="D177" s="467">
        <v>472.95284992000006</v>
      </c>
      <c r="E177" s="467">
        <v>20.094944179999999</v>
      </c>
      <c r="F177" s="467">
        <v>7.8897444599999993</v>
      </c>
      <c r="G177" s="467">
        <f t="shared" si="2"/>
        <v>508.85449842000003</v>
      </c>
    </row>
    <row r="178" spans="1:7" x14ac:dyDescent="0.25">
      <c r="A178" s="15" t="s">
        <v>81</v>
      </c>
      <c r="B178" s="15">
        <v>1972</v>
      </c>
      <c r="C178" s="467">
        <v>6.4464210799999995</v>
      </c>
      <c r="D178" s="467">
        <v>505.15592555999996</v>
      </c>
      <c r="E178" s="467">
        <v>24.990087460000002</v>
      </c>
      <c r="F178" s="467">
        <v>9.9762584600000004</v>
      </c>
      <c r="G178" s="467">
        <f t="shared" si="2"/>
        <v>546.56869256000004</v>
      </c>
    </row>
    <row r="179" spans="1:7" x14ac:dyDescent="0.25">
      <c r="A179" s="15" t="s">
        <v>81</v>
      </c>
      <c r="B179" s="15">
        <v>1973</v>
      </c>
      <c r="C179" s="467">
        <v>6.1960394000000001</v>
      </c>
      <c r="D179" s="467">
        <v>493.08135976000005</v>
      </c>
      <c r="E179" s="467">
        <v>30.78333894</v>
      </c>
      <c r="F179" s="467">
        <v>12.94818014</v>
      </c>
      <c r="G179" s="467">
        <f t="shared" si="2"/>
        <v>543.00891824000007</v>
      </c>
    </row>
    <row r="180" spans="1:7" x14ac:dyDescent="0.25">
      <c r="A180" s="15" t="s">
        <v>81</v>
      </c>
      <c r="B180" s="15">
        <v>1974</v>
      </c>
      <c r="C180" s="467">
        <v>6.0028100599999998</v>
      </c>
      <c r="D180" s="467">
        <v>495.03814701999994</v>
      </c>
      <c r="E180" s="467">
        <v>38.319283200000001</v>
      </c>
      <c r="F180" s="467">
        <v>14.04042486</v>
      </c>
      <c r="G180" s="467">
        <f t="shared" si="2"/>
        <v>553.40066514</v>
      </c>
    </row>
    <row r="181" spans="1:7" x14ac:dyDescent="0.25">
      <c r="A181" s="15" t="s">
        <v>81</v>
      </c>
      <c r="B181" s="15">
        <v>1975</v>
      </c>
      <c r="C181" s="467">
        <v>5.6272375400000003</v>
      </c>
      <c r="D181" s="467">
        <v>523.91640796000002</v>
      </c>
      <c r="E181" s="467">
        <v>46.355990819999995</v>
      </c>
      <c r="F181" s="467">
        <v>17.97758606</v>
      </c>
      <c r="G181" s="467">
        <f t="shared" si="2"/>
        <v>593.87722238000003</v>
      </c>
    </row>
    <row r="182" spans="1:7" x14ac:dyDescent="0.25">
      <c r="A182" s="15" t="s">
        <v>81</v>
      </c>
      <c r="B182" s="15">
        <v>1976</v>
      </c>
      <c r="C182" s="467">
        <v>5.6499170400000001</v>
      </c>
      <c r="D182" s="467">
        <v>533.75205352</v>
      </c>
      <c r="E182" s="467">
        <v>58.822458379999993</v>
      </c>
      <c r="F182" s="467">
        <v>23.114946400000001</v>
      </c>
      <c r="G182" s="467">
        <f t="shared" si="2"/>
        <v>621.33937533999995</v>
      </c>
    </row>
    <row r="183" spans="1:7" x14ac:dyDescent="0.25">
      <c r="A183" s="15" t="s">
        <v>81</v>
      </c>
      <c r="B183" s="15">
        <v>1977</v>
      </c>
      <c r="C183" s="467">
        <v>5.3169819799999996</v>
      </c>
      <c r="D183" s="467">
        <v>527.06341537999992</v>
      </c>
      <c r="E183" s="467">
        <v>74.493085699999995</v>
      </c>
      <c r="F183" s="467">
        <v>25.616948839999999</v>
      </c>
      <c r="G183" s="467">
        <f t="shared" si="2"/>
        <v>632.49043189999986</v>
      </c>
    </row>
    <row r="184" spans="1:7" x14ac:dyDescent="0.25">
      <c r="A184" s="15" t="s">
        <v>81</v>
      </c>
      <c r="B184" s="15">
        <v>1978</v>
      </c>
      <c r="C184" s="467">
        <v>4.5694656599999997</v>
      </c>
      <c r="D184" s="467">
        <v>484.45226359999998</v>
      </c>
      <c r="E184" s="467">
        <v>87.776015260000008</v>
      </c>
      <c r="F184" s="467">
        <v>31.161633000000002</v>
      </c>
      <c r="G184" s="467">
        <f t="shared" si="2"/>
        <v>607.95937751999998</v>
      </c>
    </row>
    <row r="185" spans="1:7" x14ac:dyDescent="0.25">
      <c r="A185" s="15" t="s">
        <v>81</v>
      </c>
      <c r="B185" s="15">
        <v>1979</v>
      </c>
      <c r="C185" s="467">
        <v>4.3862152999999999</v>
      </c>
      <c r="D185" s="467">
        <v>555.44726321999997</v>
      </c>
      <c r="E185" s="467">
        <v>110.19969049999999</v>
      </c>
      <c r="F185" s="467">
        <v>38.595973100000002</v>
      </c>
      <c r="G185" s="467">
        <f t="shared" si="2"/>
        <v>708.62914211999998</v>
      </c>
    </row>
    <row r="186" spans="1:7" x14ac:dyDescent="0.25">
      <c r="A186" s="15" t="s">
        <v>81</v>
      </c>
      <c r="B186" s="15">
        <v>1980</v>
      </c>
      <c r="C186" s="467">
        <v>5.4938820799999997</v>
      </c>
      <c r="D186" s="467">
        <v>570.40666141999998</v>
      </c>
      <c r="E186" s="467">
        <v>134.0040937</v>
      </c>
      <c r="F186" s="467">
        <v>42.782608799999998</v>
      </c>
      <c r="G186" s="467">
        <f t="shared" si="2"/>
        <v>752.68724600000007</v>
      </c>
    </row>
    <row r="187" spans="1:7" x14ac:dyDescent="0.25">
      <c r="A187" s="15" t="s">
        <v>81</v>
      </c>
      <c r="B187" s="15">
        <v>1981</v>
      </c>
      <c r="C187" s="467">
        <v>4.9196371399999999</v>
      </c>
      <c r="D187" s="467">
        <v>551.55273948000001</v>
      </c>
      <c r="E187" s="467">
        <v>144.87029574000002</v>
      </c>
      <c r="F187" s="467">
        <v>45.969532139999998</v>
      </c>
      <c r="G187" s="467">
        <f t="shared" si="2"/>
        <v>747.31220450000001</v>
      </c>
    </row>
    <row r="188" spans="1:7" x14ac:dyDescent="0.25">
      <c r="A188" s="15" t="s">
        <v>81</v>
      </c>
      <c r="B188" s="15">
        <v>1982</v>
      </c>
      <c r="C188" s="467">
        <v>4.1630490199999999</v>
      </c>
      <c r="D188" s="467">
        <v>562.60219188000008</v>
      </c>
      <c r="E188" s="467">
        <v>146.00699227999999</v>
      </c>
      <c r="F188" s="467">
        <v>47.546210979999998</v>
      </c>
      <c r="G188" s="467">
        <f t="shared" si="2"/>
        <v>760.31844416000001</v>
      </c>
    </row>
    <row r="189" spans="1:7" x14ac:dyDescent="0.25">
      <c r="A189" s="15" t="s">
        <v>81</v>
      </c>
      <c r="B189" s="15">
        <v>1983</v>
      </c>
      <c r="C189" s="467">
        <v>3.7094590200000002</v>
      </c>
      <c r="D189" s="467">
        <v>515.83071261999999</v>
      </c>
      <c r="E189" s="467">
        <v>137.02409592000001</v>
      </c>
      <c r="F189" s="467">
        <v>52.933045819999997</v>
      </c>
      <c r="G189" s="467">
        <f t="shared" si="2"/>
        <v>709.49731338000004</v>
      </c>
    </row>
    <row r="190" spans="1:7" x14ac:dyDescent="0.25">
      <c r="A190" s="15" t="s">
        <v>81</v>
      </c>
      <c r="B190" s="15">
        <v>1984</v>
      </c>
      <c r="C190" s="467">
        <v>3.7754427573</v>
      </c>
      <c r="D190" s="467">
        <v>589.20343102000004</v>
      </c>
      <c r="E190" s="467">
        <v>162.56665599999999</v>
      </c>
      <c r="F190" s="467">
        <v>57.215842600000002</v>
      </c>
      <c r="G190" s="467">
        <f t="shared" si="2"/>
        <v>812.76137237729995</v>
      </c>
    </row>
    <row r="191" spans="1:7" x14ac:dyDescent="0.25">
      <c r="A191" s="15" t="s">
        <v>81</v>
      </c>
      <c r="B191" s="15">
        <v>1985</v>
      </c>
      <c r="C191" s="467">
        <v>4.2713436324999998</v>
      </c>
      <c r="D191" s="467">
        <v>556.87335017999999</v>
      </c>
      <c r="E191" s="467">
        <v>174.77457726</v>
      </c>
      <c r="F191" s="467">
        <v>65.69978995999999</v>
      </c>
      <c r="G191" s="467">
        <f t="shared" si="2"/>
        <v>801.61906103249999</v>
      </c>
    </row>
    <row r="192" spans="1:7" x14ac:dyDescent="0.25">
      <c r="A192" s="15" t="s">
        <v>81</v>
      </c>
      <c r="B192" s="15">
        <v>1986</v>
      </c>
      <c r="C192" s="467">
        <v>3.8935721081799999</v>
      </c>
      <c r="D192" s="467">
        <v>562.50512361999995</v>
      </c>
      <c r="E192" s="467">
        <v>172.01039980000002</v>
      </c>
      <c r="F192" s="467">
        <v>69.266821719999996</v>
      </c>
      <c r="G192" s="467">
        <f t="shared" si="2"/>
        <v>807.67591724817999</v>
      </c>
    </row>
    <row r="193" spans="1:7" x14ac:dyDescent="0.25">
      <c r="A193" s="15" t="s">
        <v>81</v>
      </c>
      <c r="B193" s="15">
        <v>1987</v>
      </c>
      <c r="C193" s="467">
        <v>3.2299771956199996</v>
      </c>
      <c r="D193" s="467">
        <v>577.51895262000005</v>
      </c>
      <c r="E193" s="467">
        <v>181.5856847</v>
      </c>
      <c r="F193" s="467">
        <v>71.147405860000006</v>
      </c>
      <c r="G193" s="467">
        <f t="shared" si="2"/>
        <v>833.4820203756201</v>
      </c>
    </row>
    <row r="194" spans="1:7" x14ac:dyDescent="0.25">
      <c r="A194" s="15" t="s">
        <v>81</v>
      </c>
      <c r="B194" s="15">
        <v>1988</v>
      </c>
      <c r="C194" s="467">
        <v>3.2245794746200001</v>
      </c>
      <c r="D194" s="467">
        <v>578.8760939</v>
      </c>
      <c r="E194" s="467">
        <v>202.75835871999999</v>
      </c>
      <c r="F194" s="467">
        <v>77.201925180000003</v>
      </c>
      <c r="G194" s="467">
        <f t="shared" si="2"/>
        <v>862.06095727462002</v>
      </c>
    </row>
    <row r="195" spans="1:7" x14ac:dyDescent="0.25">
      <c r="A195" s="15" t="s">
        <v>81</v>
      </c>
      <c r="B195" s="15">
        <v>1989</v>
      </c>
      <c r="C195" s="467">
        <v>3.03723501128</v>
      </c>
      <c r="D195" s="467">
        <v>598.53105577999997</v>
      </c>
      <c r="E195" s="467">
        <v>209.71370777999999</v>
      </c>
      <c r="F195" s="467">
        <v>78.415732019999993</v>
      </c>
      <c r="G195" s="467">
        <f t="shared" si="2"/>
        <v>889.69773059127988</v>
      </c>
    </row>
    <row r="196" spans="1:7" x14ac:dyDescent="0.25">
      <c r="A196" s="15" t="s">
        <v>81</v>
      </c>
      <c r="B196" s="15">
        <v>1990</v>
      </c>
      <c r="C196" s="467">
        <v>3.1807971534599999</v>
      </c>
      <c r="D196" s="467">
        <v>628.86261908000006</v>
      </c>
      <c r="E196" s="467">
        <v>221.60048731999998</v>
      </c>
      <c r="F196" s="467">
        <v>79.913486200000008</v>
      </c>
      <c r="G196" s="467">
        <f t="shared" si="2"/>
        <v>933.55738975346003</v>
      </c>
    </row>
    <row r="197" spans="1:7" x14ac:dyDescent="0.25">
      <c r="A197" s="15" t="s">
        <v>81</v>
      </c>
      <c r="B197" s="15">
        <v>1991</v>
      </c>
      <c r="C197" s="467">
        <v>3.1253076743999997</v>
      </c>
      <c r="D197" s="467">
        <v>590.30202600000007</v>
      </c>
      <c r="E197" s="467">
        <v>231.6257335</v>
      </c>
      <c r="F197" s="467">
        <v>78.483770519999993</v>
      </c>
      <c r="G197" s="467">
        <f t="shared" si="2"/>
        <v>903.53683769440011</v>
      </c>
    </row>
    <row r="198" spans="1:7" x14ac:dyDescent="0.25">
      <c r="A198" s="15" t="s">
        <v>81</v>
      </c>
      <c r="B198" s="15">
        <v>1992</v>
      </c>
      <c r="C198" s="467">
        <v>3.1595818419800001</v>
      </c>
      <c r="D198" s="467">
        <v>591.33802556000001</v>
      </c>
      <c r="E198" s="467">
        <v>228.75269443999997</v>
      </c>
      <c r="F198" s="467">
        <v>81.702445159999996</v>
      </c>
      <c r="G198" s="467">
        <f t="shared" si="2"/>
        <v>904.95274700198001</v>
      </c>
    </row>
    <row r="199" spans="1:7" x14ac:dyDescent="0.25">
      <c r="A199" s="15" t="s">
        <v>81</v>
      </c>
      <c r="B199" s="15">
        <v>1993</v>
      </c>
      <c r="C199" s="467">
        <v>3.9210705483400004</v>
      </c>
      <c r="D199" s="467">
        <v>523.12716136000006</v>
      </c>
      <c r="E199" s="467">
        <v>249.38468918000001</v>
      </c>
      <c r="F199" s="467">
        <v>81.237061820000008</v>
      </c>
      <c r="G199" s="467">
        <f t="shared" ref="G199:G227" si="3">SUM(C199:F199)</f>
        <v>857.6699829083401</v>
      </c>
    </row>
    <row r="200" spans="1:7" x14ac:dyDescent="0.25">
      <c r="A200" s="15" t="s">
        <v>81</v>
      </c>
      <c r="B200" s="15">
        <v>1994</v>
      </c>
      <c r="C200" s="467">
        <v>4.2147873097600002</v>
      </c>
      <c r="D200" s="467">
        <v>580.83106680000003</v>
      </c>
      <c r="E200" s="467">
        <v>272.62301206000001</v>
      </c>
      <c r="F200" s="467">
        <v>79.905321580000006</v>
      </c>
      <c r="G200" s="467">
        <f t="shared" si="3"/>
        <v>937.57418774976009</v>
      </c>
    </row>
    <row r="201" spans="1:7" x14ac:dyDescent="0.25">
      <c r="A201" s="15" t="s">
        <v>81</v>
      </c>
      <c r="B201" s="15">
        <v>1995</v>
      </c>
      <c r="C201" s="467">
        <v>4.2741767556400001</v>
      </c>
      <c r="D201" s="467">
        <v>556.79504149521995</v>
      </c>
      <c r="E201" s="467">
        <v>297.55309409890003</v>
      </c>
      <c r="F201" s="467">
        <v>78.4708341332</v>
      </c>
      <c r="G201" s="467">
        <f t="shared" si="3"/>
        <v>937.09314648296004</v>
      </c>
    </row>
    <row r="202" spans="1:7" x14ac:dyDescent="0.25">
      <c r="A202" s="15" t="s">
        <v>81</v>
      </c>
      <c r="B202" s="15">
        <v>1996</v>
      </c>
      <c r="C202" s="467">
        <v>4.32527639068</v>
      </c>
      <c r="D202" s="467">
        <v>572.19588527656003</v>
      </c>
      <c r="E202" s="467">
        <v>308.70480836439998</v>
      </c>
      <c r="F202" s="467">
        <v>79.882474251699989</v>
      </c>
      <c r="G202" s="467">
        <f t="shared" si="3"/>
        <v>965.10844428333985</v>
      </c>
    </row>
    <row r="203" spans="1:7" x14ac:dyDescent="0.25">
      <c r="A203" s="15" t="s">
        <v>81</v>
      </c>
      <c r="B203" s="15">
        <v>1997</v>
      </c>
      <c r="C203" s="467">
        <v>4.2564332220199992</v>
      </c>
      <c r="D203" s="467">
        <v>593.13923689308001</v>
      </c>
      <c r="E203" s="467">
        <v>313.04159959082</v>
      </c>
      <c r="F203" s="467">
        <v>78.327049731919999</v>
      </c>
      <c r="G203" s="467">
        <f t="shared" si="3"/>
        <v>988.76431943783996</v>
      </c>
    </row>
    <row r="204" spans="1:7" x14ac:dyDescent="0.25">
      <c r="A204" s="15" t="s">
        <v>81</v>
      </c>
      <c r="B204" s="15">
        <v>1998</v>
      </c>
      <c r="C204" s="467">
        <v>4.76425897832</v>
      </c>
      <c r="D204" s="467">
        <v>581.12704516116003</v>
      </c>
      <c r="E204" s="467">
        <v>350.10833755046002</v>
      </c>
      <c r="F204" s="467">
        <v>77.805911109120004</v>
      </c>
      <c r="G204" s="467">
        <f t="shared" si="3"/>
        <v>1013.80555279906</v>
      </c>
    </row>
    <row r="205" spans="1:7" x14ac:dyDescent="0.25">
      <c r="A205" s="15" t="s">
        <v>81</v>
      </c>
      <c r="B205" s="15">
        <v>1999</v>
      </c>
      <c r="C205" s="467">
        <v>4.3252092593599993</v>
      </c>
      <c r="D205" s="467">
        <v>545.87882843618002</v>
      </c>
      <c r="E205" s="467">
        <v>368.96301789294</v>
      </c>
      <c r="F205" s="467">
        <v>79.122345408160001</v>
      </c>
      <c r="G205" s="467">
        <f>SUM(C205:F205)</f>
        <v>998.28940099663998</v>
      </c>
    </row>
    <row r="206" spans="1:7" x14ac:dyDescent="0.25">
      <c r="A206" s="15" t="s">
        <v>81</v>
      </c>
      <c r="B206" s="15">
        <v>2000</v>
      </c>
      <c r="C206" s="467">
        <v>4.1478292611400001</v>
      </c>
      <c r="D206" s="467">
        <v>520.97136602339992</v>
      </c>
      <c r="E206" s="467">
        <v>371.22089003031999</v>
      </c>
      <c r="F206" s="467">
        <v>77.618850593120001</v>
      </c>
      <c r="G206" s="467">
        <f t="shared" si="3"/>
        <v>973.95893590797994</v>
      </c>
    </row>
    <row r="207" spans="1:7" x14ac:dyDescent="0.25">
      <c r="A207" s="15" t="s">
        <v>81</v>
      </c>
      <c r="B207" s="15">
        <v>2001</v>
      </c>
      <c r="C207" s="467">
        <v>1.7599446220600001</v>
      </c>
      <c r="D207" s="467">
        <v>554.55101564618008</v>
      </c>
      <c r="E207" s="467">
        <v>394.09200005401999</v>
      </c>
      <c r="F207" s="467">
        <v>72.613770704819999</v>
      </c>
      <c r="G207" s="467">
        <f t="shared" si="3"/>
        <v>1023.01673102708</v>
      </c>
    </row>
    <row r="208" spans="1:7" x14ac:dyDescent="0.25">
      <c r="A208" s="15" t="s">
        <v>81</v>
      </c>
      <c r="B208" s="15">
        <v>2002</v>
      </c>
      <c r="C208" s="467">
        <v>1.2402221072399999</v>
      </c>
      <c r="D208" s="467">
        <v>519.00061998473996</v>
      </c>
      <c r="E208" s="467">
        <v>397.66534125091999</v>
      </c>
      <c r="F208" s="467">
        <v>74.805523935080004</v>
      </c>
      <c r="G208" s="467">
        <f t="shared" si="3"/>
        <v>992.71170727798005</v>
      </c>
    </row>
    <row r="209" spans="1:7" x14ac:dyDescent="0.25">
      <c r="A209" s="15" t="s">
        <v>81</v>
      </c>
      <c r="B209" s="15">
        <v>2003</v>
      </c>
      <c r="C209" s="467">
        <v>1.1723205914199999</v>
      </c>
      <c r="D209" s="467">
        <v>491.21596816345993</v>
      </c>
      <c r="E209" s="467">
        <v>401.53428160773996</v>
      </c>
      <c r="F209" s="467">
        <v>78.349928811519987</v>
      </c>
      <c r="G209" s="467">
        <f t="shared" si="3"/>
        <v>972.27249917413974</v>
      </c>
    </row>
    <row r="210" spans="1:7" x14ac:dyDescent="0.25">
      <c r="A210" s="15" t="s">
        <v>81</v>
      </c>
      <c r="B210" s="15">
        <v>2004</v>
      </c>
      <c r="C210" s="467">
        <v>1.54725627106</v>
      </c>
      <c r="D210" s="467">
        <v>509.36764660135998</v>
      </c>
      <c r="E210" s="467">
        <v>422.17340678253998</v>
      </c>
      <c r="F210" s="467">
        <v>75.785543231640006</v>
      </c>
      <c r="G210" s="467">
        <f t="shared" si="3"/>
        <v>1008.8738528865999</v>
      </c>
    </row>
    <row r="211" spans="1:7" x14ac:dyDescent="0.25">
      <c r="A211" s="15" t="s">
        <v>81</v>
      </c>
      <c r="B211" s="15">
        <v>2005</v>
      </c>
      <c r="C211" s="467">
        <v>1.5456324188600001</v>
      </c>
      <c r="D211" s="467">
        <v>518.16047151494001</v>
      </c>
      <c r="E211" s="467">
        <v>430.61608470997999</v>
      </c>
      <c r="F211" s="467">
        <v>76.150256807039995</v>
      </c>
      <c r="G211" s="467">
        <f t="shared" si="3"/>
        <v>1026.47244545082</v>
      </c>
    </row>
    <row r="212" spans="1:7" x14ac:dyDescent="0.25">
      <c r="A212" s="15" t="s">
        <v>81</v>
      </c>
      <c r="B212" s="15">
        <v>2006</v>
      </c>
      <c r="C212" s="467">
        <v>1.3950033444800001</v>
      </c>
      <c r="D212" s="467">
        <v>509.50042690924005</v>
      </c>
      <c r="E212" s="467">
        <v>467.49946254083994</v>
      </c>
      <c r="F212" s="467">
        <v>76.428342857060002</v>
      </c>
      <c r="G212" s="467">
        <f t="shared" si="3"/>
        <v>1054.8232356516201</v>
      </c>
    </row>
    <row r="213" spans="1:7" x14ac:dyDescent="0.25">
      <c r="A213" s="15" t="s">
        <v>81</v>
      </c>
      <c r="B213" s="15">
        <v>2007</v>
      </c>
      <c r="C213" s="467">
        <v>1.42290185102</v>
      </c>
      <c r="D213" s="467">
        <v>492.37883412492005</v>
      </c>
      <c r="E213" s="467">
        <v>475.11225311145995</v>
      </c>
      <c r="F213" s="467">
        <v>71.290663189699998</v>
      </c>
      <c r="G213" s="467">
        <f t="shared" si="3"/>
        <v>1040.2046522771</v>
      </c>
    </row>
    <row r="214" spans="1:7" x14ac:dyDescent="0.25">
      <c r="A214" s="15" t="s">
        <v>81</v>
      </c>
      <c r="B214" s="15">
        <v>2008</v>
      </c>
      <c r="C214" s="467">
        <v>1.5534895048399999</v>
      </c>
      <c r="D214" s="467">
        <v>503.72730756779998</v>
      </c>
      <c r="E214" s="467">
        <v>489.10190854994005</v>
      </c>
      <c r="F214" s="467">
        <v>68.658682720840005</v>
      </c>
      <c r="G214" s="467">
        <f t="shared" si="3"/>
        <v>1063.0413883434201</v>
      </c>
    </row>
    <row r="215" spans="1:7" x14ac:dyDescent="0.25">
      <c r="A215" s="15" t="s">
        <v>81</v>
      </c>
      <c r="B215" s="15">
        <v>2009</v>
      </c>
      <c r="C215" s="467">
        <v>1.7428687729200001</v>
      </c>
      <c r="D215" s="467">
        <v>457.31105096604</v>
      </c>
      <c r="E215" s="467">
        <v>450.34399293377999</v>
      </c>
      <c r="F215" s="467">
        <v>65.751090081819996</v>
      </c>
      <c r="G215" s="467">
        <f t="shared" si="3"/>
        <v>975.14900275455989</v>
      </c>
    </row>
    <row r="216" spans="1:7" x14ac:dyDescent="0.25">
      <c r="A216" s="15" t="s">
        <v>81</v>
      </c>
      <c r="B216" s="15">
        <v>2010</v>
      </c>
      <c r="C216" s="467">
        <v>1.6112333262</v>
      </c>
      <c r="D216" s="467">
        <v>444.09368602618002</v>
      </c>
      <c r="E216" s="467">
        <v>467.04303760334</v>
      </c>
      <c r="F216" s="467">
        <v>70.96913954691999</v>
      </c>
      <c r="G216" s="467">
        <f t="shared" si="3"/>
        <v>983.71709650264006</v>
      </c>
    </row>
    <row r="217" spans="1:7" x14ac:dyDescent="0.25">
      <c r="A217" s="15" t="s">
        <v>81</v>
      </c>
      <c r="B217" s="15">
        <v>2011</v>
      </c>
      <c r="C217" s="467">
        <v>2.0272978254999998</v>
      </c>
      <c r="D217" s="467">
        <v>477.17299957073999</v>
      </c>
      <c r="E217" s="467">
        <v>441.15776850602003</v>
      </c>
      <c r="F217" s="467">
        <v>73.573322206219999</v>
      </c>
      <c r="G217" s="467">
        <f t="shared" si="3"/>
        <v>993.93138810848006</v>
      </c>
    </row>
    <row r="218" spans="1:7" x14ac:dyDescent="0.25">
      <c r="A218" s="15" t="s">
        <v>81</v>
      </c>
      <c r="B218" s="15">
        <v>2012</v>
      </c>
      <c r="C218" s="467">
        <v>2.1481251296999999</v>
      </c>
      <c r="D218" s="467">
        <v>440.31187940117997</v>
      </c>
      <c r="E218" s="467">
        <v>408.04948235379999</v>
      </c>
      <c r="F218" s="467">
        <v>71.601260756559995</v>
      </c>
      <c r="G218" s="467">
        <f t="shared" si="3"/>
        <v>922.11074764123998</v>
      </c>
    </row>
    <row r="219" spans="1:7" x14ac:dyDescent="0.25">
      <c r="A219" s="15" t="s">
        <v>81</v>
      </c>
      <c r="B219" s="15">
        <v>2013</v>
      </c>
      <c r="C219" s="467">
        <v>1.9443380288599998</v>
      </c>
      <c r="D219" s="467">
        <v>427.44745919057999</v>
      </c>
      <c r="E219" s="467">
        <v>393.97663306624003</v>
      </c>
      <c r="F219" s="467">
        <v>70.06033478754</v>
      </c>
      <c r="G219" s="467">
        <f t="shared" si="3"/>
        <v>893.42876507322001</v>
      </c>
    </row>
    <row r="220" spans="1:7" x14ac:dyDescent="0.25">
      <c r="A220" s="15" t="s">
        <v>81</v>
      </c>
      <c r="B220" s="15">
        <v>2014</v>
      </c>
      <c r="C220" s="467">
        <v>1.7663765282599999</v>
      </c>
      <c r="D220" s="467">
        <v>435.43807027323999</v>
      </c>
      <c r="E220" s="467">
        <v>397.91066358806</v>
      </c>
      <c r="F220" s="467">
        <v>72.109121892879998</v>
      </c>
      <c r="G220" s="467">
        <f t="shared" si="3"/>
        <v>907.22423228243997</v>
      </c>
    </row>
    <row r="221" spans="1:7" x14ac:dyDescent="0.25">
      <c r="A221" s="15" t="s">
        <v>81</v>
      </c>
      <c r="B221" s="15">
        <v>2015</v>
      </c>
      <c r="C221" s="467">
        <v>1.94297635168</v>
      </c>
      <c r="D221" s="467">
        <v>366.88787720859995</v>
      </c>
      <c r="E221" s="467">
        <v>380.57555601176</v>
      </c>
      <c r="F221" s="467">
        <v>64.2801303703</v>
      </c>
      <c r="G221" s="467">
        <f t="shared" si="3"/>
        <v>813.68653994233989</v>
      </c>
    </row>
    <row r="222" spans="1:7" x14ac:dyDescent="0.25">
      <c r="A222" s="15" t="s">
        <v>81</v>
      </c>
      <c r="B222" s="15">
        <v>2016</v>
      </c>
      <c r="C222" s="467">
        <v>1.5101553306</v>
      </c>
      <c r="D222" s="467">
        <v>294.96709132680002</v>
      </c>
      <c r="E222" s="467">
        <v>299.58949729005997</v>
      </c>
      <c r="F222" s="467">
        <v>64.690961348179997</v>
      </c>
      <c r="G222" s="467">
        <f t="shared" si="3"/>
        <v>660.75770529564011</v>
      </c>
    </row>
    <row r="223" spans="1:7" x14ac:dyDescent="0.25">
      <c r="A223" s="15" t="s">
        <v>81</v>
      </c>
      <c r="B223" s="15">
        <v>2017</v>
      </c>
      <c r="C223" s="467">
        <v>1.73497993564</v>
      </c>
      <c r="D223" s="467">
        <v>320.70601414652003</v>
      </c>
      <c r="E223" s="467">
        <v>318.87593362429999</v>
      </c>
      <c r="F223" s="467">
        <v>61.393188776800002</v>
      </c>
      <c r="G223" s="467">
        <f t="shared" si="3"/>
        <v>702.71011648326009</v>
      </c>
    </row>
    <row r="224" spans="1:7" x14ac:dyDescent="0.25">
      <c r="A224" s="15" t="s">
        <v>81</v>
      </c>
      <c r="B224" s="15">
        <v>2018</v>
      </c>
      <c r="C224" s="467">
        <v>1.7200477528399998</v>
      </c>
      <c r="D224" s="467">
        <v>324.06837339799995</v>
      </c>
      <c r="E224" s="467">
        <v>308.44791766790001</v>
      </c>
      <c r="F224" s="467">
        <v>51.743326423359996</v>
      </c>
      <c r="G224" s="467">
        <f t="shared" si="3"/>
        <v>685.97966524210005</v>
      </c>
    </row>
    <row r="225" spans="1:7" x14ac:dyDescent="0.25">
      <c r="A225" s="15" t="s">
        <v>81</v>
      </c>
      <c r="B225" s="15">
        <v>2019</v>
      </c>
      <c r="C225" s="467">
        <v>2.3685898276599997</v>
      </c>
      <c r="D225" s="467">
        <v>307.49298461988002</v>
      </c>
      <c r="E225" s="467">
        <v>282.63344671213997</v>
      </c>
      <c r="F225" s="467">
        <v>48.254616048659997</v>
      </c>
      <c r="G225" s="467">
        <f t="shared" si="3"/>
        <v>640.74963720833989</v>
      </c>
    </row>
    <row r="226" spans="1:7" x14ac:dyDescent="0.25">
      <c r="A226" s="15" t="s">
        <v>81</v>
      </c>
      <c r="B226" s="15">
        <v>2020</v>
      </c>
      <c r="C226" s="467">
        <v>2.1522092540600002</v>
      </c>
      <c r="D226" s="467">
        <v>215.83277386418001</v>
      </c>
      <c r="E226" s="467">
        <v>222.96779083036</v>
      </c>
      <c r="F226" s="467">
        <v>44.782563313120001</v>
      </c>
      <c r="G226" s="467">
        <f>SUM(C226:F226)</f>
        <v>485.73533726172002</v>
      </c>
    </row>
    <row r="227" spans="1:7" x14ac:dyDescent="0.25">
      <c r="A227" s="15" t="s">
        <v>81</v>
      </c>
      <c r="B227" s="15">
        <v>2021</v>
      </c>
      <c r="C227" s="467">
        <v>1.9152756103800002</v>
      </c>
      <c r="D227" s="467">
        <v>235.77661179311997</v>
      </c>
      <c r="E227" s="467">
        <v>243.17446420633999</v>
      </c>
      <c r="F227" s="467">
        <v>42.9677551662</v>
      </c>
      <c r="G227" s="467">
        <f t="shared" si="3"/>
        <v>523.83410677604002</v>
      </c>
    </row>
    <row r="228" spans="1:7" x14ac:dyDescent="0.25">
      <c r="A228" s="502" t="s">
        <v>416</v>
      </c>
      <c r="B228" s="503"/>
      <c r="C228" s="467">
        <f>SUM(C6:C227)</f>
        <v>5057.8569925995425</v>
      </c>
      <c r="D228" s="467">
        <f t="shared" ref="D228:G228" si="4">SUM(D6:D227)</f>
        <v>55936.902314349361</v>
      </c>
      <c r="E228" s="467">
        <f t="shared" si="4"/>
        <v>13485.716305289381</v>
      </c>
      <c r="F228" s="467">
        <f t="shared" si="4"/>
        <v>3070.070197243479</v>
      </c>
      <c r="G228" s="467">
        <f t="shared" si="4"/>
        <v>77550.545809481773</v>
      </c>
    </row>
    <row r="229" spans="1:7" x14ac:dyDescent="0.25">
      <c r="A229" s="502" t="s">
        <v>369</v>
      </c>
      <c r="B229" s="503"/>
      <c r="C229" s="467">
        <f>SUM(C156:C227)</f>
        <v>598.08360375988013</v>
      </c>
      <c r="D229" s="467">
        <f t="shared" ref="D229:G229" si="5">SUM(D156:D227)</f>
        <v>34549.562421583287</v>
      </c>
      <c r="E229" s="467">
        <f t="shared" si="5"/>
        <v>13485.716305289381</v>
      </c>
      <c r="F229" s="467">
        <f t="shared" si="5"/>
        <v>3070.070197243479</v>
      </c>
      <c r="G229" s="467">
        <f t="shared" si="5"/>
        <v>51703.43252787603</v>
      </c>
    </row>
    <row r="230" spans="1:7" x14ac:dyDescent="0.25">
      <c r="A230" s="502" t="s">
        <v>386</v>
      </c>
      <c r="B230" s="503"/>
      <c r="C230" s="467">
        <f>SUM(C178:C227)</f>
        <v>163.82923827987997</v>
      </c>
      <c r="D230" s="467">
        <f t="shared" ref="D230:G230" si="6">SUM(D178:D227)</f>
        <v>24911.784612923286</v>
      </c>
      <c r="E230" s="467">
        <f t="shared" si="6"/>
        <v>13443.17409918938</v>
      </c>
      <c r="F230" s="467">
        <f t="shared" si="6"/>
        <v>3050.3399394234789</v>
      </c>
      <c r="G230" s="467">
        <f t="shared" si="6"/>
        <v>41569.127889816045</v>
      </c>
    </row>
    <row r="231" spans="1:7" x14ac:dyDescent="0.25">
      <c r="G231" s="10"/>
    </row>
    <row r="232" spans="1:7" x14ac:dyDescent="0.25">
      <c r="C232" s="226"/>
      <c r="D232" s="226"/>
      <c r="E232" s="226"/>
      <c r="F232" s="226"/>
      <c r="G232" s="225"/>
    </row>
    <row r="234" spans="1:7" x14ac:dyDescent="0.25">
      <c r="C234" s="226"/>
      <c r="D234" s="226"/>
      <c r="E234" s="226"/>
      <c r="F234" s="226"/>
    </row>
  </sheetData>
  <mergeCells count="6">
    <mergeCell ref="A230:B230"/>
    <mergeCell ref="C3:G3"/>
    <mergeCell ref="A3:A5"/>
    <mergeCell ref="B3:B5"/>
    <mergeCell ref="A228:B228"/>
    <mergeCell ref="A229:B22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90046-52AE-4849-A7F1-FA58AC7AF8F0}">
  <dimension ref="A1:E83"/>
  <sheetViews>
    <sheetView zoomScaleNormal="100" workbookViewId="0">
      <pane ySplit="4" topLeftCell="A5" activePane="bottomLeft" state="frozen"/>
      <selection pane="bottomLeft"/>
    </sheetView>
  </sheetViews>
  <sheetFormatPr defaultRowHeight="15" x14ac:dyDescent="0.25"/>
  <cols>
    <col min="1" max="1" width="11.28515625" customWidth="1"/>
    <col min="2" max="2" width="15.5703125" customWidth="1"/>
    <col min="3" max="3" width="16.42578125" customWidth="1"/>
    <col min="4" max="4" width="12.42578125" customWidth="1"/>
  </cols>
  <sheetData>
    <row r="1" spans="1:5" x14ac:dyDescent="0.25">
      <c r="A1" t="s">
        <v>85</v>
      </c>
      <c r="B1" t="s">
        <v>418</v>
      </c>
    </row>
    <row r="3" spans="1:5" x14ac:dyDescent="0.25">
      <c r="A3" s="506" t="s">
        <v>0</v>
      </c>
      <c r="B3" s="506" t="s">
        <v>420</v>
      </c>
      <c r="C3" s="506"/>
      <c r="D3" s="506"/>
      <c r="E3" s="506"/>
    </row>
    <row r="4" spans="1:5" x14ac:dyDescent="0.25">
      <c r="A4" s="506"/>
      <c r="B4" s="164" t="s">
        <v>83</v>
      </c>
      <c r="C4" s="164" t="s">
        <v>2</v>
      </c>
      <c r="D4" s="164" t="s">
        <v>86</v>
      </c>
      <c r="E4" s="164" t="s">
        <v>3</v>
      </c>
    </row>
    <row r="5" spans="1:5" x14ac:dyDescent="0.25">
      <c r="A5" s="162">
        <v>1950</v>
      </c>
      <c r="B5" s="165">
        <v>508.37278584000001</v>
      </c>
      <c r="C5" s="165">
        <v>448.23945235999997</v>
      </c>
      <c r="D5" s="165">
        <v>26.634804799999998</v>
      </c>
      <c r="E5" s="165">
        <v>0.33565659999999997</v>
      </c>
    </row>
    <row r="6" spans="1:5" x14ac:dyDescent="0.25">
      <c r="A6" s="162">
        <v>1951</v>
      </c>
      <c r="B6" s="165">
        <v>522.83958530000007</v>
      </c>
      <c r="C6" s="165">
        <v>458.94599072</v>
      </c>
      <c r="D6" s="165">
        <v>56.8620424</v>
      </c>
      <c r="E6" s="165">
        <v>0.29029759999999999</v>
      </c>
    </row>
    <row r="7" spans="1:5" x14ac:dyDescent="0.25">
      <c r="A7" s="162">
        <v>1952</v>
      </c>
      <c r="B7" s="165">
        <v>460.32490431999997</v>
      </c>
      <c r="C7" s="165">
        <v>411.91142926000003</v>
      </c>
      <c r="D7" s="165">
        <v>47.391083200000004</v>
      </c>
      <c r="E7" s="165">
        <v>0.26308219999999999</v>
      </c>
    </row>
    <row r="8" spans="1:5" x14ac:dyDescent="0.25">
      <c r="A8" s="162">
        <v>1953</v>
      </c>
      <c r="B8" s="165">
        <v>442.92065601999997</v>
      </c>
      <c r="C8" s="165">
        <v>412.58364963999998</v>
      </c>
      <c r="D8" s="165">
        <v>33.093926399999994</v>
      </c>
      <c r="E8" s="165">
        <v>0.23586680000000002</v>
      </c>
    </row>
    <row r="9" spans="1:5" x14ac:dyDescent="0.25">
      <c r="A9" s="162">
        <v>1954</v>
      </c>
      <c r="B9" s="165">
        <v>381.73136502</v>
      </c>
      <c r="C9" s="165">
        <v>353.74939792000004</v>
      </c>
      <c r="D9" s="165">
        <v>30.7443302</v>
      </c>
      <c r="E9" s="165">
        <v>0.19050779999999998</v>
      </c>
    </row>
    <row r="10" spans="1:5" x14ac:dyDescent="0.25">
      <c r="A10" s="162">
        <v>1955</v>
      </c>
      <c r="B10" s="165">
        <v>445.27841684000003</v>
      </c>
      <c r="C10" s="165">
        <v>405.52034615999997</v>
      </c>
      <c r="D10" s="165">
        <v>49.377807400000002</v>
      </c>
      <c r="E10" s="165">
        <v>0.30844120000000003</v>
      </c>
    </row>
    <row r="11" spans="1:5" x14ac:dyDescent="0.25">
      <c r="A11" s="162">
        <v>1956</v>
      </c>
      <c r="B11" s="165">
        <v>480.60037732000001</v>
      </c>
      <c r="C11" s="165">
        <v>414.45244043999998</v>
      </c>
      <c r="D11" s="165">
        <v>66.949883999999997</v>
      </c>
      <c r="E11" s="165">
        <v>0.32658480000000001</v>
      </c>
    </row>
    <row r="12" spans="1:5" x14ac:dyDescent="0.25">
      <c r="A12" s="162">
        <v>1957</v>
      </c>
      <c r="B12" s="165">
        <v>469.95734156000003</v>
      </c>
      <c r="C12" s="165">
        <v>394.14793767999998</v>
      </c>
      <c r="D12" s="165">
        <v>73.282000400000001</v>
      </c>
      <c r="E12" s="165">
        <v>0.33565659999999997</v>
      </c>
    </row>
    <row r="13" spans="1:5" x14ac:dyDescent="0.25">
      <c r="A13" s="162">
        <v>1958</v>
      </c>
      <c r="B13" s="165">
        <v>391.55431006000003</v>
      </c>
      <c r="C13" s="165">
        <v>349.91111934000003</v>
      </c>
      <c r="D13" s="165">
        <v>47.6904526</v>
      </c>
      <c r="E13" s="165">
        <v>0.28122579999999997</v>
      </c>
    </row>
    <row r="14" spans="1:5" x14ac:dyDescent="0.25">
      <c r="A14" s="162">
        <v>1959</v>
      </c>
      <c r="B14" s="165">
        <v>392.51592085999999</v>
      </c>
      <c r="C14" s="165">
        <v>349.32054515999999</v>
      </c>
      <c r="D14" s="165">
        <v>35.416307199999999</v>
      </c>
      <c r="E14" s="165">
        <v>0.34472839999999999</v>
      </c>
    </row>
    <row r="15" spans="1:5" x14ac:dyDescent="0.25">
      <c r="A15" s="162">
        <v>1960</v>
      </c>
      <c r="B15" s="165">
        <v>394.01458222000002</v>
      </c>
      <c r="C15" s="165">
        <v>361.13112158000001</v>
      </c>
      <c r="D15" s="165">
        <v>34.454696399999996</v>
      </c>
      <c r="E15" s="165">
        <v>0.23586680000000002</v>
      </c>
    </row>
    <row r="16" spans="1:5" x14ac:dyDescent="0.25">
      <c r="A16" s="162">
        <v>1961</v>
      </c>
      <c r="B16" s="165">
        <v>381.39933714</v>
      </c>
      <c r="C16" s="165">
        <v>354.11952735999995</v>
      </c>
      <c r="D16" s="165">
        <v>33.030423799999994</v>
      </c>
      <c r="E16" s="165">
        <v>0.15422060000000001</v>
      </c>
    </row>
    <row r="17" spans="1:5" x14ac:dyDescent="0.25">
      <c r="A17" s="162">
        <v>1962</v>
      </c>
      <c r="B17" s="165">
        <v>398.29102874</v>
      </c>
      <c r="C17" s="165">
        <v>364.92222679999998</v>
      </c>
      <c r="D17" s="165">
        <v>36.486779599999998</v>
      </c>
      <c r="E17" s="165">
        <v>0.21772319999999998</v>
      </c>
    </row>
    <row r="18" spans="1:5" x14ac:dyDescent="0.25">
      <c r="A18" s="162">
        <v>1963</v>
      </c>
      <c r="B18" s="165">
        <v>432.90176009999999</v>
      </c>
      <c r="C18" s="165">
        <v>384.1725864</v>
      </c>
      <c r="D18" s="165">
        <v>45.758159199999994</v>
      </c>
      <c r="E18" s="165">
        <v>0.24493860000000001</v>
      </c>
    </row>
    <row r="19" spans="1:5" x14ac:dyDescent="0.25">
      <c r="A19" s="162">
        <v>1964</v>
      </c>
      <c r="B19" s="165">
        <v>457.38382676000003</v>
      </c>
      <c r="C19" s="165">
        <v>404.30291060000002</v>
      </c>
      <c r="D19" s="165">
        <v>44.9416972</v>
      </c>
      <c r="E19" s="165">
        <v>0.26308219999999999</v>
      </c>
    </row>
    <row r="20" spans="1:5" x14ac:dyDescent="0.25">
      <c r="A20" s="162">
        <v>1965</v>
      </c>
      <c r="B20" s="165">
        <v>478.04212971999993</v>
      </c>
      <c r="C20" s="165">
        <v>428.15720869999996</v>
      </c>
      <c r="D20" s="165">
        <v>46.293395400000001</v>
      </c>
      <c r="E20" s="165">
        <v>0.1632924</v>
      </c>
    </row>
    <row r="21" spans="1:5" x14ac:dyDescent="0.25">
      <c r="A21" s="162">
        <v>1966</v>
      </c>
      <c r="B21" s="165">
        <v>496.06598195999999</v>
      </c>
      <c r="C21" s="165">
        <v>451.54793782000002</v>
      </c>
      <c r="D21" s="165">
        <v>45.422502600000001</v>
      </c>
      <c r="E21" s="165">
        <v>0.1632924</v>
      </c>
    </row>
    <row r="22" spans="1:5" x14ac:dyDescent="0.25">
      <c r="A22" s="162">
        <v>1967</v>
      </c>
      <c r="B22" s="165">
        <v>512.44965275999994</v>
      </c>
      <c r="C22" s="165">
        <v>445.81637458</v>
      </c>
      <c r="D22" s="165">
        <v>45.467861599999999</v>
      </c>
      <c r="E22" s="165">
        <v>0.20865140000000001</v>
      </c>
    </row>
    <row r="23" spans="1:5" x14ac:dyDescent="0.25">
      <c r="A23" s="162">
        <v>1968</v>
      </c>
      <c r="B23" s="165">
        <v>505.03254908000002</v>
      </c>
      <c r="C23" s="165">
        <v>462.50485786000002</v>
      </c>
      <c r="D23" s="165">
        <v>46.4113288</v>
      </c>
      <c r="E23" s="165">
        <v>0.1995796</v>
      </c>
    </row>
    <row r="24" spans="1:5" x14ac:dyDescent="0.25">
      <c r="A24" s="162">
        <v>1969</v>
      </c>
      <c r="B24" s="165">
        <v>517.97982203999993</v>
      </c>
      <c r="C24" s="165">
        <v>468.48045251999997</v>
      </c>
      <c r="D24" s="165">
        <v>51.582254800000001</v>
      </c>
      <c r="E24" s="165">
        <v>9.9789799999999998E-2</v>
      </c>
    </row>
    <row r="25" spans="1:5" x14ac:dyDescent="0.25">
      <c r="A25" s="162">
        <v>1970</v>
      </c>
      <c r="B25" s="165">
        <v>555.79380597999989</v>
      </c>
      <c r="C25" s="165">
        <v>474.66469857999999</v>
      </c>
      <c r="D25" s="165">
        <v>65.072021399999997</v>
      </c>
      <c r="E25" s="165">
        <v>3.6287199999999999E-2</v>
      </c>
    </row>
    <row r="26" spans="1:5" x14ac:dyDescent="0.25">
      <c r="A26" s="162">
        <v>1971</v>
      </c>
      <c r="B26" s="165">
        <v>508.85449841999997</v>
      </c>
      <c r="C26" s="165">
        <v>455.01880849999998</v>
      </c>
      <c r="D26" s="165">
        <v>51.981413999999994</v>
      </c>
      <c r="E26" s="165">
        <v>9.9789799999999998E-2</v>
      </c>
    </row>
    <row r="27" spans="1:5" x14ac:dyDescent="0.25">
      <c r="A27" s="162">
        <v>1972</v>
      </c>
      <c r="B27" s="165">
        <v>546.56869255999993</v>
      </c>
      <c r="C27" s="165">
        <v>475.60090834000005</v>
      </c>
      <c r="D27" s="165">
        <v>51.473393200000004</v>
      </c>
      <c r="E27" s="165">
        <v>4.5359000000000003E-2</v>
      </c>
    </row>
    <row r="28" spans="1:5" x14ac:dyDescent="0.25">
      <c r="A28" s="162">
        <v>1973</v>
      </c>
      <c r="B28" s="165">
        <v>543.00891823999996</v>
      </c>
      <c r="C28" s="165">
        <v>510.36495311999994</v>
      </c>
      <c r="D28" s="165">
        <v>48.615776199999999</v>
      </c>
      <c r="E28" s="165">
        <v>0.11793340000000001</v>
      </c>
    </row>
    <row r="29" spans="1:5" x14ac:dyDescent="0.25">
      <c r="A29" s="162">
        <v>1974</v>
      </c>
      <c r="B29" s="165">
        <v>553.40066514</v>
      </c>
      <c r="C29" s="165">
        <v>506.57112636000005</v>
      </c>
      <c r="D29" s="165">
        <v>55.029538799999997</v>
      </c>
      <c r="E29" s="165">
        <v>1.8869344000000001</v>
      </c>
    </row>
    <row r="30" spans="1:5" x14ac:dyDescent="0.25">
      <c r="A30" s="162">
        <v>1975</v>
      </c>
      <c r="B30" s="165">
        <v>593.87722237999992</v>
      </c>
      <c r="C30" s="165">
        <v>510.41575519999998</v>
      </c>
      <c r="D30" s="165">
        <v>60.155105800000001</v>
      </c>
      <c r="E30" s="165">
        <v>0.85274919999999998</v>
      </c>
    </row>
    <row r="31" spans="1:5" x14ac:dyDescent="0.25">
      <c r="A31" s="162">
        <v>1976</v>
      </c>
      <c r="B31" s="165">
        <v>621.33937533999995</v>
      </c>
      <c r="C31" s="165">
        <v>547.74621219999995</v>
      </c>
      <c r="D31" s="165">
        <v>54.4489436</v>
      </c>
      <c r="E31" s="165">
        <v>1.088616</v>
      </c>
    </row>
    <row r="32" spans="1:5" x14ac:dyDescent="0.25">
      <c r="A32" s="162">
        <v>1977</v>
      </c>
      <c r="B32" s="165">
        <v>632.49043189999998</v>
      </c>
      <c r="C32" s="165">
        <v>567.25148938000007</v>
      </c>
      <c r="D32" s="165">
        <v>49.268945800000004</v>
      </c>
      <c r="E32" s="165">
        <v>1.4968469999999998</v>
      </c>
    </row>
    <row r="33" spans="1:5" x14ac:dyDescent="0.25">
      <c r="A33" s="162">
        <v>1978</v>
      </c>
      <c r="B33" s="165">
        <v>607.95937751999998</v>
      </c>
      <c r="C33" s="165">
        <v>567.19161550000001</v>
      </c>
      <c r="D33" s="165">
        <v>36.931297800000003</v>
      </c>
      <c r="E33" s="165">
        <v>2.6761810000000001</v>
      </c>
    </row>
    <row r="34" spans="1:5" x14ac:dyDescent="0.25">
      <c r="A34" s="162">
        <v>1979</v>
      </c>
      <c r="B34" s="165">
        <v>708.62914211999998</v>
      </c>
      <c r="C34" s="165">
        <v>617.35776232000001</v>
      </c>
      <c r="D34" s="165">
        <v>59.910167200000004</v>
      </c>
      <c r="E34" s="165">
        <v>1.8687908</v>
      </c>
    </row>
    <row r="35" spans="1:5" x14ac:dyDescent="0.25">
      <c r="A35" s="162">
        <v>1980</v>
      </c>
      <c r="B35" s="165">
        <v>752.68724600000007</v>
      </c>
      <c r="C35" s="165">
        <v>637.5026014</v>
      </c>
      <c r="D35" s="165">
        <v>83.22469319999999</v>
      </c>
      <c r="E35" s="165">
        <v>1.0795442</v>
      </c>
    </row>
    <row r="36" spans="1:5" x14ac:dyDescent="0.25">
      <c r="A36" s="162">
        <v>1981</v>
      </c>
      <c r="B36" s="165">
        <v>747.31220450000001</v>
      </c>
      <c r="C36" s="165">
        <v>664.62456185999997</v>
      </c>
      <c r="D36" s="165">
        <v>102.0940372</v>
      </c>
      <c r="E36" s="165">
        <v>0.94346720000000006</v>
      </c>
    </row>
    <row r="37" spans="1:5" x14ac:dyDescent="0.25">
      <c r="A37" s="162">
        <v>1982</v>
      </c>
      <c r="B37" s="165">
        <v>760.31844416000001</v>
      </c>
      <c r="C37" s="165">
        <v>641.29552097999999</v>
      </c>
      <c r="D37" s="165">
        <v>96.415090399999997</v>
      </c>
      <c r="E37" s="165">
        <v>0.67131319999999994</v>
      </c>
    </row>
    <row r="38" spans="1:5" x14ac:dyDescent="0.25">
      <c r="A38" s="162">
        <v>1983</v>
      </c>
      <c r="B38" s="165">
        <v>709.49731338000004</v>
      </c>
      <c r="C38" s="165">
        <v>668.29410496000003</v>
      </c>
      <c r="D38" s="165">
        <v>70.551388599999996</v>
      </c>
      <c r="E38" s="165">
        <v>1.1521186000000001</v>
      </c>
    </row>
    <row r="39" spans="1:5" x14ac:dyDescent="0.25">
      <c r="A39" s="162">
        <v>1984</v>
      </c>
      <c r="B39" s="165">
        <v>812.76161278000006</v>
      </c>
      <c r="C39" s="165">
        <v>717.84790528000008</v>
      </c>
      <c r="D39" s="165">
        <v>73.917026399999997</v>
      </c>
      <c r="E39" s="165">
        <v>1.1702622</v>
      </c>
    </row>
    <row r="40" spans="1:5" x14ac:dyDescent="0.25">
      <c r="A40" s="162">
        <v>1985</v>
      </c>
      <c r="B40" s="165">
        <v>801.61872084000004</v>
      </c>
      <c r="C40" s="165">
        <v>742.11769182</v>
      </c>
      <c r="D40" s="165">
        <v>84.07744240000001</v>
      </c>
      <c r="E40" s="165">
        <v>1.7690009999999998</v>
      </c>
    </row>
    <row r="41" spans="1:5" x14ac:dyDescent="0.25">
      <c r="A41" s="162">
        <v>1986</v>
      </c>
      <c r="B41" s="165">
        <v>807.67596170000002</v>
      </c>
      <c r="C41" s="165">
        <v>729.58227857999998</v>
      </c>
      <c r="D41" s="165">
        <v>77.582033599999988</v>
      </c>
      <c r="E41" s="165">
        <v>2.0048678</v>
      </c>
    </row>
    <row r="42" spans="1:5" x14ac:dyDescent="0.25">
      <c r="A42" s="162">
        <v>1987</v>
      </c>
      <c r="B42" s="165">
        <v>833.48251115999994</v>
      </c>
      <c r="C42" s="165">
        <v>759.25613638000004</v>
      </c>
      <c r="D42" s="165">
        <v>72.220599800000002</v>
      </c>
      <c r="E42" s="165">
        <v>1.5875649999999999</v>
      </c>
    </row>
    <row r="43" spans="1:5" x14ac:dyDescent="0.25">
      <c r="A43" s="162">
        <v>1988</v>
      </c>
      <c r="B43" s="165">
        <v>862.06140270000003</v>
      </c>
      <c r="C43" s="165">
        <v>801.62234956000009</v>
      </c>
      <c r="D43" s="165">
        <v>86.200243599999993</v>
      </c>
      <c r="E43" s="165">
        <v>1.9322933999999998</v>
      </c>
    </row>
    <row r="44" spans="1:5" x14ac:dyDescent="0.25">
      <c r="A44" s="162">
        <v>1989</v>
      </c>
      <c r="B44" s="165">
        <v>889.69773422000003</v>
      </c>
      <c r="C44" s="165">
        <v>811.92610000000002</v>
      </c>
      <c r="D44" s="165">
        <v>91.461887599999997</v>
      </c>
      <c r="E44" s="165">
        <v>2.5854629999999998</v>
      </c>
    </row>
    <row r="45" spans="1:5" x14ac:dyDescent="0.25">
      <c r="A45" s="162">
        <v>1990</v>
      </c>
      <c r="B45" s="165">
        <v>933.55716568000003</v>
      </c>
      <c r="C45" s="165">
        <v>820.54249564000008</v>
      </c>
      <c r="D45" s="165">
        <v>95.979643999999993</v>
      </c>
      <c r="E45" s="165">
        <v>2.4493860000000001</v>
      </c>
    </row>
    <row r="46" spans="1:5" x14ac:dyDescent="0.25">
      <c r="A46" s="162">
        <v>1991</v>
      </c>
      <c r="B46" s="165">
        <v>903.53676512000004</v>
      </c>
      <c r="C46" s="165">
        <v>815.76074985999992</v>
      </c>
      <c r="D46" s="165">
        <v>98.8554046</v>
      </c>
      <c r="E46" s="165">
        <v>3.0753401999999999</v>
      </c>
    </row>
    <row r="47" spans="1:5" x14ac:dyDescent="0.25">
      <c r="A47" s="162">
        <v>1992</v>
      </c>
      <c r="B47" s="165">
        <v>904.95287309999992</v>
      </c>
      <c r="C47" s="165">
        <v>823.40646289999995</v>
      </c>
      <c r="D47" s="165">
        <v>93.00409359999999</v>
      </c>
      <c r="E47" s="165">
        <v>3.4472839999999998</v>
      </c>
    </row>
    <row r="48" spans="1:5" x14ac:dyDescent="0.25">
      <c r="A48" s="162">
        <v>1993</v>
      </c>
      <c r="B48" s="165">
        <v>857.66974431999995</v>
      </c>
      <c r="C48" s="165">
        <v>856.45140158000004</v>
      </c>
      <c r="D48" s="165">
        <v>67.603053599999996</v>
      </c>
      <c r="E48" s="165">
        <v>7.4207323999999995</v>
      </c>
    </row>
    <row r="49" spans="1:5" x14ac:dyDescent="0.25">
      <c r="A49" s="162">
        <v>1994</v>
      </c>
      <c r="B49" s="165">
        <v>937.5741587199999</v>
      </c>
      <c r="C49" s="165">
        <v>862.98763347999989</v>
      </c>
      <c r="D49" s="165">
        <v>64.736364800000004</v>
      </c>
      <c r="E49" s="165">
        <v>8.0466865999999992</v>
      </c>
    </row>
    <row r="50" spans="1:5" x14ac:dyDescent="0.25">
      <c r="A50" s="162">
        <v>1995</v>
      </c>
      <c r="B50" s="165">
        <v>937.09335331999989</v>
      </c>
      <c r="C50" s="165">
        <v>872.80150672000002</v>
      </c>
      <c r="D50" s="165">
        <v>80.330788999999996</v>
      </c>
      <c r="E50" s="165">
        <v>8.5909946000000001</v>
      </c>
    </row>
    <row r="51" spans="1:5" x14ac:dyDescent="0.25">
      <c r="A51" s="162">
        <v>1996</v>
      </c>
      <c r="B51" s="165">
        <v>965.10888607999993</v>
      </c>
      <c r="C51" s="165">
        <v>912.91428478</v>
      </c>
      <c r="D51" s="165">
        <v>82.072574599999996</v>
      </c>
      <c r="E51" s="165">
        <v>7.366301599999999</v>
      </c>
    </row>
    <row r="52" spans="1:5" x14ac:dyDescent="0.25">
      <c r="A52" s="162">
        <v>1997</v>
      </c>
      <c r="B52" s="165">
        <v>988.76451176</v>
      </c>
      <c r="C52" s="165">
        <v>933.98172592000003</v>
      </c>
      <c r="D52" s="165">
        <v>75.794888999999998</v>
      </c>
      <c r="E52" s="165">
        <v>6.7947781999999997</v>
      </c>
    </row>
    <row r="53" spans="1:5" x14ac:dyDescent="0.25">
      <c r="A53" s="162">
        <v>1998</v>
      </c>
      <c r="B53" s="165">
        <v>1013.8054013000001</v>
      </c>
      <c r="C53" s="165">
        <v>940.83909954000001</v>
      </c>
      <c r="D53" s="165">
        <v>70.805398999999994</v>
      </c>
      <c r="E53" s="165">
        <v>7.9106096000000008</v>
      </c>
    </row>
    <row r="54" spans="1:5" x14ac:dyDescent="0.25">
      <c r="A54" s="162">
        <v>1999</v>
      </c>
      <c r="B54" s="165">
        <v>998.28899458000001</v>
      </c>
      <c r="C54" s="165">
        <v>942.23978545999989</v>
      </c>
      <c r="D54" s="165">
        <v>53.051886399999994</v>
      </c>
      <c r="E54" s="165">
        <v>8.2462661999999991</v>
      </c>
    </row>
    <row r="55" spans="1:5" x14ac:dyDescent="0.25">
      <c r="A55" s="162">
        <v>2000</v>
      </c>
      <c r="B55" s="165">
        <v>973.95933416000003</v>
      </c>
      <c r="C55" s="165">
        <v>983.46930210000005</v>
      </c>
      <c r="D55" s="165">
        <v>53.060958200000002</v>
      </c>
      <c r="E55" s="165">
        <v>11.3488218</v>
      </c>
    </row>
    <row r="56" spans="1:5" x14ac:dyDescent="0.25">
      <c r="A56" s="162">
        <v>2001</v>
      </c>
      <c r="B56" s="165">
        <v>1023.0169070200001</v>
      </c>
      <c r="C56" s="165">
        <v>961.74324827999999</v>
      </c>
      <c r="D56" s="165">
        <v>44.152450600000002</v>
      </c>
      <c r="E56" s="165">
        <v>17.9530922</v>
      </c>
    </row>
    <row r="57" spans="1:5" x14ac:dyDescent="0.25">
      <c r="A57" s="162">
        <v>2002</v>
      </c>
      <c r="B57" s="165">
        <v>992.71165193999991</v>
      </c>
      <c r="C57" s="165">
        <v>967.37592889999996</v>
      </c>
      <c r="D57" s="165">
        <v>35.924328000000003</v>
      </c>
      <c r="E57" s="165">
        <v>15.313198399999999</v>
      </c>
    </row>
    <row r="58" spans="1:5" x14ac:dyDescent="0.25">
      <c r="A58" s="162">
        <v>2003</v>
      </c>
      <c r="B58" s="165">
        <v>972.27288653999994</v>
      </c>
      <c r="C58" s="165">
        <v>993.23600198000008</v>
      </c>
      <c r="D58" s="165">
        <v>39.017811799999997</v>
      </c>
      <c r="E58" s="165">
        <v>22.715787199999998</v>
      </c>
    </row>
    <row r="59" spans="1:5" x14ac:dyDescent="0.25">
      <c r="A59" s="162">
        <v>2004</v>
      </c>
      <c r="B59" s="165">
        <v>1008.87397082</v>
      </c>
      <c r="C59" s="165">
        <v>1004.4795909000001</v>
      </c>
      <c r="D59" s="165">
        <v>43.544640000000001</v>
      </c>
      <c r="E59" s="165">
        <v>24.7478704</v>
      </c>
    </row>
    <row r="60" spans="1:5" x14ac:dyDescent="0.25">
      <c r="A60" s="162">
        <v>2005</v>
      </c>
      <c r="B60" s="165">
        <v>1026.4723556399999</v>
      </c>
      <c r="C60" s="165">
        <v>1021.4647220400001</v>
      </c>
      <c r="D60" s="165">
        <v>45.304569199999996</v>
      </c>
      <c r="E60" s="165">
        <v>27.632702800000001</v>
      </c>
    </row>
    <row r="61" spans="1:5" x14ac:dyDescent="0.25">
      <c r="A61" s="162">
        <v>2006</v>
      </c>
      <c r="B61" s="165">
        <v>1054.823545</v>
      </c>
      <c r="C61" s="165">
        <v>1009.0490565599999</v>
      </c>
      <c r="D61" s="165">
        <v>45.041486999999996</v>
      </c>
      <c r="E61" s="165">
        <v>32.885275</v>
      </c>
    </row>
    <row r="62" spans="1:5" x14ac:dyDescent="0.25">
      <c r="A62" s="162">
        <v>2007</v>
      </c>
      <c r="B62" s="165">
        <v>1040.2043392999999</v>
      </c>
      <c r="C62" s="165">
        <v>1023.2972256400001</v>
      </c>
      <c r="D62" s="165">
        <v>53.668768799999995</v>
      </c>
      <c r="E62" s="165">
        <v>32.975993000000003</v>
      </c>
    </row>
    <row r="63" spans="1:5" x14ac:dyDescent="0.25">
      <c r="A63" s="162">
        <v>2008</v>
      </c>
      <c r="B63" s="165">
        <v>1063.0416886200001</v>
      </c>
      <c r="C63" s="165">
        <v>1016.53873464</v>
      </c>
      <c r="D63" s="165">
        <v>73.953313600000001</v>
      </c>
      <c r="E63" s="165">
        <v>31.034627799999999</v>
      </c>
    </row>
    <row r="64" spans="1:5" x14ac:dyDescent="0.25">
      <c r="A64" s="162">
        <v>2009</v>
      </c>
      <c r="B64" s="165">
        <v>975.14864713999998</v>
      </c>
      <c r="C64" s="165">
        <v>904.89209203999997</v>
      </c>
      <c r="D64" s="165">
        <v>53.614338000000004</v>
      </c>
      <c r="E64" s="165">
        <v>20.538555200000001</v>
      </c>
    </row>
    <row r="65" spans="1:5" x14ac:dyDescent="0.25">
      <c r="A65" s="162">
        <v>2010</v>
      </c>
      <c r="B65" s="165">
        <v>983.71696223999993</v>
      </c>
      <c r="C65" s="165">
        <v>951.19093051999994</v>
      </c>
      <c r="D65" s="165">
        <v>74.134749599999992</v>
      </c>
      <c r="E65" s="165">
        <v>17.553933000000001</v>
      </c>
    </row>
    <row r="66" spans="1:5" x14ac:dyDescent="0.25">
      <c r="A66" s="162">
        <v>2011</v>
      </c>
      <c r="B66" s="165">
        <v>993.93180903999996</v>
      </c>
      <c r="C66" s="165">
        <v>909.85436663999997</v>
      </c>
      <c r="D66" s="165">
        <v>97.304126800000006</v>
      </c>
      <c r="E66" s="165">
        <v>11.8749862</v>
      </c>
    </row>
    <row r="67" spans="1:5" x14ac:dyDescent="0.25">
      <c r="A67" s="162">
        <v>2012</v>
      </c>
      <c r="B67" s="165">
        <v>922.11036844</v>
      </c>
      <c r="C67" s="165">
        <v>806.65084829999989</v>
      </c>
      <c r="D67" s="165">
        <v>114.07788499999999</v>
      </c>
      <c r="E67" s="165">
        <v>8.3097688000000005</v>
      </c>
    </row>
    <row r="68" spans="1:5" x14ac:dyDescent="0.25">
      <c r="A68" s="162">
        <v>2013</v>
      </c>
      <c r="B68" s="165">
        <v>893.42896555999994</v>
      </c>
      <c r="C68" s="165">
        <v>838.63529356000004</v>
      </c>
      <c r="D68" s="165">
        <v>106.7387988</v>
      </c>
      <c r="E68" s="165">
        <v>8.0829737999999995</v>
      </c>
    </row>
    <row r="69" spans="1:5" x14ac:dyDescent="0.25">
      <c r="A69" s="162">
        <v>2014</v>
      </c>
      <c r="B69" s="165">
        <v>907.22445182000001</v>
      </c>
      <c r="C69" s="165">
        <v>832.54720857999996</v>
      </c>
      <c r="D69" s="165">
        <v>88.23232680000001</v>
      </c>
      <c r="E69" s="165">
        <v>10.296493</v>
      </c>
    </row>
    <row r="70" spans="1:5" x14ac:dyDescent="0.25">
      <c r="A70" s="162">
        <v>2015</v>
      </c>
      <c r="B70" s="165">
        <v>813.68693638000002</v>
      </c>
      <c r="C70" s="165">
        <v>724.03396569999995</v>
      </c>
      <c r="D70" s="165">
        <v>67.095032799999998</v>
      </c>
      <c r="E70" s="165">
        <v>10.269277600000001</v>
      </c>
    </row>
    <row r="71" spans="1:5" x14ac:dyDescent="0.25">
      <c r="A71" s="162">
        <v>2016</v>
      </c>
      <c r="B71" s="165">
        <v>660.75725352000006</v>
      </c>
      <c r="C71" s="165">
        <v>663.21298978000004</v>
      </c>
      <c r="D71" s="165">
        <v>54.675738600000003</v>
      </c>
      <c r="E71" s="165">
        <v>8.9357229999999994</v>
      </c>
    </row>
    <row r="72" spans="1:5" x14ac:dyDescent="0.25">
      <c r="A72" s="162">
        <v>2017</v>
      </c>
      <c r="B72" s="165">
        <v>702.70979262000003</v>
      </c>
      <c r="C72" s="165">
        <v>650.31742608000002</v>
      </c>
      <c r="D72" s="165">
        <v>87.951100999999994</v>
      </c>
      <c r="E72" s="165">
        <v>7.0760039999999993</v>
      </c>
    </row>
    <row r="73" spans="1:5" x14ac:dyDescent="0.25">
      <c r="A73" s="162">
        <v>2018</v>
      </c>
      <c r="B73" s="165">
        <v>685.97957905999999</v>
      </c>
      <c r="C73" s="165">
        <v>624.23509390000004</v>
      </c>
      <c r="D73" s="165">
        <v>105.45060319999999</v>
      </c>
      <c r="E73" s="165">
        <v>5.3977209999999998</v>
      </c>
    </row>
    <row r="74" spans="1:5" x14ac:dyDescent="0.25">
      <c r="A74" s="162">
        <v>2019</v>
      </c>
      <c r="B74" s="165">
        <v>640.74939861999997</v>
      </c>
      <c r="C74" s="165">
        <v>532.10007873999996</v>
      </c>
      <c r="D74" s="165">
        <v>85.0571968</v>
      </c>
      <c r="E74" s="165">
        <v>6.078106</v>
      </c>
    </row>
    <row r="75" spans="1:5" x14ac:dyDescent="0.25">
      <c r="A75" s="162">
        <v>2020</v>
      </c>
      <c r="B75" s="165">
        <v>485.73501611999995</v>
      </c>
      <c r="C75" s="165">
        <v>432.44635574</v>
      </c>
      <c r="D75" s="165">
        <v>62.65892259999999</v>
      </c>
      <c r="E75" s="165">
        <v>4.6629052</v>
      </c>
    </row>
    <row r="76" spans="1:5" x14ac:dyDescent="0.25">
      <c r="A76" s="162">
        <v>2021</v>
      </c>
      <c r="B76" s="165">
        <v>524.40537798000003</v>
      </c>
      <c r="C76" s="165">
        <v>495.02181778000005</v>
      </c>
      <c r="D76" s="165">
        <v>77.300807799999987</v>
      </c>
      <c r="E76" s="165">
        <v>4.8897002000000001</v>
      </c>
    </row>
    <row r="77" spans="1:5" x14ac:dyDescent="0.25">
      <c r="A77" s="162" t="s">
        <v>369</v>
      </c>
      <c r="B77" s="165">
        <f>SUM(B5:B76)</f>
        <v>51704.004706259999</v>
      </c>
      <c r="C77" s="165">
        <f>SUM(C5:C76)</f>
        <v>47657.907517500003</v>
      </c>
      <c r="D77" s="165">
        <f>SUM(D5:D76)</f>
        <v>4558.1168381999996</v>
      </c>
      <c r="E77" s="165">
        <f>SUM(E5:E76)</f>
        <v>433.84976320000004</v>
      </c>
    </row>
    <row r="78" spans="1:5" x14ac:dyDescent="0.25">
      <c r="C78" s="227"/>
      <c r="D78" s="227"/>
      <c r="E78" s="227"/>
    </row>
    <row r="79" spans="1:5" x14ac:dyDescent="0.25">
      <c r="B79" s="224"/>
      <c r="C79" s="224"/>
      <c r="D79" s="224"/>
      <c r="E79" s="224"/>
    </row>
    <row r="80" spans="1:5" x14ac:dyDescent="0.25">
      <c r="B80" s="228"/>
      <c r="C80" s="228"/>
      <c r="D80" s="228"/>
      <c r="E80" s="228"/>
    </row>
    <row r="83" spans="2:5" x14ac:dyDescent="0.25">
      <c r="B83" s="228"/>
      <c r="C83" s="228"/>
      <c r="D83" s="228"/>
      <c r="E83" s="228"/>
    </row>
  </sheetData>
  <mergeCells count="2">
    <mergeCell ref="A3:A4"/>
    <mergeCell ref="B3:E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408B-2182-4DA7-9D1F-3EA6B18F8A96}">
  <dimension ref="A1:N82"/>
  <sheetViews>
    <sheetView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3.85546875" bestFit="1" customWidth="1"/>
    <col min="3" max="3" width="11.7109375" bestFit="1" customWidth="1"/>
    <col min="4" max="4" width="16" bestFit="1" customWidth="1"/>
    <col min="5" max="5" width="16.140625" bestFit="1" customWidth="1"/>
    <col min="6" max="6" width="15" bestFit="1" customWidth="1"/>
    <col min="7" max="7" width="12.140625" customWidth="1"/>
    <col min="8" max="8" width="11" customWidth="1"/>
    <col min="9" max="9" width="10" customWidth="1"/>
    <col min="10" max="10" width="12.85546875" customWidth="1"/>
    <col min="11" max="11" width="12.140625" customWidth="1"/>
    <col min="12" max="12" width="15" bestFit="1" customWidth="1"/>
  </cols>
  <sheetData>
    <row r="1" spans="1:14" x14ac:dyDescent="0.25">
      <c r="A1" t="s">
        <v>89</v>
      </c>
      <c r="B1" t="s">
        <v>90</v>
      </c>
    </row>
    <row r="4" spans="1:14" ht="15" customHeight="1" x14ac:dyDescent="0.25">
      <c r="A4" s="506" t="s">
        <v>0</v>
      </c>
      <c r="B4" s="508" t="s">
        <v>447</v>
      </c>
      <c r="C4" s="508"/>
      <c r="D4" s="508"/>
      <c r="E4" s="508"/>
      <c r="F4" s="508"/>
      <c r="G4" s="508"/>
      <c r="H4" s="507" t="s">
        <v>448</v>
      </c>
      <c r="I4" s="507"/>
      <c r="J4" s="507"/>
      <c r="K4" s="507"/>
      <c r="L4" s="507"/>
    </row>
    <row r="5" spans="1:14" ht="30" x14ac:dyDescent="0.25">
      <c r="A5" s="506"/>
      <c r="B5" s="159" t="s">
        <v>61</v>
      </c>
      <c r="C5" s="159" t="s">
        <v>93</v>
      </c>
      <c r="D5" s="159" t="s">
        <v>63</v>
      </c>
      <c r="E5" s="160" t="s">
        <v>92</v>
      </c>
      <c r="F5" s="159" t="s">
        <v>65</v>
      </c>
      <c r="G5" s="159" t="s">
        <v>54</v>
      </c>
      <c r="H5" s="16" t="s">
        <v>61</v>
      </c>
      <c r="I5" s="16" t="s">
        <v>62</v>
      </c>
      <c r="J5" s="16" t="s">
        <v>63</v>
      </c>
      <c r="K5" s="16" t="s">
        <v>64</v>
      </c>
      <c r="L5" s="16" t="s">
        <v>65</v>
      </c>
      <c r="N5" s="1"/>
    </row>
    <row r="6" spans="1:14" x14ac:dyDescent="0.25">
      <c r="A6" s="162">
        <v>1950</v>
      </c>
      <c r="B6" s="161">
        <v>83.343533780000001</v>
      </c>
      <c r="C6" s="161">
        <v>94.35942052</v>
      </c>
      <c r="D6" s="161">
        <v>109.42677314000001</v>
      </c>
      <c r="E6" s="161">
        <v>103.94740594</v>
      </c>
      <c r="F6" s="161">
        <v>57.162318980000002</v>
      </c>
      <c r="G6" s="161">
        <f t="shared" ref="G6:G37" si="0">SUM(B6:F6)</f>
        <v>448.23945236000003</v>
      </c>
      <c r="H6" s="158">
        <f>B6/G6*100</f>
        <v>18.593529271284066</v>
      </c>
      <c r="I6" s="158">
        <f t="shared" ref="I6:I37" si="1">C6/G6*100</f>
        <v>21.051118999720707</v>
      </c>
      <c r="J6" s="158">
        <f t="shared" ref="J6:J37" si="2">D6/G6*100</f>
        <v>24.41257068378594</v>
      </c>
      <c r="K6" s="158">
        <f t="shared" ref="K6:K37" si="3">E6/G6*100</f>
        <v>23.190151021449008</v>
      </c>
      <c r="L6" s="158">
        <f t="shared" ref="L6:L37" si="4">F6/G6*100</f>
        <v>12.752630023760275</v>
      </c>
    </row>
    <row r="7" spans="1:14" x14ac:dyDescent="0.25">
      <c r="A7" s="162">
        <v>1951</v>
      </c>
      <c r="B7" s="161">
        <v>95.950614239999993</v>
      </c>
      <c r="C7" s="161">
        <v>103.13275830000001</v>
      </c>
      <c r="D7" s="161">
        <v>116.74953009999999</v>
      </c>
      <c r="E7" s="161">
        <v>92.106892580000007</v>
      </c>
      <c r="F7" s="161">
        <v>51.006195500000004</v>
      </c>
      <c r="G7" s="161">
        <f t="shared" si="0"/>
        <v>458.94599072</v>
      </c>
      <c r="H7" s="158">
        <f t="shared" ref="H7:H37" si="5">B7/G7*100</f>
        <v>20.906733293273032</v>
      </c>
      <c r="I7" s="158">
        <f t="shared" si="1"/>
        <v>22.471654701287203</v>
      </c>
      <c r="J7" s="158">
        <f t="shared" si="2"/>
        <v>25.438620765995129</v>
      </c>
      <c r="K7" s="158">
        <f t="shared" si="3"/>
        <v>20.069222619311176</v>
      </c>
      <c r="L7" s="158">
        <f t="shared" si="4"/>
        <v>11.113768620133465</v>
      </c>
    </row>
    <row r="8" spans="1:14" x14ac:dyDescent="0.25">
      <c r="A8" s="162">
        <v>1952</v>
      </c>
      <c r="B8" s="161">
        <v>97.132669780000001</v>
      </c>
      <c r="C8" s="161">
        <v>88.741254779999991</v>
      </c>
      <c r="D8" s="161">
        <v>106.23894261999999</v>
      </c>
      <c r="E8" s="161">
        <v>83.69189089999999</v>
      </c>
      <c r="F8" s="161">
        <v>36.106671179999999</v>
      </c>
      <c r="G8" s="161">
        <f t="shared" si="0"/>
        <v>411.91142925999992</v>
      </c>
      <c r="H8" s="158">
        <f t="shared" si="5"/>
        <v>23.580960099723168</v>
      </c>
      <c r="I8" s="158">
        <f t="shared" si="1"/>
        <v>21.543770936248094</v>
      </c>
      <c r="J8" s="158">
        <f t="shared" si="2"/>
        <v>25.791695756259681</v>
      </c>
      <c r="K8" s="158">
        <f t="shared" si="3"/>
        <v>20.317933651501903</v>
      </c>
      <c r="L8" s="158">
        <f t="shared" si="4"/>
        <v>8.7656395562671658</v>
      </c>
    </row>
    <row r="9" spans="1:14" x14ac:dyDescent="0.25">
      <c r="A9" s="162">
        <v>1953</v>
      </c>
      <c r="B9" s="161">
        <v>105.13944046</v>
      </c>
      <c r="C9" s="161">
        <v>102.64650982000001</v>
      </c>
      <c r="D9" s="161">
        <v>106.1128446</v>
      </c>
      <c r="E9" s="161">
        <v>71.855913439999995</v>
      </c>
      <c r="F9" s="161">
        <v>26.828941320000002</v>
      </c>
      <c r="G9" s="161">
        <f t="shared" si="0"/>
        <v>412.58364964000003</v>
      </c>
      <c r="H9" s="158">
        <f t="shared" si="5"/>
        <v>25.483181544333966</v>
      </c>
      <c r="I9" s="158">
        <f t="shared" si="1"/>
        <v>24.878957251351149</v>
      </c>
      <c r="J9" s="158">
        <f t="shared" si="2"/>
        <v>25.719110462227185</v>
      </c>
      <c r="K9" s="158">
        <f t="shared" si="3"/>
        <v>17.416083623938537</v>
      </c>
      <c r="L9" s="158">
        <f t="shared" si="4"/>
        <v>6.5026671181491569</v>
      </c>
    </row>
    <row r="10" spans="1:14" x14ac:dyDescent="0.25">
      <c r="A10" s="162">
        <v>1954</v>
      </c>
      <c r="B10" s="161">
        <v>107.3965043</v>
      </c>
      <c r="C10" s="161">
        <v>77.672751599999998</v>
      </c>
      <c r="D10" s="161">
        <v>89.128620640000008</v>
      </c>
      <c r="E10" s="161">
        <v>62.665272859999995</v>
      </c>
      <c r="F10" s="161">
        <v>16.886248519999999</v>
      </c>
      <c r="G10" s="161">
        <f t="shared" si="0"/>
        <v>353.74939792000004</v>
      </c>
      <c r="H10" s="158">
        <f t="shared" si="5"/>
        <v>30.359487516156165</v>
      </c>
      <c r="I10" s="158">
        <f t="shared" si="1"/>
        <v>21.956998953695912</v>
      </c>
      <c r="J10" s="158">
        <f t="shared" si="2"/>
        <v>25.195412674640462</v>
      </c>
      <c r="K10" s="158">
        <f t="shared" si="3"/>
        <v>17.714594916193089</v>
      </c>
      <c r="L10" s="158">
        <f t="shared" si="4"/>
        <v>4.7735059393143624</v>
      </c>
    </row>
    <row r="11" spans="1:14" x14ac:dyDescent="0.25">
      <c r="A11" s="162">
        <v>1955</v>
      </c>
      <c r="B11" s="161">
        <v>130.41528961999998</v>
      </c>
      <c r="C11" s="161">
        <v>97.742294739999991</v>
      </c>
      <c r="D11" s="161">
        <v>99.87688928</v>
      </c>
      <c r="E11" s="161">
        <v>62.08921355999999</v>
      </c>
      <c r="F11" s="161">
        <v>15.396658960000002</v>
      </c>
      <c r="G11" s="161">
        <f t="shared" si="0"/>
        <v>405.52034615999997</v>
      </c>
      <c r="H11" s="158">
        <f t="shared" si="5"/>
        <v>32.159986756507649</v>
      </c>
      <c r="I11" s="158">
        <f t="shared" si="1"/>
        <v>24.102932359757677</v>
      </c>
      <c r="J11" s="158">
        <f t="shared" si="2"/>
        <v>24.629316438932289</v>
      </c>
      <c r="K11" s="158">
        <f t="shared" si="3"/>
        <v>15.310998362460065</v>
      </c>
      <c r="L11" s="158">
        <f t="shared" si="4"/>
        <v>3.7967660823423093</v>
      </c>
    </row>
    <row r="12" spans="1:14" x14ac:dyDescent="0.25">
      <c r="A12" s="162">
        <v>1956</v>
      </c>
      <c r="B12" s="161">
        <v>143.58754321999999</v>
      </c>
      <c r="C12" s="161">
        <v>96.424162199999998</v>
      </c>
      <c r="D12" s="161">
        <v>103.69248836</v>
      </c>
      <c r="E12" s="161">
        <v>58.249120619999999</v>
      </c>
      <c r="F12" s="161">
        <v>12.49912604</v>
      </c>
      <c r="G12" s="161">
        <f t="shared" si="0"/>
        <v>414.45244043999998</v>
      </c>
      <c r="H12" s="158">
        <f t="shared" si="5"/>
        <v>34.645119490082251</v>
      </c>
      <c r="I12" s="158">
        <f t="shared" si="1"/>
        <v>23.265434774043577</v>
      </c>
      <c r="J12" s="158">
        <f t="shared" si="2"/>
        <v>25.019152559438602</v>
      </c>
      <c r="K12" s="158">
        <f t="shared" si="3"/>
        <v>14.054476445635187</v>
      </c>
      <c r="L12" s="158">
        <f t="shared" si="4"/>
        <v>3.0158167308003803</v>
      </c>
    </row>
    <row r="13" spans="1:14" x14ac:dyDescent="0.25">
      <c r="A13" s="162">
        <v>1957</v>
      </c>
      <c r="B13" s="161">
        <v>145.84642142000001</v>
      </c>
      <c r="C13" s="161">
        <v>98.346476620000004</v>
      </c>
      <c r="D13" s="161">
        <v>96.609226919999998</v>
      </c>
      <c r="E13" s="161">
        <v>44.487200020000003</v>
      </c>
      <c r="F13" s="161">
        <v>8.8586127000000001</v>
      </c>
      <c r="G13" s="161">
        <f t="shared" si="0"/>
        <v>394.14793767999998</v>
      </c>
      <c r="H13" s="158">
        <f t="shared" si="5"/>
        <v>37.002964490558746</v>
      </c>
      <c r="I13" s="158">
        <f t="shared" si="1"/>
        <v>24.951665914803119</v>
      </c>
      <c r="J13" s="158">
        <f t="shared" si="2"/>
        <v>24.510905090269659</v>
      </c>
      <c r="K13" s="158">
        <f t="shared" si="3"/>
        <v>11.286929542713523</v>
      </c>
      <c r="L13" s="158">
        <f t="shared" si="4"/>
        <v>2.2475349616549591</v>
      </c>
    </row>
    <row r="14" spans="1:14" x14ac:dyDescent="0.25">
      <c r="A14" s="162">
        <v>1958</v>
      </c>
      <c r="B14" s="161">
        <v>141.26969831999997</v>
      </c>
      <c r="C14" s="161">
        <v>69.703175299999998</v>
      </c>
      <c r="D14" s="161">
        <v>91.213320280000005</v>
      </c>
      <c r="E14" s="161">
        <v>43.479323039999997</v>
      </c>
      <c r="F14" s="161">
        <v>4.2456024000000001</v>
      </c>
      <c r="G14" s="161">
        <f t="shared" si="0"/>
        <v>349.91111933999997</v>
      </c>
      <c r="H14" s="158">
        <f t="shared" si="5"/>
        <v>40.373023465633771</v>
      </c>
      <c r="I14" s="158">
        <f t="shared" si="1"/>
        <v>19.920251586023806</v>
      </c>
      <c r="J14" s="158">
        <f t="shared" si="2"/>
        <v>26.067568373376066</v>
      </c>
      <c r="K14" s="158">
        <f t="shared" si="3"/>
        <v>12.425819197175102</v>
      </c>
      <c r="L14" s="158">
        <f t="shared" si="4"/>
        <v>1.2133373777912595</v>
      </c>
    </row>
    <row r="15" spans="1:14" x14ac:dyDescent="0.25">
      <c r="A15" s="162">
        <v>1959</v>
      </c>
      <c r="B15" s="161">
        <v>152.78997713999999</v>
      </c>
      <c r="C15" s="161">
        <v>72.166168999999996</v>
      </c>
      <c r="D15" s="161">
        <v>84.108286519999993</v>
      </c>
      <c r="E15" s="161">
        <v>37.018387079999997</v>
      </c>
      <c r="F15" s="161">
        <v>3.2377254199999999</v>
      </c>
      <c r="G15" s="161">
        <f t="shared" si="0"/>
        <v>349.32054515999999</v>
      </c>
      <c r="H15" s="158">
        <f t="shared" si="5"/>
        <v>43.73919005251102</v>
      </c>
      <c r="I15" s="158">
        <f t="shared" si="1"/>
        <v>20.659010756709311</v>
      </c>
      <c r="J15" s="158">
        <f t="shared" si="2"/>
        <v>24.077680996826484</v>
      </c>
      <c r="K15" s="158">
        <f t="shared" si="3"/>
        <v>10.597254468111627</v>
      </c>
      <c r="L15" s="158">
        <f t="shared" si="4"/>
        <v>0.92686372584155285</v>
      </c>
    </row>
    <row r="16" spans="1:14" x14ac:dyDescent="0.25">
      <c r="A16" s="162">
        <v>1960</v>
      </c>
      <c r="B16" s="161">
        <v>160.28509829999999</v>
      </c>
      <c r="C16" s="161">
        <v>73.83084430000001</v>
      </c>
      <c r="D16" s="161">
        <v>87.104702059999994</v>
      </c>
      <c r="E16" s="161">
        <v>37.14720664</v>
      </c>
      <c r="F16" s="161">
        <v>2.76327028</v>
      </c>
      <c r="G16" s="161">
        <f t="shared" si="0"/>
        <v>361.1311215799999</v>
      </c>
      <c r="H16" s="158">
        <f t="shared" si="5"/>
        <v>44.384183118511068</v>
      </c>
      <c r="I16" s="158">
        <f t="shared" si="1"/>
        <v>20.444331681240762</v>
      </c>
      <c r="J16" s="158">
        <f t="shared" si="2"/>
        <v>24.119965534652501</v>
      </c>
      <c r="K16" s="158">
        <f t="shared" si="3"/>
        <v>10.286348758167311</v>
      </c>
      <c r="L16" s="158">
        <f t="shared" si="4"/>
        <v>0.76517090742838789</v>
      </c>
    </row>
    <row r="17" spans="1:14" x14ac:dyDescent="0.25">
      <c r="A17" s="162">
        <v>1961</v>
      </c>
      <c r="B17" s="161">
        <v>165.2745883</v>
      </c>
      <c r="C17" s="161">
        <v>67.313663179999992</v>
      </c>
      <c r="D17" s="161">
        <v>86.995840460000011</v>
      </c>
      <c r="E17" s="161">
        <v>33.836906819999996</v>
      </c>
      <c r="F17" s="161">
        <v>0.69852860000000006</v>
      </c>
      <c r="G17" s="161">
        <f t="shared" si="0"/>
        <v>354.11952735999995</v>
      </c>
      <c r="H17" s="158">
        <f t="shared" si="5"/>
        <v>46.671978112062966</v>
      </c>
      <c r="I17" s="158">
        <f t="shared" si="1"/>
        <v>19.008740828790422</v>
      </c>
      <c r="J17" s="158">
        <f t="shared" si="2"/>
        <v>24.566801246054851</v>
      </c>
      <c r="K17" s="158">
        <f t="shared" si="3"/>
        <v>9.555221953518874</v>
      </c>
      <c r="L17" s="158">
        <f t="shared" si="4"/>
        <v>0.19725785957289835</v>
      </c>
    </row>
    <row r="18" spans="1:14" x14ac:dyDescent="0.25">
      <c r="A18" s="162">
        <v>1962</v>
      </c>
      <c r="B18" s="161">
        <v>175.37240887999999</v>
      </c>
      <c r="C18" s="161">
        <v>67.750016759999994</v>
      </c>
      <c r="D18" s="161">
        <v>88.049983619999992</v>
      </c>
      <c r="E18" s="161">
        <v>33.126584879999996</v>
      </c>
      <c r="F18" s="161">
        <v>0.62323265999999999</v>
      </c>
      <c r="G18" s="161">
        <f t="shared" si="0"/>
        <v>364.92222679999998</v>
      </c>
      <c r="H18" s="158">
        <f t="shared" si="5"/>
        <v>48.057475264754139</v>
      </c>
      <c r="I18" s="158">
        <f t="shared" si="1"/>
        <v>18.5656043355044</v>
      </c>
      <c r="J18" s="158">
        <f t="shared" si="2"/>
        <v>24.128424402127976</v>
      </c>
      <c r="K18" s="158">
        <f t="shared" si="3"/>
        <v>9.0777109332272641</v>
      </c>
      <c r="L18" s="158">
        <f t="shared" si="4"/>
        <v>0.17078506438621788</v>
      </c>
    </row>
    <row r="19" spans="1:14" x14ac:dyDescent="0.25">
      <c r="A19" s="162">
        <v>1963</v>
      </c>
      <c r="B19" s="161">
        <v>191.71616376</v>
      </c>
      <c r="C19" s="161">
        <v>70.836243120000006</v>
      </c>
      <c r="D19" s="161">
        <v>92.477929199999991</v>
      </c>
      <c r="E19" s="161">
        <v>28.534439720000002</v>
      </c>
      <c r="F19" s="161">
        <v>0.60781059999999998</v>
      </c>
      <c r="G19" s="161">
        <f t="shared" si="0"/>
        <v>384.17258640000006</v>
      </c>
      <c r="H19" s="158">
        <f t="shared" si="5"/>
        <v>49.903655426466415</v>
      </c>
      <c r="I19" s="158">
        <f t="shared" si="1"/>
        <v>18.438651175970527</v>
      </c>
      <c r="J19" s="158">
        <f t="shared" si="2"/>
        <v>24.071975063757435</v>
      </c>
      <c r="K19" s="158">
        <f t="shared" si="3"/>
        <v>7.4275054311891937</v>
      </c>
      <c r="L19" s="158">
        <f t="shared" si="4"/>
        <v>0.15821290261641632</v>
      </c>
    </row>
    <row r="20" spans="1:14" x14ac:dyDescent="0.25">
      <c r="A20" s="162">
        <v>1964</v>
      </c>
      <c r="B20" s="161">
        <v>204.50105150000002</v>
      </c>
      <c r="C20" s="161">
        <v>80.964907819999993</v>
      </c>
      <c r="D20" s="161">
        <v>93.548401600000005</v>
      </c>
      <c r="E20" s="161">
        <v>24.6435447</v>
      </c>
      <c r="F20" s="161">
        <v>0.64500497999999995</v>
      </c>
      <c r="G20" s="161">
        <f t="shared" si="0"/>
        <v>404.30291060000008</v>
      </c>
      <c r="H20" s="158">
        <f t="shared" si="5"/>
        <v>50.581147485807875</v>
      </c>
      <c r="I20" s="158">
        <f t="shared" si="1"/>
        <v>20.025803845894941</v>
      </c>
      <c r="J20" s="158">
        <f t="shared" si="2"/>
        <v>23.138196423362576</v>
      </c>
      <c r="K20" s="158">
        <f t="shared" si="3"/>
        <v>6.0953171629232381</v>
      </c>
      <c r="L20" s="158">
        <f t="shared" si="4"/>
        <v>0.15953508201135363</v>
      </c>
    </row>
    <row r="21" spans="1:14" x14ac:dyDescent="0.25">
      <c r="A21" s="162">
        <v>1965</v>
      </c>
      <c r="B21" s="161">
        <v>222.06677784000001</v>
      </c>
      <c r="C21" s="161">
        <v>86.441553479999996</v>
      </c>
      <c r="D21" s="161">
        <v>95.761920799999999</v>
      </c>
      <c r="E21" s="161">
        <v>23.292753679999997</v>
      </c>
      <c r="F21" s="161">
        <v>0.59420289999999998</v>
      </c>
      <c r="G21" s="161">
        <f t="shared" si="0"/>
        <v>428.15720870000001</v>
      </c>
      <c r="H21" s="158">
        <f t="shared" si="5"/>
        <v>51.8657103810664</v>
      </c>
      <c r="I21" s="158">
        <f t="shared" si="1"/>
        <v>20.189208945578592</v>
      </c>
      <c r="J21" s="158">
        <f t="shared" si="2"/>
        <v>22.366065280264426</v>
      </c>
      <c r="K21" s="158">
        <f t="shared" si="3"/>
        <v>5.4402339156505244</v>
      </c>
      <c r="L21" s="158">
        <f t="shared" si="4"/>
        <v>0.13878147744006442</v>
      </c>
    </row>
    <row r="22" spans="1:14" x14ac:dyDescent="0.25">
      <c r="A22" s="162">
        <v>1966</v>
      </c>
      <c r="B22" s="161">
        <v>241.74260485999997</v>
      </c>
      <c r="C22" s="161">
        <v>87.458502259999989</v>
      </c>
      <c r="D22" s="161">
        <v>98.582343420000001</v>
      </c>
      <c r="E22" s="161">
        <v>23.212014659999998</v>
      </c>
      <c r="F22" s="161">
        <v>0.55247261999999997</v>
      </c>
      <c r="G22" s="161">
        <f t="shared" si="0"/>
        <v>451.54793782000002</v>
      </c>
      <c r="H22" s="158">
        <f t="shared" si="5"/>
        <v>53.536420967194296</v>
      </c>
      <c r="I22" s="158">
        <f t="shared" si="1"/>
        <v>19.368597425610094</v>
      </c>
      <c r="J22" s="158">
        <f t="shared" si="2"/>
        <v>21.832088060448136</v>
      </c>
      <c r="K22" s="158">
        <f t="shared" si="3"/>
        <v>5.1405427233404781</v>
      </c>
      <c r="L22" s="158">
        <f t="shared" si="4"/>
        <v>0.12235082340697821</v>
      </c>
    </row>
    <row r="23" spans="1:14" x14ac:dyDescent="0.25">
      <c r="A23" s="162">
        <v>1967</v>
      </c>
      <c r="B23" s="161">
        <v>248.73514829999999</v>
      </c>
      <c r="C23" s="161">
        <v>84.186303999999993</v>
      </c>
      <c r="D23" s="161">
        <v>92.391747100000003</v>
      </c>
      <c r="E23" s="161">
        <v>20.07952212</v>
      </c>
      <c r="F23" s="161">
        <v>0.42365306000000003</v>
      </c>
      <c r="G23" s="161">
        <f t="shared" si="0"/>
        <v>445.81637458</v>
      </c>
      <c r="H23" s="158">
        <f t="shared" si="5"/>
        <v>55.793183580197422</v>
      </c>
      <c r="I23" s="158">
        <f t="shared" si="1"/>
        <v>18.883627609979833</v>
      </c>
      <c r="J23" s="158">
        <f t="shared" si="2"/>
        <v>20.724170839853411</v>
      </c>
      <c r="K23" s="158">
        <f t="shared" si="3"/>
        <v>4.5039893698199744</v>
      </c>
      <c r="L23" s="158">
        <f t="shared" si="4"/>
        <v>9.5028600149359724E-2</v>
      </c>
    </row>
    <row r="24" spans="1:14" x14ac:dyDescent="0.25">
      <c r="A24" s="162">
        <v>1968</v>
      </c>
      <c r="B24" s="161">
        <v>270.13915321999997</v>
      </c>
      <c r="C24" s="161">
        <v>82.822812459999994</v>
      </c>
      <c r="D24" s="161">
        <v>91.036420179999993</v>
      </c>
      <c r="E24" s="161">
        <v>18.12817794</v>
      </c>
      <c r="F24" s="161">
        <v>0.37829405999999999</v>
      </c>
      <c r="G24" s="161">
        <f t="shared" si="0"/>
        <v>462.5048578599999</v>
      </c>
      <c r="H24" s="158">
        <f t="shared" si="5"/>
        <v>58.40785207531183</v>
      </c>
      <c r="I24" s="158">
        <f t="shared" si="1"/>
        <v>17.907447035955336</v>
      </c>
      <c r="J24" s="158">
        <f t="shared" si="2"/>
        <v>19.683343565562438</v>
      </c>
      <c r="K24" s="158">
        <f t="shared" si="3"/>
        <v>3.9195648720056027</v>
      </c>
      <c r="L24" s="158">
        <f t="shared" si="4"/>
        <v>8.1792451164806906E-2</v>
      </c>
      <c r="M24" s="4"/>
      <c r="N24" s="4"/>
    </row>
    <row r="25" spans="1:14" x14ac:dyDescent="0.25">
      <c r="A25" s="162">
        <v>1969</v>
      </c>
      <c r="B25" s="161">
        <v>281.80730238000001</v>
      </c>
      <c r="C25" s="161">
        <v>84.770527920000006</v>
      </c>
      <c r="D25" s="161">
        <v>84.496559559999994</v>
      </c>
      <c r="E25" s="161">
        <v>17.122115319999999</v>
      </c>
      <c r="F25" s="161">
        <v>0.28394733999999999</v>
      </c>
      <c r="G25" s="161">
        <f t="shared" si="0"/>
        <v>468.48045251999997</v>
      </c>
      <c r="H25" s="158">
        <f t="shared" si="5"/>
        <v>60.15348150902183</v>
      </c>
      <c r="I25" s="158">
        <f t="shared" si="1"/>
        <v>18.094784417153679</v>
      </c>
      <c r="J25" s="158">
        <f t="shared" si="2"/>
        <v>18.036304205540514</v>
      </c>
      <c r="K25" s="158">
        <f t="shared" si="3"/>
        <v>3.6548195827378809</v>
      </c>
      <c r="L25" s="158">
        <f t="shared" si="4"/>
        <v>6.0610285546092865E-2</v>
      </c>
    </row>
    <row r="26" spans="1:14" x14ac:dyDescent="0.25">
      <c r="A26" s="162">
        <v>1970</v>
      </c>
      <c r="B26" s="161">
        <v>290.46270676</v>
      </c>
      <c r="C26" s="161">
        <v>87.52563357999999</v>
      </c>
      <c r="D26" s="161">
        <v>81.78772008</v>
      </c>
      <c r="E26" s="161">
        <v>14.61829852</v>
      </c>
      <c r="F26" s="161">
        <v>0.27033963999999999</v>
      </c>
      <c r="G26" s="161">
        <f t="shared" si="0"/>
        <v>474.66469857999994</v>
      </c>
      <c r="H26" s="158">
        <f t="shared" si="5"/>
        <v>61.193239697189206</v>
      </c>
      <c r="I26" s="158">
        <f t="shared" si="1"/>
        <v>18.439465551544156</v>
      </c>
      <c r="J26" s="158">
        <f t="shared" si="2"/>
        <v>17.230630448119474</v>
      </c>
      <c r="K26" s="158">
        <f t="shared" si="3"/>
        <v>3.0797104911597364</v>
      </c>
      <c r="L26" s="158">
        <f t="shared" si="4"/>
        <v>5.6953811987439588E-2</v>
      </c>
    </row>
    <row r="27" spans="1:14" x14ac:dyDescent="0.25">
      <c r="A27" s="162">
        <v>1971</v>
      </c>
      <c r="B27" s="161">
        <v>296.92092117999999</v>
      </c>
      <c r="C27" s="161">
        <v>75.50459140000001</v>
      </c>
      <c r="D27" s="161">
        <v>68.615466479999995</v>
      </c>
      <c r="E27" s="161">
        <v>13.79004318</v>
      </c>
      <c r="F27" s="161">
        <v>0.18778625999999998</v>
      </c>
      <c r="G27" s="161">
        <f t="shared" si="0"/>
        <v>455.01880850000003</v>
      </c>
      <c r="H27" s="158">
        <f t="shared" si="5"/>
        <v>65.254647859243377</v>
      </c>
      <c r="I27" s="158">
        <f t="shared" si="1"/>
        <v>16.593729751283458</v>
      </c>
      <c r="J27" s="158">
        <f t="shared" si="2"/>
        <v>15.079698948312812</v>
      </c>
      <c r="K27" s="158">
        <f t="shared" si="3"/>
        <v>3.0306534416587745</v>
      </c>
      <c r="L27" s="158">
        <f t="shared" si="4"/>
        <v>4.1269999501570044E-2</v>
      </c>
    </row>
    <row r="28" spans="1:14" x14ac:dyDescent="0.25">
      <c r="A28" s="162">
        <v>1972</v>
      </c>
      <c r="B28" s="161">
        <v>319.11689423999997</v>
      </c>
      <c r="C28" s="161">
        <v>79.601416279999995</v>
      </c>
      <c r="D28" s="161">
        <v>66.113464039999997</v>
      </c>
      <c r="E28" s="161">
        <v>10.62126344</v>
      </c>
      <c r="F28" s="161">
        <v>0.14787034000000002</v>
      </c>
      <c r="G28" s="161">
        <f t="shared" si="0"/>
        <v>475.60090833999993</v>
      </c>
      <c r="H28" s="158">
        <f t="shared" si="5"/>
        <v>67.097620850603619</v>
      </c>
      <c r="I28" s="158">
        <f t="shared" si="1"/>
        <v>16.737019396753158</v>
      </c>
      <c r="J28" s="158">
        <f t="shared" si="2"/>
        <v>13.901038219366999</v>
      </c>
      <c r="K28" s="158">
        <f t="shared" si="3"/>
        <v>2.2332302680143368</v>
      </c>
      <c r="L28" s="158">
        <f t="shared" si="4"/>
        <v>3.1091265261900997E-2</v>
      </c>
    </row>
    <row r="29" spans="1:14" x14ac:dyDescent="0.25">
      <c r="A29" s="162">
        <v>1973</v>
      </c>
      <c r="B29" s="161">
        <v>353.08534215999998</v>
      </c>
      <c r="C29" s="161">
        <v>85.366545180000003</v>
      </c>
      <c r="D29" s="161">
        <v>61.722712839999993</v>
      </c>
      <c r="E29" s="161">
        <v>10.085120060000001</v>
      </c>
      <c r="F29" s="161">
        <v>0.10523288</v>
      </c>
      <c r="G29" s="161">
        <f t="shared" si="0"/>
        <v>510.36495312</v>
      </c>
      <c r="H29" s="158">
        <f t="shared" si="5"/>
        <v>69.182913129417116</v>
      </c>
      <c r="I29" s="158">
        <f t="shared" si="1"/>
        <v>16.726568832387699</v>
      </c>
      <c r="J29" s="158">
        <f t="shared" si="2"/>
        <v>12.09383843123871</v>
      </c>
      <c r="K29" s="158">
        <f t="shared" si="3"/>
        <v>1.9760604638596195</v>
      </c>
      <c r="L29" s="158">
        <f t="shared" si="4"/>
        <v>2.0619143096853094E-2</v>
      </c>
    </row>
    <row r="30" spans="1:14" x14ac:dyDescent="0.25">
      <c r="A30" s="162">
        <v>1974</v>
      </c>
      <c r="B30" s="161">
        <v>355.44310297999999</v>
      </c>
      <c r="C30" s="161">
        <v>81.819471379999996</v>
      </c>
      <c r="D30" s="161">
        <v>58.878703540000004</v>
      </c>
      <c r="E30" s="161">
        <v>10.35727406</v>
      </c>
      <c r="F30" s="161">
        <v>7.2574399999999997E-2</v>
      </c>
      <c r="G30" s="161">
        <f t="shared" si="0"/>
        <v>506.57112635999999</v>
      </c>
      <c r="H30" s="158">
        <f t="shared" si="5"/>
        <v>70.166475048441797</v>
      </c>
      <c r="I30" s="158">
        <f t="shared" si="1"/>
        <v>16.151625531427179</v>
      </c>
      <c r="J30" s="158">
        <f t="shared" si="2"/>
        <v>11.622988456345071</v>
      </c>
      <c r="K30" s="158">
        <f t="shared" si="3"/>
        <v>2.0445843675345006</v>
      </c>
      <c r="L30" s="158">
        <f t="shared" si="4"/>
        <v>1.432659625144609E-2</v>
      </c>
    </row>
    <row r="31" spans="1:14" x14ac:dyDescent="0.25">
      <c r="A31" s="162">
        <v>1975</v>
      </c>
      <c r="B31" s="161">
        <v>368.28060715999999</v>
      </c>
      <c r="C31" s="161">
        <v>75.838433639999991</v>
      </c>
      <c r="D31" s="161">
        <v>57.738378279999999</v>
      </c>
      <c r="E31" s="161">
        <v>8.5365637999999997</v>
      </c>
      <c r="F31" s="161">
        <v>2.1772320000000001E-2</v>
      </c>
      <c r="G31" s="161">
        <f t="shared" si="0"/>
        <v>510.41575520000004</v>
      </c>
      <c r="H31" s="158">
        <f t="shared" si="5"/>
        <v>72.153064126261896</v>
      </c>
      <c r="I31" s="158">
        <f t="shared" si="1"/>
        <v>14.858168633584528</v>
      </c>
      <c r="J31" s="158">
        <f t="shared" si="2"/>
        <v>11.312029006114033</v>
      </c>
      <c r="K31" s="158">
        <f t="shared" si="3"/>
        <v>1.6724726290345513</v>
      </c>
      <c r="L31" s="158">
        <f t="shared" si="4"/>
        <v>4.2656050049765387E-3</v>
      </c>
    </row>
    <row r="32" spans="1:14" x14ac:dyDescent="0.25">
      <c r="A32" s="162">
        <v>1976</v>
      </c>
      <c r="B32" s="161">
        <v>406.75320377999998</v>
      </c>
      <c r="C32" s="161">
        <v>76.841774719999989</v>
      </c>
      <c r="D32" s="161">
        <v>56.051930659999996</v>
      </c>
      <c r="E32" s="161">
        <v>8.0884168800000005</v>
      </c>
      <c r="F32" s="161">
        <v>1.0886160000000001E-2</v>
      </c>
      <c r="G32" s="161">
        <f t="shared" si="0"/>
        <v>547.74621219999995</v>
      </c>
      <c r="H32" s="158">
        <f t="shared" si="5"/>
        <v>74.259427946802703</v>
      </c>
      <c r="I32" s="158">
        <f t="shared" si="1"/>
        <v>14.028718594213219</v>
      </c>
      <c r="J32" s="158">
        <f t="shared" si="2"/>
        <v>10.233193660047368</v>
      </c>
      <c r="K32" s="158">
        <f t="shared" si="3"/>
        <v>1.4766723529704038</v>
      </c>
      <c r="L32" s="158">
        <f t="shared" si="4"/>
        <v>1.9874459663127911E-3</v>
      </c>
    </row>
    <row r="33" spans="1:12" x14ac:dyDescent="0.25">
      <c r="A33" s="162">
        <v>1977</v>
      </c>
      <c r="B33" s="161">
        <v>432.83916467999995</v>
      </c>
      <c r="C33" s="161">
        <v>70.523266020000008</v>
      </c>
      <c r="D33" s="161">
        <v>55.758004339999999</v>
      </c>
      <c r="E33" s="161">
        <v>8.1228897199999999</v>
      </c>
      <c r="F33" s="161">
        <v>8.1646199999999992E-3</v>
      </c>
      <c r="G33" s="161">
        <f t="shared" si="0"/>
        <v>567.25148937999995</v>
      </c>
      <c r="H33" s="158">
        <f t="shared" si="5"/>
        <v>76.304632563078627</v>
      </c>
      <c r="I33" s="158">
        <f t="shared" si="1"/>
        <v>12.432451450604601</v>
      </c>
      <c r="J33" s="158">
        <f t="shared" si="2"/>
        <v>9.8295033832247718</v>
      </c>
      <c r="K33" s="158">
        <f t="shared" si="3"/>
        <v>1.4319732732439778</v>
      </c>
      <c r="L33" s="158">
        <f t="shared" si="4"/>
        <v>1.4393298480227606E-3</v>
      </c>
    </row>
    <row r="34" spans="1:12" x14ac:dyDescent="0.25">
      <c r="A34" s="162">
        <v>1978</v>
      </c>
      <c r="B34" s="161">
        <v>436.56676729999998</v>
      </c>
      <c r="C34" s="161">
        <v>64.767208920000002</v>
      </c>
      <c r="D34" s="161">
        <v>57.229450300000003</v>
      </c>
      <c r="E34" s="161">
        <v>8.6281889799999991</v>
      </c>
      <c r="F34" s="161">
        <v>0</v>
      </c>
      <c r="G34" s="161">
        <f t="shared" si="0"/>
        <v>567.19161550000001</v>
      </c>
      <c r="H34" s="158">
        <f t="shared" si="5"/>
        <v>76.969890839297847</v>
      </c>
      <c r="I34" s="158">
        <f t="shared" si="1"/>
        <v>11.418929185493223</v>
      </c>
      <c r="J34" s="158">
        <f t="shared" si="2"/>
        <v>10.089967611659803</v>
      </c>
      <c r="K34" s="158">
        <f t="shared" si="3"/>
        <v>1.5212123635491221</v>
      </c>
      <c r="L34" s="158">
        <f t="shared" si="4"/>
        <v>0</v>
      </c>
    </row>
    <row r="35" spans="1:12" x14ac:dyDescent="0.25">
      <c r="A35" s="162">
        <v>1979</v>
      </c>
      <c r="B35" s="161">
        <v>478.13012618000005</v>
      </c>
      <c r="C35" s="161">
        <v>70.186702239999988</v>
      </c>
      <c r="D35" s="161">
        <v>61.431508059999999</v>
      </c>
      <c r="E35" s="161">
        <v>7.6094258400000001</v>
      </c>
      <c r="F35" s="161">
        <v>0</v>
      </c>
      <c r="G35" s="161">
        <f t="shared" si="0"/>
        <v>617.35776232000001</v>
      </c>
      <c r="H35" s="158">
        <f t="shared" si="5"/>
        <v>77.447819621350618</v>
      </c>
      <c r="I35" s="158">
        <f t="shared" si="1"/>
        <v>11.368886328770181</v>
      </c>
      <c r="J35" s="158">
        <f t="shared" si="2"/>
        <v>9.9507144494536561</v>
      </c>
      <c r="K35" s="158">
        <f t="shared" si="3"/>
        <v>1.2325796004255545</v>
      </c>
      <c r="L35" s="158">
        <f t="shared" si="4"/>
        <v>0</v>
      </c>
    </row>
    <row r="36" spans="1:12" x14ac:dyDescent="0.25">
      <c r="A36" s="162">
        <v>1980</v>
      </c>
      <c r="B36" s="161">
        <v>516.43398732000003</v>
      </c>
      <c r="C36" s="161">
        <v>60.469897259999996</v>
      </c>
      <c r="D36" s="161">
        <v>54.74559146</v>
      </c>
      <c r="E36" s="161">
        <v>5.8531253599999999</v>
      </c>
      <c r="F36" s="161">
        <v>0</v>
      </c>
      <c r="G36" s="161">
        <f t="shared" si="0"/>
        <v>637.50260140000012</v>
      </c>
      <c r="H36" s="158">
        <f t="shared" si="5"/>
        <v>81.008922345708868</v>
      </c>
      <c r="I36" s="158">
        <f t="shared" si="1"/>
        <v>9.4854353734720291</v>
      </c>
      <c r="J36" s="158">
        <f t="shared" si="2"/>
        <v>8.5875087160075694</v>
      </c>
      <c r="K36" s="158">
        <f t="shared" si="3"/>
        <v>0.91813356481152064</v>
      </c>
      <c r="L36" s="158">
        <f t="shared" si="4"/>
        <v>0</v>
      </c>
    </row>
    <row r="37" spans="1:12" x14ac:dyDescent="0.25">
      <c r="A37" s="162">
        <v>1981</v>
      </c>
      <c r="B37" s="161">
        <v>541.40230245999999</v>
      </c>
      <c r="C37" s="161">
        <v>55.350680520000004</v>
      </c>
      <c r="D37" s="161">
        <v>61.139396099999999</v>
      </c>
      <c r="E37" s="161">
        <v>6.7321827800000005</v>
      </c>
      <c r="F37" s="161">
        <v>0</v>
      </c>
      <c r="G37" s="161">
        <f t="shared" si="0"/>
        <v>664.62456185999997</v>
      </c>
      <c r="H37" s="158">
        <f t="shared" si="5"/>
        <v>81.459869756369883</v>
      </c>
      <c r="I37" s="158">
        <f t="shared" si="1"/>
        <v>8.3281123955300593</v>
      </c>
      <c r="J37" s="158">
        <f t="shared" si="2"/>
        <v>9.1990876667117103</v>
      </c>
      <c r="K37" s="158">
        <f t="shared" si="3"/>
        <v>1.0129301813883465</v>
      </c>
      <c r="L37" s="158">
        <f t="shared" si="4"/>
        <v>0</v>
      </c>
    </row>
    <row r="38" spans="1:12" x14ac:dyDescent="0.25">
      <c r="A38" s="162">
        <v>1982</v>
      </c>
      <c r="B38" s="161">
        <v>538.56192188</v>
      </c>
      <c r="C38" s="161">
        <v>37.110919440000004</v>
      </c>
      <c r="D38" s="161">
        <v>58.147516459999991</v>
      </c>
      <c r="E38" s="161">
        <v>7.4751631999999999</v>
      </c>
      <c r="F38" s="161">
        <v>0</v>
      </c>
      <c r="G38" s="161">
        <f t="shared" ref="G38:G69" si="6">SUM(B38:F38)</f>
        <v>641.29552097999999</v>
      </c>
      <c r="H38" s="158">
        <f t="shared" ref="H38:H69" si="7">B38/G38*100</f>
        <v>83.980303036733048</v>
      </c>
      <c r="I38" s="158">
        <f t="shared" ref="I38:I69" si="8">C38/G38*100</f>
        <v>5.7868670879361064</v>
      </c>
      <c r="J38" s="158">
        <f t="shared" ref="J38:J69" si="9">D38/G38*100</f>
        <v>9.0671951631817844</v>
      </c>
      <c r="K38" s="158">
        <f t="shared" ref="K38:K69" si="10">E38/G38*100</f>
        <v>1.165634712149054</v>
      </c>
      <c r="L38" s="158">
        <f t="shared" ref="L38:L69" si="11">F38/G38*100</f>
        <v>0</v>
      </c>
    </row>
    <row r="39" spans="1:12" x14ac:dyDescent="0.25">
      <c r="A39" s="162">
        <v>1983</v>
      </c>
      <c r="B39" s="161">
        <v>567.17891498000006</v>
      </c>
      <c r="C39" s="161">
        <v>33.59559694</v>
      </c>
      <c r="D39" s="161">
        <v>59.855736400000005</v>
      </c>
      <c r="E39" s="161">
        <v>7.6638566400000006</v>
      </c>
      <c r="F39" s="161">
        <v>0</v>
      </c>
      <c r="G39" s="161">
        <f t="shared" si="6"/>
        <v>668.29410495999991</v>
      </c>
      <c r="H39" s="158">
        <f t="shared" si="7"/>
        <v>84.869657052256656</v>
      </c>
      <c r="I39" s="158">
        <f t="shared" si="8"/>
        <v>5.0270676773380831</v>
      </c>
      <c r="J39" s="158">
        <f t="shared" si="9"/>
        <v>8.9564962425611423</v>
      </c>
      <c r="K39" s="158">
        <f t="shared" si="10"/>
        <v>1.1467790278441425</v>
      </c>
      <c r="L39" s="158">
        <f t="shared" si="11"/>
        <v>0</v>
      </c>
    </row>
    <row r="40" spans="1:12" x14ac:dyDescent="0.25">
      <c r="A40" s="162">
        <v>1984</v>
      </c>
      <c r="B40" s="161">
        <v>602.72948482000004</v>
      </c>
      <c r="C40" s="161">
        <v>39.935877959999999</v>
      </c>
      <c r="D40" s="161">
        <v>66.899989099999999</v>
      </c>
      <c r="E40" s="161">
        <v>8.2825534000000012</v>
      </c>
      <c r="F40" s="161">
        <v>0</v>
      </c>
      <c r="G40" s="161">
        <f t="shared" si="6"/>
        <v>717.84790527999996</v>
      </c>
      <c r="H40" s="158">
        <f t="shared" si="7"/>
        <v>83.963396756713053</v>
      </c>
      <c r="I40" s="158">
        <f t="shared" si="8"/>
        <v>5.5632784697508892</v>
      </c>
      <c r="J40" s="158">
        <f t="shared" si="9"/>
        <v>9.3195213927531544</v>
      </c>
      <c r="K40" s="158">
        <f t="shared" si="10"/>
        <v>1.1538033807829184</v>
      </c>
      <c r="L40" s="158">
        <f t="shared" si="11"/>
        <v>0</v>
      </c>
    </row>
    <row r="41" spans="1:12" x14ac:dyDescent="0.25">
      <c r="A41" s="162">
        <v>1985</v>
      </c>
      <c r="B41" s="161">
        <v>629.43867837999994</v>
      </c>
      <c r="C41" s="161">
        <v>37.245182079999999</v>
      </c>
      <c r="D41" s="161">
        <v>68.375970960000004</v>
      </c>
      <c r="E41" s="161">
        <v>7.0569532199999996</v>
      </c>
      <c r="F41" s="161">
        <v>0</v>
      </c>
      <c r="G41" s="161">
        <f t="shared" si="6"/>
        <v>742.11678463999988</v>
      </c>
      <c r="H41" s="158">
        <f t="shared" si="7"/>
        <v>84.816661125019564</v>
      </c>
      <c r="I41" s="158">
        <f t="shared" si="8"/>
        <v>5.0187764043185732</v>
      </c>
      <c r="J41" s="158">
        <f t="shared" si="9"/>
        <v>9.2136402753872648</v>
      </c>
      <c r="K41" s="158">
        <f t="shared" si="10"/>
        <v>0.95092219527460509</v>
      </c>
      <c r="L41" s="158">
        <f t="shared" si="11"/>
        <v>0</v>
      </c>
    </row>
    <row r="42" spans="1:12" x14ac:dyDescent="0.25">
      <c r="A42" s="162">
        <v>1986</v>
      </c>
      <c r="B42" s="161">
        <v>621.46910207999997</v>
      </c>
      <c r="C42" s="161">
        <v>32.589534319999999</v>
      </c>
      <c r="D42" s="161">
        <v>68.567385939999994</v>
      </c>
      <c r="E42" s="161">
        <v>6.9553490599999996</v>
      </c>
      <c r="F42" s="161">
        <v>0</v>
      </c>
      <c r="G42" s="161">
        <f t="shared" si="6"/>
        <v>729.58137139999997</v>
      </c>
      <c r="H42" s="158">
        <f t="shared" si="7"/>
        <v>85.181602277955321</v>
      </c>
      <c r="I42" s="158">
        <f t="shared" si="8"/>
        <v>4.4668813647837062</v>
      </c>
      <c r="J42" s="158">
        <f t="shared" si="9"/>
        <v>9.3981821120823632</v>
      </c>
      <c r="K42" s="158">
        <f t="shared" si="10"/>
        <v>0.95333424517861798</v>
      </c>
      <c r="L42" s="158">
        <f t="shared" si="11"/>
        <v>0</v>
      </c>
    </row>
    <row r="43" spans="1:12" x14ac:dyDescent="0.25">
      <c r="A43" s="162">
        <v>1987</v>
      </c>
      <c r="B43" s="161">
        <v>651.25907891999998</v>
      </c>
      <c r="C43" s="161">
        <v>33.526651260000001</v>
      </c>
      <c r="D43" s="161">
        <v>68.197256499999995</v>
      </c>
      <c r="E43" s="161">
        <v>6.2722425199999998</v>
      </c>
      <c r="F43" s="161">
        <v>0</v>
      </c>
      <c r="G43" s="161">
        <f t="shared" si="6"/>
        <v>759.25522919999992</v>
      </c>
      <c r="H43" s="158">
        <f t="shared" si="7"/>
        <v>85.776041293282674</v>
      </c>
      <c r="I43" s="158">
        <f t="shared" si="8"/>
        <v>4.4157287260735538</v>
      </c>
      <c r="J43" s="158">
        <f t="shared" si="9"/>
        <v>8.9821253614357062</v>
      </c>
      <c r="K43" s="158">
        <f t="shared" si="10"/>
        <v>0.82610461920806755</v>
      </c>
      <c r="L43" s="158">
        <f t="shared" si="11"/>
        <v>0</v>
      </c>
    </row>
    <row r="44" spans="1:12" x14ac:dyDescent="0.25">
      <c r="A44" s="162">
        <v>1988</v>
      </c>
      <c r="B44" s="161">
        <v>687.97991095999998</v>
      </c>
      <c r="C44" s="161">
        <v>37.999955839999998</v>
      </c>
      <c r="D44" s="161">
        <v>69.174289359999989</v>
      </c>
      <c r="E44" s="161">
        <v>6.4681933999999996</v>
      </c>
      <c r="F44" s="161">
        <v>0</v>
      </c>
      <c r="G44" s="161">
        <f t="shared" si="6"/>
        <v>801.62234955999998</v>
      </c>
      <c r="H44" s="158">
        <f t="shared" si="7"/>
        <v>85.823444336054649</v>
      </c>
      <c r="I44" s="158">
        <f t="shared" si="8"/>
        <v>4.7403812856337746</v>
      </c>
      <c r="J44" s="158">
        <f t="shared" si="9"/>
        <v>8.6292865210119007</v>
      </c>
      <c r="K44" s="158">
        <f t="shared" si="10"/>
        <v>0.8068878572996756</v>
      </c>
      <c r="L44" s="158">
        <f t="shared" si="11"/>
        <v>0</v>
      </c>
    </row>
    <row r="45" spans="1:12" x14ac:dyDescent="0.25">
      <c r="A45" s="162">
        <v>1989</v>
      </c>
      <c r="B45" s="161">
        <v>700.51532420000001</v>
      </c>
      <c r="C45" s="161">
        <v>36.748047440000001</v>
      </c>
      <c r="D45" s="161">
        <v>69.067242120000003</v>
      </c>
      <c r="E45" s="161">
        <v>5.59457906</v>
      </c>
      <c r="F45" s="161">
        <v>0</v>
      </c>
      <c r="G45" s="161">
        <f t="shared" si="6"/>
        <v>811.92519282000001</v>
      </c>
      <c r="H45" s="158">
        <f t="shared" si="7"/>
        <v>86.278308690847709</v>
      </c>
      <c r="I45" s="158">
        <f t="shared" si="8"/>
        <v>4.5260385765794151</v>
      </c>
      <c r="J45" s="158">
        <f t="shared" si="9"/>
        <v>8.5066016833538374</v>
      </c>
      <c r="K45" s="158">
        <f t="shared" si="10"/>
        <v>0.68905104921904936</v>
      </c>
      <c r="L45" s="158">
        <f t="shared" si="11"/>
        <v>0</v>
      </c>
    </row>
    <row r="46" spans="1:12" x14ac:dyDescent="0.25">
      <c r="A46" s="162">
        <v>1990</v>
      </c>
      <c r="B46" s="161">
        <v>709.92913106000003</v>
      </c>
      <c r="C46" s="161">
        <v>35.268436860000001</v>
      </c>
      <c r="D46" s="161">
        <v>69.245049399999999</v>
      </c>
      <c r="E46" s="161">
        <v>6.0998783200000002</v>
      </c>
      <c r="F46" s="161">
        <v>0</v>
      </c>
      <c r="G46" s="161">
        <f t="shared" si="6"/>
        <v>820.54249563999997</v>
      </c>
      <c r="H46" s="158">
        <f t="shared" si="7"/>
        <v>86.519483735729665</v>
      </c>
      <c r="I46" s="158">
        <f t="shared" si="8"/>
        <v>4.2981852917308832</v>
      </c>
      <c r="J46" s="158">
        <f t="shared" si="9"/>
        <v>8.4389351883586254</v>
      </c>
      <c r="K46" s="158">
        <f t="shared" si="10"/>
        <v>0.74339578418083851</v>
      </c>
      <c r="L46" s="158">
        <f t="shared" si="11"/>
        <v>0</v>
      </c>
    </row>
    <row r="47" spans="1:12" x14ac:dyDescent="0.25">
      <c r="A47" s="162">
        <v>1991</v>
      </c>
      <c r="B47" s="161">
        <v>711.11481532000005</v>
      </c>
      <c r="C47" s="161">
        <v>30.711671719999998</v>
      </c>
      <c r="D47" s="161">
        <v>68.405907900000003</v>
      </c>
      <c r="E47" s="161">
        <v>5.52835492</v>
      </c>
      <c r="F47" s="161">
        <v>0</v>
      </c>
      <c r="G47" s="161">
        <f t="shared" si="6"/>
        <v>815.76074986000003</v>
      </c>
      <c r="H47" s="158">
        <f t="shared" si="7"/>
        <v>87.171982158009044</v>
      </c>
      <c r="I47" s="158">
        <f t="shared" si="8"/>
        <v>3.7647890910748898</v>
      </c>
      <c r="J47" s="158">
        <f t="shared" si="9"/>
        <v>8.3855355766675164</v>
      </c>
      <c r="K47" s="158">
        <f t="shared" si="10"/>
        <v>0.67769317424854902</v>
      </c>
      <c r="L47" s="158">
        <f t="shared" si="11"/>
        <v>0</v>
      </c>
    </row>
    <row r="48" spans="1:12" x14ac:dyDescent="0.25">
      <c r="A48" s="162">
        <v>1992</v>
      </c>
      <c r="B48" s="161">
        <v>721.29337492000002</v>
      </c>
      <c r="C48" s="161">
        <v>29.361787879999998</v>
      </c>
      <c r="D48" s="161">
        <v>67.169421560000004</v>
      </c>
      <c r="E48" s="161">
        <v>5.5818785399999999</v>
      </c>
      <c r="F48" s="161">
        <v>0</v>
      </c>
      <c r="G48" s="161">
        <f t="shared" si="6"/>
        <v>823.40646290000007</v>
      </c>
      <c r="H48" s="158">
        <f t="shared" si="7"/>
        <v>87.598702150045995</v>
      </c>
      <c r="I48" s="158">
        <f t="shared" si="8"/>
        <v>3.5658923269303857</v>
      </c>
      <c r="J48" s="158">
        <f t="shared" si="9"/>
        <v>8.1575047787981116</v>
      </c>
      <c r="K48" s="158">
        <f t="shared" si="10"/>
        <v>0.67790074422550406</v>
      </c>
      <c r="L48" s="158">
        <f t="shared" si="11"/>
        <v>0</v>
      </c>
    </row>
    <row r="49" spans="1:12" x14ac:dyDescent="0.25">
      <c r="A49" s="162">
        <v>1993</v>
      </c>
      <c r="B49" s="161">
        <v>754.45171110000001</v>
      </c>
      <c r="C49" s="161">
        <v>28.415599140000001</v>
      </c>
      <c r="D49" s="161">
        <v>67.94052456</v>
      </c>
      <c r="E49" s="161">
        <v>5.6435667799999996</v>
      </c>
      <c r="F49" s="161">
        <v>0</v>
      </c>
      <c r="G49" s="161">
        <f t="shared" si="6"/>
        <v>856.45140158000004</v>
      </c>
      <c r="H49" s="158">
        <f t="shared" si="7"/>
        <v>88.090428681437288</v>
      </c>
      <c r="I49" s="158">
        <f t="shared" si="8"/>
        <v>3.3178297201193545</v>
      </c>
      <c r="J49" s="158">
        <f t="shared" si="9"/>
        <v>7.9327939022181351</v>
      </c>
      <c r="K49" s="158">
        <f t="shared" si="10"/>
        <v>0.65894769622521787</v>
      </c>
      <c r="L49" s="158">
        <f t="shared" si="11"/>
        <v>0</v>
      </c>
    </row>
    <row r="50" spans="1:12" x14ac:dyDescent="0.25">
      <c r="A50" s="162">
        <v>1994</v>
      </c>
      <c r="B50" s="161">
        <v>760.53798172000006</v>
      </c>
      <c r="C50" s="161">
        <v>28.793893199999999</v>
      </c>
      <c r="D50" s="161">
        <v>68.200885220000004</v>
      </c>
      <c r="E50" s="161">
        <v>5.4548733399999998</v>
      </c>
      <c r="F50" s="161">
        <v>0</v>
      </c>
      <c r="G50" s="161">
        <f t="shared" si="6"/>
        <v>862.98763348</v>
      </c>
      <c r="H50" s="158">
        <f t="shared" si="7"/>
        <v>88.12849132647807</v>
      </c>
      <c r="I50" s="158">
        <f t="shared" si="8"/>
        <v>3.336536015456971</v>
      </c>
      <c r="J50" s="158">
        <f t="shared" si="9"/>
        <v>7.9028809422192703</v>
      </c>
      <c r="K50" s="158">
        <f t="shared" si="10"/>
        <v>0.63209171584570778</v>
      </c>
      <c r="L50" s="158">
        <f t="shared" si="11"/>
        <v>0</v>
      </c>
    </row>
    <row r="51" spans="1:12" x14ac:dyDescent="0.25">
      <c r="A51" s="162">
        <v>1995</v>
      </c>
      <c r="B51" s="161">
        <v>771.31165139999996</v>
      </c>
      <c r="C51" s="161">
        <v>29.946918980000003</v>
      </c>
      <c r="D51" s="161">
        <v>66.274034900000004</v>
      </c>
      <c r="E51" s="161">
        <v>5.26799426</v>
      </c>
      <c r="F51" s="161">
        <v>0</v>
      </c>
      <c r="G51" s="161">
        <f t="shared" si="6"/>
        <v>872.80059953999989</v>
      </c>
      <c r="H51" s="158">
        <f t="shared" si="7"/>
        <v>88.372035010804467</v>
      </c>
      <c r="I51" s="158">
        <f t="shared" si="8"/>
        <v>3.4311295152390135</v>
      </c>
      <c r="J51" s="158">
        <f t="shared" si="9"/>
        <v>7.59326184410609</v>
      </c>
      <c r="K51" s="158">
        <f t="shared" si="10"/>
        <v>0.60357362985044227</v>
      </c>
      <c r="L51" s="158">
        <f t="shared" si="11"/>
        <v>0</v>
      </c>
    </row>
    <row r="52" spans="1:12" x14ac:dyDescent="0.25">
      <c r="A52" s="162">
        <v>1996</v>
      </c>
      <c r="B52" s="161">
        <v>813.66879277999999</v>
      </c>
      <c r="C52" s="161">
        <v>28.763049079999998</v>
      </c>
      <c r="D52" s="161">
        <v>65.034827019999994</v>
      </c>
      <c r="E52" s="161">
        <v>5.4485230800000002</v>
      </c>
      <c r="F52" s="161">
        <v>0</v>
      </c>
      <c r="G52" s="161">
        <f t="shared" si="6"/>
        <v>912.9151919599999</v>
      </c>
      <c r="H52" s="158">
        <f t="shared" si="7"/>
        <v>89.128628808671579</v>
      </c>
      <c r="I52" s="158">
        <f t="shared" si="8"/>
        <v>3.1506813922382699</v>
      </c>
      <c r="J52" s="158">
        <f t="shared" si="9"/>
        <v>7.1238629385027856</v>
      </c>
      <c r="K52" s="158">
        <f t="shared" si="10"/>
        <v>0.59682686058736678</v>
      </c>
      <c r="L52" s="158">
        <f t="shared" si="11"/>
        <v>0</v>
      </c>
    </row>
    <row r="53" spans="1:12" x14ac:dyDescent="0.25">
      <c r="A53" s="162">
        <v>1997</v>
      </c>
      <c r="B53" s="161">
        <v>835.84299352000005</v>
      </c>
      <c r="C53" s="161">
        <v>27.39955754</v>
      </c>
      <c r="D53" s="161">
        <v>64.876977699999998</v>
      </c>
      <c r="E53" s="161">
        <v>5.8631043399999996</v>
      </c>
      <c r="F53" s="161">
        <v>0</v>
      </c>
      <c r="G53" s="161">
        <f t="shared" si="6"/>
        <v>933.98263310000004</v>
      </c>
      <c r="H53" s="158">
        <f t="shared" si="7"/>
        <v>89.492348561743299</v>
      </c>
      <c r="I53" s="158">
        <f t="shared" si="8"/>
        <v>2.9336260192609354</v>
      </c>
      <c r="J53" s="158">
        <f t="shared" si="9"/>
        <v>6.9462723824602124</v>
      </c>
      <c r="K53" s="158">
        <f t="shared" si="10"/>
        <v>0.62775303653555681</v>
      </c>
      <c r="L53" s="158">
        <f t="shared" si="11"/>
        <v>0</v>
      </c>
    </row>
    <row r="54" spans="1:12" x14ac:dyDescent="0.25">
      <c r="A54" s="162">
        <v>1998</v>
      </c>
      <c r="B54" s="161">
        <v>849.68202442000006</v>
      </c>
      <c r="C54" s="161">
        <v>25.57249702</v>
      </c>
      <c r="D54" s="161">
        <v>61.17931201999999</v>
      </c>
      <c r="E54" s="161">
        <v>4.4052660799999996</v>
      </c>
      <c r="F54" s="161">
        <v>0</v>
      </c>
      <c r="G54" s="161">
        <f t="shared" si="6"/>
        <v>940.83909954000012</v>
      </c>
      <c r="H54" s="158">
        <f t="shared" si="7"/>
        <v>90.311087712599416</v>
      </c>
      <c r="I54" s="158">
        <f t="shared" si="8"/>
        <v>2.7180521124709882</v>
      </c>
      <c r="J54" s="158">
        <f t="shared" si="9"/>
        <v>6.5026328146770354</v>
      </c>
      <c r="K54" s="158">
        <f t="shared" si="10"/>
        <v>0.46822736025254952</v>
      </c>
      <c r="L54" s="158">
        <f t="shared" si="11"/>
        <v>0</v>
      </c>
    </row>
    <row r="55" spans="1:12" x14ac:dyDescent="0.25">
      <c r="A55" s="162">
        <v>1999</v>
      </c>
      <c r="B55" s="161">
        <v>853.58561996000003</v>
      </c>
      <c r="C55" s="161">
        <v>25.499015440000001</v>
      </c>
      <c r="D55" s="161">
        <v>58.729018840000002</v>
      </c>
      <c r="E55" s="161">
        <v>4.4261312199999994</v>
      </c>
      <c r="F55" s="161">
        <v>0</v>
      </c>
      <c r="G55" s="161">
        <f t="shared" si="6"/>
        <v>942.23978546000001</v>
      </c>
      <c r="H55" s="158">
        <f t="shared" si="7"/>
        <v>90.591124799859827</v>
      </c>
      <c r="I55" s="158">
        <f t="shared" si="8"/>
        <v>2.706212986702893</v>
      </c>
      <c r="J55" s="158">
        <f t="shared" si="9"/>
        <v>6.2329164769166043</v>
      </c>
      <c r="K55" s="158">
        <f t="shared" si="10"/>
        <v>0.46974573652068502</v>
      </c>
      <c r="L55" s="158">
        <f t="shared" si="11"/>
        <v>0</v>
      </c>
    </row>
    <row r="56" spans="1:12" x14ac:dyDescent="0.25">
      <c r="A56" s="162">
        <v>2000</v>
      </c>
      <c r="B56" s="161">
        <v>894.31709478000005</v>
      </c>
      <c r="C56" s="161">
        <v>26.252882020000001</v>
      </c>
      <c r="D56" s="161">
        <v>59.155393439999997</v>
      </c>
      <c r="E56" s="161">
        <v>3.7439318599999996</v>
      </c>
      <c r="F56" s="161">
        <v>0</v>
      </c>
      <c r="G56" s="161">
        <f t="shared" si="6"/>
        <v>983.46930210000005</v>
      </c>
      <c r="H56" s="158">
        <f t="shared" si="7"/>
        <v>90.934927289582561</v>
      </c>
      <c r="I56" s="158">
        <f t="shared" si="8"/>
        <v>2.669415503253866</v>
      </c>
      <c r="J56" s="158">
        <f t="shared" si="9"/>
        <v>6.0149710126880018</v>
      </c>
      <c r="K56" s="158">
        <f t="shared" si="10"/>
        <v>0.38068619447557633</v>
      </c>
      <c r="L56" s="158">
        <f t="shared" si="11"/>
        <v>0</v>
      </c>
    </row>
    <row r="57" spans="1:12" x14ac:dyDescent="0.25">
      <c r="A57" s="162">
        <v>2001</v>
      </c>
      <c r="B57" s="161">
        <v>874.91432894000002</v>
      </c>
      <c r="C57" s="161">
        <v>23.654718499999998</v>
      </c>
      <c r="D57" s="161">
        <v>59.209824240000003</v>
      </c>
      <c r="E57" s="161">
        <v>3.9634694199999996</v>
      </c>
      <c r="F57" s="161">
        <v>0</v>
      </c>
      <c r="G57" s="161">
        <f t="shared" si="6"/>
        <v>961.74234109999998</v>
      </c>
      <c r="H57" s="158">
        <f t="shared" si="7"/>
        <v>90.971801027217978</v>
      </c>
      <c r="I57" s="158">
        <f t="shared" si="8"/>
        <v>2.4595692098722344</v>
      </c>
      <c r="J57" s="158">
        <f t="shared" si="9"/>
        <v>6.1565163255969706</v>
      </c>
      <c r="K57" s="158">
        <f t="shared" si="10"/>
        <v>0.41211343731282041</v>
      </c>
      <c r="L57" s="158">
        <f t="shared" si="11"/>
        <v>0</v>
      </c>
    </row>
    <row r="58" spans="1:12" x14ac:dyDescent="0.25">
      <c r="A58" s="162">
        <v>2002</v>
      </c>
      <c r="B58" s="161">
        <v>886.77480025999989</v>
      </c>
      <c r="C58" s="161">
        <v>21.460250079999998</v>
      </c>
      <c r="D58" s="161">
        <v>55.108463459999996</v>
      </c>
      <c r="E58" s="161">
        <v>4.0324151000000006</v>
      </c>
      <c r="F58" s="161">
        <v>0</v>
      </c>
      <c r="G58" s="161">
        <f t="shared" si="6"/>
        <v>967.37592889999996</v>
      </c>
      <c r="H58" s="158">
        <f t="shared" si="7"/>
        <v>91.668065512892042</v>
      </c>
      <c r="I58" s="158">
        <f t="shared" si="8"/>
        <v>2.2183981882206205</v>
      </c>
      <c r="J58" s="158">
        <f t="shared" si="9"/>
        <v>5.6966957532904141</v>
      </c>
      <c r="K58" s="158">
        <f t="shared" si="10"/>
        <v>0.41684054559691669</v>
      </c>
      <c r="L58" s="158">
        <f t="shared" si="11"/>
        <v>0</v>
      </c>
    </row>
    <row r="59" spans="1:12" x14ac:dyDescent="0.25">
      <c r="A59" s="162">
        <v>2003</v>
      </c>
      <c r="B59" s="161">
        <v>911.82476159999999</v>
      </c>
      <c r="C59" s="161">
        <v>21.997300640000002</v>
      </c>
      <c r="D59" s="161">
        <v>55.574753980000004</v>
      </c>
      <c r="E59" s="161">
        <v>3.8428144799999999</v>
      </c>
      <c r="F59" s="161">
        <v>0</v>
      </c>
      <c r="G59" s="161">
        <f t="shared" si="6"/>
        <v>993.23963070000002</v>
      </c>
      <c r="H59" s="158">
        <f t="shared" si="7"/>
        <v>91.803099012206985</v>
      </c>
      <c r="I59" s="158">
        <f t="shared" si="8"/>
        <v>2.2147022692295399</v>
      </c>
      <c r="J59" s="158">
        <f t="shared" si="9"/>
        <v>5.5953017038630337</v>
      </c>
      <c r="K59" s="158">
        <f t="shared" si="10"/>
        <v>0.38689701470044247</v>
      </c>
      <c r="L59" s="158">
        <f t="shared" si="11"/>
        <v>0</v>
      </c>
    </row>
    <row r="60" spans="1:12" x14ac:dyDescent="0.25">
      <c r="A60" s="162">
        <v>2004</v>
      </c>
      <c r="B60" s="161">
        <v>921.93981859999997</v>
      </c>
      <c r="C60" s="161">
        <v>21.472950600000001</v>
      </c>
      <c r="D60" s="161">
        <v>56.422060099999996</v>
      </c>
      <c r="E60" s="161">
        <v>4.6465759599999998</v>
      </c>
      <c r="F60" s="161">
        <v>0</v>
      </c>
      <c r="G60" s="161">
        <f t="shared" si="6"/>
        <v>1004.4814052599999</v>
      </c>
      <c r="H60" s="158">
        <f t="shared" si="7"/>
        <v>91.782666535411394</v>
      </c>
      <c r="I60" s="158">
        <f t="shared" si="8"/>
        <v>2.1377150923408026</v>
      </c>
      <c r="J60" s="158">
        <f t="shared" si="9"/>
        <v>5.6170338051599584</v>
      </c>
      <c r="K60" s="158">
        <f t="shared" si="10"/>
        <v>0.46258456708785767</v>
      </c>
      <c r="L60" s="158">
        <f t="shared" si="11"/>
        <v>0</v>
      </c>
    </row>
    <row r="61" spans="1:12" x14ac:dyDescent="0.25">
      <c r="A61" s="162">
        <v>2005</v>
      </c>
      <c r="B61" s="161">
        <v>941.19017819999999</v>
      </c>
      <c r="C61" s="161">
        <v>21.258856120000001</v>
      </c>
      <c r="D61" s="161">
        <v>54.739241200000002</v>
      </c>
      <c r="E61" s="161">
        <v>4.28098242</v>
      </c>
      <c r="F61" s="161">
        <v>0</v>
      </c>
      <c r="G61" s="161">
        <f t="shared" si="6"/>
        <v>1021.46925794</v>
      </c>
      <c r="H61" s="158">
        <f t="shared" si="7"/>
        <v>92.140822730005695</v>
      </c>
      <c r="I61" s="158">
        <f t="shared" si="8"/>
        <v>2.0812037126670653</v>
      </c>
      <c r="J61" s="158">
        <f t="shared" si="9"/>
        <v>5.3588730913344165</v>
      </c>
      <c r="K61" s="158">
        <f t="shared" si="10"/>
        <v>0.4191004659928258</v>
      </c>
      <c r="L61" s="158">
        <f t="shared" si="11"/>
        <v>0</v>
      </c>
    </row>
    <row r="62" spans="1:12" x14ac:dyDescent="0.25">
      <c r="A62" s="162">
        <v>2006</v>
      </c>
      <c r="B62" s="161">
        <v>931.34727520000013</v>
      </c>
      <c r="C62" s="161">
        <v>20.82613126</v>
      </c>
      <c r="D62" s="161">
        <v>53.951808960000001</v>
      </c>
      <c r="E62" s="161">
        <v>2.92746986</v>
      </c>
      <c r="F62" s="161">
        <v>0</v>
      </c>
      <c r="G62" s="161">
        <f t="shared" si="6"/>
        <v>1009.0526852800001</v>
      </c>
      <c r="H62" s="158">
        <f>B62/G62*100</f>
        <v>92.29917216280559</v>
      </c>
      <c r="I62" s="158">
        <f t="shared" si="8"/>
        <v>2.0639290260865808</v>
      </c>
      <c r="J62" s="158">
        <f t="shared" si="9"/>
        <v>5.346778195732071</v>
      </c>
      <c r="K62" s="158">
        <f t="shared" si="10"/>
        <v>0.29012061537576322</v>
      </c>
      <c r="L62" s="158">
        <f t="shared" si="11"/>
        <v>0</v>
      </c>
    </row>
    <row r="63" spans="1:12" x14ac:dyDescent="0.25">
      <c r="A63" s="162">
        <v>2007</v>
      </c>
      <c r="B63" s="161">
        <v>948.13010520000012</v>
      </c>
      <c r="C63" s="161">
        <v>20.606593700000001</v>
      </c>
      <c r="D63" s="161">
        <v>51.359995699999999</v>
      </c>
      <c r="E63" s="161">
        <v>3.19871668</v>
      </c>
      <c r="F63" s="161">
        <v>0</v>
      </c>
      <c r="G63" s="161">
        <f t="shared" si="6"/>
        <v>1023.2954112800001</v>
      </c>
      <c r="H63" s="158">
        <f t="shared" si="7"/>
        <v>92.654583881503129</v>
      </c>
      <c r="I63" s="158">
        <f t="shared" si="8"/>
        <v>2.0137482757031053</v>
      </c>
      <c r="J63" s="158">
        <f t="shared" si="9"/>
        <v>5.0190780818371694</v>
      </c>
      <c r="K63" s="158">
        <f t="shared" si="10"/>
        <v>0.31258976095659913</v>
      </c>
      <c r="L63" s="158">
        <f t="shared" si="11"/>
        <v>0</v>
      </c>
    </row>
    <row r="64" spans="1:12" x14ac:dyDescent="0.25">
      <c r="A64" s="162">
        <v>2008</v>
      </c>
      <c r="B64" s="161">
        <v>943.9933643999999</v>
      </c>
      <c r="C64" s="161">
        <v>20.0214626</v>
      </c>
      <c r="D64" s="161">
        <v>49.344241740000001</v>
      </c>
      <c r="E64" s="161">
        <v>3.1805730799999998</v>
      </c>
      <c r="F64" s="161">
        <v>0</v>
      </c>
      <c r="G64" s="161">
        <f t="shared" si="6"/>
        <v>1016.5396418199999</v>
      </c>
      <c r="H64" s="158">
        <f t="shared" si="7"/>
        <v>92.863408918307016</v>
      </c>
      <c r="I64" s="158">
        <f t="shared" si="8"/>
        <v>1.9695702731428968</v>
      </c>
      <c r="J64" s="158">
        <f t="shared" si="9"/>
        <v>4.8541384624857997</v>
      </c>
      <c r="K64" s="158">
        <f t="shared" si="10"/>
        <v>0.31288234606429527</v>
      </c>
      <c r="L64" s="158">
        <f t="shared" si="11"/>
        <v>0</v>
      </c>
    </row>
    <row r="65" spans="1:12" x14ac:dyDescent="0.25">
      <c r="A65" s="162">
        <v>2009</v>
      </c>
      <c r="B65" s="161">
        <v>846.96774185999993</v>
      </c>
      <c r="C65" s="161">
        <v>13.903440680000001</v>
      </c>
      <c r="D65" s="161">
        <v>41.10795452</v>
      </c>
      <c r="E65" s="161">
        <v>2.9120477999999999</v>
      </c>
      <c r="F65" s="161">
        <v>0</v>
      </c>
      <c r="G65" s="161">
        <f t="shared" si="6"/>
        <v>904.89118485999995</v>
      </c>
      <c r="H65" s="158">
        <f t="shared" si="7"/>
        <v>93.598849898293395</v>
      </c>
      <c r="I65" s="158">
        <f t="shared" si="8"/>
        <v>1.5364765302859116</v>
      </c>
      <c r="J65" s="158">
        <f t="shared" si="9"/>
        <v>4.5428616399175121</v>
      </c>
      <c r="K65" s="158">
        <f t="shared" si="10"/>
        <v>0.32181193150318255</v>
      </c>
      <c r="L65" s="158">
        <f t="shared" si="11"/>
        <v>0</v>
      </c>
    </row>
    <row r="66" spans="1:12" x14ac:dyDescent="0.25">
      <c r="A66" s="162">
        <v>2010</v>
      </c>
      <c r="B66" s="161">
        <v>884.54767335999998</v>
      </c>
      <c r="C66" s="161">
        <v>19.134240559999999</v>
      </c>
      <c r="D66" s="161">
        <v>44.713995019999999</v>
      </c>
      <c r="E66" s="161">
        <v>2.7950215799999998</v>
      </c>
      <c r="F66" s="161">
        <v>0</v>
      </c>
      <c r="G66" s="161">
        <f t="shared" si="6"/>
        <v>951.19093051999994</v>
      </c>
      <c r="H66" s="158">
        <f t="shared" si="7"/>
        <v>92.993703469863064</v>
      </c>
      <c r="I66" s="158">
        <f t="shared" si="8"/>
        <v>2.0116088101827918</v>
      </c>
      <c r="J66" s="158">
        <f t="shared" si="9"/>
        <v>4.7008432886923783</v>
      </c>
      <c r="K66" s="158">
        <f t="shared" si="10"/>
        <v>0.29384443126176668</v>
      </c>
      <c r="L66" s="158">
        <f t="shared" si="11"/>
        <v>0</v>
      </c>
    </row>
    <row r="67" spans="1:12" x14ac:dyDescent="0.25">
      <c r="A67" s="162">
        <v>2011</v>
      </c>
      <c r="B67" s="161">
        <v>845.93083511999998</v>
      </c>
      <c r="C67" s="161">
        <v>19.44449612</v>
      </c>
      <c r="D67" s="161">
        <v>41.946188839999998</v>
      </c>
      <c r="E67" s="161">
        <v>2.5337537400000003</v>
      </c>
      <c r="F67" s="161">
        <v>0</v>
      </c>
      <c r="G67" s="161">
        <f t="shared" si="6"/>
        <v>909.85527381999998</v>
      </c>
      <c r="H67" s="158">
        <f t="shared" si="7"/>
        <v>92.974219028086168</v>
      </c>
      <c r="I67" s="158">
        <f t="shared" si="8"/>
        <v>2.1370976988859853</v>
      </c>
      <c r="J67" s="158">
        <f t="shared" si="9"/>
        <v>4.6102045069091249</v>
      </c>
      <c r="K67" s="158">
        <f t="shared" si="10"/>
        <v>0.27847876611871597</v>
      </c>
      <c r="L67" s="158">
        <f t="shared" si="11"/>
        <v>0</v>
      </c>
    </row>
    <row r="68" spans="1:12" x14ac:dyDescent="0.25">
      <c r="A68" s="162">
        <v>2012</v>
      </c>
      <c r="B68" s="161">
        <v>747.10899618000008</v>
      </c>
      <c r="C68" s="161">
        <v>18.824892179999999</v>
      </c>
      <c r="D68" s="161">
        <v>38.861776839999997</v>
      </c>
      <c r="E68" s="161">
        <v>1.8551830999999999</v>
      </c>
      <c r="F68" s="161">
        <v>0</v>
      </c>
      <c r="G68" s="161">
        <f t="shared" si="6"/>
        <v>806.65084830000001</v>
      </c>
      <c r="H68" s="158">
        <f t="shared" si="7"/>
        <v>92.618633917576219</v>
      </c>
      <c r="I68" s="158">
        <f t="shared" si="8"/>
        <v>2.3337100828286572</v>
      </c>
      <c r="J68" s="158">
        <f t="shared" si="9"/>
        <v>4.8176701136433921</v>
      </c>
      <c r="K68" s="158">
        <f t="shared" si="10"/>
        <v>0.2299858859517423</v>
      </c>
      <c r="L68" s="158">
        <f t="shared" si="11"/>
        <v>0</v>
      </c>
    </row>
    <row r="69" spans="1:12" x14ac:dyDescent="0.25">
      <c r="A69" s="162">
        <v>2013</v>
      </c>
      <c r="B69" s="161">
        <v>778.32596716</v>
      </c>
      <c r="C69" s="161">
        <v>19.48078332</v>
      </c>
      <c r="D69" s="161">
        <v>39.058634900000001</v>
      </c>
      <c r="E69" s="161">
        <v>1.7699081800000001</v>
      </c>
      <c r="F69" s="161">
        <v>0</v>
      </c>
      <c r="G69" s="161">
        <f t="shared" si="6"/>
        <v>838.63529356000004</v>
      </c>
      <c r="H69" s="158">
        <f t="shared" si="7"/>
        <v>92.808634830524781</v>
      </c>
      <c r="I69" s="158">
        <f t="shared" si="8"/>
        <v>2.322914796168932</v>
      </c>
      <c r="J69" s="158">
        <f t="shared" si="9"/>
        <v>4.6574041421744141</v>
      </c>
      <c r="K69" s="158">
        <f t="shared" si="10"/>
        <v>0.21104623113186116</v>
      </c>
      <c r="L69" s="158">
        <f t="shared" si="11"/>
        <v>0</v>
      </c>
    </row>
    <row r="70" spans="1:12" x14ac:dyDescent="0.25">
      <c r="A70" s="162">
        <v>2014</v>
      </c>
      <c r="B70" s="161">
        <v>772.55630236000002</v>
      </c>
      <c r="C70" s="161">
        <v>19.32021246</v>
      </c>
      <c r="D70" s="161">
        <v>38.959752279999996</v>
      </c>
      <c r="E70" s="161">
        <v>1.71184866</v>
      </c>
      <c r="F70" s="161">
        <v>0</v>
      </c>
      <c r="G70" s="161">
        <f t="shared" ref="G70:G76" si="12">SUM(B70:F70)</f>
        <v>832.54811575999997</v>
      </c>
      <c r="H70" s="158">
        <f t="shared" ref="H70:H76" si="13">B70/G70*100</f>
        <v>92.794192640117174</v>
      </c>
      <c r="I70" s="158">
        <f t="shared" ref="I70:I76" si="14">C70/G70*100</f>
        <v>2.320612117698849</v>
      </c>
      <c r="J70" s="158">
        <f t="shared" ref="J70:J76" si="15">D70/G70*100</f>
        <v>4.6795796594212691</v>
      </c>
      <c r="K70" s="158">
        <f t="shared" ref="K70:K76" si="16">E70/G70*100</f>
        <v>0.20561558276272376</v>
      </c>
      <c r="L70" s="158">
        <f t="shared" ref="L70:L76" si="17">F70/G70*100</f>
        <v>0</v>
      </c>
    </row>
    <row r="71" spans="1:12" x14ac:dyDescent="0.25">
      <c r="A71" s="162">
        <v>2015</v>
      </c>
      <c r="B71" s="161">
        <v>669.90162792000001</v>
      </c>
      <c r="C71" s="161">
        <v>17.878703439999999</v>
      </c>
      <c r="D71" s="161">
        <v>34.889235620000001</v>
      </c>
      <c r="E71" s="161">
        <v>1.3634915399999998</v>
      </c>
      <c r="F71" s="161">
        <v>0</v>
      </c>
      <c r="G71" s="161">
        <f t="shared" si="12"/>
        <v>724.03305852000005</v>
      </c>
      <c r="H71" s="158">
        <f t="shared" si="13"/>
        <v>92.523624444628211</v>
      </c>
      <c r="I71" s="158">
        <f t="shared" si="14"/>
        <v>2.4693214252600502</v>
      </c>
      <c r="J71" s="158">
        <f t="shared" si="15"/>
        <v>4.8187351681589341</v>
      </c>
      <c r="K71" s="158">
        <f t="shared" si="16"/>
        <v>0.18831896195280368</v>
      </c>
      <c r="L71" s="158">
        <f t="shared" si="17"/>
        <v>0</v>
      </c>
    </row>
    <row r="72" spans="1:12" x14ac:dyDescent="0.25">
      <c r="A72" s="162">
        <v>2016</v>
      </c>
      <c r="B72" s="161">
        <v>615.57061771999997</v>
      </c>
      <c r="C72" s="161">
        <v>14.954862299999998</v>
      </c>
      <c r="D72" s="161">
        <v>31.614315819999998</v>
      </c>
      <c r="E72" s="161">
        <v>1.0731939400000001</v>
      </c>
      <c r="F72" s="161">
        <v>0</v>
      </c>
      <c r="G72" s="161">
        <f t="shared" si="12"/>
        <v>663.21298977999993</v>
      </c>
      <c r="H72" s="158">
        <f t="shared" si="13"/>
        <v>92.816429594389604</v>
      </c>
      <c r="I72" s="158">
        <f t="shared" si="14"/>
        <v>2.2549109457220982</v>
      </c>
      <c r="J72" s="158">
        <f t="shared" si="15"/>
        <v>4.7668420714267157</v>
      </c>
      <c r="K72" s="158">
        <f t="shared" si="16"/>
        <v>0.16181738846158586</v>
      </c>
      <c r="L72" s="158">
        <f t="shared" si="17"/>
        <v>0</v>
      </c>
    </row>
    <row r="73" spans="1:12" x14ac:dyDescent="0.25">
      <c r="A73" s="162">
        <v>2017</v>
      </c>
      <c r="B73" s="161">
        <v>603.26834974000008</v>
      </c>
      <c r="C73" s="161">
        <v>15.91012284</v>
      </c>
      <c r="D73" s="161">
        <v>30.176435520000002</v>
      </c>
      <c r="E73" s="161">
        <v>0.96251797999999988</v>
      </c>
      <c r="F73" s="161">
        <v>0</v>
      </c>
      <c r="G73" s="161">
        <f t="shared" si="12"/>
        <v>650.31742608000013</v>
      </c>
      <c r="H73" s="158">
        <f t="shared" si="13"/>
        <v>92.765213655183175</v>
      </c>
      <c r="I73" s="158">
        <f t="shared" si="14"/>
        <v>2.4465164551876519</v>
      </c>
      <c r="J73" s="158">
        <f t="shared" si="15"/>
        <v>4.6402624794937886</v>
      </c>
      <c r="K73" s="158">
        <f t="shared" si="16"/>
        <v>0.14800741013536883</v>
      </c>
      <c r="L73" s="158">
        <f t="shared" si="17"/>
        <v>0</v>
      </c>
    </row>
    <row r="74" spans="1:12" x14ac:dyDescent="0.25">
      <c r="A74" s="162">
        <v>2018</v>
      </c>
      <c r="B74" s="161">
        <v>578.07051805999993</v>
      </c>
      <c r="C74" s="161">
        <v>16.63495966</v>
      </c>
      <c r="D74" s="161">
        <v>28.648744399999998</v>
      </c>
      <c r="E74" s="161">
        <v>0.88177896</v>
      </c>
      <c r="F74" s="161">
        <v>0</v>
      </c>
      <c r="G74" s="161">
        <f t="shared" si="12"/>
        <v>624.23600108000005</v>
      </c>
      <c r="H74" s="158">
        <f t="shared" si="13"/>
        <v>92.604482448924998</v>
      </c>
      <c r="I74" s="158">
        <f t="shared" si="14"/>
        <v>2.6648510549246769</v>
      </c>
      <c r="J74" s="158">
        <f t="shared" si="15"/>
        <v>4.589409189863189</v>
      </c>
      <c r="K74" s="158">
        <f t="shared" si="16"/>
        <v>0.14125730628711272</v>
      </c>
      <c r="L74" s="158">
        <f t="shared" si="17"/>
        <v>0</v>
      </c>
    </row>
    <row r="75" spans="1:12" x14ac:dyDescent="0.25">
      <c r="A75" s="162">
        <v>2019</v>
      </c>
      <c r="B75" s="161">
        <v>488.61259108000002</v>
      </c>
      <c r="C75" s="161">
        <v>16.29930306</v>
      </c>
      <c r="D75" s="161">
        <v>26.394402099999997</v>
      </c>
      <c r="E75" s="161">
        <v>0.79468967999999995</v>
      </c>
      <c r="F75" s="161">
        <v>0</v>
      </c>
      <c r="G75" s="161">
        <f t="shared" si="12"/>
        <v>532.10098592000008</v>
      </c>
      <c r="H75" s="158">
        <f t="shared" si="13"/>
        <v>91.827041108595424</v>
      </c>
      <c r="I75" s="158">
        <f t="shared" si="14"/>
        <v>3.0631973048910224</v>
      </c>
      <c r="J75" s="158">
        <f t="shared" si="15"/>
        <v>4.9604121770915723</v>
      </c>
      <c r="K75" s="158">
        <f t="shared" si="16"/>
        <v>0.14934940942197</v>
      </c>
      <c r="L75" s="158">
        <f t="shared" si="17"/>
        <v>0</v>
      </c>
    </row>
    <row r="76" spans="1:12" x14ac:dyDescent="0.25">
      <c r="A76" s="162">
        <v>2020</v>
      </c>
      <c r="B76" s="161">
        <v>395.37340087581998</v>
      </c>
      <c r="C76" s="161">
        <v>13.075726019279999</v>
      </c>
      <c r="D76" s="161">
        <v>23.277826940279997</v>
      </c>
      <c r="E76" s="161">
        <v>0.71949443698000004</v>
      </c>
      <c r="F76" s="161">
        <v>0</v>
      </c>
      <c r="G76" s="161">
        <f t="shared" si="12"/>
        <v>432.44644827236004</v>
      </c>
      <c r="H76" s="158">
        <f t="shared" si="13"/>
        <v>91.42713565005603</v>
      </c>
      <c r="I76" s="158">
        <f t="shared" si="14"/>
        <v>3.0236636400918586</v>
      </c>
      <c r="J76" s="158">
        <f t="shared" si="15"/>
        <v>5.3828230138727697</v>
      </c>
      <c r="K76" s="158">
        <f t="shared" si="16"/>
        <v>0.16637769597933053</v>
      </c>
      <c r="L76" s="158">
        <f t="shared" si="17"/>
        <v>0</v>
      </c>
    </row>
    <row r="77" spans="1:12" x14ac:dyDescent="0.25">
      <c r="A77" s="162">
        <v>2021</v>
      </c>
      <c r="B77" s="161">
        <v>454.89139053309998</v>
      </c>
      <c r="C77" s="161">
        <v>15.956050641859999</v>
      </c>
      <c r="D77" s="161">
        <v>23.45848730138</v>
      </c>
      <c r="E77" s="161">
        <v>0.73538460185999999</v>
      </c>
      <c r="F77" s="161">
        <v>0</v>
      </c>
      <c r="G77" s="161">
        <f>SUM(B77:F77)</f>
        <v>495.04131307819995</v>
      </c>
      <c r="H77" s="158">
        <f>B77/G77*100</f>
        <v>91.889581438073307</v>
      </c>
      <c r="I77" s="158">
        <f>C77/G77*100</f>
        <v>3.2231755654178054</v>
      </c>
      <c r="J77" s="158">
        <f>D77/G77*100</f>
        <v>4.7386928487874194</v>
      </c>
      <c r="K77" s="158">
        <f>E77/G77*100</f>
        <v>0.1485501477214759</v>
      </c>
      <c r="L77" s="158">
        <f>F77/G77*100</f>
        <v>0</v>
      </c>
    </row>
    <row r="78" spans="1:12" x14ac:dyDescent="0.25">
      <c r="A78" s="13" t="s">
        <v>369</v>
      </c>
      <c r="B78" s="161">
        <f>SUM(B6:B77)</f>
        <v>37876.055367388908</v>
      </c>
      <c r="C78" s="161">
        <f t="shared" ref="C78:G78" si="18">SUM(C6:C77)</f>
        <v>3567.9591002611419</v>
      </c>
      <c r="D78" s="161">
        <f t="shared" si="18"/>
        <v>4778.1299755216596</v>
      </c>
      <c r="E78" s="161">
        <f t="shared" si="18"/>
        <v>1195.1704035788396</v>
      </c>
      <c r="F78" s="161">
        <f t="shared" si="18"/>
        <v>240.62314474000004</v>
      </c>
      <c r="G78" s="161">
        <f t="shared" si="18"/>
        <v>47657.937991490558</v>
      </c>
      <c r="H78" s="158">
        <f>B78/G78*100</f>
        <v>79.474809367857617</v>
      </c>
      <c r="I78" s="158">
        <f>C78/G78*100</f>
        <v>7.4865998207858038</v>
      </c>
      <c r="J78" s="158">
        <f>D78/G78*100</f>
        <v>10.025884830297958</v>
      </c>
      <c r="K78" s="158">
        <f>E78/G78*100</f>
        <v>2.5078097247770983</v>
      </c>
      <c r="L78" s="158">
        <f>F78/G78*100</f>
        <v>0.50489625628151158</v>
      </c>
    </row>
    <row r="79" spans="1:12" x14ac:dyDescent="0.25">
      <c r="A79" s="13" t="s">
        <v>386</v>
      </c>
      <c r="B79" s="161">
        <f>SUM(B28:B77)</f>
        <v>33924.159749828919</v>
      </c>
      <c r="C79" s="161">
        <f t="shared" ref="C79:G79" si="19">SUM(C28:C77)</f>
        <v>1717.6185271011398</v>
      </c>
      <c r="D79" s="161">
        <f t="shared" si="19"/>
        <v>2714.12401850166</v>
      </c>
      <c r="E79" s="161">
        <f t="shared" si="19"/>
        <v>248.04817535883996</v>
      </c>
      <c r="F79" s="161">
        <f t="shared" si="19"/>
        <v>0.36650072</v>
      </c>
      <c r="G79" s="161">
        <f t="shared" si="19"/>
        <v>38604.316971510561</v>
      </c>
      <c r="H79" s="158">
        <f>B79/G79*100</f>
        <v>87.876596223330324</v>
      </c>
      <c r="I79" s="158">
        <f>C79/G79*100</f>
        <v>4.4492913276220323</v>
      </c>
      <c r="J79" s="158">
        <f>D79/G79*100</f>
        <v>7.0306230790319253</v>
      </c>
      <c r="K79" s="158">
        <f>E79/G79*100</f>
        <v>0.64253999246223159</v>
      </c>
      <c r="L79" s="158">
        <f>F79/G79*100</f>
        <v>9.4937755347535957E-4</v>
      </c>
    </row>
    <row r="82" spans="2:7" x14ac:dyDescent="0.25">
      <c r="B82" s="3"/>
      <c r="G82" s="3"/>
    </row>
  </sheetData>
  <mergeCells count="3">
    <mergeCell ref="A4:A5"/>
    <mergeCell ref="H4:L4"/>
    <mergeCell ref="B4:G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67B15-8F27-48FF-8B3A-779A04797EDF}">
  <dimension ref="A1:AZ83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10.7109375" style="17" bestFit="1" customWidth="1"/>
    <col min="2" max="2" width="11.140625" style="17" customWidth="1"/>
    <col min="3" max="3" width="9.42578125" style="17" customWidth="1"/>
    <col min="4" max="4" width="7" style="17" bestFit="1" customWidth="1"/>
    <col min="5" max="5" width="5.85546875" style="17" bestFit="1" customWidth="1"/>
    <col min="6" max="6" width="7" style="17" customWidth="1"/>
    <col min="7" max="7" width="8.140625" style="17" bestFit="1" customWidth="1"/>
    <col min="8" max="8" width="6.140625" style="17" customWidth="1"/>
    <col min="9" max="9" width="9.42578125" style="17" bestFit="1" customWidth="1"/>
    <col min="10" max="10" width="5.7109375" style="17" bestFit="1" customWidth="1"/>
    <col min="11" max="11" width="10.42578125" style="17" bestFit="1" customWidth="1"/>
    <col min="12" max="12" width="8.85546875" style="17" customWidth="1"/>
    <col min="13" max="13" width="13.7109375" style="17" customWidth="1"/>
    <col min="14" max="14" width="8.5703125" style="17" bestFit="1" customWidth="1"/>
    <col min="15" max="15" width="9.140625" style="17" customWidth="1"/>
    <col min="16" max="16" width="7.140625" style="17" bestFit="1" customWidth="1"/>
    <col min="17" max="17" width="5.85546875" style="17" bestFit="1" customWidth="1"/>
    <col min="18" max="18" width="5.28515625" style="17" bestFit="1" customWidth="1"/>
    <col min="19" max="19" width="8.140625" style="17" bestFit="1" customWidth="1"/>
    <col min="20" max="20" width="5" style="17" bestFit="1" customWidth="1"/>
    <col min="21" max="21" width="9.5703125" style="17" bestFit="1" customWidth="1"/>
    <col min="22" max="22" width="5.85546875" style="17" bestFit="1" customWidth="1"/>
    <col min="23" max="23" width="10.5703125" style="17" bestFit="1" customWidth="1"/>
    <col min="24" max="24" width="8.140625" style="17" customWidth="1"/>
    <col min="25" max="30" width="9.140625" style="17"/>
    <col min="31" max="31" width="11.140625" style="17" customWidth="1"/>
    <col min="32" max="32" width="6.5703125" style="17" bestFit="1" customWidth="1"/>
    <col min="33" max="33" width="8.42578125" style="17" bestFit="1" customWidth="1"/>
    <col min="34" max="34" width="9.140625" style="17" customWidth="1"/>
    <col min="35" max="35" width="7.85546875" style="17" bestFit="1" customWidth="1"/>
    <col min="36" max="36" width="6.42578125" style="17" bestFit="1" customWidth="1"/>
    <col min="37" max="37" width="7.140625" style="17" customWidth="1"/>
    <col min="38" max="38" width="5.5703125" style="17" bestFit="1" customWidth="1"/>
    <col min="39" max="39" width="6.5703125" style="17" bestFit="1" customWidth="1"/>
    <col min="40" max="40" width="8.42578125" style="17" bestFit="1" customWidth="1"/>
    <col min="41" max="41" width="10.140625" style="17" customWidth="1"/>
    <col min="42" max="42" width="7.85546875" style="17" bestFit="1" customWidth="1"/>
    <col min="43" max="43" width="6.42578125" style="17" bestFit="1" customWidth="1"/>
    <col min="44" max="44" width="8" style="17" customWidth="1"/>
    <col min="45" max="45" width="5.5703125" style="17" bestFit="1" customWidth="1"/>
    <col min="46" max="46" width="5" style="17" bestFit="1" customWidth="1"/>
    <col min="47" max="47" width="8.42578125" style="17" bestFit="1" customWidth="1"/>
    <col min="48" max="48" width="9" style="17" customWidth="1"/>
    <col min="49" max="49" width="7.85546875" style="17" bestFit="1" customWidth="1"/>
    <col min="50" max="50" width="6.42578125" style="17" bestFit="1" customWidth="1"/>
    <col min="51" max="51" width="6.85546875" style="17" customWidth="1"/>
    <col min="52" max="52" width="5.5703125" style="17" bestFit="1" customWidth="1"/>
    <col min="53" max="16384" width="9.140625" style="17"/>
  </cols>
  <sheetData>
    <row r="1" spans="1:52" x14ac:dyDescent="0.25">
      <c r="A1" s="17" t="s">
        <v>406</v>
      </c>
      <c r="B1" s="17" t="s">
        <v>100</v>
      </c>
      <c r="AE1" s="17" t="s">
        <v>407</v>
      </c>
      <c r="AF1" s="17" t="s">
        <v>415</v>
      </c>
    </row>
    <row r="4" spans="1:52" x14ac:dyDescent="0.25">
      <c r="A4" s="515" t="s">
        <v>0</v>
      </c>
      <c r="B4" s="514" t="s">
        <v>101</v>
      </c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6" t="s">
        <v>102</v>
      </c>
      <c r="O4" s="516"/>
      <c r="P4" s="516"/>
      <c r="Q4" s="516"/>
      <c r="R4" s="516"/>
      <c r="S4" s="516"/>
      <c r="T4" s="516"/>
      <c r="U4" s="516"/>
      <c r="V4" s="516"/>
      <c r="W4" s="516"/>
      <c r="X4" s="516"/>
      <c r="AE4" s="512" t="s">
        <v>4</v>
      </c>
      <c r="AF4" s="517" t="s">
        <v>410</v>
      </c>
      <c r="AG4" s="518"/>
      <c r="AH4" s="518"/>
      <c r="AI4" s="518"/>
      <c r="AJ4" s="518"/>
      <c r="AK4" s="518"/>
      <c r="AL4" s="519"/>
      <c r="AM4" s="520" t="s">
        <v>411</v>
      </c>
      <c r="AN4" s="521"/>
      <c r="AO4" s="521"/>
      <c r="AP4" s="521"/>
      <c r="AQ4" s="521"/>
      <c r="AR4" s="521"/>
      <c r="AS4" s="522"/>
      <c r="AT4" s="509" t="s">
        <v>412</v>
      </c>
      <c r="AU4" s="510"/>
      <c r="AV4" s="510"/>
      <c r="AW4" s="510"/>
      <c r="AX4" s="510"/>
      <c r="AY4" s="510"/>
      <c r="AZ4" s="511"/>
    </row>
    <row r="5" spans="1:52" s="18" customFormat="1" ht="30" x14ac:dyDescent="0.25">
      <c r="A5" s="515"/>
      <c r="B5" s="469" t="s">
        <v>1</v>
      </c>
      <c r="C5" s="469" t="s">
        <v>55</v>
      </c>
      <c r="D5" s="469" t="s">
        <v>56</v>
      </c>
      <c r="E5" s="469" t="s">
        <v>94</v>
      </c>
      <c r="F5" s="469" t="s">
        <v>57</v>
      </c>
      <c r="G5" s="469" t="s">
        <v>95</v>
      </c>
      <c r="H5" s="469" t="s">
        <v>96</v>
      </c>
      <c r="I5" s="469" t="s">
        <v>59</v>
      </c>
      <c r="J5" s="469" t="s">
        <v>97</v>
      </c>
      <c r="K5" s="469" t="s">
        <v>60</v>
      </c>
      <c r="L5" s="469" t="s">
        <v>98</v>
      </c>
      <c r="M5" s="469" t="s">
        <v>54</v>
      </c>
      <c r="N5" s="470" t="s">
        <v>1</v>
      </c>
      <c r="O5" s="470" t="s">
        <v>55</v>
      </c>
      <c r="P5" s="470" t="s">
        <v>56</v>
      </c>
      <c r="Q5" s="470" t="s">
        <v>94</v>
      </c>
      <c r="R5" s="470" t="s">
        <v>57</v>
      </c>
      <c r="S5" s="470" t="s">
        <v>95</v>
      </c>
      <c r="T5" s="470" t="s">
        <v>96</v>
      </c>
      <c r="U5" s="470" t="s">
        <v>59</v>
      </c>
      <c r="V5" s="470" t="s">
        <v>97</v>
      </c>
      <c r="W5" s="470" t="s">
        <v>60</v>
      </c>
      <c r="X5" s="470" t="s">
        <v>98</v>
      </c>
      <c r="AE5" s="513"/>
      <c r="AF5" s="455" t="s">
        <v>1</v>
      </c>
      <c r="AG5" s="455" t="s">
        <v>55</v>
      </c>
      <c r="AH5" s="455" t="s">
        <v>56</v>
      </c>
      <c r="AI5" s="455" t="s">
        <v>409</v>
      </c>
      <c r="AJ5" s="455" t="s">
        <v>57</v>
      </c>
      <c r="AK5" s="455" t="s">
        <v>408</v>
      </c>
      <c r="AL5" s="461" t="s">
        <v>54</v>
      </c>
      <c r="AM5" s="457" t="s">
        <v>1</v>
      </c>
      <c r="AN5" s="457" t="s">
        <v>55</v>
      </c>
      <c r="AO5" s="457" t="s">
        <v>56</v>
      </c>
      <c r="AP5" s="457" t="s">
        <v>409</v>
      </c>
      <c r="AQ5" s="457" t="s">
        <v>57</v>
      </c>
      <c r="AR5" s="457" t="s">
        <v>408</v>
      </c>
      <c r="AS5" s="463" t="s">
        <v>54</v>
      </c>
      <c r="AT5" s="459" t="s">
        <v>1</v>
      </c>
      <c r="AU5" s="459" t="s">
        <v>55</v>
      </c>
      <c r="AV5" s="459" t="s">
        <v>56</v>
      </c>
      <c r="AW5" s="459" t="s">
        <v>409</v>
      </c>
      <c r="AX5" s="459" t="s">
        <v>57</v>
      </c>
      <c r="AY5" s="459" t="s">
        <v>408</v>
      </c>
      <c r="AZ5" s="465" t="s">
        <v>54</v>
      </c>
    </row>
    <row r="6" spans="1:52" x14ac:dyDescent="0.25">
      <c r="A6" s="453">
        <v>1949</v>
      </c>
      <c r="B6" s="21">
        <v>135.45132000000001</v>
      </c>
      <c r="C6" s="21">
        <v>36.966709000000002</v>
      </c>
      <c r="D6" s="21"/>
      <c r="E6" s="21">
        <v>89.748245999999995</v>
      </c>
      <c r="F6" s="21"/>
      <c r="G6" s="21">
        <f t="shared" ref="G6:G37" si="0">SUM(H6:L6)</f>
        <v>28.933268000000002</v>
      </c>
      <c r="H6" s="21"/>
      <c r="I6" s="21">
        <v>28.547232000000001</v>
      </c>
      <c r="J6" s="21">
        <v>0.38603599999999999</v>
      </c>
      <c r="K6" s="21"/>
      <c r="L6" s="21"/>
      <c r="M6" s="21">
        <f t="shared" ref="M6:M37" si="1">SUM(B6:H6)</f>
        <v>291.09954300000004</v>
      </c>
      <c r="N6" s="20">
        <f t="shared" ref="N6:X6" si="2">B6/$M6*100</f>
        <v>46.5309284254012</v>
      </c>
      <c r="O6" s="20">
        <f t="shared" si="2"/>
        <v>12.69899245427534</v>
      </c>
      <c r="P6" s="20">
        <f t="shared" si="2"/>
        <v>0</v>
      </c>
      <c r="Q6" s="20">
        <f t="shared" si="2"/>
        <v>30.830775299430812</v>
      </c>
      <c r="R6" s="20">
        <f t="shared" si="2"/>
        <v>0</v>
      </c>
      <c r="S6" s="20">
        <f t="shared" si="2"/>
        <v>9.9393038208926345</v>
      </c>
      <c r="T6" s="20">
        <f t="shared" si="2"/>
        <v>0</v>
      </c>
      <c r="U6" s="20">
        <f t="shared" si="2"/>
        <v>9.8066907648838164</v>
      </c>
      <c r="V6" s="20">
        <f t="shared" si="2"/>
        <v>0.13261305600881684</v>
      </c>
      <c r="W6" s="20">
        <f t="shared" si="2"/>
        <v>0</v>
      </c>
      <c r="X6" s="20">
        <f t="shared" si="2"/>
        <v>0</v>
      </c>
      <c r="AE6" s="454" t="s">
        <v>11</v>
      </c>
      <c r="AF6" s="456">
        <v>53.7</v>
      </c>
      <c r="AG6" s="456">
        <v>1</v>
      </c>
      <c r="AH6" s="456">
        <v>12.1</v>
      </c>
      <c r="AI6" s="456">
        <v>10.4</v>
      </c>
      <c r="AJ6" s="456">
        <v>0</v>
      </c>
      <c r="AK6" s="456">
        <v>2.6</v>
      </c>
      <c r="AL6" s="462">
        <f t="shared" ref="AL6:AL37" si="3">SUM(AF6:AK6)</f>
        <v>79.8</v>
      </c>
      <c r="AM6" s="458">
        <v>74.599999999999994</v>
      </c>
      <c r="AN6" s="458">
        <v>22.4</v>
      </c>
      <c r="AO6" s="458">
        <v>39</v>
      </c>
      <c r="AP6" s="458">
        <v>6.1</v>
      </c>
      <c r="AQ6" s="458">
        <v>0</v>
      </c>
      <c r="AR6" s="458">
        <v>3.8</v>
      </c>
      <c r="AS6" s="464">
        <f t="shared" ref="AS6:AS37" si="4">SUM(AM6:AR6)</f>
        <v>145.9</v>
      </c>
      <c r="AT6" s="460">
        <v>21.7</v>
      </c>
      <c r="AU6" s="460">
        <v>55.2</v>
      </c>
      <c r="AV6" s="460">
        <v>43.6</v>
      </c>
      <c r="AW6" s="460">
        <v>13.3</v>
      </c>
      <c r="AX6" s="460">
        <v>0</v>
      </c>
      <c r="AY6" s="460">
        <v>3.7</v>
      </c>
      <c r="AZ6" s="84">
        <f t="shared" ref="AZ6:AZ37" si="5">SUM(AT6:AY6)</f>
        <v>137.5</v>
      </c>
    </row>
    <row r="7" spans="1:52" x14ac:dyDescent="0.25">
      <c r="A7" s="453">
        <v>1950</v>
      </c>
      <c r="B7" s="21">
        <v>154.519994</v>
      </c>
      <c r="C7" s="21">
        <v>44.559159000000001</v>
      </c>
      <c r="D7" s="21"/>
      <c r="E7" s="21">
        <v>95.938316999999998</v>
      </c>
      <c r="F7" s="21"/>
      <c r="G7" s="21">
        <f t="shared" si="0"/>
        <v>34.123872999999996</v>
      </c>
      <c r="H7" s="21"/>
      <c r="I7" s="21">
        <v>33.734287999999999</v>
      </c>
      <c r="J7" s="21">
        <v>0.38958499999999996</v>
      </c>
      <c r="K7" s="21"/>
      <c r="L7" s="21"/>
      <c r="M7" s="21">
        <f t="shared" si="1"/>
        <v>329.14134300000001</v>
      </c>
      <c r="N7" s="20">
        <f t="shared" ref="N7:N38" si="6">B7/$M7*100</f>
        <v>46.946394698280123</v>
      </c>
      <c r="O7" s="20">
        <f t="shared" ref="O7:O38" si="7">C7/$M7*100</f>
        <v>13.538001210622758</v>
      </c>
      <c r="P7" s="20">
        <f t="shared" ref="P7:P38" si="8">D7/$M7*100</f>
        <v>0</v>
      </c>
      <c r="Q7" s="20">
        <f t="shared" ref="Q7:Q38" si="9">E7/$M7*100</f>
        <v>29.148060260542842</v>
      </c>
      <c r="R7" s="20">
        <f t="shared" ref="R7:R38" si="10">F7/$M7*100</f>
        <v>0</v>
      </c>
      <c r="S7" s="20">
        <f t="shared" ref="S7:S38" si="11">G7/$M7*100</f>
        <v>10.367543830554277</v>
      </c>
      <c r="T7" s="20">
        <f t="shared" ref="T7:T38" si="12">H7/$M7*100</f>
        <v>0</v>
      </c>
      <c r="U7" s="20">
        <f t="shared" ref="U7:U38" si="13">I7/$M7*100</f>
        <v>10.24917978778497</v>
      </c>
      <c r="V7" s="20">
        <f t="shared" ref="V7:V38" si="14">J7/$M7*100</f>
        <v>0.11836404276930959</v>
      </c>
      <c r="W7" s="20">
        <f t="shared" ref="W7:W70" si="15">K7/$M7*100</f>
        <v>0</v>
      </c>
      <c r="X7" s="20">
        <f t="shared" ref="X7:X70" si="16">L7/$M7*100</f>
        <v>0</v>
      </c>
      <c r="AE7" s="454" t="s">
        <v>48</v>
      </c>
      <c r="AF7" s="456">
        <v>19.2</v>
      </c>
      <c r="AG7" s="456">
        <v>3.6</v>
      </c>
      <c r="AH7" s="456">
        <v>11.3</v>
      </c>
      <c r="AI7" s="456">
        <v>3.7</v>
      </c>
      <c r="AJ7" s="456">
        <v>0</v>
      </c>
      <c r="AK7" s="456">
        <v>1.4</v>
      </c>
      <c r="AL7" s="462">
        <f t="shared" si="3"/>
        <v>39.200000000000003</v>
      </c>
      <c r="AM7" s="458">
        <v>26.1</v>
      </c>
      <c r="AN7" s="458">
        <v>8.5</v>
      </c>
      <c r="AO7" s="458">
        <v>14.2</v>
      </c>
      <c r="AP7" s="458">
        <v>4.7</v>
      </c>
      <c r="AQ7" s="458">
        <v>0</v>
      </c>
      <c r="AR7" s="458">
        <v>1.6</v>
      </c>
      <c r="AS7" s="464">
        <f t="shared" si="4"/>
        <v>55.1</v>
      </c>
      <c r="AT7" s="460">
        <v>15.4</v>
      </c>
      <c r="AU7" s="460">
        <v>18.3</v>
      </c>
      <c r="AV7" s="460">
        <v>15.1</v>
      </c>
      <c r="AW7" s="460">
        <v>4.5</v>
      </c>
      <c r="AX7" s="460">
        <v>0</v>
      </c>
      <c r="AY7" s="460">
        <v>1.3</v>
      </c>
      <c r="AZ7" s="84">
        <f t="shared" si="5"/>
        <v>54.6</v>
      </c>
    </row>
    <row r="8" spans="1:52" x14ac:dyDescent="0.25">
      <c r="A8" s="453">
        <v>1951</v>
      </c>
      <c r="B8" s="21">
        <v>185.20365699999999</v>
      </c>
      <c r="C8" s="21">
        <v>56.615678000000003</v>
      </c>
      <c r="D8" s="21"/>
      <c r="E8" s="21">
        <v>99.750579000000002</v>
      </c>
      <c r="F8" s="21"/>
      <c r="G8" s="21">
        <f t="shared" si="0"/>
        <v>29.102900000000002</v>
      </c>
      <c r="H8" s="21"/>
      <c r="I8" s="21">
        <v>28.712116000000002</v>
      </c>
      <c r="J8" s="21">
        <v>0.39078399999999996</v>
      </c>
      <c r="K8" s="21"/>
      <c r="L8" s="21"/>
      <c r="M8" s="21">
        <f t="shared" si="1"/>
        <v>370.67281399999996</v>
      </c>
      <c r="N8" s="20">
        <f t="shared" si="6"/>
        <v>49.964186745025224</v>
      </c>
      <c r="O8" s="20">
        <f t="shared" si="7"/>
        <v>15.273760540744705</v>
      </c>
      <c r="P8" s="20">
        <f t="shared" si="8"/>
        <v>0</v>
      </c>
      <c r="Q8" s="20">
        <f t="shared" si="9"/>
        <v>26.910681126995193</v>
      </c>
      <c r="R8" s="20">
        <f t="shared" si="10"/>
        <v>0</v>
      </c>
      <c r="S8" s="20">
        <f t="shared" si="11"/>
        <v>7.8513715872348833</v>
      </c>
      <c r="T8" s="20">
        <f t="shared" si="12"/>
        <v>0</v>
      </c>
      <c r="U8" s="20">
        <f t="shared" si="13"/>
        <v>7.7459459975394909</v>
      </c>
      <c r="V8" s="20">
        <f t="shared" si="14"/>
        <v>0.10542558969539105</v>
      </c>
      <c r="W8" s="20">
        <f t="shared" si="15"/>
        <v>0</v>
      </c>
      <c r="X8" s="20">
        <f t="shared" si="16"/>
        <v>0</v>
      </c>
      <c r="AE8" s="454" t="s">
        <v>20</v>
      </c>
      <c r="AF8" s="456">
        <v>31.9</v>
      </c>
      <c r="AG8" s="456">
        <v>2.2999999999999998</v>
      </c>
      <c r="AH8" s="456">
        <v>20.6</v>
      </c>
      <c r="AI8" s="456">
        <v>7.4</v>
      </c>
      <c r="AJ8" s="456">
        <v>0</v>
      </c>
      <c r="AK8" s="456">
        <v>0.5</v>
      </c>
      <c r="AL8" s="462">
        <f t="shared" si="3"/>
        <v>62.699999999999996</v>
      </c>
      <c r="AM8" s="458">
        <v>43.8</v>
      </c>
      <c r="AN8" s="458">
        <v>38.799999999999997</v>
      </c>
      <c r="AO8" s="458">
        <v>29.3</v>
      </c>
      <c r="AP8" s="458">
        <v>7.3</v>
      </c>
      <c r="AQ8" s="458">
        <v>0</v>
      </c>
      <c r="AR8" s="458">
        <v>0.3</v>
      </c>
      <c r="AS8" s="464">
        <f t="shared" si="4"/>
        <v>119.49999999999999</v>
      </c>
      <c r="AT8" s="460">
        <v>13.7</v>
      </c>
      <c r="AU8" s="460">
        <v>50.8</v>
      </c>
      <c r="AV8" s="460">
        <v>31.6</v>
      </c>
      <c r="AW8" s="460">
        <v>6.4</v>
      </c>
      <c r="AX8" s="460">
        <v>0.6</v>
      </c>
      <c r="AY8" s="460">
        <v>6.2</v>
      </c>
      <c r="AZ8" s="84">
        <f t="shared" si="5"/>
        <v>109.3</v>
      </c>
    </row>
    <row r="9" spans="1:52" x14ac:dyDescent="0.25">
      <c r="A9" s="453">
        <v>1952</v>
      </c>
      <c r="B9" s="21">
        <v>195.436666</v>
      </c>
      <c r="C9" s="21">
        <v>68.453088000000008</v>
      </c>
      <c r="D9" s="21"/>
      <c r="E9" s="21">
        <v>105.102458</v>
      </c>
      <c r="F9" s="21"/>
      <c r="G9" s="21">
        <f t="shared" si="0"/>
        <v>30.231407999999998</v>
      </c>
      <c r="H9" s="21"/>
      <c r="I9" s="21">
        <v>29.749760999999999</v>
      </c>
      <c r="J9" s="21">
        <v>0.48164699999999999</v>
      </c>
      <c r="K9" s="21"/>
      <c r="L9" s="21"/>
      <c r="M9" s="21">
        <f t="shared" si="1"/>
        <v>399.22362000000004</v>
      </c>
      <c r="N9" s="20">
        <f t="shared" si="6"/>
        <v>48.954184123674843</v>
      </c>
      <c r="O9" s="20">
        <f t="shared" si="7"/>
        <v>17.146552601271438</v>
      </c>
      <c r="P9" s="20">
        <f t="shared" si="8"/>
        <v>0</v>
      </c>
      <c r="Q9" s="20">
        <f t="shared" si="9"/>
        <v>26.326713334246104</v>
      </c>
      <c r="R9" s="20">
        <f t="shared" si="10"/>
        <v>0</v>
      </c>
      <c r="S9" s="20">
        <f t="shared" si="11"/>
        <v>7.5725499408076091</v>
      </c>
      <c r="T9" s="20">
        <f t="shared" si="12"/>
        <v>0</v>
      </c>
      <c r="U9" s="20">
        <f t="shared" si="13"/>
        <v>7.451904023113662</v>
      </c>
      <c r="V9" s="20">
        <f t="shared" si="14"/>
        <v>0.12064591769394807</v>
      </c>
      <c r="W9" s="20">
        <f t="shared" si="15"/>
        <v>0</v>
      </c>
      <c r="X9" s="20">
        <f t="shared" si="16"/>
        <v>0</v>
      </c>
      <c r="AE9" s="454" t="s">
        <v>50</v>
      </c>
      <c r="AF9" s="456">
        <v>2.6</v>
      </c>
      <c r="AG9" s="456">
        <v>74.2</v>
      </c>
      <c r="AH9" s="456">
        <v>32.700000000000003</v>
      </c>
      <c r="AI9" s="456">
        <v>23.8</v>
      </c>
      <c r="AJ9" s="456">
        <v>2.8</v>
      </c>
      <c r="AK9" s="456">
        <v>29.7</v>
      </c>
      <c r="AL9" s="462">
        <f t="shared" si="3"/>
        <v>165.8</v>
      </c>
      <c r="AM9" s="458">
        <v>2.2999999999999998</v>
      </c>
      <c r="AN9" s="458">
        <v>120</v>
      </c>
      <c r="AO9" s="458">
        <v>32.5</v>
      </c>
      <c r="AP9" s="458">
        <v>24.1</v>
      </c>
      <c r="AQ9" s="458">
        <v>5.4</v>
      </c>
      <c r="AR9" s="458">
        <v>23.7</v>
      </c>
      <c r="AS9" s="464">
        <f t="shared" si="4"/>
        <v>208</v>
      </c>
      <c r="AT9" s="460">
        <v>0.3</v>
      </c>
      <c r="AU9" s="460">
        <v>92</v>
      </c>
      <c r="AV9" s="460">
        <v>16.3</v>
      </c>
      <c r="AW9" s="460">
        <v>21.4</v>
      </c>
      <c r="AX9" s="460">
        <v>13.6</v>
      </c>
      <c r="AY9" s="460">
        <v>49.5</v>
      </c>
      <c r="AZ9" s="84">
        <f t="shared" si="5"/>
        <v>193.1</v>
      </c>
    </row>
    <row r="10" spans="1:52" x14ac:dyDescent="0.25">
      <c r="A10" s="453">
        <v>1953</v>
      </c>
      <c r="B10" s="21">
        <v>218.84632500000001</v>
      </c>
      <c r="C10" s="21">
        <v>79.790975000000003</v>
      </c>
      <c r="D10" s="21"/>
      <c r="E10" s="21">
        <v>105.23334799999999</v>
      </c>
      <c r="F10" s="21"/>
      <c r="G10" s="21">
        <f t="shared" si="0"/>
        <v>38.793866999999999</v>
      </c>
      <c r="H10" s="21"/>
      <c r="I10" s="21">
        <v>38.404449</v>
      </c>
      <c r="J10" s="21">
        <v>0.38941799999999999</v>
      </c>
      <c r="K10" s="21"/>
      <c r="L10" s="21"/>
      <c r="M10" s="21">
        <f t="shared" si="1"/>
        <v>442.66451499999994</v>
      </c>
      <c r="N10" s="20">
        <f t="shared" si="6"/>
        <v>49.438416133265171</v>
      </c>
      <c r="O10" s="20">
        <f t="shared" si="7"/>
        <v>18.025157268366094</v>
      </c>
      <c r="P10" s="20">
        <f t="shared" si="8"/>
        <v>0</v>
      </c>
      <c r="Q10" s="20">
        <f t="shared" si="9"/>
        <v>23.772709226534683</v>
      </c>
      <c r="R10" s="20">
        <f t="shared" si="10"/>
        <v>0</v>
      </c>
      <c r="S10" s="20">
        <f t="shared" si="11"/>
        <v>8.7637173718340637</v>
      </c>
      <c r="T10" s="20">
        <f t="shared" si="12"/>
        <v>0</v>
      </c>
      <c r="U10" s="20">
        <f t="shared" si="13"/>
        <v>8.6757460104973632</v>
      </c>
      <c r="V10" s="20">
        <f t="shared" si="14"/>
        <v>8.7971361336699874E-2</v>
      </c>
      <c r="W10" s="20">
        <f t="shared" si="15"/>
        <v>0</v>
      </c>
      <c r="X10" s="20">
        <f t="shared" si="16"/>
        <v>0</v>
      </c>
      <c r="AE10" s="454" t="s">
        <v>9</v>
      </c>
      <c r="AF10" s="456">
        <v>29.8</v>
      </c>
      <c r="AG10" s="456">
        <v>1.3</v>
      </c>
      <c r="AH10" s="456">
        <v>0</v>
      </c>
      <c r="AI10" s="456">
        <v>1.4</v>
      </c>
      <c r="AJ10" s="456">
        <v>0</v>
      </c>
      <c r="AK10" s="456">
        <v>0</v>
      </c>
      <c r="AL10" s="462">
        <f t="shared" si="3"/>
        <v>32.5</v>
      </c>
      <c r="AM10" s="458">
        <v>34.799999999999997</v>
      </c>
      <c r="AN10" s="458">
        <v>13.5</v>
      </c>
      <c r="AO10" s="458">
        <v>0</v>
      </c>
      <c r="AP10" s="458">
        <v>2</v>
      </c>
      <c r="AQ10" s="458">
        <v>3.2</v>
      </c>
      <c r="AR10" s="458">
        <v>-0.1</v>
      </c>
      <c r="AS10" s="464">
        <f t="shared" si="4"/>
        <v>53.4</v>
      </c>
      <c r="AT10" s="460">
        <v>19.5</v>
      </c>
      <c r="AU10" s="460">
        <v>18.2</v>
      </c>
      <c r="AV10" s="460">
        <v>0</v>
      </c>
      <c r="AW10" s="460">
        <v>1.7</v>
      </c>
      <c r="AX10" s="460">
        <v>13.4</v>
      </c>
      <c r="AY10" s="460">
        <v>1.4</v>
      </c>
      <c r="AZ10" s="84">
        <f t="shared" si="5"/>
        <v>54.2</v>
      </c>
    </row>
    <row r="11" spans="1:52" x14ac:dyDescent="0.25">
      <c r="A11" s="453">
        <v>1954</v>
      </c>
      <c r="B11" s="21">
        <v>239.14596599999999</v>
      </c>
      <c r="C11" s="21">
        <v>93.688271</v>
      </c>
      <c r="D11" s="21"/>
      <c r="E11" s="21">
        <v>107.06850800000001</v>
      </c>
      <c r="F11" s="21"/>
      <c r="G11" s="21">
        <f t="shared" si="0"/>
        <v>31.783608999999998</v>
      </c>
      <c r="H11" s="21"/>
      <c r="I11" s="21">
        <v>31.520174999999998</v>
      </c>
      <c r="J11" s="21">
        <v>0.263434</v>
      </c>
      <c r="K11" s="21"/>
      <c r="L11" s="21"/>
      <c r="M11" s="21">
        <f t="shared" si="1"/>
        <v>471.68635399999999</v>
      </c>
      <c r="N11" s="20">
        <f t="shared" si="6"/>
        <v>50.700208723867377</v>
      </c>
      <c r="O11" s="20">
        <f t="shared" si="7"/>
        <v>19.862408612312748</v>
      </c>
      <c r="P11" s="20">
        <f t="shared" si="8"/>
        <v>0</v>
      </c>
      <c r="Q11" s="20">
        <f t="shared" si="9"/>
        <v>22.699089573407505</v>
      </c>
      <c r="R11" s="20">
        <f t="shared" si="10"/>
        <v>0</v>
      </c>
      <c r="S11" s="20">
        <f t="shared" si="11"/>
        <v>6.7382930904123635</v>
      </c>
      <c r="T11" s="20">
        <f t="shared" si="12"/>
        <v>0</v>
      </c>
      <c r="U11" s="20">
        <f t="shared" si="13"/>
        <v>6.6824436901136206</v>
      </c>
      <c r="V11" s="20">
        <f t="shared" si="14"/>
        <v>5.584940029874174E-2</v>
      </c>
      <c r="W11" s="20">
        <f t="shared" si="15"/>
        <v>0</v>
      </c>
      <c r="X11" s="20">
        <f t="shared" si="16"/>
        <v>0</v>
      </c>
      <c r="AE11" s="454" t="s">
        <v>27</v>
      </c>
      <c r="AF11" s="456">
        <v>3.6</v>
      </c>
      <c r="AG11" s="456">
        <v>1.3</v>
      </c>
      <c r="AH11" s="456">
        <v>19.8</v>
      </c>
      <c r="AI11" s="456">
        <v>0.6</v>
      </c>
      <c r="AJ11" s="456">
        <v>0</v>
      </c>
      <c r="AK11" s="456">
        <v>10</v>
      </c>
      <c r="AL11" s="462">
        <f t="shared" si="3"/>
        <v>35.300000000000004</v>
      </c>
      <c r="AM11" s="458">
        <v>4.4000000000000004</v>
      </c>
      <c r="AN11" s="458">
        <v>8.1</v>
      </c>
      <c r="AO11" s="458">
        <v>15.4</v>
      </c>
      <c r="AP11" s="458">
        <v>0.6</v>
      </c>
      <c r="AQ11" s="458">
        <v>0</v>
      </c>
      <c r="AR11" s="458">
        <v>2</v>
      </c>
      <c r="AS11" s="464">
        <f t="shared" si="4"/>
        <v>30.5</v>
      </c>
      <c r="AT11" s="460">
        <v>0</v>
      </c>
      <c r="AU11" s="460">
        <v>23.5</v>
      </c>
      <c r="AV11" s="460">
        <v>15.7</v>
      </c>
      <c r="AW11" s="460">
        <v>0.3</v>
      </c>
      <c r="AX11" s="460">
        <v>0</v>
      </c>
      <c r="AY11" s="460">
        <v>1.6</v>
      </c>
      <c r="AZ11" s="84">
        <f t="shared" si="5"/>
        <v>41.1</v>
      </c>
    </row>
    <row r="12" spans="1:52" x14ac:dyDescent="0.25">
      <c r="A12" s="453">
        <v>1955</v>
      </c>
      <c r="B12" s="21">
        <v>301.36269799999997</v>
      </c>
      <c r="C12" s="21">
        <v>95.285441000000006</v>
      </c>
      <c r="D12" s="21"/>
      <c r="E12" s="21">
        <v>112.975069</v>
      </c>
      <c r="F12" s="21"/>
      <c r="G12" s="21">
        <f t="shared" si="0"/>
        <v>37.414776999999994</v>
      </c>
      <c r="H12" s="21"/>
      <c r="I12" s="21">
        <v>37.138307999999995</v>
      </c>
      <c r="J12" s="21">
        <v>0.27646900000000002</v>
      </c>
      <c r="K12" s="21"/>
      <c r="L12" s="21"/>
      <c r="M12" s="21">
        <f t="shared" si="1"/>
        <v>547.03798499999994</v>
      </c>
      <c r="N12" s="20">
        <f t="shared" si="6"/>
        <v>55.089903491802303</v>
      </c>
      <c r="O12" s="20">
        <f t="shared" si="7"/>
        <v>17.418432286745137</v>
      </c>
      <c r="P12" s="20">
        <f t="shared" si="8"/>
        <v>0</v>
      </c>
      <c r="Q12" s="20">
        <f t="shared" si="9"/>
        <v>20.652143379037931</v>
      </c>
      <c r="R12" s="20">
        <f t="shared" si="10"/>
        <v>0</v>
      </c>
      <c r="S12" s="20">
        <f t="shared" si="11"/>
        <v>6.8395208424146254</v>
      </c>
      <c r="T12" s="20">
        <f t="shared" si="12"/>
        <v>0</v>
      </c>
      <c r="U12" s="20">
        <f t="shared" si="13"/>
        <v>6.7889815731900232</v>
      </c>
      <c r="V12" s="20">
        <f t="shared" si="14"/>
        <v>5.0539269224604222E-2</v>
      </c>
      <c r="W12" s="20">
        <f t="shared" si="15"/>
        <v>0</v>
      </c>
      <c r="X12" s="20">
        <f t="shared" si="16"/>
        <v>0</v>
      </c>
      <c r="AE12" s="454" t="s">
        <v>5</v>
      </c>
      <c r="AF12" s="456">
        <v>5.0999999999999996</v>
      </c>
      <c r="AG12" s="456">
        <v>0.8</v>
      </c>
      <c r="AH12" s="456">
        <v>0</v>
      </c>
      <c r="AI12" s="456">
        <v>0</v>
      </c>
      <c r="AJ12" s="456">
        <v>0</v>
      </c>
      <c r="AK12" s="456">
        <v>2</v>
      </c>
      <c r="AL12" s="462">
        <f t="shared" si="3"/>
        <v>7.8999999999999995</v>
      </c>
      <c r="AM12" s="458">
        <v>5.3</v>
      </c>
      <c r="AN12" s="458">
        <v>1.4</v>
      </c>
      <c r="AO12" s="458">
        <v>0</v>
      </c>
      <c r="AP12" s="458">
        <v>0</v>
      </c>
      <c r="AQ12" s="458">
        <v>0</v>
      </c>
      <c r="AR12" s="458">
        <v>0.9</v>
      </c>
      <c r="AS12" s="464">
        <f t="shared" si="4"/>
        <v>7.6</v>
      </c>
      <c r="AT12" s="460">
        <v>0.1</v>
      </c>
      <c r="AU12" s="460">
        <v>4.8</v>
      </c>
      <c r="AV12" s="460">
        <v>0</v>
      </c>
      <c r="AW12" s="460">
        <v>0</v>
      </c>
      <c r="AX12" s="460">
        <v>0</v>
      </c>
      <c r="AY12" s="460">
        <v>0.3</v>
      </c>
      <c r="AZ12" s="84">
        <f t="shared" si="5"/>
        <v>5.1999999999999993</v>
      </c>
    </row>
    <row r="13" spans="1:52" x14ac:dyDescent="0.25">
      <c r="A13" s="453">
        <v>1956</v>
      </c>
      <c r="B13" s="21">
        <v>338.50348400000001</v>
      </c>
      <c r="C13" s="21">
        <v>104.03720799999999</v>
      </c>
      <c r="D13" s="21"/>
      <c r="E13" s="21">
        <v>122.02860799999999</v>
      </c>
      <c r="F13" s="21"/>
      <c r="G13" s="21">
        <f t="shared" si="0"/>
        <v>36.098449999999993</v>
      </c>
      <c r="H13" s="21"/>
      <c r="I13" s="21">
        <v>35.946771999999996</v>
      </c>
      <c r="J13" s="21">
        <v>0.15167800000000001</v>
      </c>
      <c r="K13" s="21"/>
      <c r="L13" s="21"/>
      <c r="M13" s="21">
        <f t="shared" si="1"/>
        <v>600.66774999999996</v>
      </c>
      <c r="N13" s="20">
        <f t="shared" si="6"/>
        <v>56.354529438279322</v>
      </c>
      <c r="O13" s="20">
        <f t="shared" si="7"/>
        <v>17.320258662130602</v>
      </c>
      <c r="P13" s="20">
        <f t="shared" si="8"/>
        <v>0</v>
      </c>
      <c r="Q13" s="20">
        <f t="shared" si="9"/>
        <v>20.315491883824293</v>
      </c>
      <c r="R13" s="20">
        <f t="shared" si="10"/>
        <v>0</v>
      </c>
      <c r="S13" s="20">
        <f t="shared" si="11"/>
        <v>6.0097200157657866</v>
      </c>
      <c r="T13" s="20">
        <f t="shared" si="12"/>
        <v>0</v>
      </c>
      <c r="U13" s="20">
        <f t="shared" si="13"/>
        <v>5.9844684519853111</v>
      </c>
      <c r="V13" s="20">
        <f t="shared" si="14"/>
        <v>2.5251563780475984E-2</v>
      </c>
      <c r="W13" s="20">
        <f t="shared" si="15"/>
        <v>0</v>
      </c>
      <c r="X13" s="20">
        <f t="shared" si="16"/>
        <v>0</v>
      </c>
      <c r="AE13" s="454" t="s">
        <v>25</v>
      </c>
      <c r="AF13" s="456">
        <v>60.1</v>
      </c>
      <c r="AG13" s="456">
        <v>18.600000000000001</v>
      </c>
      <c r="AH13" s="456">
        <v>21.8</v>
      </c>
      <c r="AI13" s="456">
        <v>0.2</v>
      </c>
      <c r="AJ13" s="456">
        <v>0</v>
      </c>
      <c r="AK13" s="456">
        <v>30.8</v>
      </c>
      <c r="AL13" s="462">
        <f t="shared" si="3"/>
        <v>131.5</v>
      </c>
      <c r="AM13" s="458">
        <v>64.8</v>
      </c>
      <c r="AN13" s="458">
        <v>103.4</v>
      </c>
      <c r="AO13" s="458">
        <v>32.1</v>
      </c>
      <c r="AP13" s="458">
        <v>0.2</v>
      </c>
      <c r="AQ13" s="458">
        <v>0</v>
      </c>
      <c r="AR13" s="458">
        <v>19.100000000000001</v>
      </c>
      <c r="AS13" s="464">
        <f t="shared" si="4"/>
        <v>219.59999999999997</v>
      </c>
      <c r="AT13" s="460">
        <v>16.600000000000001</v>
      </c>
      <c r="AU13" s="460">
        <v>189.4</v>
      </c>
      <c r="AV13" s="460">
        <v>29.4</v>
      </c>
      <c r="AW13" s="460">
        <v>0.2</v>
      </c>
      <c r="AX13" s="460">
        <v>0</v>
      </c>
      <c r="AY13" s="460">
        <v>15.2</v>
      </c>
      <c r="AZ13" s="84">
        <f t="shared" si="5"/>
        <v>250.79999999999998</v>
      </c>
    </row>
    <row r="14" spans="1:52" x14ac:dyDescent="0.25">
      <c r="A14" s="453">
        <v>1957</v>
      </c>
      <c r="B14" s="21">
        <v>346.38620700000001</v>
      </c>
      <c r="C14" s="21">
        <v>114.212525</v>
      </c>
      <c r="D14" s="21">
        <v>9.6699999999999998E-3</v>
      </c>
      <c r="E14" s="21">
        <v>130.23245699999998</v>
      </c>
      <c r="F14" s="21"/>
      <c r="G14" s="21">
        <f t="shared" si="0"/>
        <v>40.676035000000006</v>
      </c>
      <c r="H14" s="21"/>
      <c r="I14" s="21">
        <v>40.499357000000003</v>
      </c>
      <c r="J14" s="21">
        <v>0.176678</v>
      </c>
      <c r="K14" s="21"/>
      <c r="L14" s="21"/>
      <c r="M14" s="21">
        <f t="shared" si="1"/>
        <v>631.51689399999998</v>
      </c>
      <c r="N14" s="20">
        <f t="shared" si="6"/>
        <v>54.849871838899688</v>
      </c>
      <c r="O14" s="20">
        <f t="shared" si="7"/>
        <v>18.08542670594019</v>
      </c>
      <c r="P14" s="20">
        <f t="shared" si="8"/>
        <v>1.5312337788385437E-3</v>
      </c>
      <c r="Q14" s="20">
        <f t="shared" si="9"/>
        <v>20.62216517678781</v>
      </c>
      <c r="R14" s="20">
        <f t="shared" si="10"/>
        <v>0</v>
      </c>
      <c r="S14" s="20">
        <f t="shared" si="11"/>
        <v>6.4410050445934717</v>
      </c>
      <c r="T14" s="20">
        <f t="shared" si="12"/>
        <v>0</v>
      </c>
      <c r="U14" s="20">
        <f t="shared" si="13"/>
        <v>6.4130282791769631</v>
      </c>
      <c r="V14" s="20">
        <f t="shared" si="14"/>
        <v>2.7976765416508401E-2</v>
      </c>
      <c r="W14" s="20">
        <f t="shared" si="15"/>
        <v>0</v>
      </c>
      <c r="X14" s="20">
        <f t="shared" si="16"/>
        <v>0</v>
      </c>
      <c r="AE14" s="454" t="s">
        <v>31</v>
      </c>
      <c r="AF14" s="456">
        <v>68.5</v>
      </c>
      <c r="AG14" s="456">
        <v>0.8</v>
      </c>
      <c r="AH14" s="456">
        <v>24.8</v>
      </c>
      <c r="AI14" s="456">
        <v>4.5999999999999996</v>
      </c>
      <c r="AJ14" s="456">
        <v>0</v>
      </c>
      <c r="AK14" s="456">
        <v>3.9</v>
      </c>
      <c r="AL14" s="462">
        <f t="shared" si="3"/>
        <v>102.6</v>
      </c>
      <c r="AM14" s="458">
        <v>85.5</v>
      </c>
      <c r="AN14" s="458">
        <v>13.4</v>
      </c>
      <c r="AO14" s="458">
        <v>31.7</v>
      </c>
      <c r="AP14" s="458">
        <v>2.1</v>
      </c>
      <c r="AQ14" s="458">
        <v>0</v>
      </c>
      <c r="AR14" s="458">
        <v>3.4</v>
      </c>
      <c r="AS14" s="464">
        <f t="shared" si="4"/>
        <v>136.1</v>
      </c>
      <c r="AT14" s="460">
        <v>13.9</v>
      </c>
      <c r="AU14" s="460">
        <v>59.2</v>
      </c>
      <c r="AV14" s="460">
        <v>32.799999999999997</v>
      </c>
      <c r="AW14" s="460">
        <v>4.7</v>
      </c>
      <c r="AX14" s="460">
        <v>0</v>
      </c>
      <c r="AY14" s="460">
        <v>9.5</v>
      </c>
      <c r="AZ14" s="84">
        <f t="shared" si="5"/>
        <v>120.10000000000001</v>
      </c>
    </row>
    <row r="15" spans="1:52" x14ac:dyDescent="0.25">
      <c r="A15" s="453">
        <v>1958</v>
      </c>
      <c r="B15" s="21">
        <v>344.36578100000003</v>
      </c>
      <c r="C15" s="21">
        <v>119.75930199999999</v>
      </c>
      <c r="D15" s="21">
        <v>0.164691</v>
      </c>
      <c r="E15" s="21">
        <v>140.26208700000001</v>
      </c>
      <c r="F15" s="21"/>
      <c r="G15" s="21">
        <f t="shared" si="0"/>
        <v>40.546543</v>
      </c>
      <c r="H15" s="21"/>
      <c r="I15" s="21">
        <v>40.371540000000003</v>
      </c>
      <c r="J15" s="21">
        <v>0.17500299999999999</v>
      </c>
      <c r="K15" s="21"/>
      <c r="L15" s="21"/>
      <c r="M15" s="21">
        <f t="shared" si="1"/>
        <v>645.09840400000007</v>
      </c>
      <c r="N15" s="20">
        <f t="shared" si="6"/>
        <v>53.381899391584909</v>
      </c>
      <c r="O15" s="20">
        <f t="shared" si="7"/>
        <v>18.564501362492905</v>
      </c>
      <c r="P15" s="20">
        <f t="shared" si="8"/>
        <v>2.552959346648763E-2</v>
      </c>
      <c r="Q15" s="20">
        <f t="shared" si="9"/>
        <v>21.742742832766332</v>
      </c>
      <c r="R15" s="20">
        <f t="shared" si="10"/>
        <v>0</v>
      </c>
      <c r="S15" s="20">
        <f t="shared" si="11"/>
        <v>6.2853268196893559</v>
      </c>
      <c r="T15" s="20">
        <f t="shared" si="12"/>
        <v>0</v>
      </c>
      <c r="U15" s="20">
        <f t="shared" si="13"/>
        <v>6.2581987104094585</v>
      </c>
      <c r="V15" s="20">
        <f t="shared" si="14"/>
        <v>2.7128109279898324E-2</v>
      </c>
      <c r="W15" s="20">
        <f t="shared" si="15"/>
        <v>0</v>
      </c>
      <c r="X15" s="20">
        <f t="shared" si="16"/>
        <v>0</v>
      </c>
      <c r="AE15" s="454" t="s">
        <v>34</v>
      </c>
      <c r="AF15" s="456">
        <v>25.8</v>
      </c>
      <c r="AG15" s="456">
        <v>0.3</v>
      </c>
      <c r="AH15" s="456">
        <v>3</v>
      </c>
      <c r="AI15" s="456">
        <v>0.9</v>
      </c>
      <c r="AJ15" s="456">
        <v>0</v>
      </c>
      <c r="AK15" s="456">
        <v>0.1</v>
      </c>
      <c r="AL15" s="462">
        <f t="shared" si="3"/>
        <v>30.1</v>
      </c>
      <c r="AM15" s="458">
        <v>40.4</v>
      </c>
      <c r="AN15" s="458">
        <v>2.2000000000000002</v>
      </c>
      <c r="AO15" s="458">
        <v>5.3</v>
      </c>
      <c r="AP15" s="458">
        <v>0.8</v>
      </c>
      <c r="AQ15" s="458">
        <v>4.0999999999999996</v>
      </c>
      <c r="AR15" s="458">
        <v>0.3</v>
      </c>
      <c r="AS15" s="464">
        <f t="shared" si="4"/>
        <v>53.099999999999994</v>
      </c>
      <c r="AT15" s="460">
        <v>14.1</v>
      </c>
      <c r="AU15" s="460">
        <v>7</v>
      </c>
      <c r="AV15" s="460">
        <v>2.9</v>
      </c>
      <c r="AW15" s="460">
        <v>1</v>
      </c>
      <c r="AX15" s="460">
        <v>34.200000000000003</v>
      </c>
      <c r="AY15" s="460">
        <v>0.3</v>
      </c>
      <c r="AZ15" s="84">
        <f t="shared" si="5"/>
        <v>59.5</v>
      </c>
    </row>
    <row r="16" spans="1:52" x14ac:dyDescent="0.25">
      <c r="A16" s="453">
        <v>1959</v>
      </c>
      <c r="B16" s="21">
        <v>378.42421000000002</v>
      </c>
      <c r="C16" s="21">
        <v>146.61939100000001</v>
      </c>
      <c r="D16" s="21">
        <v>0.18810099999999999</v>
      </c>
      <c r="E16" s="21">
        <v>137.78142499999998</v>
      </c>
      <c r="F16" s="21"/>
      <c r="G16" s="21">
        <f t="shared" si="0"/>
        <v>46.992595999999992</v>
      </c>
      <c r="H16" s="21"/>
      <c r="I16" s="21">
        <v>46.839718999999995</v>
      </c>
      <c r="J16" s="21">
        <v>0.15287700000000001</v>
      </c>
      <c r="K16" s="21"/>
      <c r="L16" s="21"/>
      <c r="M16" s="21">
        <f t="shared" si="1"/>
        <v>710.00572299999999</v>
      </c>
      <c r="N16" s="20">
        <f t="shared" si="6"/>
        <v>53.298754889050379</v>
      </c>
      <c r="O16" s="20">
        <f t="shared" si="7"/>
        <v>20.650451996427076</v>
      </c>
      <c r="P16" s="20">
        <f t="shared" si="8"/>
        <v>2.6492885043970269E-2</v>
      </c>
      <c r="Q16" s="20">
        <f t="shared" si="9"/>
        <v>19.4056780863441</v>
      </c>
      <c r="R16" s="20">
        <f t="shared" si="10"/>
        <v>0</v>
      </c>
      <c r="S16" s="20">
        <f t="shared" si="11"/>
        <v>6.6186221431344698</v>
      </c>
      <c r="T16" s="20">
        <f t="shared" si="12"/>
        <v>0</v>
      </c>
      <c r="U16" s="20">
        <f t="shared" si="13"/>
        <v>6.5970903448619094</v>
      </c>
      <c r="V16" s="20">
        <f t="shared" si="14"/>
        <v>2.1531798272561249E-2</v>
      </c>
      <c r="W16" s="20">
        <f t="shared" si="15"/>
        <v>0</v>
      </c>
      <c r="X16" s="20">
        <f t="shared" si="16"/>
        <v>0</v>
      </c>
      <c r="AE16" s="454" t="s">
        <v>28</v>
      </c>
      <c r="AF16" s="456">
        <v>0</v>
      </c>
      <c r="AG16" s="456">
        <v>0.1</v>
      </c>
      <c r="AH16" s="456">
        <v>0</v>
      </c>
      <c r="AI16" s="456">
        <v>9.1</v>
      </c>
      <c r="AJ16" s="456">
        <v>0</v>
      </c>
      <c r="AK16" s="456">
        <v>0.5</v>
      </c>
      <c r="AL16" s="462">
        <f t="shared" si="3"/>
        <v>9.6999999999999993</v>
      </c>
      <c r="AM16" s="458">
        <v>0.1</v>
      </c>
      <c r="AN16" s="458">
        <v>1.7</v>
      </c>
      <c r="AO16" s="458">
        <v>0</v>
      </c>
      <c r="AP16" s="458">
        <v>9.4</v>
      </c>
      <c r="AQ16" s="458">
        <v>0.2</v>
      </c>
      <c r="AR16" s="458">
        <v>0.6</v>
      </c>
      <c r="AS16" s="464">
        <f t="shared" si="4"/>
        <v>12</v>
      </c>
      <c r="AT16" s="460">
        <v>0</v>
      </c>
      <c r="AU16" s="460">
        <v>4.2</v>
      </c>
      <c r="AV16" s="460">
        <v>0</v>
      </c>
      <c r="AW16" s="460">
        <v>9.5</v>
      </c>
      <c r="AX16" s="460">
        <v>2.8</v>
      </c>
      <c r="AY16" s="460">
        <v>1.2</v>
      </c>
      <c r="AZ16" s="84">
        <f t="shared" si="5"/>
        <v>17.7</v>
      </c>
    </row>
    <row r="17" spans="1:52" x14ac:dyDescent="0.25">
      <c r="A17" s="453">
        <v>1960</v>
      </c>
      <c r="B17" s="21">
        <v>403.06735700000002</v>
      </c>
      <c r="C17" s="21">
        <v>157.96978700000003</v>
      </c>
      <c r="D17" s="21">
        <v>0.51818200000000003</v>
      </c>
      <c r="E17" s="21">
        <v>145.83334400000001</v>
      </c>
      <c r="F17" s="21"/>
      <c r="G17" s="21">
        <f t="shared" si="0"/>
        <v>48.160426999999999</v>
      </c>
      <c r="H17" s="21"/>
      <c r="I17" s="21">
        <v>47.986892999999995</v>
      </c>
      <c r="J17" s="21">
        <v>0.14016599999999999</v>
      </c>
      <c r="K17" s="21">
        <v>3.3368000000000002E-2</v>
      </c>
      <c r="L17" s="21"/>
      <c r="M17" s="21">
        <f t="shared" si="1"/>
        <v>755.54909700000007</v>
      </c>
      <c r="N17" s="20">
        <f t="shared" si="6"/>
        <v>53.347606211221496</v>
      </c>
      <c r="O17" s="20">
        <f t="shared" si="7"/>
        <v>20.907944649426273</v>
      </c>
      <c r="P17" s="20">
        <f t="shared" si="8"/>
        <v>6.8583498022498454E-2</v>
      </c>
      <c r="Q17" s="20">
        <f t="shared" si="9"/>
        <v>19.301636992096093</v>
      </c>
      <c r="R17" s="20">
        <f t="shared" si="10"/>
        <v>0</v>
      </c>
      <c r="S17" s="20">
        <f t="shared" si="11"/>
        <v>6.3742286492336309</v>
      </c>
      <c r="T17" s="20">
        <f t="shared" si="12"/>
        <v>0</v>
      </c>
      <c r="U17" s="20">
        <f t="shared" si="13"/>
        <v>6.351260717607607</v>
      </c>
      <c r="V17" s="20">
        <f t="shared" si="14"/>
        <v>1.8551540933149969E-2</v>
      </c>
      <c r="W17" s="20">
        <f t="shared" si="15"/>
        <v>4.416390692873794E-3</v>
      </c>
      <c r="X17" s="20">
        <f t="shared" si="16"/>
        <v>0</v>
      </c>
      <c r="AE17" s="454" t="s">
        <v>14</v>
      </c>
      <c r="AF17" s="456">
        <v>55</v>
      </c>
      <c r="AG17" s="456">
        <v>1.4</v>
      </c>
      <c r="AH17" s="456">
        <v>71.900000000000006</v>
      </c>
      <c r="AI17" s="456">
        <v>0.1</v>
      </c>
      <c r="AJ17" s="456">
        <v>0</v>
      </c>
      <c r="AK17" s="456">
        <v>1</v>
      </c>
      <c r="AL17" s="462">
        <f t="shared" si="3"/>
        <v>129.4</v>
      </c>
      <c r="AM17" s="458">
        <v>96.6</v>
      </c>
      <c r="AN17" s="458">
        <v>4.3</v>
      </c>
      <c r="AO17" s="458">
        <v>95.2</v>
      </c>
      <c r="AP17" s="458">
        <v>0.1</v>
      </c>
      <c r="AQ17" s="458">
        <v>2.2999999999999998</v>
      </c>
      <c r="AR17" s="458">
        <v>0.9</v>
      </c>
      <c r="AS17" s="464">
        <f t="shared" si="4"/>
        <v>199.4</v>
      </c>
      <c r="AT17" s="460">
        <v>31.2</v>
      </c>
      <c r="AU17" s="460">
        <v>24.5</v>
      </c>
      <c r="AV17" s="460">
        <v>100.2</v>
      </c>
      <c r="AW17" s="460">
        <v>0.1</v>
      </c>
      <c r="AX17" s="460">
        <v>16.2</v>
      </c>
      <c r="AY17" s="460">
        <v>1</v>
      </c>
      <c r="AZ17" s="84">
        <f t="shared" si="5"/>
        <v>173.2</v>
      </c>
    </row>
    <row r="18" spans="1:52" x14ac:dyDescent="0.25">
      <c r="A18" s="453">
        <v>1961</v>
      </c>
      <c r="B18" s="21">
        <v>421.87066900000002</v>
      </c>
      <c r="C18" s="21">
        <v>169.28599800000001</v>
      </c>
      <c r="D18" s="21">
        <v>1.6921489999999999</v>
      </c>
      <c r="E18" s="21">
        <v>152.171561</v>
      </c>
      <c r="F18" s="21"/>
      <c r="G18" s="21">
        <f t="shared" si="0"/>
        <v>48.739130999999993</v>
      </c>
      <c r="H18" s="21"/>
      <c r="I18" s="21">
        <v>48.519375999999994</v>
      </c>
      <c r="J18" s="21">
        <v>0.12573399999999998</v>
      </c>
      <c r="K18" s="21">
        <v>9.4021000000000007E-2</v>
      </c>
      <c r="L18" s="21"/>
      <c r="M18" s="21">
        <f t="shared" si="1"/>
        <v>793.75950799999998</v>
      </c>
      <c r="N18" s="20">
        <f t="shared" si="6"/>
        <v>53.148424018626059</v>
      </c>
      <c r="O18" s="20">
        <f t="shared" si="7"/>
        <v>21.327114358169048</v>
      </c>
      <c r="P18" s="20">
        <f t="shared" si="8"/>
        <v>0.21318157237116206</v>
      </c>
      <c r="Q18" s="20">
        <f t="shared" si="9"/>
        <v>19.170990642168157</v>
      </c>
      <c r="R18" s="20">
        <f t="shared" si="10"/>
        <v>0</v>
      </c>
      <c r="S18" s="20">
        <f t="shared" si="11"/>
        <v>6.140289408665577</v>
      </c>
      <c r="T18" s="20">
        <f t="shared" si="12"/>
        <v>0</v>
      </c>
      <c r="U18" s="20">
        <f t="shared" si="13"/>
        <v>6.1126040710053449</v>
      </c>
      <c r="V18" s="20">
        <f t="shared" si="14"/>
        <v>1.5840314192494685E-2</v>
      </c>
      <c r="W18" s="20">
        <f t="shared" si="15"/>
        <v>1.1845023467737789E-2</v>
      </c>
      <c r="X18" s="20">
        <f t="shared" si="16"/>
        <v>0</v>
      </c>
      <c r="AE18" s="454" t="s">
        <v>16</v>
      </c>
      <c r="AF18" s="456">
        <v>96.9</v>
      </c>
      <c r="AG18" s="456">
        <v>1.5</v>
      </c>
      <c r="AH18" s="456">
        <v>0</v>
      </c>
      <c r="AI18" s="456">
        <v>0.4</v>
      </c>
      <c r="AJ18" s="456">
        <v>0</v>
      </c>
      <c r="AK18" s="456">
        <v>2.6</v>
      </c>
      <c r="AL18" s="462">
        <f t="shared" si="3"/>
        <v>101.4</v>
      </c>
      <c r="AM18" s="458">
        <v>122</v>
      </c>
      <c r="AN18" s="458">
        <v>3.6</v>
      </c>
      <c r="AO18" s="458">
        <v>0</v>
      </c>
      <c r="AP18" s="458">
        <v>0.4</v>
      </c>
      <c r="AQ18" s="458">
        <v>0.2</v>
      </c>
      <c r="AR18" s="458">
        <v>3.2</v>
      </c>
      <c r="AS18" s="464">
        <f t="shared" si="4"/>
        <v>129.4</v>
      </c>
      <c r="AT18" s="460">
        <v>47.8</v>
      </c>
      <c r="AU18" s="460">
        <v>32</v>
      </c>
      <c r="AV18" s="460">
        <v>0</v>
      </c>
      <c r="AW18" s="460">
        <v>0.3</v>
      </c>
      <c r="AX18" s="460">
        <v>6.3</v>
      </c>
      <c r="AY18" s="460">
        <v>3.7</v>
      </c>
      <c r="AZ18" s="84">
        <f t="shared" si="5"/>
        <v>90.1</v>
      </c>
    </row>
    <row r="19" spans="1:52" x14ac:dyDescent="0.25">
      <c r="A19" s="453">
        <v>1962</v>
      </c>
      <c r="B19" s="21">
        <v>450.24923799999999</v>
      </c>
      <c r="C19" s="21">
        <v>184.30129300000002</v>
      </c>
      <c r="D19" s="21">
        <v>2.269685</v>
      </c>
      <c r="E19" s="21">
        <v>168.60685599999999</v>
      </c>
      <c r="F19" s="21"/>
      <c r="G19" s="21">
        <f t="shared" si="0"/>
        <v>49.107793999999998</v>
      </c>
      <c r="H19" s="21"/>
      <c r="I19" s="21">
        <v>48.879536000000002</v>
      </c>
      <c r="J19" s="21">
        <v>0.12779599999999999</v>
      </c>
      <c r="K19" s="21">
        <v>0.10046200000000001</v>
      </c>
      <c r="L19" s="21"/>
      <c r="M19" s="21">
        <f t="shared" si="1"/>
        <v>854.53486599999997</v>
      </c>
      <c r="N19" s="20">
        <f t="shared" si="6"/>
        <v>52.689393483448576</v>
      </c>
      <c r="O19" s="20">
        <f t="shared" si="7"/>
        <v>21.567439824041074</v>
      </c>
      <c r="P19" s="20">
        <f t="shared" si="8"/>
        <v>0.26560472723882983</v>
      </c>
      <c r="Q19" s="20">
        <f t="shared" si="9"/>
        <v>19.730834013740523</v>
      </c>
      <c r="R19" s="20">
        <f t="shared" si="10"/>
        <v>0</v>
      </c>
      <c r="S19" s="20">
        <f t="shared" si="11"/>
        <v>5.7467279515310024</v>
      </c>
      <c r="T19" s="20">
        <f t="shared" si="12"/>
        <v>0</v>
      </c>
      <c r="U19" s="20">
        <f t="shared" si="13"/>
        <v>5.7200165780011609</v>
      </c>
      <c r="V19" s="20">
        <f t="shared" si="14"/>
        <v>1.4955036369458094E-2</v>
      </c>
      <c r="W19" s="20">
        <f t="shared" si="15"/>
        <v>1.1756337160384515E-2</v>
      </c>
      <c r="X19" s="20">
        <f t="shared" si="16"/>
        <v>0</v>
      </c>
      <c r="AE19" s="454" t="s">
        <v>19</v>
      </c>
      <c r="AF19" s="456">
        <v>23.7</v>
      </c>
      <c r="AG19" s="456">
        <v>2.5</v>
      </c>
      <c r="AH19" s="456">
        <v>7.9</v>
      </c>
      <c r="AI19" s="456">
        <v>0</v>
      </c>
      <c r="AJ19" s="456">
        <v>0</v>
      </c>
      <c r="AK19" s="456">
        <v>0.1</v>
      </c>
      <c r="AL19" s="462">
        <f t="shared" si="3"/>
        <v>34.200000000000003</v>
      </c>
      <c r="AM19" s="458">
        <v>34</v>
      </c>
      <c r="AN19" s="458">
        <v>2.2000000000000002</v>
      </c>
      <c r="AO19" s="458">
        <v>8.5</v>
      </c>
      <c r="AP19" s="458">
        <v>0</v>
      </c>
      <c r="AQ19" s="458">
        <v>1.8</v>
      </c>
      <c r="AR19" s="458">
        <v>0.1</v>
      </c>
      <c r="AS19" s="464">
        <f t="shared" si="4"/>
        <v>46.6</v>
      </c>
      <c r="AT19" s="460">
        <v>17</v>
      </c>
      <c r="AU19" s="460">
        <v>2.8</v>
      </c>
      <c r="AV19" s="460">
        <v>10.6</v>
      </c>
      <c r="AW19" s="460">
        <v>0</v>
      </c>
      <c r="AX19" s="460">
        <v>24</v>
      </c>
      <c r="AY19" s="460">
        <v>0.2</v>
      </c>
      <c r="AZ19" s="84">
        <f t="shared" si="5"/>
        <v>54.6</v>
      </c>
    </row>
    <row r="20" spans="1:52" x14ac:dyDescent="0.25">
      <c r="A20" s="453">
        <v>1963</v>
      </c>
      <c r="B20" s="21">
        <v>493.92671899999999</v>
      </c>
      <c r="C20" s="21">
        <v>201.60207299999999</v>
      </c>
      <c r="D20" s="21">
        <v>3.2118359999999999</v>
      </c>
      <c r="E20" s="21">
        <v>165.75468900000001</v>
      </c>
      <c r="F20" s="21"/>
      <c r="G20" s="21">
        <f t="shared" si="0"/>
        <v>52.297502999999999</v>
      </c>
      <c r="H20" s="21"/>
      <c r="I20" s="21">
        <v>52.001609999999999</v>
      </c>
      <c r="J20" s="21">
        <v>0.12794</v>
      </c>
      <c r="K20" s="21">
        <v>0.16795299999999999</v>
      </c>
      <c r="L20" s="21"/>
      <c r="M20" s="21">
        <f t="shared" si="1"/>
        <v>916.79281999999989</v>
      </c>
      <c r="N20" s="20">
        <f t="shared" si="6"/>
        <v>53.875500355685602</v>
      </c>
      <c r="O20" s="20">
        <f t="shared" si="7"/>
        <v>21.989927124429272</v>
      </c>
      <c r="P20" s="20">
        <f t="shared" si="8"/>
        <v>0.35033389550323923</v>
      </c>
      <c r="Q20" s="20">
        <f t="shared" si="9"/>
        <v>18.07984152842733</v>
      </c>
      <c r="R20" s="20">
        <f t="shared" si="10"/>
        <v>0</v>
      </c>
      <c r="S20" s="20">
        <f t="shared" si="11"/>
        <v>5.7043970959545698</v>
      </c>
      <c r="T20" s="20">
        <f t="shared" si="12"/>
        <v>0</v>
      </c>
      <c r="U20" s="20">
        <f t="shared" si="13"/>
        <v>5.672122301306854</v>
      </c>
      <c r="V20" s="20">
        <f t="shared" si="14"/>
        <v>1.3955170373171118E-2</v>
      </c>
      <c r="W20" s="20">
        <f t="shared" si="15"/>
        <v>1.8319624274544387E-2</v>
      </c>
      <c r="X20" s="20">
        <f t="shared" si="16"/>
        <v>0</v>
      </c>
      <c r="AE20" s="454" t="s">
        <v>6</v>
      </c>
      <c r="AF20" s="456">
        <v>70.5</v>
      </c>
      <c r="AG20" s="456">
        <v>0</v>
      </c>
      <c r="AH20" s="456">
        <v>0</v>
      </c>
      <c r="AI20" s="456">
        <v>3.2</v>
      </c>
      <c r="AJ20" s="456">
        <v>0</v>
      </c>
      <c r="AK20" s="456">
        <v>0.1</v>
      </c>
      <c r="AL20" s="462">
        <f t="shared" si="3"/>
        <v>73.8</v>
      </c>
      <c r="AM20" s="458">
        <v>91.6</v>
      </c>
      <c r="AN20" s="458">
        <v>1</v>
      </c>
      <c r="AO20" s="458">
        <v>0</v>
      </c>
      <c r="AP20" s="458">
        <v>1.9</v>
      </c>
      <c r="AQ20" s="458">
        <v>0</v>
      </c>
      <c r="AR20" s="458">
        <v>3.3</v>
      </c>
      <c r="AS20" s="464">
        <f t="shared" si="4"/>
        <v>97.8</v>
      </c>
      <c r="AT20" s="460">
        <v>43.6</v>
      </c>
      <c r="AU20" s="460">
        <v>14.4</v>
      </c>
      <c r="AV20" s="460">
        <v>0</v>
      </c>
      <c r="AW20" s="460">
        <v>5</v>
      </c>
      <c r="AX20" s="460">
        <v>0</v>
      </c>
      <c r="AY20" s="460">
        <v>0.5</v>
      </c>
      <c r="AZ20" s="84">
        <f t="shared" si="5"/>
        <v>63.5</v>
      </c>
    </row>
    <row r="21" spans="1:52" x14ac:dyDescent="0.25">
      <c r="A21" s="453">
        <v>1964</v>
      </c>
      <c r="B21" s="21">
        <v>526.23001899999997</v>
      </c>
      <c r="C21" s="21">
        <v>220.038479</v>
      </c>
      <c r="D21" s="21">
        <v>3.342743</v>
      </c>
      <c r="E21" s="21">
        <v>177.073443</v>
      </c>
      <c r="F21" s="21"/>
      <c r="G21" s="21">
        <f t="shared" si="0"/>
        <v>57.305579000000009</v>
      </c>
      <c r="H21" s="21"/>
      <c r="I21" s="21">
        <v>56.953712000000003</v>
      </c>
      <c r="J21" s="21">
        <v>0.14807599999999999</v>
      </c>
      <c r="K21" s="21">
        <v>0.203791</v>
      </c>
      <c r="L21" s="21"/>
      <c r="M21" s="21">
        <f t="shared" si="1"/>
        <v>983.99026299999991</v>
      </c>
      <c r="N21" s="20">
        <f t="shared" si="6"/>
        <v>53.479189661452985</v>
      </c>
      <c r="O21" s="20">
        <f t="shared" si="7"/>
        <v>22.361855322546013</v>
      </c>
      <c r="P21" s="20">
        <f t="shared" si="8"/>
        <v>0.33971301604231424</v>
      </c>
      <c r="Q21" s="20">
        <f t="shared" si="9"/>
        <v>17.995446668357939</v>
      </c>
      <c r="R21" s="20">
        <f t="shared" si="10"/>
        <v>0</v>
      </c>
      <c r="S21" s="20">
        <f t="shared" si="11"/>
        <v>5.823795331600758</v>
      </c>
      <c r="T21" s="20">
        <f t="shared" si="12"/>
        <v>0</v>
      </c>
      <c r="U21" s="20">
        <f t="shared" si="13"/>
        <v>5.7880361362884756</v>
      </c>
      <c r="V21" s="20">
        <f t="shared" si="14"/>
        <v>1.50485228937677E-2</v>
      </c>
      <c r="W21" s="20">
        <f t="shared" si="15"/>
        <v>2.071067241851356E-2</v>
      </c>
      <c r="X21" s="20">
        <f t="shared" si="16"/>
        <v>0</v>
      </c>
      <c r="AE21" s="454" t="s">
        <v>15</v>
      </c>
      <c r="AF21" s="456">
        <v>17.899999999999999</v>
      </c>
      <c r="AG21" s="456">
        <v>39.5</v>
      </c>
      <c r="AH21" s="456">
        <v>14.2</v>
      </c>
      <c r="AI21" s="456">
        <v>0.7</v>
      </c>
      <c r="AJ21" s="456">
        <v>0</v>
      </c>
      <c r="AK21" s="456">
        <v>4.3</v>
      </c>
      <c r="AL21" s="462">
        <f t="shared" si="3"/>
        <v>76.599999999999994</v>
      </c>
      <c r="AM21" s="458">
        <v>24.1</v>
      </c>
      <c r="AN21" s="458">
        <v>45.3</v>
      </c>
      <c r="AO21" s="458">
        <v>15.4</v>
      </c>
      <c r="AP21" s="458">
        <v>1.1000000000000001</v>
      </c>
      <c r="AQ21" s="458">
        <v>0</v>
      </c>
      <c r="AR21" s="458">
        <v>6.6</v>
      </c>
      <c r="AS21" s="464">
        <f t="shared" si="4"/>
        <v>92.5</v>
      </c>
      <c r="AT21" s="460">
        <v>3.9</v>
      </c>
      <c r="AU21" s="460">
        <v>70.8</v>
      </c>
      <c r="AV21" s="460">
        <v>16.899999999999999</v>
      </c>
      <c r="AW21" s="460">
        <v>1.2</v>
      </c>
      <c r="AX21" s="460">
        <v>0</v>
      </c>
      <c r="AY21" s="460">
        <v>7.9</v>
      </c>
      <c r="AZ21" s="84">
        <f t="shared" si="5"/>
        <v>100.7</v>
      </c>
    </row>
    <row r="22" spans="1:52" x14ac:dyDescent="0.25">
      <c r="A22" s="453">
        <v>1965</v>
      </c>
      <c r="B22" s="21">
        <v>570.92595100000005</v>
      </c>
      <c r="C22" s="21">
        <v>221.55943400000001</v>
      </c>
      <c r="D22" s="21">
        <v>3.6566990000000001</v>
      </c>
      <c r="E22" s="21">
        <v>193.85060300000001</v>
      </c>
      <c r="F22" s="21"/>
      <c r="G22" s="21">
        <f t="shared" si="0"/>
        <v>65.259242000000015</v>
      </c>
      <c r="H22" s="21"/>
      <c r="I22" s="21">
        <v>64.801224000000005</v>
      </c>
      <c r="J22" s="21">
        <v>0.26880399999999999</v>
      </c>
      <c r="K22" s="21">
        <v>0.18921399999999999</v>
      </c>
      <c r="L22" s="21"/>
      <c r="M22" s="21">
        <f t="shared" si="1"/>
        <v>1055.251929</v>
      </c>
      <c r="N22" s="20">
        <f t="shared" si="6"/>
        <v>54.103284278383924</v>
      </c>
      <c r="O22" s="20">
        <f t="shared" si="7"/>
        <v>20.995880501252323</v>
      </c>
      <c r="P22" s="20">
        <f t="shared" si="8"/>
        <v>0.34652379204511269</v>
      </c>
      <c r="Q22" s="20">
        <f t="shared" si="9"/>
        <v>18.370078051759712</v>
      </c>
      <c r="R22" s="20">
        <f t="shared" si="10"/>
        <v>0</v>
      </c>
      <c r="S22" s="20">
        <f t="shared" si="11"/>
        <v>6.1842333765589368</v>
      </c>
      <c r="T22" s="20">
        <f t="shared" si="12"/>
        <v>0</v>
      </c>
      <c r="U22" s="20">
        <f t="shared" si="13"/>
        <v>6.1408297127121392</v>
      </c>
      <c r="V22" s="20">
        <f t="shared" si="14"/>
        <v>2.5472969308355558E-2</v>
      </c>
      <c r="W22" s="20">
        <f t="shared" si="15"/>
        <v>1.7930694538441351E-2</v>
      </c>
      <c r="X22" s="20">
        <f t="shared" si="16"/>
        <v>0</v>
      </c>
      <c r="AE22" s="454" t="s">
        <v>35</v>
      </c>
      <c r="AF22" s="456">
        <v>11.4</v>
      </c>
      <c r="AG22" s="456">
        <v>6.1</v>
      </c>
      <c r="AH22" s="456">
        <v>5.0999999999999996</v>
      </c>
      <c r="AI22" s="456">
        <v>1.2</v>
      </c>
      <c r="AJ22" s="456">
        <v>0</v>
      </c>
      <c r="AK22" s="456">
        <v>16</v>
      </c>
      <c r="AL22" s="462">
        <f t="shared" si="3"/>
        <v>39.799999999999997</v>
      </c>
      <c r="AM22" s="458">
        <v>10.6</v>
      </c>
      <c r="AN22" s="458">
        <v>21.5</v>
      </c>
      <c r="AO22" s="458">
        <v>5.9</v>
      </c>
      <c r="AP22" s="458">
        <v>1.2</v>
      </c>
      <c r="AQ22" s="458">
        <v>0</v>
      </c>
      <c r="AR22" s="458">
        <v>3.3</v>
      </c>
      <c r="AS22" s="464">
        <f t="shared" si="4"/>
        <v>42.5</v>
      </c>
      <c r="AT22" s="460">
        <v>0</v>
      </c>
      <c r="AU22" s="460">
        <v>14.2</v>
      </c>
      <c r="AV22" s="460">
        <v>0</v>
      </c>
      <c r="AW22" s="460">
        <v>0.8</v>
      </c>
      <c r="AX22" s="460">
        <v>0.2</v>
      </c>
      <c r="AY22" s="460">
        <v>3</v>
      </c>
      <c r="AZ22" s="84">
        <f t="shared" si="5"/>
        <v>18.2</v>
      </c>
    </row>
    <row r="23" spans="1:52" x14ac:dyDescent="0.25">
      <c r="A23" s="453">
        <v>1966</v>
      </c>
      <c r="B23" s="21">
        <v>613.47480000000007</v>
      </c>
      <c r="C23" s="21">
        <v>251.15156200000001</v>
      </c>
      <c r="D23" s="21">
        <v>5.5199089999999993</v>
      </c>
      <c r="E23" s="21">
        <v>194.75578099999998</v>
      </c>
      <c r="F23" s="21"/>
      <c r="G23" s="21">
        <f t="shared" si="0"/>
        <v>79.448086000000018</v>
      </c>
      <c r="H23" s="21"/>
      <c r="I23" s="21">
        <v>78.926172000000008</v>
      </c>
      <c r="J23" s="21">
        <v>0.333926</v>
      </c>
      <c r="K23" s="21">
        <v>0.18798799999999999</v>
      </c>
      <c r="L23" s="21"/>
      <c r="M23" s="21">
        <f t="shared" si="1"/>
        <v>1144.3501380000002</v>
      </c>
      <c r="N23" s="20">
        <f t="shared" si="6"/>
        <v>53.609011755106714</v>
      </c>
      <c r="O23" s="20">
        <f t="shared" si="7"/>
        <v>21.947090637743251</v>
      </c>
      <c r="P23" s="20">
        <f t="shared" si="8"/>
        <v>0.48236189403072349</v>
      </c>
      <c r="Q23" s="20">
        <f t="shared" si="9"/>
        <v>17.018897847155234</v>
      </c>
      <c r="R23" s="20">
        <f t="shared" si="10"/>
        <v>0</v>
      </c>
      <c r="S23" s="20">
        <f t="shared" si="11"/>
        <v>6.9426378659640617</v>
      </c>
      <c r="T23" s="20">
        <f t="shared" si="12"/>
        <v>0</v>
      </c>
      <c r="U23" s="20">
        <f t="shared" si="13"/>
        <v>6.897029971782989</v>
      </c>
      <c r="V23" s="20">
        <f t="shared" si="14"/>
        <v>2.9180404572992667E-2</v>
      </c>
      <c r="W23" s="20">
        <f t="shared" si="15"/>
        <v>1.6427489608080072E-2</v>
      </c>
      <c r="X23" s="20">
        <f t="shared" si="16"/>
        <v>0</v>
      </c>
      <c r="AE23" s="454" t="s">
        <v>30</v>
      </c>
      <c r="AF23" s="456">
        <v>23.5</v>
      </c>
      <c r="AG23" s="456">
        <v>1.5</v>
      </c>
      <c r="AH23" s="456">
        <v>1.3</v>
      </c>
      <c r="AI23" s="456">
        <v>2.2999999999999998</v>
      </c>
      <c r="AJ23" s="456">
        <v>0</v>
      </c>
      <c r="AK23" s="456">
        <v>4.5999999999999996</v>
      </c>
      <c r="AL23" s="462">
        <f t="shared" si="3"/>
        <v>33.200000000000003</v>
      </c>
      <c r="AM23" s="458">
        <v>27.2</v>
      </c>
      <c r="AN23" s="458">
        <v>1.8</v>
      </c>
      <c r="AO23" s="458">
        <v>14.7</v>
      </c>
      <c r="AP23" s="458">
        <v>2</v>
      </c>
      <c r="AQ23" s="458">
        <v>0</v>
      </c>
      <c r="AR23" s="458">
        <v>1.6</v>
      </c>
      <c r="AS23" s="464">
        <f t="shared" si="4"/>
        <v>47.300000000000004</v>
      </c>
      <c r="AT23" s="460">
        <v>3.4</v>
      </c>
      <c r="AU23" s="460">
        <v>14.1</v>
      </c>
      <c r="AV23" s="460">
        <v>15.1</v>
      </c>
      <c r="AW23" s="460">
        <v>1.7</v>
      </c>
      <c r="AX23" s="460">
        <v>0.5</v>
      </c>
      <c r="AY23" s="460">
        <v>1.3</v>
      </c>
      <c r="AZ23" s="84">
        <f t="shared" si="5"/>
        <v>36.1</v>
      </c>
    </row>
    <row r="24" spans="1:52" x14ac:dyDescent="0.25">
      <c r="A24" s="453">
        <v>1967</v>
      </c>
      <c r="B24" s="21">
        <v>630.48336300000005</v>
      </c>
      <c r="C24" s="21">
        <v>264.80578499999996</v>
      </c>
      <c r="D24" s="21">
        <v>7.655214</v>
      </c>
      <c r="E24" s="21">
        <v>221.518103</v>
      </c>
      <c r="F24" s="21"/>
      <c r="G24" s="21">
        <f t="shared" si="0"/>
        <v>89.902721</v>
      </c>
      <c r="H24" s="21"/>
      <c r="I24" s="21">
        <v>89.270724000000001</v>
      </c>
      <c r="J24" s="21">
        <v>0.31568799999999997</v>
      </c>
      <c r="K24" s="21">
        <v>0.31630900000000001</v>
      </c>
      <c r="L24" s="21"/>
      <c r="M24" s="21">
        <f t="shared" si="1"/>
        <v>1214.365186</v>
      </c>
      <c r="N24" s="20">
        <f t="shared" si="6"/>
        <v>51.918761363437184</v>
      </c>
      <c r="O24" s="20">
        <f t="shared" si="7"/>
        <v>21.806108084524745</v>
      </c>
      <c r="P24" s="20">
        <f t="shared" si="8"/>
        <v>0.63038813103787383</v>
      </c>
      <c r="Q24" s="20">
        <f t="shared" si="9"/>
        <v>18.241473450804278</v>
      </c>
      <c r="R24" s="20">
        <f t="shared" si="10"/>
        <v>0</v>
      </c>
      <c r="S24" s="20">
        <f t="shared" si="11"/>
        <v>7.4032689701959224</v>
      </c>
      <c r="T24" s="20">
        <f t="shared" si="12"/>
        <v>0</v>
      </c>
      <c r="U24" s="20">
        <f t="shared" si="13"/>
        <v>7.3512255645312941</v>
      </c>
      <c r="V24" s="20">
        <f t="shared" si="14"/>
        <v>2.5996133917495223E-2</v>
      </c>
      <c r="W24" s="20">
        <f t="shared" si="15"/>
        <v>2.6047271747133238E-2</v>
      </c>
      <c r="X24" s="20">
        <f t="shared" si="16"/>
        <v>0</v>
      </c>
      <c r="AE24" s="454" t="s">
        <v>51</v>
      </c>
      <c r="AF24" s="456">
        <v>0.5</v>
      </c>
      <c r="AG24" s="456">
        <v>0.1</v>
      </c>
      <c r="AH24" s="456">
        <v>4.9000000000000004</v>
      </c>
      <c r="AI24" s="456">
        <v>4.0999999999999996</v>
      </c>
      <c r="AJ24" s="456">
        <v>0</v>
      </c>
      <c r="AK24" s="456">
        <v>6.5</v>
      </c>
      <c r="AL24" s="462">
        <f t="shared" si="3"/>
        <v>16.100000000000001</v>
      </c>
      <c r="AM24" s="458">
        <v>0.4</v>
      </c>
      <c r="AN24" s="458">
        <v>7.4</v>
      </c>
      <c r="AO24" s="458">
        <v>0</v>
      </c>
      <c r="AP24" s="458">
        <v>4.5</v>
      </c>
      <c r="AQ24" s="458">
        <v>0.1</v>
      </c>
      <c r="AR24" s="458">
        <v>4.8</v>
      </c>
      <c r="AS24" s="464">
        <f t="shared" si="4"/>
        <v>17.2</v>
      </c>
      <c r="AT24" s="460">
        <v>0.1</v>
      </c>
      <c r="AU24" s="460">
        <v>1.9</v>
      </c>
      <c r="AV24" s="460">
        <v>0</v>
      </c>
      <c r="AW24" s="460">
        <v>3.2</v>
      </c>
      <c r="AX24" s="460">
        <v>2.4</v>
      </c>
      <c r="AY24" s="460">
        <v>2.5</v>
      </c>
      <c r="AZ24" s="84">
        <f t="shared" si="5"/>
        <v>10.1</v>
      </c>
    </row>
    <row r="25" spans="1:52" x14ac:dyDescent="0.25">
      <c r="A25" s="453">
        <v>1968</v>
      </c>
      <c r="B25" s="21">
        <v>684.90458000000001</v>
      </c>
      <c r="C25" s="21">
        <v>304.43272300000001</v>
      </c>
      <c r="D25" s="21">
        <v>12.528419</v>
      </c>
      <c r="E25" s="21">
        <v>222.49058400000001</v>
      </c>
      <c r="F25" s="21"/>
      <c r="G25" s="21">
        <f t="shared" si="0"/>
        <v>105.08672100000001</v>
      </c>
      <c r="H25" s="21"/>
      <c r="I25" s="21">
        <v>104.27583300000001</v>
      </c>
      <c r="J25" s="21">
        <v>0.37506200000000001</v>
      </c>
      <c r="K25" s="21">
        <v>0.43582600000000005</v>
      </c>
      <c r="L25" s="21"/>
      <c r="M25" s="21">
        <f t="shared" si="1"/>
        <v>1329.4430270000003</v>
      </c>
      <c r="N25" s="20">
        <f t="shared" si="6"/>
        <v>51.51815956683339</v>
      </c>
      <c r="O25" s="20">
        <f t="shared" si="7"/>
        <v>22.899268100790902</v>
      </c>
      <c r="P25" s="20">
        <f t="shared" si="8"/>
        <v>0.94238103819096541</v>
      </c>
      <c r="Q25" s="20">
        <f t="shared" si="9"/>
        <v>16.735623827526382</v>
      </c>
      <c r="R25" s="20">
        <f t="shared" si="10"/>
        <v>0</v>
      </c>
      <c r="S25" s="20">
        <f t="shared" si="11"/>
        <v>7.9045674666583503</v>
      </c>
      <c r="T25" s="20">
        <f t="shared" si="12"/>
        <v>0</v>
      </c>
      <c r="U25" s="20">
        <f t="shared" si="13"/>
        <v>7.843572900999539</v>
      </c>
      <c r="V25" s="20">
        <f t="shared" si="14"/>
        <v>2.8211964889263353E-2</v>
      </c>
      <c r="W25" s="20">
        <f t="shared" si="15"/>
        <v>3.2782600769547678E-2</v>
      </c>
      <c r="X25" s="20">
        <f t="shared" si="16"/>
        <v>0</v>
      </c>
      <c r="AE25" s="454" t="s">
        <v>36</v>
      </c>
      <c r="AF25" s="456">
        <v>67.099999999999994</v>
      </c>
      <c r="AG25" s="456">
        <v>7.8</v>
      </c>
      <c r="AH25" s="456">
        <v>21.6</v>
      </c>
      <c r="AI25" s="456">
        <v>1.6</v>
      </c>
      <c r="AJ25" s="456">
        <v>0</v>
      </c>
      <c r="AK25" s="456">
        <v>1.9</v>
      </c>
      <c r="AL25" s="462">
        <f t="shared" si="3"/>
        <v>100</v>
      </c>
      <c r="AM25" s="458">
        <v>69.900000000000006</v>
      </c>
      <c r="AN25" s="458">
        <v>9.6</v>
      </c>
      <c r="AO25" s="458">
        <v>31.5</v>
      </c>
      <c r="AP25" s="458">
        <v>1.4</v>
      </c>
      <c r="AQ25" s="458">
        <v>0.1</v>
      </c>
      <c r="AR25" s="458">
        <v>2.5</v>
      </c>
      <c r="AS25" s="464">
        <f t="shared" si="4"/>
        <v>115</v>
      </c>
      <c r="AT25" s="460">
        <v>28</v>
      </c>
      <c r="AU25" s="460">
        <v>36.4</v>
      </c>
      <c r="AV25" s="460">
        <v>30.3</v>
      </c>
      <c r="AW25" s="460">
        <v>1.7</v>
      </c>
      <c r="AX25" s="460">
        <v>6.7</v>
      </c>
      <c r="AY25" s="460">
        <v>3.4</v>
      </c>
      <c r="AZ25" s="84">
        <f t="shared" si="5"/>
        <v>106.50000000000001</v>
      </c>
    </row>
    <row r="26" spans="1:52" x14ac:dyDescent="0.25">
      <c r="A26" s="453">
        <v>1969</v>
      </c>
      <c r="B26" s="21">
        <v>706.00123999999994</v>
      </c>
      <c r="C26" s="21">
        <v>333.27894500000002</v>
      </c>
      <c r="D26" s="21">
        <v>13.927839000000001</v>
      </c>
      <c r="E26" s="21">
        <v>250.192655</v>
      </c>
      <c r="F26" s="21"/>
      <c r="G26" s="21">
        <f t="shared" si="0"/>
        <v>138.78179499999999</v>
      </c>
      <c r="H26" s="21"/>
      <c r="I26" s="21">
        <v>137.84715199999999</v>
      </c>
      <c r="J26" s="21">
        <v>0.31993299999999997</v>
      </c>
      <c r="K26" s="21">
        <v>0.61471000000000009</v>
      </c>
      <c r="L26" s="21"/>
      <c r="M26" s="21">
        <f t="shared" si="1"/>
        <v>1442.1824740000002</v>
      </c>
      <c r="N26" s="20">
        <f t="shared" si="6"/>
        <v>48.953669367639243</v>
      </c>
      <c r="O26" s="20">
        <f t="shared" si="7"/>
        <v>23.109346494526875</v>
      </c>
      <c r="P26" s="20">
        <f t="shared" si="8"/>
        <v>0.96574734827903608</v>
      </c>
      <c r="Q26" s="20">
        <f t="shared" si="9"/>
        <v>17.34819688288626</v>
      </c>
      <c r="R26" s="20">
        <f t="shared" si="10"/>
        <v>0</v>
      </c>
      <c r="S26" s="20">
        <f t="shared" si="11"/>
        <v>9.6230399066685628</v>
      </c>
      <c r="T26" s="20">
        <f t="shared" si="12"/>
        <v>0</v>
      </c>
      <c r="U26" s="20">
        <f t="shared" si="13"/>
        <v>9.5582323655390624</v>
      </c>
      <c r="V26" s="20">
        <f t="shared" si="14"/>
        <v>2.2183947299861579E-2</v>
      </c>
      <c r="W26" s="20">
        <f t="shared" si="15"/>
        <v>4.262359382963906E-2</v>
      </c>
      <c r="X26" s="20">
        <f t="shared" si="16"/>
        <v>0</v>
      </c>
      <c r="AE26" s="454" t="s">
        <v>37</v>
      </c>
      <c r="AF26" s="456">
        <v>28.2</v>
      </c>
      <c r="AG26" s="456">
        <v>0.5</v>
      </c>
      <c r="AH26" s="456">
        <v>12.1</v>
      </c>
      <c r="AI26" s="456">
        <v>0.9</v>
      </c>
      <c r="AJ26" s="456">
        <v>0</v>
      </c>
      <c r="AK26" s="456">
        <v>1.4</v>
      </c>
      <c r="AL26" s="462">
        <f t="shared" si="3"/>
        <v>43.099999999999994</v>
      </c>
      <c r="AM26" s="458">
        <v>31.8</v>
      </c>
      <c r="AN26" s="458">
        <v>2.9</v>
      </c>
      <c r="AO26" s="458">
        <v>13</v>
      </c>
      <c r="AP26" s="458">
        <v>0.7</v>
      </c>
      <c r="AQ26" s="458">
        <v>4.4000000000000004</v>
      </c>
      <c r="AR26" s="458">
        <v>2.1</v>
      </c>
      <c r="AS26" s="464">
        <f t="shared" si="4"/>
        <v>54.900000000000006</v>
      </c>
      <c r="AT26" s="460">
        <v>14</v>
      </c>
      <c r="AU26" s="460">
        <v>11.8</v>
      </c>
      <c r="AV26" s="460">
        <v>14.7</v>
      </c>
      <c r="AW26" s="460">
        <v>1</v>
      </c>
      <c r="AX26" s="460">
        <v>11.8</v>
      </c>
      <c r="AY26" s="460">
        <v>3.1</v>
      </c>
      <c r="AZ26" s="84">
        <f t="shared" si="5"/>
        <v>56.4</v>
      </c>
    </row>
    <row r="27" spans="1:52" x14ac:dyDescent="0.25">
      <c r="A27" s="453">
        <v>1970</v>
      </c>
      <c r="B27" s="21">
        <v>704.39447900000005</v>
      </c>
      <c r="C27" s="21">
        <v>372.890063</v>
      </c>
      <c r="D27" s="21">
        <v>21.804448000000001</v>
      </c>
      <c r="E27" s="21">
        <v>247.713684</v>
      </c>
      <c r="F27" s="21"/>
      <c r="G27" s="21">
        <f t="shared" si="0"/>
        <v>184.844585</v>
      </c>
      <c r="H27" s="21"/>
      <c r="I27" s="21">
        <v>184.183402</v>
      </c>
      <c r="J27" s="21">
        <v>0.13600000000000001</v>
      </c>
      <c r="K27" s="21">
        <v>0.52518299999999996</v>
      </c>
      <c r="L27" s="21"/>
      <c r="M27" s="21">
        <f t="shared" si="1"/>
        <v>1531.6472590000003</v>
      </c>
      <c r="N27" s="20">
        <f t="shared" si="6"/>
        <v>45.989340878649394</v>
      </c>
      <c r="O27" s="20">
        <f t="shared" si="7"/>
        <v>24.345688004133329</v>
      </c>
      <c r="P27" s="20">
        <f t="shared" si="8"/>
        <v>1.4235946215341999</v>
      </c>
      <c r="Q27" s="20">
        <f t="shared" si="9"/>
        <v>16.173024339933871</v>
      </c>
      <c r="R27" s="20">
        <f t="shared" si="10"/>
        <v>0</v>
      </c>
      <c r="S27" s="20">
        <f t="shared" si="11"/>
        <v>12.068352155749196</v>
      </c>
      <c r="T27" s="20">
        <f t="shared" si="12"/>
        <v>0</v>
      </c>
      <c r="U27" s="20">
        <f t="shared" si="13"/>
        <v>12.025184057081903</v>
      </c>
      <c r="V27" s="20">
        <f t="shared" si="14"/>
        <v>8.8793290492220293E-3</v>
      </c>
      <c r="W27" s="20">
        <f t="shared" si="15"/>
        <v>3.4288769618070383E-2</v>
      </c>
      <c r="X27" s="20">
        <f t="shared" si="16"/>
        <v>0</v>
      </c>
      <c r="AE27" s="454" t="s">
        <v>29</v>
      </c>
      <c r="AF27" s="456">
        <v>48.8</v>
      </c>
      <c r="AG27" s="456">
        <v>0.3</v>
      </c>
      <c r="AH27" s="456">
        <v>8</v>
      </c>
      <c r="AI27" s="456">
        <v>2.2000000000000002</v>
      </c>
      <c r="AJ27" s="456">
        <v>0</v>
      </c>
      <c r="AK27" s="456">
        <v>0.1</v>
      </c>
      <c r="AL27" s="462">
        <f t="shared" si="3"/>
        <v>59.4</v>
      </c>
      <c r="AM27" s="458">
        <v>73.5</v>
      </c>
      <c r="AN27" s="458">
        <v>5.2</v>
      </c>
      <c r="AO27" s="458">
        <v>9.4</v>
      </c>
      <c r="AP27" s="458">
        <v>2</v>
      </c>
      <c r="AQ27" s="458">
        <v>0.2</v>
      </c>
      <c r="AR27" s="458">
        <v>0.7</v>
      </c>
      <c r="AS27" s="464">
        <f t="shared" si="4"/>
        <v>91.000000000000014</v>
      </c>
      <c r="AT27" s="460">
        <v>51.8</v>
      </c>
      <c r="AU27" s="460">
        <v>7.6</v>
      </c>
      <c r="AV27" s="460">
        <v>7.7</v>
      </c>
      <c r="AW27" s="460">
        <v>1.9</v>
      </c>
      <c r="AX27" s="460">
        <v>3.3</v>
      </c>
      <c r="AY27" s="460">
        <v>0.3</v>
      </c>
      <c r="AZ27" s="84">
        <f t="shared" si="5"/>
        <v>72.599999999999994</v>
      </c>
    </row>
    <row r="28" spans="1:52" x14ac:dyDescent="0.25">
      <c r="A28" s="453">
        <v>1971</v>
      </c>
      <c r="B28" s="21">
        <v>713.10245400000008</v>
      </c>
      <c r="C28" s="21">
        <v>374.03078399999998</v>
      </c>
      <c r="D28" s="21">
        <v>38.104545000000002</v>
      </c>
      <c r="E28" s="21">
        <v>266.31080599999996</v>
      </c>
      <c r="F28" s="21"/>
      <c r="G28" s="21">
        <f t="shared" si="0"/>
        <v>220.88450500000002</v>
      </c>
      <c r="H28" s="21"/>
      <c r="I28" s="21">
        <v>220.22542300000001</v>
      </c>
      <c r="J28" s="21">
        <v>0.11133</v>
      </c>
      <c r="K28" s="21">
        <v>0.54775199999999991</v>
      </c>
      <c r="L28" s="21"/>
      <c r="M28" s="21">
        <f t="shared" si="1"/>
        <v>1612.433094</v>
      </c>
      <c r="N28" s="20">
        <f t="shared" si="6"/>
        <v>44.225242997896451</v>
      </c>
      <c r="O28" s="20">
        <f t="shared" si="7"/>
        <v>23.196670013273739</v>
      </c>
      <c r="P28" s="20">
        <f t="shared" si="8"/>
        <v>2.363170611034358</v>
      </c>
      <c r="Q28" s="20">
        <f t="shared" si="9"/>
        <v>16.516084108603639</v>
      </c>
      <c r="R28" s="20">
        <f t="shared" si="10"/>
        <v>0</v>
      </c>
      <c r="S28" s="20">
        <f t="shared" si="11"/>
        <v>13.698832269191815</v>
      </c>
      <c r="T28" s="20">
        <f t="shared" si="12"/>
        <v>0</v>
      </c>
      <c r="U28" s="20">
        <f t="shared" si="13"/>
        <v>13.657957270877002</v>
      </c>
      <c r="V28" s="20">
        <f t="shared" si="14"/>
        <v>6.904472527528017E-3</v>
      </c>
      <c r="W28" s="20">
        <f t="shared" si="15"/>
        <v>3.397052578728578E-2</v>
      </c>
      <c r="X28" s="20">
        <f t="shared" si="16"/>
        <v>0</v>
      </c>
      <c r="AE28" s="454" t="s">
        <v>38</v>
      </c>
      <c r="AF28" s="456">
        <v>9.5</v>
      </c>
      <c r="AG28" s="456">
        <v>5.9</v>
      </c>
      <c r="AH28" s="456">
        <v>7.4</v>
      </c>
      <c r="AI28" s="456">
        <v>0</v>
      </c>
      <c r="AJ28" s="456">
        <v>0</v>
      </c>
      <c r="AK28" s="456">
        <v>2.2999999999999998</v>
      </c>
      <c r="AL28" s="462">
        <f t="shared" si="3"/>
        <v>25.1</v>
      </c>
      <c r="AM28" s="458">
        <v>16.7</v>
      </c>
      <c r="AN28" s="458">
        <v>20.6</v>
      </c>
      <c r="AO28" s="458">
        <v>9.4</v>
      </c>
      <c r="AP28" s="458">
        <v>0</v>
      </c>
      <c r="AQ28" s="458">
        <v>0</v>
      </c>
      <c r="AR28" s="458">
        <v>1.5</v>
      </c>
      <c r="AS28" s="464">
        <f t="shared" si="4"/>
        <v>48.199999999999996</v>
      </c>
      <c r="AT28" s="460">
        <v>4.5999999999999996</v>
      </c>
      <c r="AU28" s="460">
        <v>53.7</v>
      </c>
      <c r="AV28" s="460">
        <v>6.5</v>
      </c>
      <c r="AW28" s="460">
        <v>0</v>
      </c>
      <c r="AX28" s="460">
        <v>0</v>
      </c>
      <c r="AY28" s="460">
        <v>1.9</v>
      </c>
      <c r="AZ28" s="84">
        <f t="shared" si="5"/>
        <v>66.700000000000017</v>
      </c>
    </row>
    <row r="29" spans="1:52" x14ac:dyDescent="0.25">
      <c r="A29" s="453">
        <v>1972</v>
      </c>
      <c r="B29" s="21">
        <v>771.13126499999998</v>
      </c>
      <c r="C29" s="21">
        <v>375.74779599999999</v>
      </c>
      <c r="D29" s="21">
        <v>54.091135000000001</v>
      </c>
      <c r="E29" s="21">
        <v>272.61251600000003</v>
      </c>
      <c r="F29" s="21"/>
      <c r="G29" s="21">
        <f t="shared" si="0"/>
        <v>275.879615</v>
      </c>
      <c r="H29" s="21"/>
      <c r="I29" s="21">
        <v>274.29596100000003</v>
      </c>
      <c r="J29" s="21">
        <v>0.130859</v>
      </c>
      <c r="K29" s="21">
        <v>1.4527950000000001</v>
      </c>
      <c r="L29" s="21"/>
      <c r="M29" s="21">
        <f t="shared" si="1"/>
        <v>1749.462327</v>
      </c>
      <c r="N29" s="20">
        <f t="shared" si="6"/>
        <v>44.078186371829197</v>
      </c>
      <c r="O29" s="20">
        <f t="shared" si="7"/>
        <v>21.477901535858564</v>
      </c>
      <c r="P29" s="20">
        <f t="shared" si="8"/>
        <v>3.0918719520388964</v>
      </c>
      <c r="Q29" s="20">
        <f t="shared" si="9"/>
        <v>15.582645695919581</v>
      </c>
      <c r="R29" s="20">
        <f t="shared" si="10"/>
        <v>0</v>
      </c>
      <c r="S29" s="20">
        <f t="shared" si="11"/>
        <v>15.769394444353759</v>
      </c>
      <c r="T29" s="20">
        <f t="shared" si="12"/>
        <v>0</v>
      </c>
      <c r="U29" s="20">
        <f t="shared" si="13"/>
        <v>15.678872117833267</v>
      </c>
      <c r="V29" s="20">
        <f t="shared" si="14"/>
        <v>7.4799552971454193E-3</v>
      </c>
      <c r="W29" s="20">
        <f t="shared" si="15"/>
        <v>8.3042371223350162E-2</v>
      </c>
      <c r="X29" s="20">
        <f t="shared" si="16"/>
        <v>0</v>
      </c>
      <c r="AE29" s="454" t="s">
        <v>21</v>
      </c>
      <c r="AF29" s="456">
        <v>15.1</v>
      </c>
      <c r="AG29" s="456">
        <v>0.1</v>
      </c>
      <c r="AH29" s="456">
        <v>0</v>
      </c>
      <c r="AI29" s="456">
        <v>10.7</v>
      </c>
      <c r="AJ29" s="456">
        <v>0</v>
      </c>
      <c r="AK29" s="456">
        <v>0.1</v>
      </c>
      <c r="AL29" s="462">
        <f t="shared" si="3"/>
        <v>26</v>
      </c>
      <c r="AM29" s="458">
        <v>18.3</v>
      </c>
      <c r="AN29" s="458">
        <v>0.1</v>
      </c>
      <c r="AO29" s="458">
        <v>0</v>
      </c>
      <c r="AP29" s="458">
        <v>10</v>
      </c>
      <c r="AQ29" s="458">
        <v>0.6</v>
      </c>
      <c r="AR29" s="458">
        <v>0.6</v>
      </c>
      <c r="AS29" s="464">
        <f t="shared" si="4"/>
        <v>29.600000000000005</v>
      </c>
      <c r="AT29" s="460">
        <v>8.5</v>
      </c>
      <c r="AU29" s="460">
        <v>0.3</v>
      </c>
      <c r="AV29" s="460">
        <v>0</v>
      </c>
      <c r="AW29" s="460">
        <v>10.7</v>
      </c>
      <c r="AX29" s="460">
        <v>3.1</v>
      </c>
      <c r="AY29" s="460">
        <v>0.8</v>
      </c>
      <c r="AZ29" s="84">
        <f t="shared" si="5"/>
        <v>23.400000000000002</v>
      </c>
    </row>
    <row r="30" spans="1:52" x14ac:dyDescent="0.25">
      <c r="A30" s="453">
        <v>1973</v>
      </c>
      <c r="B30" s="21">
        <v>847.65147000000002</v>
      </c>
      <c r="C30" s="21">
        <v>340.85819199999997</v>
      </c>
      <c r="D30" s="21">
        <v>83.47946300000001</v>
      </c>
      <c r="E30" s="21">
        <v>272.08345199999997</v>
      </c>
      <c r="F30" s="21"/>
      <c r="G30" s="21">
        <f t="shared" si="0"/>
        <v>316.43904199999997</v>
      </c>
      <c r="H30" s="21"/>
      <c r="I30" s="21">
        <v>314.34292599999998</v>
      </c>
      <c r="J30" s="21">
        <v>0.13040299999999999</v>
      </c>
      <c r="K30" s="21">
        <v>1.965713</v>
      </c>
      <c r="L30" s="21"/>
      <c r="M30" s="21">
        <f t="shared" si="1"/>
        <v>1860.5116189999999</v>
      </c>
      <c r="N30" s="20">
        <f t="shared" si="6"/>
        <v>45.560127727425929</v>
      </c>
      <c r="O30" s="20">
        <f t="shared" si="7"/>
        <v>18.320669890962932</v>
      </c>
      <c r="P30" s="20">
        <f t="shared" si="8"/>
        <v>4.486908985006453</v>
      </c>
      <c r="Q30" s="20">
        <f t="shared" si="9"/>
        <v>14.624120012012673</v>
      </c>
      <c r="R30" s="20">
        <f t="shared" si="10"/>
        <v>0</v>
      </c>
      <c r="S30" s="20">
        <f t="shared" si="11"/>
        <v>17.008173384592016</v>
      </c>
      <c r="T30" s="20">
        <f t="shared" si="12"/>
        <v>0</v>
      </c>
      <c r="U30" s="20">
        <f t="shared" si="13"/>
        <v>16.895509965638116</v>
      </c>
      <c r="V30" s="20">
        <f t="shared" si="14"/>
        <v>7.0089860589040483E-3</v>
      </c>
      <c r="W30" s="20">
        <f t="shared" si="15"/>
        <v>0.10565443289499822</v>
      </c>
      <c r="X30" s="20">
        <f t="shared" si="16"/>
        <v>0</v>
      </c>
      <c r="AE30" s="454" t="s">
        <v>43</v>
      </c>
      <c r="AF30" s="456">
        <v>49.8</v>
      </c>
      <c r="AG30" s="456">
        <v>0.2</v>
      </c>
      <c r="AH30" s="456">
        <v>25.9</v>
      </c>
      <c r="AI30" s="456">
        <v>6.8</v>
      </c>
      <c r="AJ30" s="456">
        <v>0</v>
      </c>
      <c r="AK30" s="456">
        <v>2.2000000000000002</v>
      </c>
      <c r="AL30" s="462">
        <f t="shared" si="3"/>
        <v>84.9</v>
      </c>
      <c r="AM30" s="458">
        <v>75.8</v>
      </c>
      <c r="AN30" s="458">
        <v>4.2</v>
      </c>
      <c r="AO30" s="458">
        <v>39.799999999999997</v>
      </c>
      <c r="AP30" s="458">
        <v>3</v>
      </c>
      <c r="AQ30" s="458">
        <v>0</v>
      </c>
      <c r="AR30" s="458">
        <v>2.4</v>
      </c>
      <c r="AS30" s="464">
        <f t="shared" si="4"/>
        <v>125.2</v>
      </c>
      <c r="AT30" s="460">
        <v>20.8</v>
      </c>
      <c r="AU30" s="460">
        <v>41.4</v>
      </c>
      <c r="AV30" s="460">
        <v>42.3</v>
      </c>
      <c r="AW30" s="460">
        <v>8</v>
      </c>
      <c r="AX30" s="460">
        <v>0.5</v>
      </c>
      <c r="AY30" s="460">
        <v>11.3</v>
      </c>
      <c r="AZ30" s="84">
        <f t="shared" si="5"/>
        <v>124.3</v>
      </c>
    </row>
    <row r="31" spans="1:52" x14ac:dyDescent="0.25">
      <c r="A31" s="453">
        <v>1974</v>
      </c>
      <c r="B31" s="21">
        <v>828.43292099999996</v>
      </c>
      <c r="C31" s="21">
        <v>320.065088</v>
      </c>
      <c r="D31" s="21">
        <v>113.97574</v>
      </c>
      <c r="E31" s="21">
        <v>301.03216399999997</v>
      </c>
      <c r="F31" s="21"/>
      <c r="G31" s="21">
        <f t="shared" si="0"/>
        <v>303.45169600000003</v>
      </c>
      <c r="H31" s="21"/>
      <c r="I31" s="21">
        <v>300.93053700000002</v>
      </c>
      <c r="J31" s="21">
        <v>6.8523000000000001E-2</v>
      </c>
      <c r="K31" s="21">
        <v>2.452636</v>
      </c>
      <c r="L31" s="21"/>
      <c r="M31" s="21">
        <f t="shared" si="1"/>
        <v>1866.957609</v>
      </c>
      <c r="N31" s="20">
        <f t="shared" si="6"/>
        <v>44.373418925335649</v>
      </c>
      <c r="O31" s="20">
        <f t="shared" si="7"/>
        <v>17.143671953614241</v>
      </c>
      <c r="P31" s="20">
        <f t="shared" si="8"/>
        <v>6.1048916938745554</v>
      </c>
      <c r="Q31" s="20">
        <f t="shared" si="9"/>
        <v>16.124209920397821</v>
      </c>
      <c r="R31" s="20">
        <f t="shared" si="10"/>
        <v>0</v>
      </c>
      <c r="S31" s="20">
        <f t="shared" si="11"/>
        <v>16.253807506777729</v>
      </c>
      <c r="T31" s="20">
        <f t="shared" si="12"/>
        <v>0</v>
      </c>
      <c r="U31" s="20">
        <f t="shared" si="13"/>
        <v>16.118766465254005</v>
      </c>
      <c r="V31" s="20">
        <f t="shared" si="14"/>
        <v>3.6703029393743451E-3</v>
      </c>
      <c r="W31" s="20">
        <f t="shared" si="15"/>
        <v>0.13137073858434886</v>
      </c>
      <c r="X31" s="20">
        <f t="shared" si="16"/>
        <v>0</v>
      </c>
      <c r="AE31" s="454" t="s">
        <v>44</v>
      </c>
      <c r="AF31" s="456">
        <v>25.2</v>
      </c>
      <c r="AG31" s="456">
        <v>0.1</v>
      </c>
      <c r="AH31" s="456">
        <v>0</v>
      </c>
      <c r="AI31" s="456">
        <v>1.7</v>
      </c>
      <c r="AJ31" s="456">
        <v>0</v>
      </c>
      <c r="AK31" s="456">
        <v>0</v>
      </c>
      <c r="AL31" s="462">
        <f t="shared" si="3"/>
        <v>27</v>
      </c>
      <c r="AM31" s="458">
        <v>29.7</v>
      </c>
      <c r="AN31" s="458">
        <v>0</v>
      </c>
      <c r="AO31" s="458">
        <v>0</v>
      </c>
      <c r="AP31" s="458">
        <v>1.3</v>
      </c>
      <c r="AQ31" s="458">
        <v>1.7</v>
      </c>
      <c r="AR31" s="458">
        <v>0.1</v>
      </c>
      <c r="AS31" s="464">
        <f t="shared" si="4"/>
        <v>32.800000000000004</v>
      </c>
      <c r="AT31" s="460">
        <v>24.5</v>
      </c>
      <c r="AU31" s="460">
        <v>1.5</v>
      </c>
      <c r="AV31" s="460">
        <v>0</v>
      </c>
      <c r="AW31" s="460">
        <v>2.5</v>
      </c>
      <c r="AX31" s="460">
        <v>13.6</v>
      </c>
      <c r="AY31" s="460">
        <v>0.1</v>
      </c>
      <c r="AZ31" s="84">
        <f t="shared" si="5"/>
        <v>42.2</v>
      </c>
    </row>
    <row r="32" spans="1:52" x14ac:dyDescent="0.25">
      <c r="A32" s="453">
        <v>1975</v>
      </c>
      <c r="B32" s="21">
        <v>852.78622199999995</v>
      </c>
      <c r="C32" s="21">
        <v>299.77840800000001</v>
      </c>
      <c r="D32" s="21">
        <v>172.50507500000001</v>
      </c>
      <c r="E32" s="21">
        <v>300.04664000000002</v>
      </c>
      <c r="F32" s="21"/>
      <c r="G32" s="21">
        <f t="shared" si="0"/>
        <v>292.35862300000002</v>
      </c>
      <c r="H32" s="21"/>
      <c r="I32" s="21">
        <v>289.0949</v>
      </c>
      <c r="J32" s="21">
        <v>1.7550999999999997E-2</v>
      </c>
      <c r="K32" s="21">
        <v>3.2461720000000001</v>
      </c>
      <c r="L32" s="21"/>
      <c r="M32" s="21">
        <f t="shared" si="1"/>
        <v>1917.474968</v>
      </c>
      <c r="N32" s="20">
        <f t="shared" si="6"/>
        <v>44.474438322889227</v>
      </c>
      <c r="O32" s="20">
        <f t="shared" si="7"/>
        <v>15.634019374588259</v>
      </c>
      <c r="P32" s="20">
        <f t="shared" si="8"/>
        <v>8.9964707690515198</v>
      </c>
      <c r="Q32" s="20">
        <f t="shared" si="9"/>
        <v>15.648008188235188</v>
      </c>
      <c r="R32" s="20">
        <f t="shared" si="10"/>
        <v>0</v>
      </c>
      <c r="S32" s="20">
        <f t="shared" si="11"/>
        <v>15.247063345235807</v>
      </c>
      <c r="T32" s="20">
        <f t="shared" si="12"/>
        <v>0</v>
      </c>
      <c r="U32" s="20">
        <f t="shared" si="13"/>
        <v>15.076853926366354</v>
      </c>
      <c r="V32" s="20">
        <f t="shared" si="14"/>
        <v>9.1531833754817478E-4</v>
      </c>
      <c r="W32" s="20">
        <f t="shared" si="15"/>
        <v>0.16929410053190327</v>
      </c>
      <c r="X32" s="20">
        <f t="shared" si="16"/>
        <v>0</v>
      </c>
      <c r="AE32" s="454" t="s">
        <v>17</v>
      </c>
      <c r="AF32" s="456">
        <v>12.7</v>
      </c>
      <c r="AG32" s="456">
        <v>0.3</v>
      </c>
      <c r="AH32" s="456">
        <v>7.5</v>
      </c>
      <c r="AI32" s="456">
        <v>1.1000000000000001</v>
      </c>
      <c r="AJ32" s="456">
        <v>0</v>
      </c>
      <c r="AK32" s="456">
        <v>0</v>
      </c>
      <c r="AL32" s="462">
        <f t="shared" si="3"/>
        <v>21.6</v>
      </c>
      <c r="AM32" s="458">
        <v>21.5</v>
      </c>
      <c r="AN32" s="458">
        <v>0.8</v>
      </c>
      <c r="AO32" s="458">
        <v>9.5</v>
      </c>
      <c r="AP32" s="458">
        <v>0.3</v>
      </c>
      <c r="AQ32" s="458">
        <v>0.2</v>
      </c>
      <c r="AR32" s="458">
        <v>0.1</v>
      </c>
      <c r="AS32" s="464">
        <f t="shared" si="4"/>
        <v>32.400000000000006</v>
      </c>
      <c r="AT32" s="460">
        <v>18.8</v>
      </c>
      <c r="AU32" s="460">
        <v>1.2</v>
      </c>
      <c r="AV32" s="460">
        <v>6.2</v>
      </c>
      <c r="AW32" s="460">
        <v>1.4</v>
      </c>
      <c r="AX32" s="460">
        <v>9.1</v>
      </c>
      <c r="AY32" s="460">
        <v>0.2</v>
      </c>
      <c r="AZ32" s="84">
        <f t="shared" si="5"/>
        <v>36.9</v>
      </c>
    </row>
    <row r="33" spans="1:52" x14ac:dyDescent="0.25">
      <c r="A33" s="453">
        <v>1976</v>
      </c>
      <c r="B33" s="21">
        <v>944.39099299999998</v>
      </c>
      <c r="C33" s="21">
        <v>294.62391100000002</v>
      </c>
      <c r="D33" s="21">
        <v>191.10353099999998</v>
      </c>
      <c r="E33" s="21">
        <v>283.70705400000003</v>
      </c>
      <c r="F33" s="21"/>
      <c r="G33" s="21">
        <f t="shared" si="0"/>
        <v>323.68892899999997</v>
      </c>
      <c r="H33" s="21"/>
      <c r="I33" s="21">
        <v>319.988136</v>
      </c>
      <c r="J33" s="21">
        <v>8.4385999999999989E-2</v>
      </c>
      <c r="K33" s="21">
        <v>3.6164070000000001</v>
      </c>
      <c r="L33" s="21"/>
      <c r="M33" s="21">
        <f t="shared" si="1"/>
        <v>2037.514418</v>
      </c>
      <c r="N33" s="20">
        <f t="shared" si="6"/>
        <v>46.350150195599745</v>
      </c>
      <c r="O33" s="20">
        <f t="shared" si="7"/>
        <v>14.459966928194765</v>
      </c>
      <c r="P33" s="20">
        <f t="shared" si="8"/>
        <v>9.3792480343567313</v>
      </c>
      <c r="Q33" s="20">
        <f t="shared" si="9"/>
        <v>13.924174057059361</v>
      </c>
      <c r="R33" s="20">
        <f t="shared" si="10"/>
        <v>0</v>
      </c>
      <c r="S33" s="20">
        <f t="shared" si="11"/>
        <v>15.886460784789399</v>
      </c>
      <c r="T33" s="20">
        <f t="shared" si="12"/>
        <v>0</v>
      </c>
      <c r="U33" s="20">
        <f t="shared" si="13"/>
        <v>15.704828057810582</v>
      </c>
      <c r="V33" s="20">
        <f t="shared" si="14"/>
        <v>4.1416148643911091E-3</v>
      </c>
      <c r="W33" s="20">
        <f t="shared" si="15"/>
        <v>0.17749111211442728</v>
      </c>
      <c r="X33" s="20">
        <f t="shared" si="16"/>
        <v>0</v>
      </c>
      <c r="AE33" s="454" t="s">
        <v>40</v>
      </c>
      <c r="AF33" s="456">
        <v>3</v>
      </c>
      <c r="AG33" s="456">
        <v>0</v>
      </c>
      <c r="AH33" s="456">
        <v>4.0999999999999996</v>
      </c>
      <c r="AI33" s="456">
        <v>1.9</v>
      </c>
      <c r="AJ33" s="456">
        <v>0</v>
      </c>
      <c r="AK33" s="456">
        <v>3.5</v>
      </c>
      <c r="AL33" s="462">
        <f t="shared" si="3"/>
        <v>12.5</v>
      </c>
      <c r="AM33" s="458">
        <v>3.5</v>
      </c>
      <c r="AN33" s="458">
        <v>7.1</v>
      </c>
      <c r="AO33" s="458">
        <v>9.4</v>
      </c>
      <c r="AP33" s="458">
        <v>1.6</v>
      </c>
      <c r="AQ33" s="458">
        <v>0</v>
      </c>
      <c r="AR33" s="458">
        <v>1.4</v>
      </c>
      <c r="AS33" s="464">
        <f t="shared" si="4"/>
        <v>23</v>
      </c>
      <c r="AT33" s="460">
        <v>0.1</v>
      </c>
      <c r="AU33" s="460">
        <v>3.6</v>
      </c>
      <c r="AV33" s="460">
        <v>9.9</v>
      </c>
      <c r="AW33" s="460">
        <v>1.2</v>
      </c>
      <c r="AX33" s="460">
        <v>0.5</v>
      </c>
      <c r="AY33" s="460">
        <v>1</v>
      </c>
      <c r="AZ33" s="84">
        <f t="shared" si="5"/>
        <v>16.3</v>
      </c>
    </row>
    <row r="34" spans="1:52" x14ac:dyDescent="0.25">
      <c r="A34" s="453">
        <v>1977</v>
      </c>
      <c r="B34" s="21">
        <v>985.21859600000005</v>
      </c>
      <c r="C34" s="21">
        <v>305.50485900000001</v>
      </c>
      <c r="D34" s="21">
        <v>250.88328300000001</v>
      </c>
      <c r="E34" s="21">
        <v>220.47451500000003</v>
      </c>
      <c r="F34" s="21"/>
      <c r="G34" s="21">
        <f t="shared" si="0"/>
        <v>362.06879099999998</v>
      </c>
      <c r="H34" s="21"/>
      <c r="I34" s="21">
        <v>358.17882199999997</v>
      </c>
      <c r="J34" s="21">
        <v>0.30763400000000002</v>
      </c>
      <c r="K34" s="21">
        <v>3.582335</v>
      </c>
      <c r="L34" s="21"/>
      <c r="M34" s="21">
        <f t="shared" si="1"/>
        <v>2124.150044</v>
      </c>
      <c r="N34" s="20">
        <f t="shared" si="6"/>
        <v>46.381779798602594</v>
      </c>
      <c r="O34" s="20">
        <f t="shared" si="7"/>
        <v>14.382451930029477</v>
      </c>
      <c r="P34" s="20">
        <f t="shared" si="8"/>
        <v>11.810996295137425</v>
      </c>
      <c r="Q34" s="20">
        <f t="shared" si="9"/>
        <v>10.379422848341877</v>
      </c>
      <c r="R34" s="20">
        <f t="shared" si="10"/>
        <v>0</v>
      </c>
      <c r="S34" s="20">
        <f t="shared" si="11"/>
        <v>17.045349127888631</v>
      </c>
      <c r="T34" s="20">
        <f t="shared" si="12"/>
        <v>0</v>
      </c>
      <c r="U34" s="20">
        <f t="shared" si="13"/>
        <v>16.862218514729367</v>
      </c>
      <c r="V34" s="20">
        <f t="shared" si="14"/>
        <v>1.448268689252726E-2</v>
      </c>
      <c r="W34" s="20">
        <f t="shared" si="15"/>
        <v>0.16864792626673789</v>
      </c>
      <c r="X34" s="20">
        <f t="shared" si="16"/>
        <v>0</v>
      </c>
      <c r="AE34" s="454" t="s">
        <v>41</v>
      </c>
      <c r="AF34" s="456">
        <v>7.1</v>
      </c>
      <c r="AG34" s="456">
        <v>6.9</v>
      </c>
      <c r="AH34" s="456">
        <v>23.8</v>
      </c>
      <c r="AI34" s="456">
        <v>0</v>
      </c>
      <c r="AJ34" s="456">
        <v>0</v>
      </c>
      <c r="AK34" s="456">
        <v>2.2000000000000002</v>
      </c>
      <c r="AL34" s="462">
        <f t="shared" si="3"/>
        <v>40</v>
      </c>
      <c r="AM34" s="458">
        <v>9</v>
      </c>
      <c r="AN34" s="458">
        <v>20.8</v>
      </c>
      <c r="AO34" s="458">
        <v>32.200000000000003</v>
      </c>
      <c r="AP34" s="458">
        <v>0</v>
      </c>
      <c r="AQ34" s="458">
        <v>0</v>
      </c>
      <c r="AR34" s="458">
        <v>1.7</v>
      </c>
      <c r="AS34" s="464">
        <f t="shared" si="4"/>
        <v>63.7</v>
      </c>
      <c r="AT34" s="460">
        <v>0.9</v>
      </c>
      <c r="AU34" s="460">
        <v>30.6</v>
      </c>
      <c r="AV34" s="460">
        <v>26.7</v>
      </c>
      <c r="AW34" s="460">
        <v>0</v>
      </c>
      <c r="AX34" s="460">
        <v>0</v>
      </c>
      <c r="AY34" s="460">
        <v>2.8</v>
      </c>
      <c r="AZ34" s="84">
        <f t="shared" si="5"/>
        <v>61</v>
      </c>
    </row>
    <row r="35" spans="1:52" x14ac:dyDescent="0.25">
      <c r="A35" s="453">
        <v>1978</v>
      </c>
      <c r="B35" s="21">
        <v>975.74208299999998</v>
      </c>
      <c r="C35" s="21">
        <v>305.39083600000004</v>
      </c>
      <c r="D35" s="21">
        <v>276.40307000000001</v>
      </c>
      <c r="E35" s="21">
        <v>280.41887800000001</v>
      </c>
      <c r="F35" s="21"/>
      <c r="G35" s="21">
        <f t="shared" si="0"/>
        <v>368.23526399999997</v>
      </c>
      <c r="H35" s="21"/>
      <c r="I35" s="21">
        <v>365.06044099999997</v>
      </c>
      <c r="J35" s="21">
        <v>0.19719300000000001</v>
      </c>
      <c r="K35" s="21">
        <v>2.97763</v>
      </c>
      <c r="L35" s="21"/>
      <c r="M35" s="21">
        <f t="shared" si="1"/>
        <v>2206.1901310000003</v>
      </c>
      <c r="N35" s="20">
        <f t="shared" si="6"/>
        <v>44.227470211632451</v>
      </c>
      <c r="O35" s="20">
        <f t="shared" si="7"/>
        <v>13.842453182472331</v>
      </c>
      <c r="P35" s="20">
        <f t="shared" si="8"/>
        <v>12.528524451095915</v>
      </c>
      <c r="Q35" s="20">
        <f t="shared" si="9"/>
        <v>12.710549016593347</v>
      </c>
      <c r="R35" s="20">
        <f t="shared" si="10"/>
        <v>0</v>
      </c>
      <c r="S35" s="20">
        <f t="shared" si="11"/>
        <v>16.691003138205946</v>
      </c>
      <c r="T35" s="20">
        <f t="shared" si="12"/>
        <v>0</v>
      </c>
      <c r="U35" s="20">
        <f t="shared" si="13"/>
        <v>16.547097907401522</v>
      </c>
      <c r="V35" s="20">
        <f t="shared" si="14"/>
        <v>8.9381688925703924E-3</v>
      </c>
      <c r="W35" s="20">
        <f t="shared" si="15"/>
        <v>0.13496706191185476</v>
      </c>
      <c r="X35" s="20">
        <f t="shared" si="16"/>
        <v>0</v>
      </c>
      <c r="AE35" s="454" t="s">
        <v>18</v>
      </c>
      <c r="AF35" s="456">
        <v>25.8</v>
      </c>
      <c r="AG35" s="456">
        <v>2.7</v>
      </c>
      <c r="AH35" s="456">
        <v>0</v>
      </c>
      <c r="AI35" s="456">
        <v>0.2</v>
      </c>
      <c r="AJ35" s="456">
        <v>0</v>
      </c>
      <c r="AK35" s="456">
        <v>0</v>
      </c>
      <c r="AL35" s="462">
        <f t="shared" si="3"/>
        <v>28.7</v>
      </c>
      <c r="AM35" s="458">
        <v>27</v>
      </c>
      <c r="AN35" s="458">
        <v>8</v>
      </c>
      <c r="AO35" s="458">
        <v>0</v>
      </c>
      <c r="AP35" s="458">
        <v>0.3</v>
      </c>
      <c r="AQ35" s="458">
        <v>1.6</v>
      </c>
      <c r="AR35" s="458">
        <v>0.1</v>
      </c>
      <c r="AS35" s="464">
        <f t="shared" si="4"/>
        <v>37</v>
      </c>
      <c r="AT35" s="460">
        <v>12.8</v>
      </c>
      <c r="AU35" s="460">
        <v>12</v>
      </c>
      <c r="AV35" s="460">
        <v>0</v>
      </c>
      <c r="AW35" s="460">
        <v>0.2</v>
      </c>
      <c r="AX35" s="460">
        <v>7.2</v>
      </c>
      <c r="AY35" s="460">
        <v>1.9</v>
      </c>
      <c r="AZ35" s="84">
        <f t="shared" si="5"/>
        <v>34.1</v>
      </c>
    </row>
    <row r="36" spans="1:52" x14ac:dyDescent="0.25">
      <c r="A36" s="453">
        <v>1979</v>
      </c>
      <c r="B36" s="21">
        <v>1075.0370909999999</v>
      </c>
      <c r="C36" s="21">
        <v>329.48510700000003</v>
      </c>
      <c r="D36" s="21">
        <v>255.15462299999999</v>
      </c>
      <c r="E36" s="21">
        <v>279.78281199999998</v>
      </c>
      <c r="F36" s="21"/>
      <c r="G36" s="21">
        <f t="shared" si="0"/>
        <v>307.71403599999996</v>
      </c>
      <c r="H36" s="21"/>
      <c r="I36" s="21">
        <v>303.52520899999996</v>
      </c>
      <c r="J36" s="21">
        <v>0.29985899999999999</v>
      </c>
      <c r="K36" s="21">
        <v>3.8889679999999998</v>
      </c>
      <c r="L36" s="21"/>
      <c r="M36" s="21">
        <f t="shared" si="1"/>
        <v>2247.1736689999998</v>
      </c>
      <c r="N36" s="20">
        <f t="shared" si="6"/>
        <v>47.839519741186507</v>
      </c>
      <c r="O36" s="20">
        <f t="shared" si="7"/>
        <v>14.662200414025946</v>
      </c>
      <c r="P36" s="20">
        <f t="shared" si="8"/>
        <v>11.35446834928182</v>
      </c>
      <c r="Q36" s="20">
        <f t="shared" si="9"/>
        <v>12.450431217650584</v>
      </c>
      <c r="R36" s="20">
        <f t="shared" si="10"/>
        <v>0</v>
      </c>
      <c r="S36" s="20">
        <f t="shared" si="11"/>
        <v>13.693380277855152</v>
      </c>
      <c r="T36" s="20">
        <f t="shared" si="12"/>
        <v>0</v>
      </c>
      <c r="U36" s="20">
        <f t="shared" si="13"/>
        <v>13.506976037818641</v>
      </c>
      <c r="V36" s="20">
        <f t="shared" si="14"/>
        <v>1.3343828478260798E-2</v>
      </c>
      <c r="W36" s="20">
        <f t="shared" si="15"/>
        <v>0.17306041155824881</v>
      </c>
      <c r="X36" s="20">
        <f t="shared" si="16"/>
        <v>0</v>
      </c>
      <c r="AE36" s="454" t="s">
        <v>39</v>
      </c>
      <c r="AF36" s="456">
        <v>15.1</v>
      </c>
      <c r="AG36" s="456">
        <v>2.2000000000000002</v>
      </c>
      <c r="AH36" s="456">
        <v>0</v>
      </c>
      <c r="AI36" s="456">
        <v>1.7</v>
      </c>
      <c r="AJ36" s="456">
        <v>0</v>
      </c>
      <c r="AK36" s="456">
        <v>1</v>
      </c>
      <c r="AL36" s="462">
        <f t="shared" si="3"/>
        <v>20</v>
      </c>
      <c r="AM36" s="458">
        <v>7.8</v>
      </c>
      <c r="AN36" s="458">
        <v>24</v>
      </c>
      <c r="AO36" s="458">
        <v>0</v>
      </c>
      <c r="AP36" s="458">
        <v>1.8</v>
      </c>
      <c r="AQ36" s="458">
        <v>0</v>
      </c>
      <c r="AR36" s="458">
        <v>1.6</v>
      </c>
      <c r="AS36" s="464">
        <f t="shared" si="4"/>
        <v>35.200000000000003</v>
      </c>
      <c r="AT36" s="460">
        <v>2</v>
      </c>
      <c r="AU36" s="460">
        <v>26.8</v>
      </c>
      <c r="AV36" s="460">
        <v>0</v>
      </c>
      <c r="AW36" s="460">
        <v>1.9</v>
      </c>
      <c r="AX36" s="460">
        <v>0.3</v>
      </c>
      <c r="AY36" s="460">
        <v>9.4</v>
      </c>
      <c r="AZ36" s="84">
        <f t="shared" si="5"/>
        <v>40.4</v>
      </c>
    </row>
    <row r="37" spans="1:52" x14ac:dyDescent="0.25">
      <c r="A37" s="453">
        <v>1980</v>
      </c>
      <c r="B37" s="21">
        <v>1161.5623680000001</v>
      </c>
      <c r="C37" s="21">
        <v>346.23990000000003</v>
      </c>
      <c r="D37" s="21">
        <v>251.11557500000001</v>
      </c>
      <c r="E37" s="21">
        <v>276.02096999999998</v>
      </c>
      <c r="F37" s="21"/>
      <c r="G37" s="21">
        <f t="shared" si="0"/>
        <v>251.342634</v>
      </c>
      <c r="H37" s="21"/>
      <c r="I37" s="21">
        <v>245.99418900000001</v>
      </c>
      <c r="J37" s="21">
        <v>0.275366</v>
      </c>
      <c r="K37" s="21">
        <v>5.0730789999999999</v>
      </c>
      <c r="L37" s="21"/>
      <c r="M37" s="21">
        <f t="shared" si="1"/>
        <v>2286.2814470000003</v>
      </c>
      <c r="N37" s="20">
        <f t="shared" si="6"/>
        <v>50.805747014400715</v>
      </c>
      <c r="O37" s="20">
        <f t="shared" si="7"/>
        <v>15.144237838885807</v>
      </c>
      <c r="P37" s="20">
        <f t="shared" si="8"/>
        <v>10.983581016655119</v>
      </c>
      <c r="Q37" s="20">
        <f t="shared" si="9"/>
        <v>12.072921746453726</v>
      </c>
      <c r="R37" s="20">
        <f t="shared" si="10"/>
        <v>0</v>
      </c>
      <c r="S37" s="20">
        <f t="shared" si="11"/>
        <v>10.993512383604623</v>
      </c>
      <c r="T37" s="20">
        <f t="shared" si="12"/>
        <v>0</v>
      </c>
      <c r="U37" s="20">
        <f t="shared" si="13"/>
        <v>10.759575962215292</v>
      </c>
      <c r="V37" s="20">
        <f t="shared" si="14"/>
        <v>1.2044273917427278E-2</v>
      </c>
      <c r="W37" s="20">
        <f t="shared" si="15"/>
        <v>0.22189214747190306</v>
      </c>
      <c r="X37" s="20">
        <f t="shared" si="16"/>
        <v>0</v>
      </c>
      <c r="AE37" s="454" t="s">
        <v>42</v>
      </c>
      <c r="AF37" s="456">
        <v>25.9</v>
      </c>
      <c r="AG37" s="456">
        <v>22.7</v>
      </c>
      <c r="AH37" s="456">
        <v>23.6</v>
      </c>
      <c r="AI37" s="456">
        <v>28.2</v>
      </c>
      <c r="AJ37" s="456">
        <v>0</v>
      </c>
      <c r="AK37" s="456">
        <v>34.9</v>
      </c>
      <c r="AL37" s="462">
        <f t="shared" si="3"/>
        <v>135.29999999999998</v>
      </c>
      <c r="AM37" s="458">
        <v>19.2</v>
      </c>
      <c r="AN37" s="458">
        <v>43.9</v>
      </c>
      <c r="AO37" s="458">
        <v>43.2</v>
      </c>
      <c r="AP37" s="458">
        <v>26.7</v>
      </c>
      <c r="AQ37" s="458">
        <v>1.3</v>
      </c>
      <c r="AR37" s="458">
        <v>6.1</v>
      </c>
      <c r="AS37" s="464">
        <f t="shared" si="4"/>
        <v>140.4</v>
      </c>
      <c r="AT37" s="460">
        <v>0.1</v>
      </c>
      <c r="AU37" s="460">
        <v>53</v>
      </c>
      <c r="AV37" s="460">
        <v>38.4</v>
      </c>
      <c r="AW37" s="460">
        <v>29.5</v>
      </c>
      <c r="AX37" s="460">
        <v>4.5</v>
      </c>
      <c r="AY37" s="460">
        <v>3.8</v>
      </c>
      <c r="AZ37" s="84">
        <f t="shared" si="5"/>
        <v>129.30000000000001</v>
      </c>
    </row>
    <row r="38" spans="1:52" x14ac:dyDescent="0.25">
      <c r="A38" s="453">
        <v>1981</v>
      </c>
      <c r="B38" s="21">
        <v>1203.2032320000001</v>
      </c>
      <c r="C38" s="21">
        <v>345.777173</v>
      </c>
      <c r="D38" s="21">
        <v>272.67350300000004</v>
      </c>
      <c r="E38" s="21">
        <v>260.68354399999998</v>
      </c>
      <c r="F38" s="21"/>
      <c r="G38" s="21">
        <f t="shared" ref="G38:G69" si="17">SUM(H38:L38)</f>
        <v>212.35213899999999</v>
      </c>
      <c r="H38" s="21"/>
      <c r="I38" s="21">
        <v>206.42077499999999</v>
      </c>
      <c r="J38" s="21">
        <v>0.245201</v>
      </c>
      <c r="K38" s="21">
        <v>5.6861629999999996</v>
      </c>
      <c r="L38" s="21"/>
      <c r="M38" s="21">
        <f t="shared" ref="M38:M69" si="18">SUM(B38:H38)</f>
        <v>2294.6895909999998</v>
      </c>
      <c r="N38" s="20">
        <f t="shared" si="6"/>
        <v>52.43424804466288</v>
      </c>
      <c r="O38" s="20">
        <f t="shared" si="7"/>
        <v>15.06858157879708</v>
      </c>
      <c r="P38" s="20">
        <f t="shared" si="8"/>
        <v>11.882805590327013</v>
      </c>
      <c r="Q38" s="20">
        <f t="shared" si="9"/>
        <v>11.360296618001263</v>
      </c>
      <c r="R38" s="20">
        <f t="shared" si="10"/>
        <v>0</v>
      </c>
      <c r="S38" s="20">
        <f t="shared" si="11"/>
        <v>9.2540681682117771</v>
      </c>
      <c r="T38" s="20">
        <f t="shared" si="12"/>
        <v>0</v>
      </c>
      <c r="U38" s="20">
        <f t="shared" si="13"/>
        <v>8.995585974225131</v>
      </c>
      <c r="V38" s="20">
        <f t="shared" si="14"/>
        <v>1.0685584706607057E-2</v>
      </c>
      <c r="W38" s="20">
        <f t="shared" si="15"/>
        <v>0.24779660928003922</v>
      </c>
      <c r="X38" s="20">
        <f t="shared" si="16"/>
        <v>0</v>
      </c>
      <c r="AE38" s="454" t="s">
        <v>33</v>
      </c>
      <c r="AF38" s="456">
        <v>115.8</v>
      </c>
      <c r="AG38" s="456">
        <v>0.2</v>
      </c>
      <c r="AH38" s="456">
        <v>10.7</v>
      </c>
      <c r="AI38" s="456">
        <v>0.2</v>
      </c>
      <c r="AJ38" s="456">
        <v>0</v>
      </c>
      <c r="AK38" s="456">
        <v>1.1000000000000001</v>
      </c>
      <c r="AL38" s="462">
        <f t="shared" ref="AL38:AL54" si="19">SUM(AF38:AK38)</f>
        <v>128</v>
      </c>
      <c r="AM38" s="458">
        <v>130.69999999999999</v>
      </c>
      <c r="AN38" s="458">
        <v>2.5</v>
      </c>
      <c r="AO38" s="458">
        <v>17.5</v>
      </c>
      <c r="AP38" s="458">
        <v>0.4</v>
      </c>
      <c r="AQ38" s="458">
        <v>0</v>
      </c>
      <c r="AR38" s="458">
        <v>2.2999999999999998</v>
      </c>
      <c r="AS38" s="464">
        <f t="shared" ref="AS38:AS54" si="20">SUM(AM38:AR38)</f>
        <v>153.4</v>
      </c>
      <c r="AT38" s="460">
        <v>45</v>
      </c>
      <c r="AU38" s="460">
        <v>52.4</v>
      </c>
      <c r="AV38" s="460">
        <v>18.2</v>
      </c>
      <c r="AW38" s="460">
        <v>0.4</v>
      </c>
      <c r="AX38" s="460">
        <v>2.2999999999999998</v>
      </c>
      <c r="AY38" s="460">
        <v>2.7</v>
      </c>
      <c r="AZ38" s="84">
        <f t="shared" ref="AZ38:AZ54" si="21">SUM(AT38:AY38)</f>
        <v>121.00000000000001</v>
      </c>
    </row>
    <row r="39" spans="1:52" x14ac:dyDescent="0.25">
      <c r="A39" s="453">
        <v>1982</v>
      </c>
      <c r="B39" s="21">
        <v>1192.0042039999998</v>
      </c>
      <c r="C39" s="21">
        <v>305.259749</v>
      </c>
      <c r="D39" s="21">
        <v>282.77324800000002</v>
      </c>
      <c r="E39" s="21">
        <v>309.21289300000001</v>
      </c>
      <c r="F39" s="21"/>
      <c r="G39" s="21">
        <f t="shared" si="17"/>
        <v>151.83629499999998</v>
      </c>
      <c r="H39" s="21"/>
      <c r="I39" s="21">
        <v>146.79748999999998</v>
      </c>
      <c r="J39" s="21">
        <v>0.19594</v>
      </c>
      <c r="K39" s="21">
        <v>4.8428649999999998</v>
      </c>
      <c r="L39" s="21"/>
      <c r="M39" s="21">
        <f t="shared" si="18"/>
        <v>2241.0863890000001</v>
      </c>
      <c r="N39" s="20">
        <f t="shared" ref="N39:N70" si="22">B39/$M39*100</f>
        <v>53.1886771456359</v>
      </c>
      <c r="O39" s="20">
        <f t="shared" ref="O39:O70" si="23">C39/$M39*100</f>
        <v>13.621061218269706</v>
      </c>
      <c r="P39" s="20">
        <f t="shared" ref="P39:P70" si="24">D39/$M39*100</f>
        <v>12.617686198441321</v>
      </c>
      <c r="Q39" s="20">
        <f t="shared" ref="Q39:Q70" si="25">E39/$M39*100</f>
        <v>13.797455310858167</v>
      </c>
      <c r="R39" s="20">
        <f t="shared" ref="R39:R70" si="26">F39/$M39*100</f>
        <v>0</v>
      </c>
      <c r="S39" s="20">
        <f t="shared" ref="S39:S70" si="27">G39/$M39*100</f>
        <v>6.7751201267948966</v>
      </c>
      <c r="T39" s="20">
        <f t="shared" ref="T39:T70" si="28">H39/$M39*100</f>
        <v>0</v>
      </c>
      <c r="U39" s="20">
        <f t="shared" ref="U39:U70" si="29">I39/$M39*100</f>
        <v>6.5502825201442949</v>
      </c>
      <c r="V39" s="20">
        <f t="shared" ref="V39:V70" si="30">J39/$M39*100</f>
        <v>8.7430810771837661E-3</v>
      </c>
      <c r="W39" s="20">
        <f t="shared" si="15"/>
        <v>0.21609452557341821</v>
      </c>
      <c r="X39" s="20">
        <f t="shared" si="16"/>
        <v>0</v>
      </c>
      <c r="AE39" s="454" t="s">
        <v>26</v>
      </c>
      <c r="AF39" s="456">
        <v>25.7</v>
      </c>
      <c r="AG39" s="456">
        <v>18.2</v>
      </c>
      <c r="AH39" s="456">
        <v>0</v>
      </c>
      <c r="AI39" s="456">
        <v>2.7</v>
      </c>
      <c r="AJ39" s="456">
        <v>0</v>
      </c>
      <c r="AK39" s="456">
        <v>0.5</v>
      </c>
      <c r="AL39" s="462">
        <f t="shared" si="19"/>
        <v>47.1</v>
      </c>
      <c r="AM39" s="458">
        <v>36.299999999999997</v>
      </c>
      <c r="AN39" s="458">
        <v>33.799999999999997</v>
      </c>
      <c r="AO39" s="458">
        <v>0</v>
      </c>
      <c r="AP39" s="458">
        <v>3.8</v>
      </c>
      <c r="AQ39" s="458">
        <v>2.4</v>
      </c>
      <c r="AR39" s="458">
        <v>0.1</v>
      </c>
      <c r="AS39" s="464">
        <f t="shared" si="20"/>
        <v>76.399999999999991</v>
      </c>
      <c r="AT39" s="460">
        <v>5.9</v>
      </c>
      <c r="AU39" s="460">
        <v>43.8</v>
      </c>
      <c r="AV39" s="460">
        <v>0</v>
      </c>
      <c r="AW39" s="460">
        <v>2.9</v>
      </c>
      <c r="AX39" s="460">
        <v>29.4</v>
      </c>
      <c r="AY39" s="460">
        <v>0.3</v>
      </c>
      <c r="AZ39" s="84">
        <f t="shared" si="21"/>
        <v>82.3</v>
      </c>
    </row>
    <row r="40" spans="1:52" x14ac:dyDescent="0.25">
      <c r="A40" s="453">
        <v>1983</v>
      </c>
      <c r="B40" s="21">
        <v>1259.4242790000001</v>
      </c>
      <c r="C40" s="21">
        <v>274.09845799999999</v>
      </c>
      <c r="D40" s="21">
        <v>293.677119</v>
      </c>
      <c r="E40" s="21">
        <v>332.12973499999998</v>
      </c>
      <c r="F40" s="21">
        <v>2.6680000000000002E-3</v>
      </c>
      <c r="G40" s="21">
        <f t="shared" si="17"/>
        <v>150.78956099999999</v>
      </c>
      <c r="H40" s="21"/>
      <c r="I40" s="21">
        <v>144.498593</v>
      </c>
      <c r="J40" s="21">
        <v>0.215867</v>
      </c>
      <c r="K40" s="21">
        <v>6.0751010000000001</v>
      </c>
      <c r="L40" s="21"/>
      <c r="M40" s="21">
        <f t="shared" si="18"/>
        <v>2310.1218199999998</v>
      </c>
      <c r="N40" s="20">
        <f t="shared" si="22"/>
        <v>54.517656519083488</v>
      </c>
      <c r="O40" s="20">
        <f t="shared" si="23"/>
        <v>11.865108395019618</v>
      </c>
      <c r="P40" s="20">
        <f t="shared" si="24"/>
        <v>12.712624782705184</v>
      </c>
      <c r="Q40" s="20">
        <f t="shared" si="25"/>
        <v>14.377152413546746</v>
      </c>
      <c r="R40" s="20">
        <f t="shared" si="26"/>
        <v>1.1549174493317416E-4</v>
      </c>
      <c r="S40" s="20">
        <f t="shared" si="27"/>
        <v>6.5273423979000373</v>
      </c>
      <c r="T40" s="20">
        <f t="shared" si="28"/>
        <v>0</v>
      </c>
      <c r="U40" s="20">
        <f t="shared" si="29"/>
        <v>6.2550204819934567</v>
      </c>
      <c r="V40" s="20">
        <f t="shared" si="30"/>
        <v>9.3443989893139071E-3</v>
      </c>
      <c r="W40" s="20">
        <f t="shared" si="15"/>
        <v>0.26297751691726806</v>
      </c>
      <c r="X40" s="20">
        <f t="shared" si="16"/>
        <v>0</v>
      </c>
      <c r="AE40" s="454" t="s">
        <v>49</v>
      </c>
      <c r="AF40" s="456">
        <v>1.3</v>
      </c>
      <c r="AG40" s="456">
        <v>0.8</v>
      </c>
      <c r="AH40" s="456">
        <v>6.1</v>
      </c>
      <c r="AI40" s="456">
        <v>41.2</v>
      </c>
      <c r="AJ40" s="456">
        <v>0</v>
      </c>
      <c r="AK40" s="456">
        <v>0.9</v>
      </c>
      <c r="AL40" s="462">
        <f t="shared" si="19"/>
        <v>50.300000000000004</v>
      </c>
      <c r="AM40" s="458">
        <v>4</v>
      </c>
      <c r="AN40" s="458">
        <v>17.399999999999999</v>
      </c>
      <c r="AO40" s="458">
        <v>0</v>
      </c>
      <c r="AP40" s="458">
        <v>33.799999999999997</v>
      </c>
      <c r="AQ40" s="458">
        <v>2.6</v>
      </c>
      <c r="AR40" s="458">
        <v>0.9</v>
      </c>
      <c r="AS40" s="464">
        <f t="shared" si="20"/>
        <v>58.699999999999996</v>
      </c>
      <c r="AT40" s="460">
        <v>1.6</v>
      </c>
      <c r="AU40" s="460">
        <v>19</v>
      </c>
      <c r="AV40" s="460">
        <v>0</v>
      </c>
      <c r="AW40" s="460">
        <v>31.9</v>
      </c>
      <c r="AX40" s="460">
        <v>8.8000000000000007</v>
      </c>
      <c r="AY40" s="460">
        <v>2.2999999999999998</v>
      </c>
      <c r="AZ40" s="84">
        <f t="shared" si="21"/>
        <v>63.599999999999994</v>
      </c>
    </row>
    <row r="41" spans="1:52" x14ac:dyDescent="0.25">
      <c r="A41" s="453">
        <v>1984</v>
      </c>
      <c r="B41" s="21">
        <v>1341.680752</v>
      </c>
      <c r="C41" s="21">
        <v>297.393596</v>
      </c>
      <c r="D41" s="21">
        <v>327.63354900000002</v>
      </c>
      <c r="E41" s="21">
        <v>321.15024499999998</v>
      </c>
      <c r="F41" s="21">
        <v>6.4900000000000001E-3</v>
      </c>
      <c r="G41" s="21">
        <f t="shared" si="17"/>
        <v>128.01507599999999</v>
      </c>
      <c r="H41" s="21">
        <v>5.2480000000000001E-3</v>
      </c>
      <c r="I41" s="21">
        <v>119.807913</v>
      </c>
      <c r="J41" s="21">
        <v>0.46141100000000002</v>
      </c>
      <c r="K41" s="21">
        <v>7.7405039999999996</v>
      </c>
      <c r="L41" s="21"/>
      <c r="M41" s="21">
        <f t="shared" si="18"/>
        <v>2415.8849560000003</v>
      </c>
      <c r="N41" s="20">
        <f t="shared" si="22"/>
        <v>55.53578818676165</v>
      </c>
      <c r="O41" s="20">
        <f t="shared" si="23"/>
        <v>12.309923751187098</v>
      </c>
      <c r="P41" s="20">
        <f t="shared" si="24"/>
        <v>13.56163703848156</v>
      </c>
      <c r="Q41" s="20">
        <f t="shared" si="25"/>
        <v>13.293275584269995</v>
      </c>
      <c r="R41" s="20">
        <f t="shared" si="26"/>
        <v>2.6863861972738733E-4</v>
      </c>
      <c r="S41" s="20">
        <f t="shared" si="27"/>
        <v>5.2988895717930031</v>
      </c>
      <c r="T41" s="20">
        <f t="shared" si="28"/>
        <v>2.1722888695367162E-4</v>
      </c>
      <c r="U41" s="20">
        <f t="shared" si="29"/>
        <v>4.9591729400214026</v>
      </c>
      <c r="V41" s="20">
        <f t="shared" si="30"/>
        <v>1.9099046867031358E-2</v>
      </c>
      <c r="W41" s="20">
        <f t="shared" si="15"/>
        <v>0.32040035601761491</v>
      </c>
      <c r="X41" s="20">
        <f t="shared" si="16"/>
        <v>0</v>
      </c>
      <c r="AE41" s="454" t="s">
        <v>24</v>
      </c>
      <c r="AF41" s="456">
        <v>106.7</v>
      </c>
      <c r="AG41" s="456">
        <v>2.8</v>
      </c>
      <c r="AH41" s="456">
        <v>57.8</v>
      </c>
      <c r="AI41" s="456">
        <v>2.9</v>
      </c>
      <c r="AJ41" s="456">
        <v>0</v>
      </c>
      <c r="AK41" s="456">
        <v>5.5</v>
      </c>
      <c r="AL41" s="462">
        <f t="shared" si="19"/>
        <v>175.70000000000002</v>
      </c>
      <c r="AM41" s="458">
        <v>117.6</v>
      </c>
      <c r="AN41" s="458">
        <v>18.7</v>
      </c>
      <c r="AO41" s="458">
        <v>78.7</v>
      </c>
      <c r="AP41" s="458">
        <v>2.5</v>
      </c>
      <c r="AQ41" s="458">
        <v>0.7</v>
      </c>
      <c r="AR41" s="458">
        <v>4.0999999999999996</v>
      </c>
      <c r="AS41" s="464">
        <f t="shared" si="20"/>
        <v>222.29999999999998</v>
      </c>
      <c r="AT41" s="460">
        <v>23.5</v>
      </c>
      <c r="AU41" s="460">
        <v>120.8</v>
      </c>
      <c r="AV41" s="460">
        <v>76.5</v>
      </c>
      <c r="AW41" s="460">
        <v>2.7</v>
      </c>
      <c r="AX41" s="460">
        <v>3.7</v>
      </c>
      <c r="AY41" s="460">
        <v>3</v>
      </c>
      <c r="AZ41" s="84">
        <f t="shared" si="21"/>
        <v>230.2</v>
      </c>
    </row>
    <row r="42" spans="1:52" x14ac:dyDescent="0.25">
      <c r="A42" s="453">
        <v>1985</v>
      </c>
      <c r="B42" s="21">
        <v>1402.128125</v>
      </c>
      <c r="C42" s="21">
        <v>291.945965</v>
      </c>
      <c r="D42" s="21">
        <v>383.69072700000004</v>
      </c>
      <c r="E42" s="21">
        <v>281.14941800000003</v>
      </c>
      <c r="F42" s="21">
        <v>5.7619999999999998E-3</v>
      </c>
      <c r="G42" s="21">
        <f t="shared" si="17"/>
        <v>110.28142700000002</v>
      </c>
      <c r="H42" s="21">
        <v>1.0630000000000001E-2</v>
      </c>
      <c r="I42" s="21">
        <v>100.20227300000001</v>
      </c>
      <c r="J42" s="21">
        <v>0.74329400000000001</v>
      </c>
      <c r="K42" s="21">
        <v>9.3252299999999995</v>
      </c>
      <c r="L42" s="21"/>
      <c r="M42" s="21">
        <f t="shared" si="18"/>
        <v>2469.2120540000001</v>
      </c>
      <c r="N42" s="20">
        <f t="shared" si="22"/>
        <v>56.784435452946312</v>
      </c>
      <c r="O42" s="20">
        <f t="shared" si="23"/>
        <v>11.823446452363706</v>
      </c>
      <c r="P42" s="20">
        <f t="shared" si="24"/>
        <v>15.538994570289752</v>
      </c>
      <c r="Q42" s="20">
        <f t="shared" si="25"/>
        <v>11.386199801857925</v>
      </c>
      <c r="R42" s="20">
        <f t="shared" si="26"/>
        <v>2.3335379359848204E-4</v>
      </c>
      <c r="S42" s="20">
        <f t="shared" si="27"/>
        <v>4.4662598670434006</v>
      </c>
      <c r="T42" s="20">
        <f t="shared" si="28"/>
        <v>4.3050170530230209E-4</v>
      </c>
      <c r="U42" s="20">
        <f t="shared" si="29"/>
        <v>4.0580667358106135</v>
      </c>
      <c r="V42" s="20">
        <f t="shared" si="30"/>
        <v>3.0102477379206898E-2</v>
      </c>
      <c r="W42" s="20">
        <f t="shared" si="15"/>
        <v>0.37766015214827714</v>
      </c>
      <c r="X42" s="20">
        <f t="shared" si="16"/>
        <v>0</v>
      </c>
      <c r="AE42" s="454" t="s">
        <v>52</v>
      </c>
      <c r="AF42" s="456">
        <v>0</v>
      </c>
      <c r="AG42" s="456">
        <v>0.9</v>
      </c>
      <c r="AH42" s="456">
        <v>0</v>
      </c>
      <c r="AI42" s="456">
        <v>0</v>
      </c>
      <c r="AJ42" s="456">
        <v>0</v>
      </c>
      <c r="AK42" s="456">
        <v>0.2</v>
      </c>
      <c r="AL42" s="462">
        <f t="shared" si="19"/>
        <v>1.1000000000000001</v>
      </c>
      <c r="AM42" s="458">
        <v>0</v>
      </c>
      <c r="AN42" s="458">
        <v>7.2</v>
      </c>
      <c r="AO42" s="458">
        <v>0</v>
      </c>
      <c r="AP42" s="458">
        <v>0</v>
      </c>
      <c r="AQ42" s="458">
        <v>0</v>
      </c>
      <c r="AR42" s="458">
        <v>0.2</v>
      </c>
      <c r="AS42" s="464">
        <f t="shared" si="20"/>
        <v>7.4</v>
      </c>
      <c r="AT42" s="460">
        <v>0</v>
      </c>
      <c r="AU42" s="460">
        <v>8.3000000000000007</v>
      </c>
      <c r="AV42" s="460">
        <v>0</v>
      </c>
      <c r="AW42" s="460">
        <v>0</v>
      </c>
      <c r="AX42" s="460">
        <v>0.2</v>
      </c>
      <c r="AY42" s="460">
        <v>0.4</v>
      </c>
      <c r="AZ42" s="84">
        <f t="shared" si="21"/>
        <v>8.9</v>
      </c>
    </row>
    <row r="43" spans="1:52" x14ac:dyDescent="0.25">
      <c r="A43" s="453">
        <v>1986</v>
      </c>
      <c r="B43" s="21">
        <v>1385.8314520000001</v>
      </c>
      <c r="C43" s="21">
        <v>248.508433</v>
      </c>
      <c r="D43" s="21">
        <v>414.03806300000002</v>
      </c>
      <c r="E43" s="21">
        <v>290.84409899999997</v>
      </c>
      <c r="F43" s="21">
        <v>4.189E-3</v>
      </c>
      <c r="G43" s="21">
        <f t="shared" si="17"/>
        <v>147.39836199999999</v>
      </c>
      <c r="H43" s="21">
        <v>1.4031999999999999E-2</v>
      </c>
      <c r="I43" s="21">
        <v>136.584867</v>
      </c>
      <c r="J43" s="21">
        <v>0.49150900000000003</v>
      </c>
      <c r="K43" s="21">
        <v>10.307954000000001</v>
      </c>
      <c r="L43" s="21"/>
      <c r="M43" s="21">
        <f t="shared" si="18"/>
        <v>2486.6386300000004</v>
      </c>
      <c r="N43" s="20">
        <f t="shared" si="22"/>
        <v>55.731115702968061</v>
      </c>
      <c r="O43" s="20">
        <f t="shared" si="23"/>
        <v>9.9937493933326351</v>
      </c>
      <c r="P43" s="20">
        <f t="shared" si="24"/>
        <v>16.65051198050438</v>
      </c>
      <c r="Q43" s="20">
        <f t="shared" si="25"/>
        <v>11.696275264572717</v>
      </c>
      <c r="R43" s="20">
        <f t="shared" si="26"/>
        <v>1.6846034439672479E-4</v>
      </c>
      <c r="S43" s="20">
        <f t="shared" si="27"/>
        <v>5.9276149023712374</v>
      </c>
      <c r="T43" s="20">
        <f t="shared" si="28"/>
        <v>5.64295906558807E-4</v>
      </c>
      <c r="U43" s="20">
        <f t="shared" si="29"/>
        <v>5.4927509511102537</v>
      </c>
      <c r="V43" s="20">
        <f t="shared" si="30"/>
        <v>1.976600033757217E-2</v>
      </c>
      <c r="W43" s="20">
        <f t="shared" si="15"/>
        <v>0.41453365501685302</v>
      </c>
      <c r="X43" s="20">
        <f t="shared" si="16"/>
        <v>0</v>
      </c>
      <c r="AE43" s="454" t="s">
        <v>23</v>
      </c>
      <c r="AF43" s="456">
        <v>23.4</v>
      </c>
      <c r="AG43" s="456">
        <v>0.8</v>
      </c>
      <c r="AH43" s="456">
        <v>42.9</v>
      </c>
      <c r="AI43" s="456">
        <v>3.3</v>
      </c>
      <c r="AJ43" s="456">
        <v>0</v>
      </c>
      <c r="AK43" s="456">
        <v>1</v>
      </c>
      <c r="AL43" s="462">
        <f t="shared" si="19"/>
        <v>71.399999999999991</v>
      </c>
      <c r="AM43" s="458">
        <v>41.5</v>
      </c>
      <c r="AN43" s="458">
        <v>5.7</v>
      </c>
      <c r="AO43" s="458">
        <v>51.8</v>
      </c>
      <c r="AP43" s="458">
        <v>1.1000000000000001</v>
      </c>
      <c r="AQ43" s="458">
        <v>0</v>
      </c>
      <c r="AR43" s="458">
        <v>0.8</v>
      </c>
      <c r="AS43" s="464">
        <f t="shared" si="20"/>
        <v>100.89999999999999</v>
      </c>
      <c r="AT43" s="460">
        <v>12.5</v>
      </c>
      <c r="AU43" s="460">
        <v>24.2</v>
      </c>
      <c r="AV43" s="460">
        <v>54.8</v>
      </c>
      <c r="AW43" s="460">
        <v>3.9</v>
      </c>
      <c r="AX43" s="460">
        <v>0</v>
      </c>
      <c r="AY43" s="460">
        <v>3.2</v>
      </c>
      <c r="AZ43" s="84">
        <f t="shared" si="21"/>
        <v>98.600000000000009</v>
      </c>
    </row>
    <row r="44" spans="1:52" x14ac:dyDescent="0.25">
      <c r="A44" s="453">
        <v>1987</v>
      </c>
      <c r="B44" s="21">
        <v>1463.781289</v>
      </c>
      <c r="C44" s="21">
        <v>272.62080300000002</v>
      </c>
      <c r="D44" s="21">
        <v>455.27038199999998</v>
      </c>
      <c r="E44" s="21">
        <v>249.694973</v>
      </c>
      <c r="F44" s="21">
        <v>3.5409999999999999E-3</v>
      </c>
      <c r="G44" s="21">
        <f t="shared" si="17"/>
        <v>130.06161700000001</v>
      </c>
      <c r="H44" s="21">
        <v>1.0496999999999999E-2</v>
      </c>
      <c r="I44" s="21">
        <v>118.492571</v>
      </c>
      <c r="J44" s="21">
        <v>0.78308800000000001</v>
      </c>
      <c r="K44" s="21">
        <v>10.775461</v>
      </c>
      <c r="L44" s="21"/>
      <c r="M44" s="21">
        <f t="shared" si="18"/>
        <v>2571.4431020000002</v>
      </c>
      <c r="N44" s="20">
        <f t="shared" si="22"/>
        <v>56.924506237820694</v>
      </c>
      <c r="O44" s="20">
        <f t="shared" si="23"/>
        <v>10.601860207910601</v>
      </c>
      <c r="P44" s="20">
        <f t="shared" si="24"/>
        <v>17.704859253774767</v>
      </c>
      <c r="Q44" s="20">
        <f t="shared" si="25"/>
        <v>9.710305190334326</v>
      </c>
      <c r="R44" s="20">
        <f t="shared" si="26"/>
        <v>1.3770477741645941E-4</v>
      </c>
      <c r="S44" s="20">
        <f t="shared" si="27"/>
        <v>5.0579231910222529</v>
      </c>
      <c r="T44" s="20">
        <f t="shared" si="28"/>
        <v>4.0821435993803294E-4</v>
      </c>
      <c r="U44" s="20">
        <f t="shared" si="29"/>
        <v>4.6080183888898656</v>
      </c>
      <c r="V44" s="20">
        <f t="shared" si="30"/>
        <v>3.0453250137673082E-2</v>
      </c>
      <c r="W44" s="20">
        <f t="shared" si="15"/>
        <v>0.4190433376347753</v>
      </c>
      <c r="X44" s="20">
        <f t="shared" si="16"/>
        <v>0</v>
      </c>
      <c r="AE44" s="454" t="s">
        <v>45</v>
      </c>
      <c r="AF44" s="456">
        <v>2.5</v>
      </c>
      <c r="AG44" s="456">
        <v>0</v>
      </c>
      <c r="AH44" s="456">
        <v>0</v>
      </c>
      <c r="AI44" s="456">
        <v>3.9</v>
      </c>
      <c r="AJ44" s="456">
        <v>0</v>
      </c>
      <c r="AK44" s="456">
        <v>0</v>
      </c>
      <c r="AL44" s="462">
        <f t="shared" si="19"/>
        <v>6.4</v>
      </c>
      <c r="AM44" s="458">
        <v>3.7</v>
      </c>
      <c r="AN44" s="458">
        <v>0.2</v>
      </c>
      <c r="AO44" s="458">
        <v>0</v>
      </c>
      <c r="AP44" s="458">
        <v>3</v>
      </c>
      <c r="AQ44" s="458">
        <v>0.1</v>
      </c>
      <c r="AR44" s="458">
        <v>0.1</v>
      </c>
      <c r="AS44" s="464">
        <f t="shared" si="20"/>
        <v>7.1</v>
      </c>
      <c r="AT44" s="460">
        <v>1.6</v>
      </c>
      <c r="AU44" s="460">
        <v>1.1000000000000001</v>
      </c>
      <c r="AV44" s="460">
        <v>0</v>
      </c>
      <c r="AW44" s="460">
        <v>5.8</v>
      </c>
      <c r="AX44" s="460">
        <v>5.5</v>
      </c>
      <c r="AY44" s="460">
        <v>0</v>
      </c>
      <c r="AZ44" s="84">
        <f t="shared" si="21"/>
        <v>14</v>
      </c>
    </row>
    <row r="45" spans="1:52" x14ac:dyDescent="0.25">
      <c r="A45" s="453">
        <v>1988</v>
      </c>
      <c r="B45" s="21">
        <v>1540.6527739999999</v>
      </c>
      <c r="C45" s="21">
        <v>252.800704</v>
      </c>
      <c r="D45" s="21">
        <v>526.97304700000007</v>
      </c>
      <c r="E45" s="21">
        <v>222.939683</v>
      </c>
      <c r="F45" s="21">
        <v>8.7100000000000003E-4</v>
      </c>
      <c r="G45" s="21">
        <f t="shared" si="17"/>
        <v>160.14472000000001</v>
      </c>
      <c r="H45" s="21">
        <v>9.0939999999999997E-3</v>
      </c>
      <c r="I45" s="21">
        <v>148.89956099999998</v>
      </c>
      <c r="J45" s="21">
        <v>0.93598599999999998</v>
      </c>
      <c r="K45" s="21">
        <v>10.300079</v>
      </c>
      <c r="L45" s="21"/>
      <c r="M45" s="21">
        <f t="shared" si="18"/>
        <v>2703.5208929999999</v>
      </c>
      <c r="N45" s="20">
        <f t="shared" si="22"/>
        <v>56.986900970104692</v>
      </c>
      <c r="O45" s="20">
        <f t="shared" si="23"/>
        <v>9.3507952779116916</v>
      </c>
      <c r="P45" s="20">
        <f t="shared" si="24"/>
        <v>19.492101887003987</v>
      </c>
      <c r="Q45" s="20">
        <f t="shared" si="25"/>
        <v>8.2462718737346936</v>
      </c>
      <c r="R45" s="20">
        <f t="shared" si="26"/>
        <v>3.221724685964911E-5</v>
      </c>
      <c r="S45" s="20">
        <f t="shared" si="27"/>
        <v>5.9235613978293751</v>
      </c>
      <c r="T45" s="20">
        <f t="shared" si="28"/>
        <v>3.3637616870453384E-4</v>
      </c>
      <c r="U45" s="20">
        <f t="shared" si="29"/>
        <v>5.5076164340188063</v>
      </c>
      <c r="V45" s="20">
        <f t="shared" si="30"/>
        <v>3.4621001170121166E-2</v>
      </c>
      <c r="W45" s="20">
        <f t="shared" si="15"/>
        <v>0.38098758647174252</v>
      </c>
      <c r="X45" s="20">
        <f t="shared" si="16"/>
        <v>0</v>
      </c>
      <c r="AE45" s="454" t="s">
        <v>32</v>
      </c>
      <c r="AF45" s="456">
        <v>51.8</v>
      </c>
      <c r="AG45" s="456">
        <v>0.2</v>
      </c>
      <c r="AH45" s="456">
        <v>14</v>
      </c>
      <c r="AI45" s="456">
        <v>10</v>
      </c>
      <c r="AJ45" s="456">
        <v>0</v>
      </c>
      <c r="AK45" s="456">
        <v>0.1</v>
      </c>
      <c r="AL45" s="462">
        <f t="shared" si="19"/>
        <v>76.099999999999994</v>
      </c>
      <c r="AM45" s="458">
        <v>57.1</v>
      </c>
      <c r="AN45" s="458">
        <v>0.5</v>
      </c>
      <c r="AO45" s="458">
        <v>27</v>
      </c>
      <c r="AP45" s="458">
        <v>5.6</v>
      </c>
      <c r="AQ45" s="458">
        <v>0.1</v>
      </c>
      <c r="AR45" s="458">
        <v>0.4</v>
      </c>
      <c r="AS45" s="464">
        <f t="shared" si="20"/>
        <v>90.699999999999989</v>
      </c>
      <c r="AT45" s="460">
        <v>14.2</v>
      </c>
      <c r="AU45" s="460">
        <v>15.7</v>
      </c>
      <c r="AV45" s="460">
        <v>36.700000000000003</v>
      </c>
      <c r="AW45" s="460">
        <v>13.5</v>
      </c>
      <c r="AX45" s="460">
        <v>0</v>
      </c>
      <c r="AY45" s="460">
        <v>0.5</v>
      </c>
      <c r="AZ45" s="84">
        <f t="shared" si="21"/>
        <v>80.599999999999994</v>
      </c>
    </row>
    <row r="46" spans="1:52" x14ac:dyDescent="0.25">
      <c r="A46" s="453">
        <v>1989</v>
      </c>
      <c r="B46" s="21">
        <v>1562.3661969999998</v>
      </c>
      <c r="C46" s="21">
        <v>297.29512699999998</v>
      </c>
      <c r="D46" s="21">
        <v>529.35471699999994</v>
      </c>
      <c r="E46" s="21">
        <v>269.18920899999995</v>
      </c>
      <c r="F46" s="21">
        <v>2.1120430000000003</v>
      </c>
      <c r="G46" s="21">
        <f t="shared" si="17"/>
        <v>179.88518000000002</v>
      </c>
      <c r="H46" s="21">
        <v>0.25060100000000002</v>
      </c>
      <c r="I46" s="21">
        <v>159.00496100000001</v>
      </c>
      <c r="J46" s="21">
        <v>5.582109</v>
      </c>
      <c r="K46" s="21">
        <v>14.593442999999999</v>
      </c>
      <c r="L46" s="21">
        <v>0.45406599999999997</v>
      </c>
      <c r="M46" s="21">
        <f t="shared" si="18"/>
        <v>2840.4530740000005</v>
      </c>
      <c r="N46" s="20">
        <f t="shared" si="22"/>
        <v>55.004119282978849</v>
      </c>
      <c r="O46" s="20">
        <f t="shared" si="23"/>
        <v>10.466468526492543</v>
      </c>
      <c r="P46" s="20">
        <f t="shared" si="24"/>
        <v>18.636277495496476</v>
      </c>
      <c r="Q46" s="20">
        <f t="shared" si="25"/>
        <v>9.4769813824426485</v>
      </c>
      <c r="R46" s="20">
        <f t="shared" si="26"/>
        <v>7.4355849048608508E-2</v>
      </c>
      <c r="S46" s="20">
        <f t="shared" si="27"/>
        <v>6.3329748921597568</v>
      </c>
      <c r="T46" s="20">
        <f t="shared" si="28"/>
        <v>8.8225713810894668E-3</v>
      </c>
      <c r="U46" s="20">
        <f t="shared" si="29"/>
        <v>5.5978731863394264</v>
      </c>
      <c r="V46" s="20">
        <f t="shared" si="30"/>
        <v>0.19652178207398185</v>
      </c>
      <c r="W46" s="20">
        <f t="shared" si="15"/>
        <v>0.51377166317516831</v>
      </c>
      <c r="X46" s="20">
        <f t="shared" si="16"/>
        <v>1.5985689190090097E-2</v>
      </c>
      <c r="AE46" s="454" t="s">
        <v>22</v>
      </c>
      <c r="AF46" s="456">
        <v>120.9</v>
      </c>
      <c r="AG46" s="456">
        <v>136.19999999999999</v>
      </c>
      <c r="AH46" s="456">
        <v>15.9</v>
      </c>
      <c r="AI46" s="456">
        <v>1.8</v>
      </c>
      <c r="AJ46" s="456">
        <v>0</v>
      </c>
      <c r="AK46" s="456">
        <v>6.8</v>
      </c>
      <c r="AL46" s="462">
        <f t="shared" si="19"/>
        <v>281.60000000000002</v>
      </c>
      <c r="AM46" s="458">
        <v>147.1</v>
      </c>
      <c r="AN46" s="458">
        <v>193.2</v>
      </c>
      <c r="AO46" s="458">
        <v>40.700000000000003</v>
      </c>
      <c r="AP46" s="458">
        <v>1</v>
      </c>
      <c r="AQ46" s="458">
        <v>16.2</v>
      </c>
      <c r="AR46" s="458">
        <v>6.4</v>
      </c>
      <c r="AS46" s="464">
        <f t="shared" si="20"/>
        <v>404.59999999999991</v>
      </c>
      <c r="AT46" s="460">
        <v>78.8</v>
      </c>
      <c r="AU46" s="460">
        <v>246.6</v>
      </c>
      <c r="AV46" s="460">
        <v>41.4</v>
      </c>
      <c r="AW46" s="460">
        <v>1.1000000000000001</v>
      </c>
      <c r="AX46" s="460">
        <v>92.4</v>
      </c>
      <c r="AY46" s="460">
        <v>13.1</v>
      </c>
      <c r="AZ46" s="84">
        <f t="shared" si="21"/>
        <v>473.4</v>
      </c>
    </row>
    <row r="47" spans="1:52" x14ac:dyDescent="0.25">
      <c r="A47" s="453">
        <v>1990</v>
      </c>
      <c r="B47" s="21">
        <v>1594.011479</v>
      </c>
      <c r="C47" s="21">
        <v>372.765154</v>
      </c>
      <c r="D47" s="21">
        <v>576.86167799999998</v>
      </c>
      <c r="E47" s="21">
        <v>292.86584599999998</v>
      </c>
      <c r="F47" s="21">
        <v>2.7886000000000002</v>
      </c>
      <c r="G47" s="21">
        <f t="shared" si="17"/>
        <v>185.166279</v>
      </c>
      <c r="H47" s="21">
        <v>0.367087</v>
      </c>
      <c r="I47" s="21">
        <v>126.460202</v>
      </c>
      <c r="J47" s="21">
        <v>32.521889000000002</v>
      </c>
      <c r="K47" s="21">
        <v>15.434271000000001</v>
      </c>
      <c r="L47" s="21">
        <v>10.38283</v>
      </c>
      <c r="M47" s="21">
        <f t="shared" si="18"/>
        <v>3024.8261229999998</v>
      </c>
      <c r="N47" s="20">
        <f t="shared" si="22"/>
        <v>52.697623406500846</v>
      </c>
      <c r="O47" s="20">
        <f t="shared" si="23"/>
        <v>12.323523364387448</v>
      </c>
      <c r="P47" s="20">
        <f t="shared" si="24"/>
        <v>19.070903732736642</v>
      </c>
      <c r="Q47" s="20">
        <f t="shared" si="25"/>
        <v>9.6820720957519981</v>
      </c>
      <c r="R47" s="20">
        <f t="shared" si="26"/>
        <v>9.2190423072460365E-2</v>
      </c>
      <c r="S47" s="20">
        <f t="shared" si="27"/>
        <v>6.1215511725465221</v>
      </c>
      <c r="T47" s="20">
        <f t="shared" si="28"/>
        <v>1.2135805004088165E-2</v>
      </c>
      <c r="U47" s="20">
        <f t="shared" si="29"/>
        <v>4.1807428545538254</v>
      </c>
      <c r="V47" s="20">
        <f t="shared" si="30"/>
        <v>1.0751655691119542</v>
      </c>
      <c r="W47" s="20">
        <f t="shared" si="15"/>
        <v>0.51025316406261423</v>
      </c>
      <c r="X47" s="20">
        <f t="shared" si="16"/>
        <v>0.34325377981404059</v>
      </c>
      <c r="AE47" s="454" t="s">
        <v>12</v>
      </c>
      <c r="AF47" s="456">
        <v>31.5</v>
      </c>
      <c r="AG47" s="456">
        <v>0.1</v>
      </c>
      <c r="AH47" s="456">
        <v>0</v>
      </c>
      <c r="AI47" s="456">
        <v>0.5</v>
      </c>
      <c r="AJ47" s="456">
        <v>0</v>
      </c>
      <c r="AK47" s="456">
        <v>0.4</v>
      </c>
      <c r="AL47" s="462">
        <f t="shared" si="19"/>
        <v>32.5</v>
      </c>
      <c r="AM47" s="458">
        <v>38</v>
      </c>
      <c r="AN47" s="458">
        <v>7.4</v>
      </c>
      <c r="AO47" s="458">
        <v>0</v>
      </c>
      <c r="AP47" s="458">
        <v>0.7</v>
      </c>
      <c r="AQ47" s="458">
        <v>0</v>
      </c>
      <c r="AR47" s="458">
        <v>0.5</v>
      </c>
      <c r="AS47" s="464">
        <f t="shared" si="20"/>
        <v>46.6</v>
      </c>
      <c r="AT47" s="460">
        <v>22.8</v>
      </c>
      <c r="AU47" s="460">
        <v>9.5</v>
      </c>
      <c r="AV47" s="460">
        <v>0</v>
      </c>
      <c r="AW47" s="460">
        <v>0.8</v>
      </c>
      <c r="AX47" s="460">
        <v>0.8</v>
      </c>
      <c r="AY47" s="460">
        <v>3.2</v>
      </c>
      <c r="AZ47" s="84">
        <f t="shared" si="21"/>
        <v>37.099999999999994</v>
      </c>
    </row>
    <row r="48" spans="1:52" x14ac:dyDescent="0.25">
      <c r="A48" s="453">
        <v>1991</v>
      </c>
      <c r="B48" s="21">
        <v>1590.622748</v>
      </c>
      <c r="C48" s="21">
        <v>381.55301700000001</v>
      </c>
      <c r="D48" s="21">
        <v>612.56508699999995</v>
      </c>
      <c r="E48" s="21">
        <v>288.99418900000001</v>
      </c>
      <c r="F48" s="21">
        <v>2.9509509999999999</v>
      </c>
      <c r="G48" s="21">
        <f t="shared" si="17"/>
        <v>181.25073299999997</v>
      </c>
      <c r="H48" s="21">
        <v>0.47176499999999999</v>
      </c>
      <c r="I48" s="21">
        <v>119.75157299999999</v>
      </c>
      <c r="J48" s="21">
        <v>33.725358</v>
      </c>
      <c r="K48" s="21">
        <v>15.966443999999999</v>
      </c>
      <c r="L48" s="21">
        <v>11.335592999999999</v>
      </c>
      <c r="M48" s="21">
        <f t="shared" si="18"/>
        <v>3058.4084899999993</v>
      </c>
      <c r="N48" s="20">
        <f t="shared" si="22"/>
        <v>52.008185080600541</v>
      </c>
      <c r="O48" s="20">
        <f t="shared" si="23"/>
        <v>12.475541388521325</v>
      </c>
      <c r="P48" s="20">
        <f t="shared" si="24"/>
        <v>20.028883944145736</v>
      </c>
      <c r="Q48" s="20">
        <f t="shared" si="25"/>
        <v>9.4491690676676114</v>
      </c>
      <c r="R48" s="20">
        <f t="shared" si="26"/>
        <v>9.6486489939085943E-2</v>
      </c>
      <c r="S48" s="20">
        <f t="shared" si="27"/>
        <v>5.9263088496069409</v>
      </c>
      <c r="T48" s="20">
        <f t="shared" si="28"/>
        <v>1.5425179518776451E-2</v>
      </c>
      <c r="U48" s="20">
        <f t="shared" si="29"/>
        <v>3.9154865477109642</v>
      </c>
      <c r="V48" s="20">
        <f t="shared" si="30"/>
        <v>1.1027094029548685</v>
      </c>
      <c r="W48" s="20">
        <f t="shared" si="15"/>
        <v>0.52205073495594445</v>
      </c>
      <c r="X48" s="20">
        <f t="shared" si="16"/>
        <v>0.37063698446638832</v>
      </c>
      <c r="AE48" s="454" t="s">
        <v>10</v>
      </c>
      <c r="AF48" s="456">
        <v>23.9</v>
      </c>
      <c r="AG48" s="456">
        <v>1.1000000000000001</v>
      </c>
      <c r="AH48" s="456">
        <v>23.8</v>
      </c>
      <c r="AI48" s="456">
        <v>1.3</v>
      </c>
      <c r="AJ48" s="456">
        <v>0</v>
      </c>
      <c r="AK48" s="456">
        <v>2.4</v>
      </c>
      <c r="AL48" s="462">
        <f t="shared" si="19"/>
        <v>52.499999999999993</v>
      </c>
      <c r="AM48" s="458">
        <v>31.8</v>
      </c>
      <c r="AN48" s="458">
        <v>9.3000000000000007</v>
      </c>
      <c r="AO48" s="458">
        <v>27.9</v>
      </c>
      <c r="AP48" s="458">
        <v>1</v>
      </c>
      <c r="AQ48" s="458">
        <v>0</v>
      </c>
      <c r="AR48" s="458">
        <v>2.6</v>
      </c>
      <c r="AS48" s="464">
        <f t="shared" si="20"/>
        <v>72.599999999999994</v>
      </c>
      <c r="AT48" s="460">
        <v>3.8</v>
      </c>
      <c r="AU48" s="460">
        <v>62.6</v>
      </c>
      <c r="AV48" s="460">
        <v>30.1</v>
      </c>
      <c r="AW48" s="460">
        <v>2</v>
      </c>
      <c r="AX48" s="460">
        <v>0</v>
      </c>
      <c r="AY48" s="460">
        <v>4.5</v>
      </c>
      <c r="AZ48" s="84">
        <f t="shared" si="21"/>
        <v>103</v>
      </c>
    </row>
    <row r="49" spans="1:52" x14ac:dyDescent="0.25">
      <c r="A49" s="453">
        <v>1992</v>
      </c>
      <c r="B49" s="21">
        <v>1621.2060389999999</v>
      </c>
      <c r="C49" s="21">
        <v>404.07437199999998</v>
      </c>
      <c r="D49" s="21">
        <v>618.77626299999997</v>
      </c>
      <c r="E49" s="21">
        <v>253.08800299999999</v>
      </c>
      <c r="F49" s="21">
        <v>2.8875229999999998</v>
      </c>
      <c r="G49" s="21">
        <f t="shared" si="17"/>
        <v>166.49066400000004</v>
      </c>
      <c r="H49" s="21">
        <v>0.39964</v>
      </c>
      <c r="I49" s="21">
        <v>100.154163</v>
      </c>
      <c r="J49" s="21">
        <v>36.528661999999997</v>
      </c>
      <c r="K49" s="21">
        <v>16.137962000000002</v>
      </c>
      <c r="L49" s="21">
        <v>13.270237</v>
      </c>
      <c r="M49" s="21">
        <f t="shared" si="18"/>
        <v>3066.9225039999997</v>
      </c>
      <c r="N49" s="20">
        <f t="shared" si="22"/>
        <v>52.861004374435936</v>
      </c>
      <c r="O49" s="20">
        <f t="shared" si="23"/>
        <v>13.17523907020769</v>
      </c>
      <c r="P49" s="20">
        <f t="shared" si="24"/>
        <v>20.17580366614963</v>
      </c>
      <c r="Q49" s="20">
        <f t="shared" si="25"/>
        <v>8.2521812230309948</v>
      </c>
      <c r="R49" s="20">
        <f t="shared" si="26"/>
        <v>9.4150504169374344E-2</v>
      </c>
      <c r="S49" s="20">
        <f t="shared" si="27"/>
        <v>5.4285905099609275</v>
      </c>
      <c r="T49" s="20">
        <f t="shared" si="28"/>
        <v>1.3030652045455143E-2</v>
      </c>
      <c r="U49" s="20">
        <f t="shared" si="29"/>
        <v>3.265624184157736</v>
      </c>
      <c r="V49" s="20">
        <f t="shared" si="30"/>
        <v>1.1910526579122196</v>
      </c>
      <c r="W49" s="20">
        <f t="shared" si="15"/>
        <v>0.52619399345605389</v>
      </c>
      <c r="X49" s="20">
        <f t="shared" si="16"/>
        <v>0.43268902238946183</v>
      </c>
      <c r="AE49" s="454" t="s">
        <v>58</v>
      </c>
      <c r="AF49" s="456">
        <v>0</v>
      </c>
      <c r="AG49" s="456">
        <v>0.1</v>
      </c>
      <c r="AH49" s="456">
        <v>3.6</v>
      </c>
      <c r="AI49" s="456">
        <v>1.4</v>
      </c>
      <c r="AJ49" s="456">
        <v>0</v>
      </c>
      <c r="AK49" s="456">
        <v>0.1</v>
      </c>
      <c r="AL49" s="462">
        <f t="shared" si="19"/>
        <v>5.1999999999999993</v>
      </c>
      <c r="AM49" s="458">
        <v>0</v>
      </c>
      <c r="AN49" s="458">
        <v>0</v>
      </c>
      <c r="AO49" s="458">
        <v>4.9000000000000004</v>
      </c>
      <c r="AP49" s="458">
        <v>1.5</v>
      </c>
      <c r="AQ49" s="458">
        <v>0</v>
      </c>
      <c r="AR49" s="458">
        <v>0.4</v>
      </c>
      <c r="AS49" s="464">
        <f t="shared" si="20"/>
        <v>6.8000000000000007</v>
      </c>
      <c r="AT49" s="460">
        <v>0</v>
      </c>
      <c r="AU49" s="460">
        <v>0</v>
      </c>
      <c r="AV49" s="460">
        <v>0</v>
      </c>
      <c r="AW49" s="460">
        <v>1.1000000000000001</v>
      </c>
      <c r="AX49" s="460">
        <v>0.4</v>
      </c>
      <c r="AY49" s="460">
        <v>0.6</v>
      </c>
      <c r="AZ49" s="84">
        <f t="shared" si="21"/>
        <v>2.1</v>
      </c>
    </row>
    <row r="50" spans="1:52" x14ac:dyDescent="0.25">
      <c r="A50" s="453">
        <v>1993</v>
      </c>
      <c r="B50" s="21">
        <v>1690.070232</v>
      </c>
      <c r="C50" s="21">
        <v>414.92679800000002</v>
      </c>
      <c r="D50" s="21">
        <v>610.29121399999997</v>
      </c>
      <c r="E50" s="21">
        <v>280.49400800000001</v>
      </c>
      <c r="F50" s="21">
        <v>3.005827</v>
      </c>
      <c r="G50" s="21">
        <f t="shared" si="17"/>
        <v>180.61840199999997</v>
      </c>
      <c r="H50" s="21">
        <v>0.46245199999999997</v>
      </c>
      <c r="I50" s="21">
        <v>112.78818</v>
      </c>
      <c r="J50" s="21">
        <v>37.623407</v>
      </c>
      <c r="K50" s="21">
        <v>16.788564999999998</v>
      </c>
      <c r="L50" s="21">
        <v>12.955798</v>
      </c>
      <c r="M50" s="21">
        <f t="shared" si="18"/>
        <v>3179.8689330000002</v>
      </c>
      <c r="N50" s="20">
        <f t="shared" si="22"/>
        <v>53.149053234893188</v>
      </c>
      <c r="O50" s="20">
        <f t="shared" si="23"/>
        <v>13.048550325265875</v>
      </c>
      <c r="P50" s="20">
        <f t="shared" si="24"/>
        <v>19.192338642216608</v>
      </c>
      <c r="Q50" s="20">
        <f t="shared" si="25"/>
        <v>8.8209298530858646</v>
      </c>
      <c r="R50" s="20">
        <f t="shared" si="26"/>
        <v>9.4526757653630611E-2</v>
      </c>
      <c r="S50" s="20">
        <f t="shared" si="27"/>
        <v>5.6800580717519766</v>
      </c>
      <c r="T50" s="20">
        <f t="shared" si="28"/>
        <v>1.4543115132852551E-2</v>
      </c>
      <c r="U50" s="20">
        <f t="shared" si="29"/>
        <v>3.5469443041978357</v>
      </c>
      <c r="V50" s="20">
        <f t="shared" si="30"/>
        <v>1.1831747720653616</v>
      </c>
      <c r="W50" s="20">
        <f t="shared" si="15"/>
        <v>0.52796405618394704</v>
      </c>
      <c r="X50" s="20">
        <f t="shared" si="16"/>
        <v>0.40743182417198071</v>
      </c>
      <c r="AE50" s="454" t="s">
        <v>46</v>
      </c>
      <c r="AF50" s="456">
        <v>7.4</v>
      </c>
      <c r="AG50" s="456">
        <v>0.3</v>
      </c>
      <c r="AH50" s="456">
        <v>5.7</v>
      </c>
      <c r="AI50" s="456">
        <v>87.5</v>
      </c>
      <c r="AJ50" s="456">
        <v>0</v>
      </c>
      <c r="AK50" s="456">
        <v>1.2</v>
      </c>
      <c r="AL50" s="462">
        <f t="shared" si="19"/>
        <v>102.10000000000001</v>
      </c>
      <c r="AM50" s="458">
        <v>8.8000000000000007</v>
      </c>
      <c r="AN50" s="458">
        <v>9.8000000000000007</v>
      </c>
      <c r="AO50" s="458">
        <v>9.3000000000000007</v>
      </c>
      <c r="AP50" s="458">
        <v>77.599999999999994</v>
      </c>
      <c r="AQ50" s="458">
        <v>3.7</v>
      </c>
      <c r="AR50" s="458">
        <v>1.7</v>
      </c>
      <c r="AS50" s="464">
        <f t="shared" si="20"/>
        <v>110.9</v>
      </c>
      <c r="AT50" s="460">
        <v>5.2</v>
      </c>
      <c r="AU50" s="460">
        <v>14</v>
      </c>
      <c r="AV50" s="460">
        <v>9.4</v>
      </c>
      <c r="AW50" s="460">
        <v>76.400000000000006</v>
      </c>
      <c r="AX50" s="460">
        <v>9.3000000000000007</v>
      </c>
      <c r="AY50" s="460">
        <v>1.8</v>
      </c>
      <c r="AZ50" s="84">
        <f t="shared" si="21"/>
        <v>116.1</v>
      </c>
    </row>
    <row r="51" spans="1:52" x14ac:dyDescent="0.25">
      <c r="A51" s="453">
        <v>1994</v>
      </c>
      <c r="B51" s="21">
        <v>1690.6938640000001</v>
      </c>
      <c r="C51" s="21">
        <v>460.218682</v>
      </c>
      <c r="D51" s="21">
        <v>640.43983200000002</v>
      </c>
      <c r="E51" s="21">
        <v>260.12573300000003</v>
      </c>
      <c r="F51" s="21">
        <v>3.4471090000000002</v>
      </c>
      <c r="G51" s="21">
        <f t="shared" si="17"/>
        <v>173.179473</v>
      </c>
      <c r="H51" s="21">
        <v>0.486622</v>
      </c>
      <c r="I51" s="21">
        <v>105.900983</v>
      </c>
      <c r="J51" s="21">
        <v>37.937364000000002</v>
      </c>
      <c r="K51" s="21">
        <v>15.535453</v>
      </c>
      <c r="L51" s="21">
        <v>13.319051</v>
      </c>
      <c r="M51" s="21">
        <f t="shared" si="18"/>
        <v>3228.5913150000001</v>
      </c>
      <c r="N51" s="20">
        <f t="shared" si="22"/>
        <v>52.366301555265139</v>
      </c>
      <c r="O51" s="20">
        <f t="shared" si="23"/>
        <v>14.254473146286092</v>
      </c>
      <c r="P51" s="20">
        <f t="shared" si="24"/>
        <v>19.836509781356455</v>
      </c>
      <c r="Q51" s="20">
        <f t="shared" si="25"/>
        <v>8.0569421032466604</v>
      </c>
      <c r="R51" s="20">
        <f t="shared" si="26"/>
        <v>0.10676820519168126</v>
      </c>
      <c r="S51" s="20">
        <f t="shared" si="27"/>
        <v>5.3639329386599677</v>
      </c>
      <c r="T51" s="20">
        <f t="shared" si="28"/>
        <v>1.5072269994011303E-2</v>
      </c>
      <c r="U51" s="20">
        <f t="shared" si="29"/>
        <v>3.2800987386661538</v>
      </c>
      <c r="V51" s="20">
        <f t="shared" si="30"/>
        <v>1.1750438596468813</v>
      </c>
      <c r="W51" s="20">
        <f t="shared" si="15"/>
        <v>0.48118363348815485</v>
      </c>
      <c r="X51" s="20">
        <f t="shared" si="16"/>
        <v>0.41253443686476621</v>
      </c>
      <c r="AE51" s="454" t="s">
        <v>47</v>
      </c>
      <c r="AF51" s="456">
        <v>33.200000000000003</v>
      </c>
      <c r="AG51" s="456">
        <v>0.3</v>
      </c>
      <c r="AH51" s="456">
        <v>11.2</v>
      </c>
      <c r="AI51" s="456">
        <v>2</v>
      </c>
      <c r="AJ51" s="456">
        <v>0</v>
      </c>
      <c r="AK51" s="456">
        <v>1</v>
      </c>
      <c r="AL51" s="462">
        <f t="shared" si="19"/>
        <v>47.7</v>
      </c>
      <c r="AM51" s="458">
        <v>41.7</v>
      </c>
      <c r="AN51" s="458">
        <v>5.2</v>
      </c>
      <c r="AO51" s="458">
        <v>12.2</v>
      </c>
      <c r="AP51" s="458">
        <v>1.6</v>
      </c>
      <c r="AQ51" s="458">
        <v>0.5</v>
      </c>
      <c r="AR51" s="458">
        <v>2.2999999999999998</v>
      </c>
      <c r="AS51" s="464">
        <f t="shared" si="20"/>
        <v>63.500000000000007</v>
      </c>
      <c r="AT51" s="460">
        <v>23.8</v>
      </c>
      <c r="AU51" s="460">
        <v>22</v>
      </c>
      <c r="AV51" s="460">
        <v>9.8000000000000007</v>
      </c>
      <c r="AW51" s="460">
        <v>2.8</v>
      </c>
      <c r="AX51" s="460">
        <v>1.8</v>
      </c>
      <c r="AY51" s="460">
        <v>1.4</v>
      </c>
      <c r="AZ51" s="84">
        <f t="shared" si="21"/>
        <v>61.599999999999987</v>
      </c>
    </row>
    <row r="52" spans="1:52" x14ac:dyDescent="0.25">
      <c r="A52" s="453">
        <v>1995</v>
      </c>
      <c r="B52" s="21">
        <v>1709.4264680000001</v>
      </c>
      <c r="C52" s="21">
        <v>496.05794500000002</v>
      </c>
      <c r="D52" s="21">
        <v>673.40212299999996</v>
      </c>
      <c r="E52" s="21">
        <v>310.83274799999998</v>
      </c>
      <c r="F52" s="21">
        <v>3.164253</v>
      </c>
      <c r="G52" s="21">
        <f t="shared" si="17"/>
        <v>138.820177</v>
      </c>
      <c r="H52" s="21">
        <v>0.49682100000000001</v>
      </c>
      <c r="I52" s="21">
        <v>74.554064999999994</v>
      </c>
      <c r="J52" s="21">
        <v>36.521082</v>
      </c>
      <c r="K52" s="21">
        <v>13.378258000000001</v>
      </c>
      <c r="L52" s="21">
        <v>13.869951</v>
      </c>
      <c r="M52" s="21">
        <f t="shared" si="18"/>
        <v>3332.2005349999999</v>
      </c>
      <c r="N52" s="20">
        <f t="shared" si="22"/>
        <v>51.300227883793916</v>
      </c>
      <c r="O52" s="20">
        <f t="shared" si="23"/>
        <v>14.886797471809421</v>
      </c>
      <c r="P52" s="20">
        <f t="shared" si="24"/>
        <v>20.208931483170776</v>
      </c>
      <c r="Q52" s="20">
        <f t="shared" si="25"/>
        <v>9.328152514686515</v>
      </c>
      <c r="R52" s="20">
        <f t="shared" si="26"/>
        <v>9.4959861111720278E-2</v>
      </c>
      <c r="S52" s="20">
        <f t="shared" si="27"/>
        <v>4.1660210885237134</v>
      </c>
      <c r="T52" s="20">
        <f t="shared" si="28"/>
        <v>1.4909696903940986E-2</v>
      </c>
      <c r="U52" s="20">
        <f t="shared" si="29"/>
        <v>2.2373823008824409</v>
      </c>
      <c r="V52" s="20">
        <f t="shared" si="30"/>
        <v>1.0960049257659699</v>
      </c>
      <c r="W52" s="20">
        <f t="shared" si="15"/>
        <v>0.40148418018305132</v>
      </c>
      <c r="X52" s="20">
        <f t="shared" si="16"/>
        <v>0.41623998478831048</v>
      </c>
      <c r="AE52" s="454" t="s">
        <v>8</v>
      </c>
      <c r="AF52" s="456">
        <v>77.599999999999994</v>
      </c>
      <c r="AG52" s="456">
        <v>0.1</v>
      </c>
      <c r="AH52" s="456">
        <v>0</v>
      </c>
      <c r="AI52" s="456">
        <v>1.3</v>
      </c>
      <c r="AJ52" s="456">
        <v>0</v>
      </c>
      <c r="AK52" s="456">
        <v>0.5</v>
      </c>
      <c r="AL52" s="462">
        <f t="shared" si="19"/>
        <v>79.499999999999986</v>
      </c>
      <c r="AM52" s="458">
        <v>89.1</v>
      </c>
      <c r="AN52" s="458">
        <v>0.2</v>
      </c>
      <c r="AO52" s="458">
        <v>0</v>
      </c>
      <c r="AP52" s="458">
        <v>1.2</v>
      </c>
      <c r="AQ52" s="458">
        <v>0.4</v>
      </c>
      <c r="AR52" s="458">
        <v>0.2</v>
      </c>
      <c r="AS52" s="464">
        <f t="shared" si="20"/>
        <v>91.100000000000009</v>
      </c>
      <c r="AT52" s="460">
        <v>50.2</v>
      </c>
      <c r="AU52" s="460">
        <v>2.8</v>
      </c>
      <c r="AV52" s="460">
        <v>0</v>
      </c>
      <c r="AW52" s="460">
        <v>1.6</v>
      </c>
      <c r="AX52" s="460">
        <v>1.9</v>
      </c>
      <c r="AY52" s="460">
        <v>0.2</v>
      </c>
      <c r="AZ52" s="84">
        <f t="shared" si="21"/>
        <v>56.7</v>
      </c>
    </row>
    <row r="53" spans="1:52" x14ac:dyDescent="0.25">
      <c r="A53" s="453">
        <v>1996</v>
      </c>
      <c r="B53" s="21">
        <v>1795.1955929999999</v>
      </c>
      <c r="C53" s="21">
        <v>455.05557599999997</v>
      </c>
      <c r="D53" s="21">
        <v>674.72854600000005</v>
      </c>
      <c r="E53" s="21">
        <v>347.16206299999999</v>
      </c>
      <c r="F53" s="21">
        <v>3.2340689999999999</v>
      </c>
      <c r="G53" s="21">
        <f t="shared" si="17"/>
        <v>147.41723700000003</v>
      </c>
      <c r="H53" s="21">
        <v>0.52120500000000003</v>
      </c>
      <c r="I53" s="21">
        <v>81.411225000000002</v>
      </c>
      <c r="J53" s="21">
        <v>36.800310000000003</v>
      </c>
      <c r="K53" s="21">
        <v>14.328684000000001</v>
      </c>
      <c r="L53" s="21">
        <v>14.355812999999999</v>
      </c>
      <c r="M53" s="21">
        <f t="shared" si="18"/>
        <v>3423.3142890000004</v>
      </c>
      <c r="N53" s="20">
        <f t="shared" si="22"/>
        <v>52.440279841334771</v>
      </c>
      <c r="O53" s="20">
        <f t="shared" si="23"/>
        <v>13.292836636770744</v>
      </c>
      <c r="P53" s="20">
        <f t="shared" si="24"/>
        <v>19.709804272662854</v>
      </c>
      <c r="Q53" s="20">
        <f t="shared" si="25"/>
        <v>10.141109862904555</v>
      </c>
      <c r="R53" s="20">
        <f t="shared" si="26"/>
        <v>9.4471869275687154E-2</v>
      </c>
      <c r="S53" s="20">
        <f t="shared" si="27"/>
        <v>4.3062723593241197</v>
      </c>
      <c r="T53" s="20">
        <f t="shared" si="28"/>
        <v>1.5225157727257686E-2</v>
      </c>
      <c r="U53" s="20">
        <f t="shared" si="29"/>
        <v>2.3781405423859403</v>
      </c>
      <c r="V53" s="20">
        <f t="shared" si="30"/>
        <v>1.0749906930324504</v>
      </c>
      <c r="W53" s="20">
        <f t="shared" si="15"/>
        <v>0.4185617442734309</v>
      </c>
      <c r="X53" s="20">
        <f t="shared" si="16"/>
        <v>0.4193542219050399</v>
      </c>
      <c r="AE53" s="454" t="s">
        <v>13</v>
      </c>
      <c r="AF53" s="456">
        <v>38.9</v>
      </c>
      <c r="AG53" s="456">
        <v>0.3</v>
      </c>
      <c r="AH53" s="456">
        <v>0</v>
      </c>
      <c r="AI53" s="456">
        <v>0.6</v>
      </c>
      <c r="AJ53" s="456">
        <v>0</v>
      </c>
      <c r="AK53" s="456">
        <v>0.2</v>
      </c>
      <c r="AL53" s="462">
        <f t="shared" si="19"/>
        <v>40</v>
      </c>
      <c r="AM53" s="458">
        <v>43.8</v>
      </c>
      <c r="AN53" s="458">
        <v>0.5</v>
      </c>
      <c r="AO53" s="458">
        <v>0</v>
      </c>
      <c r="AP53" s="458">
        <v>0.8</v>
      </c>
      <c r="AQ53" s="458">
        <v>1</v>
      </c>
      <c r="AR53" s="458">
        <v>0.4</v>
      </c>
      <c r="AS53" s="464">
        <f t="shared" si="20"/>
        <v>46.499999999999993</v>
      </c>
      <c r="AT53" s="460">
        <v>33.4</v>
      </c>
      <c r="AU53" s="460">
        <v>1.4</v>
      </c>
      <c r="AV53" s="460">
        <v>0</v>
      </c>
      <c r="AW53" s="460">
        <v>1.1000000000000001</v>
      </c>
      <c r="AX53" s="460">
        <v>5.5</v>
      </c>
      <c r="AY53" s="460">
        <v>0.7</v>
      </c>
      <c r="AZ53" s="84">
        <f t="shared" si="21"/>
        <v>42.1</v>
      </c>
    </row>
    <row r="54" spans="1:52" x14ac:dyDescent="0.25">
      <c r="A54" s="453">
        <v>1997</v>
      </c>
      <c r="B54" s="21">
        <v>1845.0157360000001</v>
      </c>
      <c r="C54" s="21">
        <v>479.39866999999998</v>
      </c>
      <c r="D54" s="21">
        <v>628.64417100000003</v>
      </c>
      <c r="E54" s="21">
        <v>356.45329500000003</v>
      </c>
      <c r="F54" s="21">
        <v>3.2880349999999998</v>
      </c>
      <c r="G54" s="21">
        <f t="shared" si="17"/>
        <v>158.09121799999997</v>
      </c>
      <c r="H54" s="21">
        <v>0.51116799999999996</v>
      </c>
      <c r="I54" s="21">
        <v>92.554873000000001</v>
      </c>
      <c r="J54" s="21">
        <v>36.948441000000003</v>
      </c>
      <c r="K54" s="21">
        <v>14.726101999999999</v>
      </c>
      <c r="L54" s="21">
        <v>13.350633999999999</v>
      </c>
      <c r="M54" s="21">
        <f t="shared" si="18"/>
        <v>3471.4022930000001</v>
      </c>
      <c r="N54" s="20">
        <f t="shared" si="22"/>
        <v>53.1490037821439</v>
      </c>
      <c r="O54" s="20">
        <f t="shared" si="23"/>
        <v>13.809942770582825</v>
      </c>
      <c r="P54" s="20">
        <f t="shared" si="24"/>
        <v>18.109228431047764</v>
      </c>
      <c r="Q54" s="20">
        <f t="shared" si="25"/>
        <v>10.268279643612024</v>
      </c>
      <c r="R54" s="20">
        <f t="shared" si="26"/>
        <v>9.4717774618926887E-2</v>
      </c>
      <c r="S54" s="20">
        <f t="shared" si="27"/>
        <v>4.5541024824114196</v>
      </c>
      <c r="T54" s="20">
        <f t="shared" si="28"/>
        <v>1.4725115583139357E-2</v>
      </c>
      <c r="U54" s="20">
        <f t="shared" si="29"/>
        <v>2.6662099401914521</v>
      </c>
      <c r="V54" s="20">
        <f t="shared" si="30"/>
        <v>1.0643664398823971</v>
      </c>
      <c r="W54" s="20">
        <f t="shared" si="15"/>
        <v>0.42421191083772786</v>
      </c>
      <c r="X54" s="20">
        <f t="shared" si="16"/>
        <v>0.38458907591670471</v>
      </c>
      <c r="AE54" s="466" t="s">
        <v>54</v>
      </c>
      <c r="AF54" s="456">
        <f>SUM(AF6:AF53)</f>
        <v>1593.6000000000006</v>
      </c>
      <c r="AG54" s="456">
        <v>0.3</v>
      </c>
      <c r="AH54" s="456">
        <v>0</v>
      </c>
      <c r="AI54" s="456">
        <v>0.6</v>
      </c>
      <c r="AJ54" s="456">
        <v>0</v>
      </c>
      <c r="AK54" s="456">
        <v>0.2</v>
      </c>
      <c r="AL54" s="462">
        <f t="shared" si="19"/>
        <v>1594.7000000000005</v>
      </c>
      <c r="AM54" s="458">
        <v>43.8</v>
      </c>
      <c r="AN54" s="458">
        <v>0.5</v>
      </c>
      <c r="AO54" s="458">
        <v>0</v>
      </c>
      <c r="AP54" s="458">
        <v>0.8</v>
      </c>
      <c r="AQ54" s="458">
        <v>1</v>
      </c>
      <c r="AR54" s="458">
        <v>0.4</v>
      </c>
      <c r="AS54" s="464">
        <f t="shared" si="20"/>
        <v>46.499999999999993</v>
      </c>
      <c r="AT54" s="460">
        <v>33.4</v>
      </c>
      <c r="AU54" s="460">
        <v>1.4</v>
      </c>
      <c r="AV54" s="460">
        <v>0</v>
      </c>
      <c r="AW54" s="460">
        <v>1.1000000000000001</v>
      </c>
      <c r="AX54" s="460">
        <v>5.5</v>
      </c>
      <c r="AY54" s="460">
        <v>0.7</v>
      </c>
      <c r="AZ54" s="84">
        <f t="shared" si="21"/>
        <v>42.1</v>
      </c>
    </row>
    <row r="55" spans="1:52" x14ac:dyDescent="0.25">
      <c r="A55" s="453">
        <v>1998</v>
      </c>
      <c r="B55" s="21">
        <v>1873.5156899999999</v>
      </c>
      <c r="C55" s="21">
        <v>531.25710400000003</v>
      </c>
      <c r="D55" s="21">
        <v>673.70210399999996</v>
      </c>
      <c r="E55" s="21">
        <v>323.33566100000002</v>
      </c>
      <c r="F55" s="21">
        <v>3.0256959999999999</v>
      </c>
      <c r="G55" s="21">
        <f t="shared" si="17"/>
        <v>193.90717800000002</v>
      </c>
      <c r="H55" s="21">
        <v>0.50247299999999995</v>
      </c>
      <c r="I55" s="21">
        <v>128.800173</v>
      </c>
      <c r="J55" s="21">
        <v>36.338383999999998</v>
      </c>
      <c r="K55" s="21">
        <v>14.773918</v>
      </c>
      <c r="L55" s="21">
        <v>13.492229999999999</v>
      </c>
      <c r="M55" s="21">
        <f t="shared" si="18"/>
        <v>3599.2459060000001</v>
      </c>
      <c r="N55" s="20">
        <f t="shared" si="22"/>
        <v>52.05300607210026</v>
      </c>
      <c r="O55" s="20">
        <f t="shared" si="23"/>
        <v>14.760233612112636</v>
      </c>
      <c r="P55" s="20">
        <f t="shared" si="24"/>
        <v>18.717868175578886</v>
      </c>
      <c r="Q55" s="20">
        <f t="shared" si="25"/>
        <v>8.9834279025224237</v>
      </c>
      <c r="R55" s="20">
        <f t="shared" si="26"/>
        <v>8.4064720194752932E-2</v>
      </c>
      <c r="S55" s="20">
        <f t="shared" si="27"/>
        <v>5.3874390098424136</v>
      </c>
      <c r="T55" s="20">
        <f t="shared" si="28"/>
        <v>1.3960507648626327E-2</v>
      </c>
      <c r="U55" s="20">
        <f t="shared" si="29"/>
        <v>3.5785321804572474</v>
      </c>
      <c r="V55" s="20">
        <f t="shared" si="30"/>
        <v>1.009611039340861</v>
      </c>
      <c r="W55" s="20">
        <f t="shared" si="15"/>
        <v>0.41047259303321415</v>
      </c>
      <c r="X55" s="20">
        <f t="shared" si="16"/>
        <v>0.37486268936246447</v>
      </c>
    </row>
    <row r="56" spans="1:52" x14ac:dyDescent="0.25">
      <c r="A56" s="453">
        <v>1999</v>
      </c>
      <c r="B56" s="21">
        <v>1881.0872240000001</v>
      </c>
      <c r="C56" s="21">
        <v>556.39612699999998</v>
      </c>
      <c r="D56" s="21">
        <v>728.25412400000005</v>
      </c>
      <c r="E56" s="21">
        <v>319.53602899999998</v>
      </c>
      <c r="F56" s="21">
        <v>4.4879980000000002</v>
      </c>
      <c r="G56" s="21">
        <f t="shared" si="17"/>
        <v>184.54925900000001</v>
      </c>
      <c r="H56" s="21">
        <v>0.49508200000000002</v>
      </c>
      <c r="I56" s="21">
        <v>118.060838</v>
      </c>
      <c r="J56" s="21">
        <v>37.040734</v>
      </c>
      <c r="K56" s="21">
        <v>14.827013000000001</v>
      </c>
      <c r="L56" s="21">
        <v>14.125591999999999</v>
      </c>
      <c r="M56" s="21">
        <f t="shared" si="18"/>
        <v>3674.8058429999996</v>
      </c>
      <c r="N56" s="20">
        <f t="shared" si="22"/>
        <v>51.188751307316359</v>
      </c>
      <c r="O56" s="20">
        <f t="shared" si="23"/>
        <v>15.14083058455614</v>
      </c>
      <c r="P56" s="20">
        <f t="shared" si="24"/>
        <v>19.817485742470563</v>
      </c>
      <c r="Q56" s="20">
        <f t="shared" si="25"/>
        <v>8.6953173215578783</v>
      </c>
      <c r="R56" s="20">
        <f t="shared" si="26"/>
        <v>0.12212884684912047</v>
      </c>
      <c r="S56" s="20">
        <f t="shared" si="27"/>
        <v>5.0220138664343583</v>
      </c>
      <c r="T56" s="20">
        <f t="shared" si="28"/>
        <v>1.3472330815601135E-2</v>
      </c>
      <c r="U56" s="20">
        <f t="shared" si="29"/>
        <v>3.2127095428698551</v>
      </c>
      <c r="V56" s="20">
        <f t="shared" si="30"/>
        <v>1.0079643818613577</v>
      </c>
      <c r="W56" s="20">
        <f t="shared" si="15"/>
        <v>0.40347745250931888</v>
      </c>
      <c r="X56" s="20">
        <f t="shared" si="16"/>
        <v>0.38439015837822593</v>
      </c>
    </row>
    <row r="57" spans="1:52" x14ac:dyDescent="0.25">
      <c r="A57" s="453">
        <v>2000</v>
      </c>
      <c r="B57" s="21">
        <v>1966.264596</v>
      </c>
      <c r="C57" s="21">
        <v>601.03815899999995</v>
      </c>
      <c r="D57" s="21">
        <v>753.89293999999995</v>
      </c>
      <c r="E57" s="21">
        <v>275.57259699999997</v>
      </c>
      <c r="F57" s="21">
        <v>5.593261</v>
      </c>
      <c r="G57" s="21">
        <f t="shared" si="17"/>
        <v>177.357122</v>
      </c>
      <c r="H57" s="21">
        <v>0.49337500000000001</v>
      </c>
      <c r="I57" s="21">
        <v>111.22096500000001</v>
      </c>
      <c r="J57" s="21">
        <v>37.594866000000003</v>
      </c>
      <c r="K57" s="21">
        <v>14.093158000000001</v>
      </c>
      <c r="L57" s="21">
        <v>13.954758</v>
      </c>
      <c r="M57" s="21">
        <f t="shared" si="18"/>
        <v>3780.2120499999992</v>
      </c>
      <c r="N57" s="20">
        <f t="shared" si="22"/>
        <v>52.014663992195899</v>
      </c>
      <c r="O57" s="20">
        <f t="shared" si="23"/>
        <v>15.899588463562516</v>
      </c>
      <c r="P57" s="20">
        <f t="shared" si="24"/>
        <v>19.943138904072857</v>
      </c>
      <c r="Q57" s="20">
        <f t="shared" si="25"/>
        <v>7.2898713975582412</v>
      </c>
      <c r="R57" s="20">
        <f t="shared" si="26"/>
        <v>0.14796156739408312</v>
      </c>
      <c r="S57" s="20">
        <f t="shared" si="27"/>
        <v>4.6917241587016276</v>
      </c>
      <c r="T57" s="20">
        <f t="shared" si="28"/>
        <v>1.3051516514794458E-2</v>
      </c>
      <c r="U57" s="20">
        <f t="shared" si="29"/>
        <v>2.9421885208794052</v>
      </c>
      <c r="V57" s="20">
        <f t="shared" si="30"/>
        <v>0.9945173842827153</v>
      </c>
      <c r="W57" s="20">
        <f t="shared" si="15"/>
        <v>0.37281395365109227</v>
      </c>
      <c r="X57" s="20">
        <f t="shared" si="16"/>
        <v>0.36915278337362062</v>
      </c>
    </row>
    <row r="58" spans="1:52" x14ac:dyDescent="0.25">
      <c r="A58" s="453">
        <v>2001</v>
      </c>
      <c r="B58" s="21">
        <v>1903.9559429999999</v>
      </c>
      <c r="C58" s="21">
        <v>639.12911999999994</v>
      </c>
      <c r="D58" s="21">
        <v>768.82630800000004</v>
      </c>
      <c r="E58" s="21">
        <v>216.96104399999999</v>
      </c>
      <c r="F58" s="21">
        <v>6.7373320000000003</v>
      </c>
      <c r="G58" s="21">
        <f t="shared" si="17"/>
        <v>183.40285599999999</v>
      </c>
      <c r="H58" s="21">
        <v>0.54275499999999999</v>
      </c>
      <c r="I58" s="21">
        <v>124.880222</v>
      </c>
      <c r="J58" s="21">
        <v>35.199905000000001</v>
      </c>
      <c r="K58" s="21">
        <v>13.740501</v>
      </c>
      <c r="L58" s="21">
        <v>9.0394729999999992</v>
      </c>
      <c r="M58" s="21">
        <f t="shared" si="18"/>
        <v>3719.5553580000005</v>
      </c>
      <c r="N58" s="20">
        <f t="shared" si="22"/>
        <v>51.18772970820239</v>
      </c>
      <c r="O58" s="20">
        <f t="shared" si="23"/>
        <v>17.182944155552473</v>
      </c>
      <c r="P58" s="20">
        <f t="shared" si="24"/>
        <v>20.669844484137396</v>
      </c>
      <c r="Q58" s="20">
        <f t="shared" si="25"/>
        <v>5.832983330476889</v>
      </c>
      <c r="R58" s="20">
        <f t="shared" si="26"/>
        <v>0.18113272559606841</v>
      </c>
      <c r="S58" s="20">
        <f t="shared" si="27"/>
        <v>4.9307736637267157</v>
      </c>
      <c r="T58" s="20">
        <f t="shared" si="28"/>
        <v>1.4591932308055193E-2</v>
      </c>
      <c r="U58" s="20">
        <f t="shared" si="29"/>
        <v>3.3573965159950712</v>
      </c>
      <c r="V58" s="20">
        <f t="shared" si="30"/>
        <v>0.94634711980538821</v>
      </c>
      <c r="W58" s="20">
        <f t="shared" si="15"/>
        <v>0.36941246136979794</v>
      </c>
      <c r="X58" s="20">
        <f t="shared" si="16"/>
        <v>0.24302563424840412</v>
      </c>
    </row>
    <row r="59" spans="1:52" x14ac:dyDescent="0.25">
      <c r="A59" s="453">
        <v>2002</v>
      </c>
      <c r="B59" s="21">
        <v>1933.1303539999999</v>
      </c>
      <c r="C59" s="21">
        <v>691.00574500000005</v>
      </c>
      <c r="D59" s="21">
        <v>780.06408699999997</v>
      </c>
      <c r="E59" s="21">
        <v>264.32883299999997</v>
      </c>
      <c r="F59" s="21">
        <v>10.354279</v>
      </c>
      <c r="G59" s="21">
        <f t="shared" si="17"/>
        <v>159.74126099999998</v>
      </c>
      <c r="H59" s="21">
        <v>0.55483099999999996</v>
      </c>
      <c r="I59" s="21">
        <v>94.567393999999993</v>
      </c>
      <c r="J59" s="21">
        <v>38.665039999999998</v>
      </c>
      <c r="K59" s="21">
        <v>14.49131</v>
      </c>
      <c r="L59" s="21">
        <v>11.462686</v>
      </c>
      <c r="M59" s="21">
        <f t="shared" si="18"/>
        <v>3839.1793900000002</v>
      </c>
      <c r="N59" s="20">
        <f t="shared" si="22"/>
        <v>50.352696699593395</v>
      </c>
      <c r="O59" s="20">
        <f t="shared" si="23"/>
        <v>17.998787626331783</v>
      </c>
      <c r="P59" s="20">
        <f t="shared" si="24"/>
        <v>20.318511008676776</v>
      </c>
      <c r="Q59" s="20">
        <f t="shared" si="25"/>
        <v>6.8850346948752499</v>
      </c>
      <c r="R59" s="20">
        <f t="shared" si="26"/>
        <v>0.26970031738996181</v>
      </c>
      <c r="S59" s="20">
        <f t="shared" si="27"/>
        <v>4.1608178408146745</v>
      </c>
      <c r="T59" s="20">
        <f t="shared" si="28"/>
        <v>1.4451812318152707E-2</v>
      </c>
      <c r="U59" s="20">
        <f t="shared" si="29"/>
        <v>2.4632189432544327</v>
      </c>
      <c r="V59" s="20">
        <f t="shared" si="30"/>
        <v>1.0071173048259148</v>
      </c>
      <c r="W59" s="20">
        <f t="shared" si="15"/>
        <v>0.37745852766728882</v>
      </c>
      <c r="X59" s="20">
        <f t="shared" si="16"/>
        <v>0.29857125274888491</v>
      </c>
    </row>
    <row r="60" spans="1:52" x14ac:dyDescent="0.25">
      <c r="A60" s="453">
        <v>2003</v>
      </c>
      <c r="B60" s="21">
        <v>1973.73675</v>
      </c>
      <c r="C60" s="21">
        <v>649.90754100000004</v>
      </c>
      <c r="D60" s="21">
        <v>763.73269500000004</v>
      </c>
      <c r="E60" s="21">
        <v>275.80632800000001</v>
      </c>
      <c r="F60" s="21">
        <v>11.187467</v>
      </c>
      <c r="G60" s="21">
        <f t="shared" si="17"/>
        <v>187.49298899999999</v>
      </c>
      <c r="H60" s="21">
        <v>0.53400099999999995</v>
      </c>
      <c r="I60" s="21">
        <v>119.40564000000001</v>
      </c>
      <c r="J60" s="21">
        <v>37.529097</v>
      </c>
      <c r="K60" s="21">
        <v>14.424231000000001</v>
      </c>
      <c r="L60" s="21">
        <v>15.600020000000001</v>
      </c>
      <c r="M60" s="21">
        <f t="shared" si="18"/>
        <v>3862.3977710000004</v>
      </c>
      <c r="N60" s="20">
        <f t="shared" si="22"/>
        <v>51.101333084318412</v>
      </c>
      <c r="O60" s="20">
        <f t="shared" si="23"/>
        <v>16.826530552593361</v>
      </c>
      <c r="P60" s="20">
        <f t="shared" si="24"/>
        <v>19.77353810460243</v>
      </c>
      <c r="Q60" s="20">
        <f t="shared" si="25"/>
        <v>7.1408059022515413</v>
      </c>
      <c r="R60" s="20">
        <f t="shared" si="26"/>
        <v>0.28965082478036669</v>
      </c>
      <c r="S60" s="20">
        <f t="shared" si="27"/>
        <v>4.8543158969216371</v>
      </c>
      <c r="T60" s="20">
        <f t="shared" si="28"/>
        <v>1.3825634532244037E-2</v>
      </c>
      <c r="U60" s="20">
        <f t="shared" si="29"/>
        <v>3.0914899779751348</v>
      </c>
      <c r="V60" s="20">
        <f t="shared" si="30"/>
        <v>0.97165282358485494</v>
      </c>
      <c r="W60" s="20">
        <f t="shared" si="15"/>
        <v>0.37345275798109917</v>
      </c>
      <c r="X60" s="20">
        <f t="shared" si="16"/>
        <v>0.40389470284830487</v>
      </c>
    </row>
    <row r="61" spans="1:52" x14ac:dyDescent="0.25">
      <c r="A61" s="453">
        <v>2004</v>
      </c>
      <c r="B61" s="21">
        <v>1978.300549</v>
      </c>
      <c r="C61" s="21">
        <v>710.10001699999998</v>
      </c>
      <c r="D61" s="21">
        <v>788.52838699999995</v>
      </c>
      <c r="E61" s="21">
        <v>268.41730799999999</v>
      </c>
      <c r="F61" s="21">
        <v>14.143741</v>
      </c>
      <c r="G61" s="21">
        <f t="shared" si="17"/>
        <v>189.90050099999996</v>
      </c>
      <c r="H61" s="21">
        <v>0.57515499999999997</v>
      </c>
      <c r="I61" s="21">
        <v>121.14505699999999</v>
      </c>
      <c r="J61" s="21">
        <v>38.116883000000001</v>
      </c>
      <c r="K61" s="21">
        <v>14.810974999999999</v>
      </c>
      <c r="L61" s="21">
        <v>15.252431</v>
      </c>
      <c r="M61" s="21">
        <f t="shared" si="18"/>
        <v>3949.9656580000001</v>
      </c>
      <c r="N61" s="20">
        <f t="shared" si="22"/>
        <v>50.083993641648007</v>
      </c>
      <c r="O61" s="20">
        <f t="shared" si="23"/>
        <v>17.977371918710489</v>
      </c>
      <c r="P61" s="20">
        <f t="shared" si="24"/>
        <v>19.962917535826332</v>
      </c>
      <c r="Q61" s="20">
        <f t="shared" si="25"/>
        <v>6.7954339667831096</v>
      </c>
      <c r="R61" s="20">
        <f t="shared" si="26"/>
        <v>0.35807250555088244</v>
      </c>
      <c r="S61" s="20">
        <f t="shared" si="27"/>
        <v>4.8076494188091994</v>
      </c>
      <c r="T61" s="20">
        <f t="shared" si="28"/>
        <v>1.4561012671973969E-2</v>
      </c>
      <c r="U61" s="20">
        <f t="shared" si="29"/>
        <v>3.0669901333101666</v>
      </c>
      <c r="V61" s="20">
        <f t="shared" si="30"/>
        <v>0.96499276956498548</v>
      </c>
      <c r="W61" s="20">
        <f t="shared" si="15"/>
        <v>0.37496465241420079</v>
      </c>
      <c r="X61" s="20">
        <f t="shared" si="16"/>
        <v>0.38614085084787336</v>
      </c>
    </row>
    <row r="62" spans="1:52" x14ac:dyDescent="0.25">
      <c r="A62" s="453">
        <v>2005</v>
      </c>
      <c r="B62" s="21">
        <v>2012.8730459999999</v>
      </c>
      <c r="C62" s="21">
        <v>760.96025399999996</v>
      </c>
      <c r="D62" s="21">
        <v>781.98636499999998</v>
      </c>
      <c r="E62" s="21">
        <v>270.32125500000001</v>
      </c>
      <c r="F62" s="21">
        <v>17.810549000000002</v>
      </c>
      <c r="G62" s="21">
        <f t="shared" si="17"/>
        <v>189.78761699999998</v>
      </c>
      <c r="H62" s="21">
        <v>0.55029399999999995</v>
      </c>
      <c r="I62" s="21">
        <v>122.22501699999999</v>
      </c>
      <c r="J62" s="21">
        <v>38.856417</v>
      </c>
      <c r="K62" s="21">
        <v>14.691744999999999</v>
      </c>
      <c r="L62" s="21">
        <v>13.464143999999999</v>
      </c>
      <c r="M62" s="21">
        <f t="shared" si="18"/>
        <v>4034.2893799999997</v>
      </c>
      <c r="N62" s="20">
        <f t="shared" si="22"/>
        <v>49.894116569297765</v>
      </c>
      <c r="O62" s="20">
        <f t="shared" si="23"/>
        <v>18.862312103154089</v>
      </c>
      <c r="P62" s="20">
        <f t="shared" si="24"/>
        <v>19.383497100547604</v>
      </c>
      <c r="Q62" s="20">
        <f t="shared" si="25"/>
        <v>6.7005915921678385</v>
      </c>
      <c r="R62" s="20">
        <f t="shared" si="26"/>
        <v>0.44147921287689096</v>
      </c>
      <c r="S62" s="20">
        <f t="shared" si="27"/>
        <v>4.7043630023387166</v>
      </c>
      <c r="T62" s="20">
        <f t="shared" si="28"/>
        <v>1.3640419617097471E-2</v>
      </c>
      <c r="U62" s="20">
        <f t="shared" si="29"/>
        <v>3.0296541841031739</v>
      </c>
      <c r="V62" s="20">
        <f t="shared" si="30"/>
        <v>0.9631539371625345</v>
      </c>
      <c r="W62" s="20">
        <f t="shared" si="15"/>
        <v>0.36417181853226405</v>
      </c>
      <c r="X62" s="20">
        <f t="shared" si="16"/>
        <v>0.33374264292364669</v>
      </c>
    </row>
    <row r="63" spans="1:52" x14ac:dyDescent="0.25">
      <c r="A63" s="453">
        <v>2006</v>
      </c>
      <c r="B63" s="21">
        <v>1990.511135</v>
      </c>
      <c r="C63" s="21">
        <v>816.44077000000004</v>
      </c>
      <c r="D63" s="21">
        <v>787.21863599999995</v>
      </c>
      <c r="E63" s="21">
        <v>289.24641600000001</v>
      </c>
      <c r="F63" s="21">
        <v>26.589137000000001</v>
      </c>
      <c r="G63" s="21">
        <f t="shared" si="17"/>
        <v>132.18105299999999</v>
      </c>
      <c r="H63" s="21">
        <v>0.50770599999999999</v>
      </c>
      <c r="I63" s="21">
        <v>64.166414000000003</v>
      </c>
      <c r="J63" s="21">
        <v>38.762096</v>
      </c>
      <c r="K63" s="21">
        <v>14.568028999999999</v>
      </c>
      <c r="L63" s="21">
        <v>14.176807999999999</v>
      </c>
      <c r="M63" s="21">
        <f t="shared" si="18"/>
        <v>4042.6948529999995</v>
      </c>
      <c r="N63" s="20">
        <f t="shared" si="22"/>
        <v>49.23723425533548</v>
      </c>
      <c r="O63" s="20">
        <f t="shared" si="23"/>
        <v>20.195458714726797</v>
      </c>
      <c r="P63" s="20">
        <f t="shared" si="24"/>
        <v>19.4726207301009</v>
      </c>
      <c r="Q63" s="20">
        <f t="shared" si="25"/>
        <v>7.1547921996970976</v>
      </c>
      <c r="R63" s="20">
        <f t="shared" si="26"/>
        <v>0.65770823588796856</v>
      </c>
      <c r="S63" s="20">
        <f t="shared" si="27"/>
        <v>3.2696272611797839</v>
      </c>
      <c r="T63" s="20">
        <f t="shared" si="28"/>
        <v>1.2558603071989022E-2</v>
      </c>
      <c r="U63" s="20">
        <f t="shared" si="29"/>
        <v>1.5872188313293905</v>
      </c>
      <c r="V63" s="20">
        <f t="shared" si="30"/>
        <v>0.95881824895182133</v>
      </c>
      <c r="W63" s="20">
        <f t="shared" si="15"/>
        <v>0.36035440540829761</v>
      </c>
      <c r="X63" s="20">
        <f t="shared" si="16"/>
        <v>0.35067717241828644</v>
      </c>
    </row>
    <row r="64" spans="1:52" x14ac:dyDescent="0.25">
      <c r="A64" s="453">
        <v>2007</v>
      </c>
      <c r="B64" s="21">
        <v>2016.455584</v>
      </c>
      <c r="C64" s="21">
        <v>896.58979099999999</v>
      </c>
      <c r="D64" s="21">
        <v>806.42475300000001</v>
      </c>
      <c r="E64" s="21">
        <v>247.509974</v>
      </c>
      <c r="F64" s="21">
        <v>34.449927000000002</v>
      </c>
      <c r="G64" s="21">
        <f t="shared" si="17"/>
        <v>133.45536200000001</v>
      </c>
      <c r="H64" s="21">
        <v>0.61179300000000003</v>
      </c>
      <c r="I64" s="21">
        <v>65.738978000000003</v>
      </c>
      <c r="J64" s="21">
        <v>39.014023999999999</v>
      </c>
      <c r="K64" s="21">
        <v>14.637212999999999</v>
      </c>
      <c r="L64" s="21">
        <v>13.453353999999999</v>
      </c>
      <c r="M64" s="21">
        <f t="shared" si="18"/>
        <v>4135.4971839999998</v>
      </c>
      <c r="N64" s="20">
        <f t="shared" si="22"/>
        <v>48.759689446810661</v>
      </c>
      <c r="O64" s="20">
        <f t="shared" si="23"/>
        <v>21.68033856893566</v>
      </c>
      <c r="P64" s="20">
        <f t="shared" si="24"/>
        <v>19.50006775775379</v>
      </c>
      <c r="Q64" s="20">
        <f t="shared" si="25"/>
        <v>5.9850113054749938</v>
      </c>
      <c r="R64" s="20">
        <f t="shared" si="26"/>
        <v>0.83302987445584009</v>
      </c>
      <c r="S64" s="20">
        <f t="shared" si="27"/>
        <v>3.2270693477033694</v>
      </c>
      <c r="T64" s="20">
        <f t="shared" si="28"/>
        <v>1.4793698865688796E-2</v>
      </c>
      <c r="U64" s="20">
        <f t="shared" si="29"/>
        <v>1.5896269559640936</v>
      </c>
      <c r="V64" s="20">
        <f t="shared" si="30"/>
        <v>0.94339379920129096</v>
      </c>
      <c r="W64" s="20">
        <f t="shared" si="15"/>
        <v>0.35394082860533754</v>
      </c>
      <c r="X64" s="20">
        <f t="shared" si="16"/>
        <v>0.32531406506695859</v>
      </c>
      <c r="Z64" s="229"/>
    </row>
    <row r="65" spans="1:26" x14ac:dyDescent="0.25">
      <c r="A65" s="453">
        <v>2008</v>
      </c>
      <c r="B65" s="21">
        <v>1985.8012470000001</v>
      </c>
      <c r="C65" s="21">
        <v>882.98059899999998</v>
      </c>
      <c r="D65" s="21">
        <v>806.20843500000001</v>
      </c>
      <c r="E65" s="21">
        <v>254.83138500000001</v>
      </c>
      <c r="F65" s="21">
        <v>55.363100000000003</v>
      </c>
      <c r="G65" s="21">
        <f t="shared" si="17"/>
        <v>110.953633</v>
      </c>
      <c r="H65" s="21">
        <v>0.86431500000000006</v>
      </c>
      <c r="I65" s="21">
        <v>46.242612000000001</v>
      </c>
      <c r="J65" s="21">
        <v>37.299852999999999</v>
      </c>
      <c r="K65" s="21">
        <v>14.839976999999999</v>
      </c>
      <c r="L65" s="21">
        <v>11.706875999999999</v>
      </c>
      <c r="M65" s="21">
        <f t="shared" si="18"/>
        <v>4097.0027139999993</v>
      </c>
      <c r="N65" s="20">
        <f t="shared" si="22"/>
        <v>48.469610240048297</v>
      </c>
      <c r="O65" s="20">
        <f t="shared" si="23"/>
        <v>21.5518675636396</v>
      </c>
      <c r="P65" s="20">
        <f t="shared" si="24"/>
        <v>19.678005880862106</v>
      </c>
      <c r="Q65" s="20">
        <f t="shared" si="25"/>
        <v>6.2199466973553008</v>
      </c>
      <c r="R65" s="20">
        <f t="shared" si="26"/>
        <v>1.3513073791925247</v>
      </c>
      <c r="S65" s="20">
        <f t="shared" si="27"/>
        <v>2.708165962908855</v>
      </c>
      <c r="T65" s="20">
        <f t="shared" si="28"/>
        <v>2.1096275993338291E-2</v>
      </c>
      <c r="U65" s="20">
        <f t="shared" si="29"/>
        <v>1.1286937116732407</v>
      </c>
      <c r="V65" s="20">
        <f t="shared" si="30"/>
        <v>0.91041806910553114</v>
      </c>
      <c r="W65" s="20">
        <f t="shared" si="15"/>
        <v>0.36221545446601339</v>
      </c>
      <c r="X65" s="20">
        <f t="shared" si="16"/>
        <v>0.28574245167073137</v>
      </c>
      <c r="Z65" s="229"/>
    </row>
    <row r="66" spans="1:26" x14ac:dyDescent="0.25">
      <c r="A66" s="453">
        <v>2009</v>
      </c>
      <c r="B66" s="21">
        <v>1755.9042529999999</v>
      </c>
      <c r="C66" s="21">
        <v>920.97868100000005</v>
      </c>
      <c r="D66" s="21">
        <v>798.85458500000004</v>
      </c>
      <c r="E66" s="21">
        <v>273.44509399999998</v>
      </c>
      <c r="F66" s="21">
        <v>73.886132000000003</v>
      </c>
      <c r="G66" s="21">
        <f t="shared" si="17"/>
        <v>101.518597</v>
      </c>
      <c r="H66" s="21">
        <v>0.89117900000000005</v>
      </c>
      <c r="I66" s="21">
        <v>38.936515</v>
      </c>
      <c r="J66" s="21">
        <v>36.050137999999997</v>
      </c>
      <c r="K66" s="21">
        <v>15.008658</v>
      </c>
      <c r="L66" s="21">
        <v>10.632107</v>
      </c>
      <c r="M66" s="21">
        <f t="shared" si="18"/>
        <v>3925.4785210000009</v>
      </c>
      <c r="N66" s="20">
        <f t="shared" si="22"/>
        <v>44.730960661394469</v>
      </c>
      <c r="O66" s="20">
        <f t="shared" si="23"/>
        <v>23.461564649330551</v>
      </c>
      <c r="P66" s="20">
        <f t="shared" si="24"/>
        <v>20.350502001893386</v>
      </c>
      <c r="Q66" s="20">
        <f t="shared" si="25"/>
        <v>6.9659047307776598</v>
      </c>
      <c r="R66" s="20">
        <f t="shared" si="26"/>
        <v>1.8822197498912256</v>
      </c>
      <c r="S66" s="20">
        <f t="shared" si="27"/>
        <v>2.5861457770539151</v>
      </c>
      <c r="T66" s="20">
        <f t="shared" si="28"/>
        <v>2.2702429658766177E-2</v>
      </c>
      <c r="U66" s="20">
        <f t="shared" si="29"/>
        <v>0.99189219331357015</v>
      </c>
      <c r="V66" s="20">
        <f t="shared" si="30"/>
        <v>0.91836289020927708</v>
      </c>
      <c r="W66" s="20">
        <f t="shared" si="15"/>
        <v>0.38233957770265931</v>
      </c>
      <c r="X66" s="20">
        <f t="shared" si="16"/>
        <v>0.27084868616964208</v>
      </c>
    </row>
    <row r="67" spans="1:26" x14ac:dyDescent="0.25">
      <c r="A67" s="453">
        <v>2010</v>
      </c>
      <c r="B67" s="21">
        <v>1847.2902790000001</v>
      </c>
      <c r="C67" s="21">
        <v>987.69723399999998</v>
      </c>
      <c r="D67" s="21">
        <v>806.968301</v>
      </c>
      <c r="E67" s="21">
        <v>260.20306900000003</v>
      </c>
      <c r="F67" s="21">
        <v>94.652246000000005</v>
      </c>
      <c r="G67" s="21">
        <f t="shared" si="17"/>
        <v>101.977355</v>
      </c>
      <c r="H67" s="21">
        <v>1.2121820000000001</v>
      </c>
      <c r="I67" s="21">
        <v>37.061013000000003</v>
      </c>
      <c r="J67" s="21">
        <v>37.172159999999998</v>
      </c>
      <c r="K67" s="21">
        <v>15.219213</v>
      </c>
      <c r="L67" s="21">
        <v>11.312787</v>
      </c>
      <c r="M67" s="21">
        <f t="shared" si="18"/>
        <v>4100.0006660000008</v>
      </c>
      <c r="N67" s="20">
        <f t="shared" si="22"/>
        <v>45.055853144585797</v>
      </c>
      <c r="O67" s="20">
        <f t="shared" si="23"/>
        <v>24.090172525840263</v>
      </c>
      <c r="P67" s="20">
        <f t="shared" si="24"/>
        <v>19.682150485777502</v>
      </c>
      <c r="Q67" s="20">
        <f t="shared" si="25"/>
        <v>6.3464152861676633</v>
      </c>
      <c r="R67" s="20">
        <f t="shared" si="26"/>
        <v>2.3085909908483901</v>
      </c>
      <c r="S67" s="20">
        <f t="shared" si="27"/>
        <v>2.4872521569487955</v>
      </c>
      <c r="T67" s="20">
        <f t="shared" si="28"/>
        <v>2.9565409831570012E-2</v>
      </c>
      <c r="U67" s="20">
        <f t="shared" si="29"/>
        <v>0.90392699950844335</v>
      </c>
      <c r="V67" s="20">
        <f t="shared" si="30"/>
        <v>0.90663790150711143</v>
      </c>
      <c r="W67" s="20">
        <f t="shared" si="15"/>
        <v>0.37120025677576313</v>
      </c>
      <c r="X67" s="20">
        <f t="shared" si="16"/>
        <v>0.2759215893259076</v>
      </c>
    </row>
    <row r="68" spans="1:26" x14ac:dyDescent="0.25">
      <c r="A68" s="453">
        <v>2011</v>
      </c>
      <c r="B68" s="21">
        <v>1733.43000534</v>
      </c>
      <c r="C68" s="21">
        <v>1013.68892924</v>
      </c>
      <c r="D68" s="21">
        <v>790.20436700000005</v>
      </c>
      <c r="E68" s="21">
        <v>319.35490344999999</v>
      </c>
      <c r="F68" s="21">
        <v>120.17659863</v>
      </c>
      <c r="G68" s="21">
        <f t="shared" si="17"/>
        <v>96.331275820000002</v>
      </c>
      <c r="H68" s="21">
        <v>1.8176956499999999</v>
      </c>
      <c r="I68" s="21">
        <v>30.18224506</v>
      </c>
      <c r="J68" s="21">
        <v>37.449066780000003</v>
      </c>
      <c r="K68" s="21">
        <v>15.316068</v>
      </c>
      <c r="L68" s="21">
        <v>11.566200330000001</v>
      </c>
      <c r="M68" s="21">
        <f t="shared" si="18"/>
        <v>4075.0037751300001</v>
      </c>
      <c r="N68" s="20">
        <f t="shared" si="22"/>
        <v>42.538120232408872</v>
      </c>
      <c r="O68" s="20">
        <f t="shared" si="23"/>
        <v>24.87577889931308</v>
      </c>
      <c r="P68" s="20">
        <f t="shared" si="24"/>
        <v>19.391500244065199</v>
      </c>
      <c r="Q68" s="20">
        <f t="shared" si="25"/>
        <v>7.8369228857907496</v>
      </c>
      <c r="R68" s="20">
        <f t="shared" si="26"/>
        <v>2.9491162526877943</v>
      </c>
      <c r="S68" s="20">
        <f t="shared" si="27"/>
        <v>2.363955498836976</v>
      </c>
      <c r="T68" s="20">
        <f t="shared" si="28"/>
        <v>4.4605986897325318E-2</v>
      </c>
      <c r="U68" s="20">
        <f t="shared" si="29"/>
        <v>0.74066790426561335</v>
      </c>
      <c r="V68" s="20">
        <f t="shared" si="30"/>
        <v>0.91899465243575895</v>
      </c>
      <c r="W68" s="20">
        <f t="shared" si="15"/>
        <v>0.37585408125202013</v>
      </c>
      <c r="X68" s="20">
        <f t="shared" si="16"/>
        <v>0.28383287398625828</v>
      </c>
    </row>
    <row r="69" spans="1:26" x14ac:dyDescent="0.25">
      <c r="A69" s="453">
        <v>2012</v>
      </c>
      <c r="B69" s="21">
        <v>1514.0429449999999</v>
      </c>
      <c r="C69" s="21">
        <v>1225.8941749999999</v>
      </c>
      <c r="D69" s="21">
        <v>769.33124899999996</v>
      </c>
      <c r="E69" s="21">
        <v>276.24021900000002</v>
      </c>
      <c r="F69" s="21">
        <v>140.82171500000001</v>
      </c>
      <c r="G69" s="21">
        <f t="shared" si="17"/>
        <v>92.775356000000016</v>
      </c>
      <c r="H69" s="21">
        <v>4.3266749999999998</v>
      </c>
      <c r="I69" s="21">
        <v>23.189540999999998</v>
      </c>
      <c r="J69" s="21">
        <v>37.799129000000001</v>
      </c>
      <c r="K69" s="21">
        <v>15.562426</v>
      </c>
      <c r="L69" s="21">
        <v>11.897584999999999</v>
      </c>
      <c r="M69" s="21">
        <f t="shared" si="18"/>
        <v>4023.4323339999996</v>
      </c>
      <c r="N69" s="20">
        <f t="shared" si="22"/>
        <v>37.630630250832994</v>
      </c>
      <c r="O69" s="20">
        <f t="shared" si="23"/>
        <v>30.468865218400364</v>
      </c>
      <c r="P69" s="20">
        <f t="shared" si="24"/>
        <v>19.121267244853833</v>
      </c>
      <c r="Q69" s="20">
        <f t="shared" si="25"/>
        <v>6.8657851324013368</v>
      </c>
      <c r="R69" s="20">
        <f t="shared" si="26"/>
        <v>3.5000393522214019</v>
      </c>
      <c r="S69" s="20">
        <f t="shared" si="27"/>
        <v>2.3058758865161524</v>
      </c>
      <c r="T69" s="20">
        <f t="shared" si="28"/>
        <v>0.10753691477392198</v>
      </c>
      <c r="U69" s="20">
        <f t="shared" si="29"/>
        <v>0.57636214741420821</v>
      </c>
      <c r="V69" s="20">
        <f t="shared" si="30"/>
        <v>0.93947470373935715</v>
      </c>
      <c r="W69" s="20">
        <f t="shared" si="15"/>
        <v>0.38679477391703043</v>
      </c>
      <c r="X69" s="20">
        <f t="shared" si="16"/>
        <v>0.29570734667163417</v>
      </c>
    </row>
    <row r="70" spans="1:26" x14ac:dyDescent="0.25">
      <c r="A70" s="453">
        <v>2013</v>
      </c>
      <c r="B70" s="21">
        <v>1581.1147157999999</v>
      </c>
      <c r="C70" s="21">
        <v>1124.8355598399999</v>
      </c>
      <c r="D70" s="21">
        <v>789.01647300000002</v>
      </c>
      <c r="E70" s="21">
        <v>268.56538273000001</v>
      </c>
      <c r="F70" s="21">
        <v>167.83974544</v>
      </c>
      <c r="G70" s="21">
        <f t="shared" ref="G70:G78" si="31">SUM(H70:L70)</f>
        <v>104.85521229999999</v>
      </c>
      <c r="H70" s="21">
        <v>9.035620380000001</v>
      </c>
      <c r="I70" s="21">
        <v>27.164443739999999</v>
      </c>
      <c r="J70" s="21">
        <v>40.027536959999999</v>
      </c>
      <c r="K70" s="21">
        <v>15.77467408</v>
      </c>
      <c r="L70" s="21">
        <v>12.85293714</v>
      </c>
      <c r="M70" s="21">
        <f t="shared" ref="M70:M78" si="32">SUM(B70:H70)</f>
        <v>4045.2627094899999</v>
      </c>
      <c r="N70" s="20">
        <f t="shared" si="22"/>
        <v>39.085587991375135</v>
      </c>
      <c r="O70" s="20">
        <f t="shared" si="23"/>
        <v>27.806242526627194</v>
      </c>
      <c r="P70" s="20">
        <f t="shared" si="24"/>
        <v>19.504702899740074</v>
      </c>
      <c r="Q70" s="20">
        <f t="shared" si="25"/>
        <v>6.6390096766758306</v>
      </c>
      <c r="R70" s="20">
        <f t="shared" si="26"/>
        <v>4.1490443882978401</v>
      </c>
      <c r="S70" s="20">
        <f t="shared" si="27"/>
        <v>2.5920495114943831</v>
      </c>
      <c r="T70" s="20">
        <f t="shared" si="28"/>
        <v>0.22336300578953383</v>
      </c>
      <c r="U70" s="20">
        <f t="shared" si="29"/>
        <v>0.67151247498150035</v>
      </c>
      <c r="V70" s="20">
        <f t="shared" si="30"/>
        <v>0.98949165566175079</v>
      </c>
      <c r="W70" s="20">
        <f t="shared" si="15"/>
        <v>0.38995425545523515</v>
      </c>
      <c r="X70" s="20">
        <f t="shared" si="16"/>
        <v>0.31772811960636327</v>
      </c>
    </row>
    <row r="71" spans="1:26" x14ac:dyDescent="0.25">
      <c r="A71" s="453">
        <v>2014</v>
      </c>
      <c r="B71" s="21">
        <v>1581.7103500000001</v>
      </c>
      <c r="C71" s="21">
        <v>1126.6351159999999</v>
      </c>
      <c r="D71" s="21">
        <v>797.16598199999999</v>
      </c>
      <c r="E71" s="21">
        <v>259.36662200000001</v>
      </c>
      <c r="F71" s="21">
        <v>181.655282</v>
      </c>
      <c r="G71" s="21">
        <f t="shared" si="31"/>
        <v>118.16134500000001</v>
      </c>
      <c r="H71" s="21">
        <v>17.691030999999999</v>
      </c>
      <c r="I71" s="21">
        <v>30.231862</v>
      </c>
      <c r="J71" s="21">
        <v>42.339725000000001</v>
      </c>
      <c r="K71" s="21">
        <v>15.876941</v>
      </c>
      <c r="L71" s="21">
        <v>12.021786000000001</v>
      </c>
      <c r="M71" s="21">
        <f t="shared" si="32"/>
        <v>4082.3857279999997</v>
      </c>
      <c r="N71" s="20">
        <f t="shared" ref="N71:N78" si="33">B71/$M71*100</f>
        <v>38.744755037513208</v>
      </c>
      <c r="O71" s="20">
        <f t="shared" ref="O71:O78" si="34">C71/$M71*100</f>
        <v>27.59746851633124</v>
      </c>
      <c r="P71" s="20">
        <f t="shared" ref="P71:P78" si="35">D71/$M71*100</f>
        <v>19.526963768574102</v>
      </c>
      <c r="Q71" s="20">
        <f t="shared" ref="Q71:Q78" si="36">E71/$M71*100</f>
        <v>6.3533100319519837</v>
      </c>
      <c r="R71" s="20">
        <f t="shared" ref="R71:R78" si="37">F71/$M71*100</f>
        <v>4.4497334182332322</v>
      </c>
      <c r="S71" s="20">
        <f t="shared" ref="S71:S77" si="38">G71/$M71*100</f>
        <v>2.8944189224835548</v>
      </c>
      <c r="T71" s="20">
        <f t="shared" ref="T71:T78" si="39">H71/$M71*100</f>
        <v>0.43335030491268656</v>
      </c>
      <c r="U71" s="20">
        <f t="shared" ref="U71:U78" si="40">I71/$M71*100</f>
        <v>0.74054398614632821</v>
      </c>
      <c r="V71" s="20">
        <f t="shared" ref="V71:V78" si="41">J71/$M71*100</f>
        <v>1.037131908178178</v>
      </c>
      <c r="W71" s="20">
        <f t="shared" ref="W71:W77" si="42">K71/$M71*100</f>
        <v>0.38891329868964308</v>
      </c>
      <c r="X71" s="20">
        <f t="shared" ref="X71:X77" si="43">L71/$M71*100</f>
        <v>0.29447942455671844</v>
      </c>
    </row>
    <row r="72" spans="1:26" x14ac:dyDescent="0.25">
      <c r="A72" s="453">
        <v>2015</v>
      </c>
      <c r="B72" s="21">
        <v>1352.398197</v>
      </c>
      <c r="C72" s="21">
        <v>1334.668003</v>
      </c>
      <c r="D72" s="21">
        <v>797.17787699999997</v>
      </c>
      <c r="E72" s="21">
        <v>249.080085</v>
      </c>
      <c r="F72" s="21">
        <v>190.718548</v>
      </c>
      <c r="G72" s="21">
        <f t="shared" si="31"/>
        <v>124.104432</v>
      </c>
      <c r="H72" s="21">
        <v>24.892904000000001</v>
      </c>
      <c r="I72" s="21">
        <v>28.248749</v>
      </c>
      <c r="J72" s="21">
        <v>41.928505999999999</v>
      </c>
      <c r="K72" s="21">
        <v>15.917574999999999</v>
      </c>
      <c r="L72" s="21">
        <v>13.116698</v>
      </c>
      <c r="M72" s="21">
        <f t="shared" si="32"/>
        <v>4073.0400460000001</v>
      </c>
      <c r="N72" s="20">
        <f t="shared" si="33"/>
        <v>33.203655788460665</v>
      </c>
      <c r="O72" s="20">
        <f t="shared" si="34"/>
        <v>32.76834963384988</v>
      </c>
      <c r="P72" s="20">
        <f t="shared" si="35"/>
        <v>19.572060868463161</v>
      </c>
      <c r="Q72" s="20">
        <f t="shared" si="36"/>
        <v>6.1153360189672927</v>
      </c>
      <c r="R72" s="20">
        <f t="shared" si="37"/>
        <v>4.6824618920037002</v>
      </c>
      <c r="S72" s="20">
        <f t="shared" si="38"/>
        <v>3.0469730372987351</v>
      </c>
      <c r="T72" s="20">
        <f t="shared" si="39"/>
        <v>0.61116276095656152</v>
      </c>
      <c r="U72" s="20">
        <f t="shared" si="40"/>
        <v>0.69355441343480462</v>
      </c>
      <c r="V72" s="20">
        <f t="shared" si="41"/>
        <v>1.0294155109321013</v>
      </c>
      <c r="W72" s="20">
        <f t="shared" si="42"/>
        <v>0.39080330220745391</v>
      </c>
      <c r="X72" s="20">
        <f t="shared" si="43"/>
        <v>0.32203704976781361</v>
      </c>
    </row>
    <row r="73" spans="1:26" x14ac:dyDescent="0.25">
      <c r="A73" s="453">
        <v>2016</v>
      </c>
      <c r="B73" s="21">
        <v>1239.1486540000001</v>
      </c>
      <c r="C73" s="21">
        <v>1379.2709219999999</v>
      </c>
      <c r="D73" s="21">
        <v>805.69394799999998</v>
      </c>
      <c r="E73" s="21">
        <v>267.81215300000002</v>
      </c>
      <c r="F73" s="21">
        <v>226.99256199999999</v>
      </c>
      <c r="G73" s="21">
        <f t="shared" si="31"/>
        <v>129.839393</v>
      </c>
      <c r="H73" s="21">
        <v>36.054121000000002</v>
      </c>
      <c r="I73" s="21">
        <v>24.204806000000001</v>
      </c>
      <c r="J73" s="21">
        <v>40.947226999999998</v>
      </c>
      <c r="K73" s="21">
        <v>15.825806999999999</v>
      </c>
      <c r="L73" s="21">
        <v>12.807432</v>
      </c>
      <c r="M73" s="21">
        <f t="shared" si="32"/>
        <v>4084.8117530000004</v>
      </c>
      <c r="N73" s="20">
        <f t="shared" si="33"/>
        <v>30.335514313234498</v>
      </c>
      <c r="O73" s="20">
        <f t="shared" si="34"/>
        <v>33.765838070433105</v>
      </c>
      <c r="P73" s="20">
        <f t="shared" si="35"/>
        <v>19.724138998774563</v>
      </c>
      <c r="Q73" s="20">
        <f t="shared" si="36"/>
        <v>6.5562911877961385</v>
      </c>
      <c r="R73" s="20">
        <f t="shared" si="37"/>
        <v>5.5569895438459378</v>
      </c>
      <c r="S73" s="20">
        <f t="shared" si="38"/>
        <v>3.1785893904325535</v>
      </c>
      <c r="T73" s="20">
        <f t="shared" si="39"/>
        <v>0.88263849548319684</v>
      </c>
      <c r="U73" s="20">
        <f t="shared" si="40"/>
        <v>0.59255621711877693</v>
      </c>
      <c r="V73" s="20">
        <f t="shared" si="41"/>
        <v>1.0024262922257605</v>
      </c>
      <c r="W73" s="20">
        <f t="shared" si="42"/>
        <v>0.38743050982403493</v>
      </c>
      <c r="X73" s="20">
        <f t="shared" si="43"/>
        <v>0.31353787578078385</v>
      </c>
    </row>
    <row r="74" spans="1:26" x14ac:dyDescent="0.25">
      <c r="A74" s="453">
        <v>2017</v>
      </c>
      <c r="B74" s="21">
        <v>1205.835276</v>
      </c>
      <c r="C74" s="21">
        <v>1297.702528</v>
      </c>
      <c r="D74" s="21">
        <v>804.94963499999994</v>
      </c>
      <c r="E74" s="21">
        <v>300.33292999999998</v>
      </c>
      <c r="F74" s="21">
        <v>254.302695</v>
      </c>
      <c r="G74" s="21">
        <f t="shared" si="31"/>
        <v>144.19606899999999</v>
      </c>
      <c r="H74" s="21">
        <v>53.286864999999999</v>
      </c>
      <c r="I74" s="21">
        <v>21.389945000000001</v>
      </c>
      <c r="J74" s="21">
        <v>41.123517999999997</v>
      </c>
      <c r="K74" s="21">
        <v>15.926774</v>
      </c>
      <c r="L74" s="21">
        <v>12.468966999999999</v>
      </c>
      <c r="M74" s="21">
        <f t="shared" si="32"/>
        <v>4060.605998</v>
      </c>
      <c r="N74" s="20">
        <f t="shared" si="33"/>
        <v>29.695943822028507</v>
      </c>
      <c r="O74" s="20">
        <f t="shared" si="34"/>
        <v>31.958346331536891</v>
      </c>
      <c r="P74" s="20">
        <f t="shared" si="35"/>
        <v>19.823386839217292</v>
      </c>
      <c r="Q74" s="20">
        <f t="shared" si="36"/>
        <v>7.3962588379154521</v>
      </c>
      <c r="R74" s="20">
        <f t="shared" si="37"/>
        <v>6.2626784062589076</v>
      </c>
      <c r="S74" s="20">
        <f t="shared" si="38"/>
        <v>3.5510972763922908</v>
      </c>
      <c r="T74" s="20">
        <f t="shared" si="39"/>
        <v>1.3122884866506568</v>
      </c>
      <c r="U74" s="20">
        <f t="shared" si="40"/>
        <v>0.52676731036045721</v>
      </c>
      <c r="V74" s="20">
        <f t="shared" si="41"/>
        <v>1.0127433693457299</v>
      </c>
      <c r="W74" s="20">
        <f t="shared" si="42"/>
        <v>0.39222652992791052</v>
      </c>
      <c r="X74" s="20">
        <f t="shared" si="43"/>
        <v>0.30707158010753643</v>
      </c>
    </row>
    <row r="75" spans="1:26" x14ac:dyDescent="0.25">
      <c r="A75" s="453">
        <v>2018</v>
      </c>
      <c r="B75" s="21">
        <v>1149.487339</v>
      </c>
      <c r="C75" s="21">
        <v>1471.8430310000001</v>
      </c>
      <c r="D75" s="21">
        <v>807.08447699999999</v>
      </c>
      <c r="E75" s="21">
        <v>292.52398899999997</v>
      </c>
      <c r="F75" s="21">
        <v>272.66745400000002</v>
      </c>
      <c r="G75" s="21">
        <f t="shared" si="31"/>
        <v>159.41698499999998</v>
      </c>
      <c r="H75" s="21">
        <v>63.825315000000003</v>
      </c>
      <c r="I75" s="21">
        <v>25.225628</v>
      </c>
      <c r="J75" s="21">
        <v>40.936159000000004</v>
      </c>
      <c r="K75" s="21">
        <v>15.967134</v>
      </c>
      <c r="L75" s="21">
        <v>13.462749000000001</v>
      </c>
      <c r="M75" s="21">
        <f t="shared" si="32"/>
        <v>4216.8485899999996</v>
      </c>
      <c r="N75" s="20">
        <f t="shared" si="33"/>
        <v>27.259393228534208</v>
      </c>
      <c r="O75" s="20">
        <f t="shared" si="34"/>
        <v>34.903862436284442</v>
      </c>
      <c r="P75" s="20">
        <f t="shared" si="35"/>
        <v>19.139517575137791</v>
      </c>
      <c r="Q75" s="20">
        <f t="shared" si="36"/>
        <v>6.9370285120908264</v>
      </c>
      <c r="R75" s="20">
        <f t="shared" si="37"/>
        <v>6.4661428595424164</v>
      </c>
      <c r="S75" s="20">
        <f t="shared" si="38"/>
        <v>3.7804768560589936</v>
      </c>
      <c r="T75" s="20">
        <f t="shared" si="39"/>
        <v>1.513578532351336</v>
      </c>
      <c r="U75" s="20">
        <f t="shared" si="40"/>
        <v>0.59821042803910596</v>
      </c>
      <c r="V75" s="20">
        <f t="shared" si="41"/>
        <v>0.97077611695799604</v>
      </c>
      <c r="W75" s="20">
        <f t="shared" si="42"/>
        <v>0.37865087302079303</v>
      </c>
      <c r="X75" s="20">
        <f t="shared" si="43"/>
        <v>0.31926090568976301</v>
      </c>
    </row>
    <row r="76" spans="1:26" x14ac:dyDescent="0.25">
      <c r="A76" s="453">
        <v>2019</v>
      </c>
      <c r="B76" s="21">
        <v>964.95681200000001</v>
      </c>
      <c r="C76" s="21">
        <v>1588.532839</v>
      </c>
      <c r="D76" s="21">
        <v>809.40926200000001</v>
      </c>
      <c r="E76" s="21">
        <v>287.87373100000002</v>
      </c>
      <c r="F76" s="21">
        <v>295.88248299999998</v>
      </c>
      <c r="G76" s="21">
        <f t="shared" si="31"/>
        <v>156.88475800000001</v>
      </c>
      <c r="H76" s="21">
        <v>71.936822000000006</v>
      </c>
      <c r="I76" s="21">
        <v>18.340743</v>
      </c>
      <c r="J76" s="21">
        <v>38.543382000000001</v>
      </c>
      <c r="K76" s="21">
        <v>15.472716999999999</v>
      </c>
      <c r="L76" s="21">
        <v>12.591094</v>
      </c>
      <c r="M76" s="21">
        <f t="shared" si="32"/>
        <v>4175.4767069999998</v>
      </c>
      <c r="N76" s="20">
        <f t="shared" si="33"/>
        <v>23.110099270396915</v>
      </c>
      <c r="O76" s="20">
        <f t="shared" si="34"/>
        <v>38.044346800854996</v>
      </c>
      <c r="P76" s="20">
        <f t="shared" si="35"/>
        <v>19.384834805641752</v>
      </c>
      <c r="Q76" s="20">
        <f t="shared" si="36"/>
        <v>6.8943919748706204</v>
      </c>
      <c r="R76" s="20">
        <f t="shared" si="37"/>
        <v>7.086196469590317</v>
      </c>
      <c r="S76" s="20">
        <f t="shared" si="38"/>
        <v>3.7572897421985307</v>
      </c>
      <c r="T76" s="20">
        <f t="shared" si="39"/>
        <v>1.7228409364468769</v>
      </c>
      <c r="U76" s="20">
        <f t="shared" si="40"/>
        <v>0.43924907949438596</v>
      </c>
      <c r="V76" s="20">
        <f t="shared" si="41"/>
        <v>0.92308937888178721</v>
      </c>
      <c r="W76" s="20">
        <f t="shared" si="42"/>
        <v>0.37056168877821022</v>
      </c>
      <c r="X76" s="20">
        <f t="shared" si="43"/>
        <v>0.30154865859727092</v>
      </c>
    </row>
    <row r="77" spans="1:26" x14ac:dyDescent="0.25">
      <c r="A77" s="453">
        <v>2020</v>
      </c>
      <c r="B77" s="21">
        <v>773.39289699999995</v>
      </c>
      <c r="C77" s="21">
        <v>1626.78964</v>
      </c>
      <c r="D77" s="21">
        <v>789.87886300000002</v>
      </c>
      <c r="E77" s="21">
        <v>285.27389499999998</v>
      </c>
      <c r="F77" s="21">
        <v>337.93804899999998</v>
      </c>
      <c r="G77" s="21">
        <f t="shared" si="31"/>
        <v>170.46684800000003</v>
      </c>
      <c r="H77" s="21">
        <v>89.198715000000007</v>
      </c>
      <c r="I77" s="21">
        <v>17.341014999999999</v>
      </c>
      <c r="J77" s="21">
        <v>36.218943000000003</v>
      </c>
      <c r="K77" s="21">
        <v>15.889697</v>
      </c>
      <c r="L77" s="21">
        <v>11.818478000000001</v>
      </c>
      <c r="M77" s="21">
        <f t="shared" si="32"/>
        <v>4072.9389069999993</v>
      </c>
      <c r="N77" s="20">
        <f t="shared" si="33"/>
        <v>18.988571021058039</v>
      </c>
      <c r="O77" s="20">
        <f t="shared" si="34"/>
        <v>39.941420118138794</v>
      </c>
      <c r="P77" s="20">
        <f t="shared" si="35"/>
        <v>19.393339331519716</v>
      </c>
      <c r="Q77" s="20">
        <f t="shared" si="36"/>
        <v>7.0041289966247966</v>
      </c>
      <c r="R77" s="20">
        <f t="shared" si="37"/>
        <v>8.2971548730868321</v>
      </c>
      <c r="S77" s="20">
        <f t="shared" si="38"/>
        <v>4.1853524418700561</v>
      </c>
      <c r="T77" s="20">
        <f t="shared" si="39"/>
        <v>2.1900332177017852</v>
      </c>
      <c r="U77" s="20">
        <f t="shared" si="40"/>
        <v>0.42576172626102199</v>
      </c>
      <c r="V77" s="20">
        <f t="shared" si="41"/>
        <v>0.88925819480748736</v>
      </c>
      <c r="W77" s="20">
        <f t="shared" si="42"/>
        <v>0.39012853771734718</v>
      </c>
      <c r="X77" s="20">
        <f t="shared" si="43"/>
        <v>0.29017076538241343</v>
      </c>
    </row>
    <row r="78" spans="1:26" x14ac:dyDescent="0.25">
      <c r="A78" s="453">
        <v>2021</v>
      </c>
      <c r="B78" s="21">
        <v>897.99875999999995</v>
      </c>
      <c r="C78" s="21">
        <v>1579.189987</v>
      </c>
      <c r="D78" s="21">
        <v>779.64459499999998</v>
      </c>
      <c r="E78" s="21">
        <v>251.58484200000001</v>
      </c>
      <c r="F78" s="21">
        <v>378.196775</v>
      </c>
      <c r="G78" s="21">
        <f t="shared" si="31"/>
        <v>198.26649499999999</v>
      </c>
      <c r="H78" s="21">
        <v>115.25824799999999</v>
      </c>
      <c r="I78" s="21">
        <v>19.173210000000001</v>
      </c>
      <c r="J78" s="21">
        <v>36.462673000000002</v>
      </c>
      <c r="K78" s="21">
        <v>15.975127000000001</v>
      </c>
      <c r="L78" s="21">
        <v>11.397237000000001</v>
      </c>
      <c r="M78" s="21">
        <f t="shared" si="32"/>
        <v>4200.1397019999995</v>
      </c>
      <c r="N78" s="20">
        <f t="shared" si="33"/>
        <v>21.380211700396437</v>
      </c>
      <c r="O78" s="20">
        <f t="shared" si="34"/>
        <v>37.598510979242668</v>
      </c>
      <c r="P78" s="20">
        <f t="shared" si="35"/>
        <v>18.562349119691259</v>
      </c>
      <c r="Q78" s="20">
        <f t="shared" si="36"/>
        <v>5.9899160468448631</v>
      </c>
      <c r="R78" s="20">
        <f t="shared" si="37"/>
        <v>9.0043856117431602</v>
      </c>
      <c r="S78" s="20">
        <f>G78/$M78*100</f>
        <v>4.7204738191348854</v>
      </c>
      <c r="T78" s="20">
        <f t="shared" si="39"/>
        <v>2.7441527229467377</v>
      </c>
      <c r="U78" s="20">
        <f t="shared" si="40"/>
        <v>0.45648981606183731</v>
      </c>
      <c r="V78" s="20">
        <f t="shared" si="41"/>
        <v>0.86813000488144254</v>
      </c>
      <c r="W78" s="20">
        <f>K78/$M78*100</f>
        <v>0.38034751540271511</v>
      </c>
      <c r="X78" s="20">
        <f>L78/$M78*100</f>
        <v>0.27135375984215304</v>
      </c>
    </row>
    <row r="79" spans="1:26" x14ac:dyDescent="0.25">
      <c r="M79" s="145"/>
      <c r="N79" s="145"/>
      <c r="O79" s="19"/>
      <c r="P79" s="19"/>
      <c r="Q79" s="19"/>
      <c r="R79" s="19"/>
    </row>
    <row r="80" spans="1:26" x14ac:dyDescent="0.25">
      <c r="N80" s="19"/>
      <c r="O80" s="19"/>
      <c r="P80" s="19"/>
      <c r="Q80" s="19"/>
      <c r="R80" s="19"/>
    </row>
    <row r="81" spans="14:18" x14ac:dyDescent="0.25">
      <c r="N81" s="19"/>
      <c r="O81" s="19"/>
      <c r="P81" s="19"/>
      <c r="Q81" s="19"/>
      <c r="R81" s="19"/>
    </row>
    <row r="82" spans="14:18" x14ac:dyDescent="0.25">
      <c r="N82" s="19"/>
      <c r="O82" s="19"/>
      <c r="P82" s="19"/>
      <c r="Q82" s="19"/>
      <c r="R82" s="19"/>
    </row>
    <row r="83" spans="14:18" x14ac:dyDescent="0.25">
      <c r="N83" s="19"/>
      <c r="O83" s="19"/>
      <c r="P83" s="19"/>
      <c r="Q83" s="19"/>
      <c r="R83" s="19"/>
    </row>
  </sheetData>
  <sortState ref="AE6:AZ53">
    <sortCondition ref="AE6"/>
  </sortState>
  <mergeCells count="7">
    <mergeCell ref="AT4:AZ4"/>
    <mergeCell ref="AE4:AE5"/>
    <mergeCell ref="B4:M4"/>
    <mergeCell ref="A4:A5"/>
    <mergeCell ref="N4:X4"/>
    <mergeCell ref="AF4:AL4"/>
    <mergeCell ref="AM4:AS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5511-4A8C-4D33-BBF2-617B9345CFAA}">
  <dimension ref="A1:P86"/>
  <sheetViews>
    <sheetView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1" width="14.7109375" customWidth="1"/>
    <col min="2" max="2" width="11.42578125" customWidth="1"/>
    <col min="3" max="3" width="10.5703125" bestFit="1" customWidth="1"/>
    <col min="4" max="4" width="16.28515625" bestFit="1" customWidth="1"/>
    <col min="5" max="5" width="11.7109375" bestFit="1" customWidth="1"/>
    <col min="6" max="6" width="15.140625" bestFit="1" customWidth="1"/>
    <col min="7" max="7" width="8.140625" customWidth="1"/>
    <col min="8" max="8" width="6" customWidth="1"/>
    <col min="9" max="9" width="12.85546875" customWidth="1"/>
    <col min="10" max="10" width="9.5703125" bestFit="1" customWidth="1"/>
    <col min="11" max="11" width="14.28515625" bestFit="1" customWidth="1"/>
    <col min="12" max="12" width="11.28515625" bestFit="1" customWidth="1"/>
    <col min="13" max="13" width="13.5703125" bestFit="1" customWidth="1"/>
    <col min="14" max="14" width="15" bestFit="1" customWidth="1"/>
    <col min="15" max="15" width="9.5703125" bestFit="1" customWidth="1"/>
  </cols>
  <sheetData>
    <row r="1" spans="1:16" x14ac:dyDescent="0.25">
      <c r="A1" t="s">
        <v>103</v>
      </c>
      <c r="B1" t="s">
        <v>400</v>
      </c>
    </row>
    <row r="3" spans="1:16" ht="15" customHeight="1" x14ac:dyDescent="0.25">
      <c r="A3" s="535" t="s">
        <v>374</v>
      </c>
      <c r="B3" s="535"/>
      <c r="C3" s="535"/>
      <c r="D3" s="535"/>
      <c r="E3" s="535"/>
      <c r="F3" s="535"/>
      <c r="G3" s="535"/>
      <c r="H3" s="535"/>
      <c r="I3" s="535"/>
      <c r="J3" s="535"/>
      <c r="K3" s="527"/>
      <c r="L3" s="523" t="s">
        <v>375</v>
      </c>
      <c r="M3" s="524"/>
      <c r="N3" s="525"/>
      <c r="P3" s="1"/>
    </row>
    <row r="4" spans="1:16" x14ac:dyDescent="0.25">
      <c r="A4" s="528" t="s">
        <v>326</v>
      </c>
      <c r="B4" s="529" t="s">
        <v>0</v>
      </c>
      <c r="C4" s="526" t="s">
        <v>371</v>
      </c>
      <c r="D4" s="527"/>
      <c r="E4" s="530" t="s">
        <v>373</v>
      </c>
      <c r="F4" s="531"/>
      <c r="G4" s="531"/>
      <c r="H4" s="532"/>
      <c r="I4" s="526" t="s">
        <v>325</v>
      </c>
      <c r="J4" s="527"/>
      <c r="K4" s="173" t="s">
        <v>341</v>
      </c>
      <c r="L4" s="156" t="s">
        <v>83</v>
      </c>
      <c r="M4" s="26" t="s">
        <v>2</v>
      </c>
      <c r="N4" s="156" t="s">
        <v>341</v>
      </c>
    </row>
    <row r="5" spans="1:16" x14ac:dyDescent="0.25">
      <c r="A5" s="528"/>
      <c r="B5" s="529"/>
      <c r="C5" s="155" t="s">
        <v>370</v>
      </c>
      <c r="D5" s="155" t="s">
        <v>372</v>
      </c>
      <c r="E5" s="169" t="s">
        <v>74</v>
      </c>
      <c r="F5" s="169" t="s">
        <v>342</v>
      </c>
      <c r="G5" s="169" t="s">
        <v>75</v>
      </c>
      <c r="H5" s="220" t="s">
        <v>343</v>
      </c>
      <c r="I5" s="155" t="s">
        <v>321</v>
      </c>
      <c r="J5" s="155" t="s">
        <v>370</v>
      </c>
      <c r="K5" s="155" t="s">
        <v>370</v>
      </c>
      <c r="L5" s="156" t="s">
        <v>370</v>
      </c>
      <c r="M5" s="156" t="s">
        <v>370</v>
      </c>
      <c r="N5" s="156" t="s">
        <v>370</v>
      </c>
    </row>
    <row r="6" spans="1:16" x14ac:dyDescent="0.25">
      <c r="A6" s="536" t="s">
        <v>121</v>
      </c>
      <c r="B6" s="83">
        <v>1950</v>
      </c>
      <c r="C6" s="83"/>
      <c r="D6" s="83"/>
      <c r="E6" s="170"/>
      <c r="F6" s="170"/>
      <c r="G6" s="170"/>
      <c r="H6" s="222">
        <f t="shared" ref="H6:H26" si="0">ROUND(AVERAGE($H$28:$H$33),2)</f>
        <v>13.14</v>
      </c>
      <c r="I6" s="29">
        <f>'Table S3'!H6</f>
        <v>18.593529271284066</v>
      </c>
      <c r="J6" s="29">
        <f>I6/100*M6</f>
        <v>83.343533779999987</v>
      </c>
      <c r="K6" s="29">
        <f t="shared" ref="K6:K37" si="1">H6*J6/100</f>
        <v>10.951340338691999</v>
      </c>
      <c r="L6" s="22">
        <f>'Table S2'!B5</f>
        <v>508.37278584000001</v>
      </c>
      <c r="M6" s="22">
        <f>'Table S2'!C5</f>
        <v>448.23945235999997</v>
      </c>
      <c r="N6" s="22">
        <f t="shared" ref="N6:N37" si="2">L6*H6/100</f>
        <v>66.800184059376008</v>
      </c>
    </row>
    <row r="7" spans="1:16" x14ac:dyDescent="0.25">
      <c r="A7" s="537"/>
      <c r="B7" s="83">
        <v>1951</v>
      </c>
      <c r="C7" s="83"/>
      <c r="D7" s="83"/>
      <c r="E7" s="170"/>
      <c r="F7" s="170"/>
      <c r="G7" s="170"/>
      <c r="H7" s="222">
        <f t="shared" si="0"/>
        <v>13.14</v>
      </c>
      <c r="I7" s="29">
        <f>'Table S3'!H7</f>
        <v>20.906733293273032</v>
      </c>
      <c r="J7" s="29">
        <f t="shared" ref="J7:J37" si="3">I7/100*M7</f>
        <v>95.950614239999993</v>
      </c>
      <c r="K7" s="29">
        <f t="shared" si="1"/>
        <v>12.607910711135998</v>
      </c>
      <c r="L7" s="22">
        <f>'Table S2'!B6</f>
        <v>522.83958530000007</v>
      </c>
      <c r="M7" s="22">
        <f>'Table S2'!C6</f>
        <v>458.94599072</v>
      </c>
      <c r="N7" s="22">
        <f t="shared" si="2"/>
        <v>68.701121508420016</v>
      </c>
    </row>
    <row r="8" spans="1:16" x14ac:dyDescent="0.25">
      <c r="A8" s="537"/>
      <c r="B8" s="83">
        <v>1952</v>
      </c>
      <c r="C8" s="83"/>
      <c r="D8" s="83"/>
      <c r="E8" s="170"/>
      <c r="F8" s="170"/>
      <c r="G8" s="170"/>
      <c r="H8" s="222">
        <f t="shared" si="0"/>
        <v>13.14</v>
      </c>
      <c r="I8" s="29">
        <f>'Table S3'!H8</f>
        <v>23.580960099723168</v>
      </c>
      <c r="J8" s="29">
        <f t="shared" si="3"/>
        <v>97.132669780000029</v>
      </c>
      <c r="K8" s="29">
        <f t="shared" si="1"/>
        <v>12.763232809092006</v>
      </c>
      <c r="L8" s="22">
        <f>'Table S2'!B7</f>
        <v>460.32490431999997</v>
      </c>
      <c r="M8" s="22">
        <f>'Table S2'!C7</f>
        <v>411.91142926000003</v>
      </c>
      <c r="N8" s="22">
        <f t="shared" si="2"/>
        <v>60.486692427647995</v>
      </c>
    </row>
    <row r="9" spans="1:16" x14ac:dyDescent="0.25">
      <c r="A9" s="537"/>
      <c r="B9" s="83">
        <v>1953</v>
      </c>
      <c r="C9" s="83"/>
      <c r="D9" s="83"/>
      <c r="E9" s="170"/>
      <c r="F9" s="170"/>
      <c r="G9" s="170"/>
      <c r="H9" s="222">
        <f t="shared" si="0"/>
        <v>13.14</v>
      </c>
      <c r="I9" s="29">
        <f>'Table S3'!H9</f>
        <v>25.483181544333966</v>
      </c>
      <c r="J9" s="29">
        <f t="shared" si="3"/>
        <v>105.13944045999999</v>
      </c>
      <c r="K9" s="29">
        <f t="shared" si="1"/>
        <v>13.815322476443999</v>
      </c>
      <c r="L9" s="22">
        <f>'Table S2'!B8</f>
        <v>442.92065601999997</v>
      </c>
      <c r="M9" s="22">
        <f>'Table S2'!C8</f>
        <v>412.58364963999998</v>
      </c>
      <c r="N9" s="22">
        <f t="shared" si="2"/>
        <v>58.199774201027992</v>
      </c>
    </row>
    <row r="10" spans="1:16" x14ac:dyDescent="0.25">
      <c r="A10" s="537"/>
      <c r="B10" s="83">
        <v>1954</v>
      </c>
      <c r="C10" s="83"/>
      <c r="D10" s="83"/>
      <c r="E10" s="170"/>
      <c r="F10" s="170"/>
      <c r="G10" s="170"/>
      <c r="H10" s="222">
        <f t="shared" si="0"/>
        <v>13.14</v>
      </c>
      <c r="I10" s="29">
        <f>'Table S3'!H10</f>
        <v>30.359487516156165</v>
      </c>
      <c r="J10" s="29">
        <f t="shared" si="3"/>
        <v>107.3965043</v>
      </c>
      <c r="K10" s="29">
        <f t="shared" si="1"/>
        <v>14.11190066502</v>
      </c>
      <c r="L10" s="22">
        <f>'Table S2'!B9</f>
        <v>381.73136502</v>
      </c>
      <c r="M10" s="22">
        <f>'Table S2'!C9</f>
        <v>353.74939792000004</v>
      </c>
      <c r="N10" s="22">
        <f t="shared" si="2"/>
        <v>50.159501363628003</v>
      </c>
    </row>
    <row r="11" spans="1:16" x14ac:dyDescent="0.25">
      <c r="A11" s="537"/>
      <c r="B11" s="83">
        <v>1955</v>
      </c>
      <c r="C11" s="83"/>
      <c r="D11" s="83"/>
      <c r="E11" s="170"/>
      <c r="F11" s="170"/>
      <c r="G11" s="170"/>
      <c r="H11" s="222">
        <f t="shared" si="0"/>
        <v>13.14</v>
      </c>
      <c r="I11" s="29">
        <f>'Table S3'!H11</f>
        <v>32.159986756507649</v>
      </c>
      <c r="J11" s="29">
        <f t="shared" si="3"/>
        <v>130.41528961999995</v>
      </c>
      <c r="K11" s="29">
        <f t="shared" si="1"/>
        <v>17.136569056067994</v>
      </c>
      <c r="L11" s="22">
        <f>'Table S2'!B10</f>
        <v>445.27841684000003</v>
      </c>
      <c r="M11" s="22">
        <f>'Table S2'!C10</f>
        <v>405.52034615999997</v>
      </c>
      <c r="N11" s="22">
        <f t="shared" si="2"/>
        <v>58.509583972776007</v>
      </c>
    </row>
    <row r="12" spans="1:16" x14ac:dyDescent="0.25">
      <c r="A12" s="537"/>
      <c r="B12" s="83">
        <v>1956</v>
      </c>
      <c r="C12" s="83"/>
      <c r="D12" s="83"/>
      <c r="E12" s="170"/>
      <c r="F12" s="170"/>
      <c r="G12" s="170"/>
      <c r="H12" s="222">
        <f t="shared" si="0"/>
        <v>13.14</v>
      </c>
      <c r="I12" s="29">
        <f>'Table S3'!H12</f>
        <v>34.645119490082251</v>
      </c>
      <c r="J12" s="29">
        <f t="shared" si="3"/>
        <v>143.58754321999996</v>
      </c>
      <c r="K12" s="29">
        <f t="shared" si="1"/>
        <v>18.867403179107995</v>
      </c>
      <c r="L12" s="22">
        <f>'Table S2'!B11</f>
        <v>480.60037732000001</v>
      </c>
      <c r="M12" s="22">
        <f>'Table S2'!C11</f>
        <v>414.45244043999998</v>
      </c>
      <c r="N12" s="22">
        <f t="shared" si="2"/>
        <v>63.150889579848005</v>
      </c>
    </row>
    <row r="13" spans="1:16" x14ac:dyDescent="0.25">
      <c r="A13" s="537"/>
      <c r="B13" s="83">
        <v>1957</v>
      </c>
      <c r="C13" s="83"/>
      <c r="D13" s="83"/>
      <c r="E13" s="170"/>
      <c r="F13" s="170"/>
      <c r="G13" s="170"/>
      <c r="H13" s="222">
        <f t="shared" si="0"/>
        <v>13.14</v>
      </c>
      <c r="I13" s="29">
        <f>'Table S3'!H13</f>
        <v>37.002964490558746</v>
      </c>
      <c r="J13" s="29">
        <f t="shared" si="3"/>
        <v>145.84642142000001</v>
      </c>
      <c r="K13" s="29">
        <f t="shared" si="1"/>
        <v>19.164219774588002</v>
      </c>
      <c r="L13" s="22">
        <f>'Table S2'!B12</f>
        <v>469.95734156000003</v>
      </c>
      <c r="M13" s="22">
        <f>'Table S2'!C12</f>
        <v>394.14793767999998</v>
      </c>
      <c r="N13" s="22">
        <f t="shared" si="2"/>
        <v>61.752394680984004</v>
      </c>
    </row>
    <row r="14" spans="1:16" x14ac:dyDescent="0.25">
      <c r="A14" s="537"/>
      <c r="B14" s="83">
        <v>1958</v>
      </c>
      <c r="C14" s="83"/>
      <c r="D14" s="83"/>
      <c r="E14" s="170"/>
      <c r="F14" s="170"/>
      <c r="G14" s="170"/>
      <c r="H14" s="222">
        <f t="shared" si="0"/>
        <v>13.14</v>
      </c>
      <c r="I14" s="29">
        <f>'Table S3'!H14</f>
        <v>40.373023465633771</v>
      </c>
      <c r="J14" s="29">
        <f t="shared" si="3"/>
        <v>141.26969832</v>
      </c>
      <c r="K14" s="29">
        <f t="shared" si="1"/>
        <v>18.562838359248001</v>
      </c>
      <c r="L14" s="22">
        <f>'Table S2'!B13</f>
        <v>391.55431006000003</v>
      </c>
      <c r="M14" s="22">
        <f>'Table S2'!C13</f>
        <v>349.91111934000003</v>
      </c>
      <c r="N14" s="22">
        <f t="shared" si="2"/>
        <v>51.450236341884008</v>
      </c>
    </row>
    <row r="15" spans="1:16" x14ac:dyDescent="0.25">
      <c r="A15" s="537"/>
      <c r="B15" s="83">
        <v>1959</v>
      </c>
      <c r="C15" s="83"/>
      <c r="D15" s="83"/>
      <c r="E15" s="170"/>
      <c r="F15" s="170"/>
      <c r="G15" s="170"/>
      <c r="H15" s="222">
        <f t="shared" si="0"/>
        <v>13.14</v>
      </c>
      <c r="I15" s="29">
        <f>'Table S3'!H15</f>
        <v>43.73919005251102</v>
      </c>
      <c r="J15" s="29">
        <f t="shared" si="3"/>
        <v>152.78997713999996</v>
      </c>
      <c r="K15" s="29">
        <f t="shared" si="1"/>
        <v>20.076602996195994</v>
      </c>
      <c r="L15" s="22">
        <f>'Table S2'!B14</f>
        <v>392.51592085999999</v>
      </c>
      <c r="M15" s="22">
        <f>'Table S2'!C14</f>
        <v>349.32054515999999</v>
      </c>
      <c r="N15" s="22">
        <f t="shared" si="2"/>
        <v>51.576592001004002</v>
      </c>
    </row>
    <row r="16" spans="1:16" x14ac:dyDescent="0.25">
      <c r="A16" s="537"/>
      <c r="B16" s="83">
        <v>1960</v>
      </c>
      <c r="C16" s="83"/>
      <c r="D16" s="83"/>
      <c r="E16" s="170"/>
      <c r="F16" s="170"/>
      <c r="G16" s="170"/>
      <c r="H16" s="222">
        <f t="shared" si="0"/>
        <v>13.14</v>
      </c>
      <c r="I16" s="29">
        <f>'Table S3'!H16</f>
        <v>44.384183118511068</v>
      </c>
      <c r="J16" s="29">
        <f t="shared" si="3"/>
        <v>160.28509830000004</v>
      </c>
      <c r="K16" s="29">
        <f t="shared" si="1"/>
        <v>21.061461916620004</v>
      </c>
      <c r="L16" s="22">
        <f>'Table S2'!B15</f>
        <v>394.01458222000002</v>
      </c>
      <c r="M16" s="22">
        <f>'Table S2'!C15</f>
        <v>361.13112158000001</v>
      </c>
      <c r="N16" s="22">
        <f t="shared" si="2"/>
        <v>51.773516103708005</v>
      </c>
    </row>
    <row r="17" spans="1:15" x14ac:dyDescent="0.25">
      <c r="A17" s="537"/>
      <c r="B17" s="83">
        <v>1961</v>
      </c>
      <c r="C17" s="83"/>
      <c r="D17" s="83"/>
      <c r="E17" s="170"/>
      <c r="F17" s="170"/>
      <c r="G17" s="170"/>
      <c r="H17" s="222">
        <f t="shared" si="0"/>
        <v>13.14</v>
      </c>
      <c r="I17" s="29">
        <f>'Table S3'!H17</f>
        <v>46.671978112062966</v>
      </c>
      <c r="J17" s="29">
        <f t="shared" si="3"/>
        <v>165.2745883</v>
      </c>
      <c r="K17" s="29">
        <f t="shared" si="1"/>
        <v>21.717080902620001</v>
      </c>
      <c r="L17" s="22">
        <f>'Table S2'!B16</f>
        <v>381.39933714</v>
      </c>
      <c r="M17" s="22">
        <f>'Table S2'!C16</f>
        <v>354.11952735999995</v>
      </c>
      <c r="N17" s="22">
        <f t="shared" si="2"/>
        <v>50.115872900196003</v>
      </c>
    </row>
    <row r="18" spans="1:15" x14ac:dyDescent="0.25">
      <c r="A18" s="537"/>
      <c r="B18" s="83">
        <v>1962</v>
      </c>
      <c r="C18" s="83"/>
      <c r="D18" s="83"/>
      <c r="E18" s="170"/>
      <c r="F18" s="170"/>
      <c r="G18" s="170"/>
      <c r="H18" s="222">
        <f t="shared" si="0"/>
        <v>13.14</v>
      </c>
      <c r="I18" s="29">
        <f>'Table S3'!H18</f>
        <v>48.057475264754139</v>
      </c>
      <c r="J18" s="29">
        <f t="shared" si="3"/>
        <v>175.37240887999999</v>
      </c>
      <c r="K18" s="29">
        <f t="shared" si="1"/>
        <v>23.043934526832</v>
      </c>
      <c r="L18" s="22">
        <f>'Table S2'!B17</f>
        <v>398.29102874</v>
      </c>
      <c r="M18" s="22">
        <f>'Table S2'!C17</f>
        <v>364.92222679999998</v>
      </c>
      <c r="N18" s="22">
        <f t="shared" si="2"/>
        <v>52.335441176436007</v>
      </c>
    </row>
    <row r="19" spans="1:15" x14ac:dyDescent="0.25">
      <c r="A19" s="537"/>
      <c r="B19" s="83">
        <v>1963</v>
      </c>
      <c r="C19" s="83"/>
      <c r="D19" s="83"/>
      <c r="E19" s="170"/>
      <c r="F19" s="170"/>
      <c r="G19" s="170"/>
      <c r="H19" s="222">
        <f t="shared" si="0"/>
        <v>13.14</v>
      </c>
      <c r="I19" s="29">
        <f>'Table S3'!H19</f>
        <v>49.903655426466415</v>
      </c>
      <c r="J19" s="29">
        <f t="shared" si="3"/>
        <v>191.71616375999997</v>
      </c>
      <c r="K19" s="29">
        <f t="shared" si="1"/>
        <v>25.191503918064001</v>
      </c>
      <c r="L19" s="22">
        <f>'Table S2'!B18</f>
        <v>432.90176009999999</v>
      </c>
      <c r="M19" s="22">
        <f>'Table S2'!C18</f>
        <v>384.1725864</v>
      </c>
      <c r="N19" s="22">
        <f t="shared" si="2"/>
        <v>56.883291277139996</v>
      </c>
    </row>
    <row r="20" spans="1:15" x14ac:dyDescent="0.25">
      <c r="A20" s="537"/>
      <c r="B20" s="83">
        <v>1964</v>
      </c>
      <c r="C20" s="83"/>
      <c r="D20" s="83"/>
      <c r="E20" s="170"/>
      <c r="F20" s="170"/>
      <c r="G20" s="170"/>
      <c r="H20" s="222">
        <f t="shared" si="0"/>
        <v>13.14</v>
      </c>
      <c r="I20" s="29">
        <f>'Table S3'!H20</f>
        <v>50.581147485807875</v>
      </c>
      <c r="J20" s="29">
        <f t="shared" si="3"/>
        <v>204.50105149999996</v>
      </c>
      <c r="K20" s="29">
        <f t="shared" si="1"/>
        <v>26.871438167099996</v>
      </c>
      <c r="L20" s="22">
        <f>'Table S2'!B19</f>
        <v>457.38382676000003</v>
      </c>
      <c r="M20" s="22">
        <f>'Table S2'!C19</f>
        <v>404.30291060000002</v>
      </c>
      <c r="N20" s="22">
        <f t="shared" si="2"/>
        <v>60.100234836264008</v>
      </c>
    </row>
    <row r="21" spans="1:15" x14ac:dyDescent="0.25">
      <c r="A21" s="537"/>
      <c r="B21" s="83">
        <v>1965</v>
      </c>
      <c r="C21" s="83"/>
      <c r="D21" s="83"/>
      <c r="E21" s="170"/>
      <c r="F21" s="170"/>
      <c r="G21" s="170"/>
      <c r="H21" s="222">
        <f t="shared" si="0"/>
        <v>13.14</v>
      </c>
      <c r="I21" s="29">
        <f>'Table S3'!H21</f>
        <v>51.8657103810664</v>
      </c>
      <c r="J21" s="29">
        <f t="shared" si="3"/>
        <v>222.06677784000001</v>
      </c>
      <c r="K21" s="29">
        <f t="shared" si="1"/>
        <v>29.179574608176004</v>
      </c>
      <c r="L21" s="22">
        <f>'Table S2'!B20</f>
        <v>478.04212971999993</v>
      </c>
      <c r="M21" s="22">
        <f>'Table S2'!C20</f>
        <v>428.15720869999996</v>
      </c>
      <c r="N21" s="22">
        <f t="shared" si="2"/>
        <v>62.814735845207998</v>
      </c>
    </row>
    <row r="22" spans="1:15" x14ac:dyDescent="0.25">
      <c r="A22" s="537"/>
      <c r="B22" s="83">
        <v>1966</v>
      </c>
      <c r="C22" s="83"/>
      <c r="D22" s="83"/>
      <c r="E22" s="170"/>
      <c r="F22" s="170"/>
      <c r="G22" s="170"/>
      <c r="H22" s="222">
        <f t="shared" si="0"/>
        <v>13.14</v>
      </c>
      <c r="I22" s="29">
        <f>'Table S3'!H22</f>
        <v>53.536420967194296</v>
      </c>
      <c r="J22" s="29">
        <f t="shared" si="3"/>
        <v>241.74260485999997</v>
      </c>
      <c r="K22" s="29">
        <f t="shared" si="1"/>
        <v>31.764978278603998</v>
      </c>
      <c r="L22" s="22">
        <f>'Table S2'!B21</f>
        <v>496.06598195999999</v>
      </c>
      <c r="M22" s="22">
        <f>'Table S2'!C21</f>
        <v>451.54793782000002</v>
      </c>
      <c r="N22" s="22">
        <f t="shared" si="2"/>
        <v>65.183070029544012</v>
      </c>
    </row>
    <row r="23" spans="1:15" x14ac:dyDescent="0.25">
      <c r="A23" s="537"/>
      <c r="B23" s="83">
        <v>1967</v>
      </c>
      <c r="C23" s="83"/>
      <c r="D23" s="83"/>
      <c r="E23" s="170"/>
      <c r="F23" s="170"/>
      <c r="G23" s="170"/>
      <c r="H23" s="222">
        <f t="shared" si="0"/>
        <v>13.14</v>
      </c>
      <c r="I23" s="29">
        <f>'Table S3'!H23</f>
        <v>55.793183580197422</v>
      </c>
      <c r="J23" s="29">
        <f t="shared" si="3"/>
        <v>248.73514830000002</v>
      </c>
      <c r="K23" s="29">
        <f t="shared" si="1"/>
        <v>32.683798486620006</v>
      </c>
      <c r="L23" s="22">
        <f>'Table S2'!B22</f>
        <v>512.44965275999994</v>
      </c>
      <c r="M23" s="22">
        <f>'Table S2'!C22</f>
        <v>445.81637458</v>
      </c>
      <c r="N23" s="22">
        <f t="shared" si="2"/>
        <v>67.335884372663998</v>
      </c>
    </row>
    <row r="24" spans="1:15" x14ac:dyDescent="0.25">
      <c r="A24" s="537"/>
      <c r="B24" s="83">
        <v>1968</v>
      </c>
      <c r="C24" s="83"/>
      <c r="D24" s="83"/>
      <c r="E24" s="170"/>
      <c r="F24" s="170"/>
      <c r="G24" s="170"/>
      <c r="H24" s="222">
        <f t="shared" si="0"/>
        <v>13.14</v>
      </c>
      <c r="I24" s="29">
        <f>'Table S3'!H24</f>
        <v>58.40785207531183</v>
      </c>
      <c r="J24" s="29">
        <f t="shared" si="3"/>
        <v>270.13915322000003</v>
      </c>
      <c r="K24" s="29">
        <f t="shared" si="1"/>
        <v>35.496284733108006</v>
      </c>
      <c r="L24" s="22">
        <f>'Table S2'!B23</f>
        <v>505.03254908000002</v>
      </c>
      <c r="M24" s="22">
        <f>'Table S2'!C23</f>
        <v>462.50485786000002</v>
      </c>
      <c r="N24" s="22">
        <f t="shared" si="2"/>
        <v>66.36127694911201</v>
      </c>
    </row>
    <row r="25" spans="1:15" x14ac:dyDescent="0.25">
      <c r="A25" s="537"/>
      <c r="B25" s="83">
        <v>1969</v>
      </c>
      <c r="C25" s="83"/>
      <c r="D25" s="83"/>
      <c r="E25" s="170"/>
      <c r="F25" s="170"/>
      <c r="G25" s="170"/>
      <c r="H25" s="222">
        <f t="shared" si="0"/>
        <v>13.14</v>
      </c>
      <c r="I25" s="29">
        <f>'Table S3'!H25</f>
        <v>60.15348150902183</v>
      </c>
      <c r="J25" s="29">
        <f t="shared" si="3"/>
        <v>281.80730238000001</v>
      </c>
      <c r="K25" s="29">
        <f t="shared" si="1"/>
        <v>37.029479532732005</v>
      </c>
      <c r="L25" s="22">
        <f>'Table S2'!B24</f>
        <v>517.97982203999993</v>
      </c>
      <c r="M25" s="22">
        <f>'Table S2'!C24</f>
        <v>468.48045251999997</v>
      </c>
      <c r="N25" s="22">
        <f t="shared" si="2"/>
        <v>68.062548616055992</v>
      </c>
    </row>
    <row r="26" spans="1:15" x14ac:dyDescent="0.25">
      <c r="A26" s="537"/>
      <c r="B26" s="83">
        <v>1970</v>
      </c>
      <c r="C26" s="83"/>
      <c r="D26" s="83"/>
      <c r="E26" s="170"/>
      <c r="F26" s="170"/>
      <c r="G26" s="170"/>
      <c r="H26" s="222">
        <f t="shared" si="0"/>
        <v>13.14</v>
      </c>
      <c r="I26" s="29">
        <f>'Table S3'!H26</f>
        <v>61.193239697189206</v>
      </c>
      <c r="J26" s="29">
        <f t="shared" si="3"/>
        <v>290.46270676000006</v>
      </c>
      <c r="K26" s="29">
        <f t="shared" si="1"/>
        <v>38.166799668264012</v>
      </c>
      <c r="L26" s="22">
        <f>'Table S2'!B25</f>
        <v>555.79380597999989</v>
      </c>
      <c r="M26" s="22">
        <f>'Table S2'!C25</f>
        <v>474.66469857999999</v>
      </c>
      <c r="N26" s="22">
        <f t="shared" si="2"/>
        <v>73.031306105771989</v>
      </c>
    </row>
    <row r="27" spans="1:15" x14ac:dyDescent="0.25">
      <c r="A27" s="538"/>
      <c r="B27" s="83">
        <v>1971</v>
      </c>
      <c r="C27" s="83"/>
      <c r="D27" s="83"/>
      <c r="E27" s="170"/>
      <c r="F27" s="170"/>
      <c r="G27" s="170"/>
      <c r="H27" s="222">
        <f>ROUND(AVERAGE($H$28:$H$33),2)</f>
        <v>13.14</v>
      </c>
      <c r="I27" s="29">
        <f>'Table S3'!H27</f>
        <v>65.254647859243377</v>
      </c>
      <c r="J27" s="29">
        <f t="shared" si="3"/>
        <v>296.92092117999994</v>
      </c>
      <c r="K27" s="29">
        <f t="shared" si="1"/>
        <v>39.015409043051996</v>
      </c>
      <c r="L27" s="22">
        <f>'Table S2'!B26</f>
        <v>508.85449841999997</v>
      </c>
      <c r="M27" s="22">
        <f>'Table S2'!C26</f>
        <v>455.01880849999998</v>
      </c>
      <c r="N27" s="22">
        <f t="shared" si="2"/>
        <v>66.863481092388</v>
      </c>
    </row>
    <row r="28" spans="1:15" ht="15" customHeight="1" x14ac:dyDescent="0.25">
      <c r="A28" s="539" t="s">
        <v>322</v>
      </c>
      <c r="B28" s="83">
        <v>1972</v>
      </c>
      <c r="C28" s="230">
        <v>164.93887726919999</v>
      </c>
      <c r="D28" s="230">
        <f t="shared" ref="D28:D59" si="4">C28/J28*100</f>
        <v>51.686037388278628</v>
      </c>
      <c r="E28" s="171">
        <v>13.17</v>
      </c>
      <c r="F28" s="171">
        <v>11.79</v>
      </c>
      <c r="G28" s="171">
        <v>8.59</v>
      </c>
      <c r="H28" s="223">
        <v>12.95</v>
      </c>
      <c r="I28" s="29">
        <f>'Table S3'!H28</f>
        <v>67.097620850603619</v>
      </c>
      <c r="J28" s="29">
        <f t="shared" si="3"/>
        <v>319.11689424000008</v>
      </c>
      <c r="K28" s="29">
        <f t="shared" si="1"/>
        <v>41.325637804080003</v>
      </c>
      <c r="L28" s="22">
        <f>'Table S2'!B27</f>
        <v>546.56869255999993</v>
      </c>
      <c r="M28" s="22">
        <f>'Table S2'!C27</f>
        <v>475.60090834000005</v>
      </c>
      <c r="N28" s="22">
        <f t="shared" si="2"/>
        <v>70.780645686519989</v>
      </c>
      <c r="O28" s="121"/>
    </row>
    <row r="29" spans="1:15" x14ac:dyDescent="0.25">
      <c r="A29" s="540"/>
      <c r="B29" s="83">
        <v>1973</v>
      </c>
      <c r="C29" s="230">
        <v>338.98669176606001</v>
      </c>
      <c r="D29" s="230">
        <f t="shared" si="4"/>
        <v>96.007013401436765</v>
      </c>
      <c r="E29" s="171">
        <v>13.33</v>
      </c>
      <c r="F29" s="171">
        <v>11.49</v>
      </c>
      <c r="G29" s="171">
        <v>9.23</v>
      </c>
      <c r="H29" s="223">
        <v>13.03</v>
      </c>
      <c r="I29" s="29">
        <f>'Table S3'!H29</f>
        <v>69.182913129417116</v>
      </c>
      <c r="J29" s="29">
        <f t="shared" si="3"/>
        <v>353.08534215999993</v>
      </c>
      <c r="K29" s="29">
        <f t="shared" si="1"/>
        <v>46.007020083447991</v>
      </c>
      <c r="L29" s="22">
        <f>'Table S2'!B28</f>
        <v>543.00891823999996</v>
      </c>
      <c r="M29" s="22">
        <f>'Table S2'!C28</f>
        <v>510.36495311999994</v>
      </c>
      <c r="N29" s="22">
        <f t="shared" si="2"/>
        <v>70.75406204667199</v>
      </c>
      <c r="O29" s="121"/>
    </row>
    <row r="30" spans="1:15" x14ac:dyDescent="0.25">
      <c r="A30" s="540"/>
      <c r="B30" s="83">
        <v>1974</v>
      </c>
      <c r="C30" s="230">
        <v>348.00586897580001</v>
      </c>
      <c r="D30" s="230">
        <f t="shared" si="4"/>
        <v>97.907616172082953</v>
      </c>
      <c r="E30" s="171">
        <v>14.3</v>
      </c>
      <c r="F30" s="171">
        <v>10.72</v>
      </c>
      <c r="G30" s="171">
        <v>9.52</v>
      </c>
      <c r="H30" s="223">
        <v>13.72</v>
      </c>
      <c r="I30" s="29">
        <f>'Table S3'!H30</f>
        <v>70.166475048441797</v>
      </c>
      <c r="J30" s="29">
        <f t="shared" si="3"/>
        <v>355.44310298000005</v>
      </c>
      <c r="K30" s="29">
        <f t="shared" si="1"/>
        <v>48.766793728856008</v>
      </c>
      <c r="L30" s="22">
        <f>'Table S2'!B29</f>
        <v>553.40066514</v>
      </c>
      <c r="M30" s="22">
        <f>'Table S2'!C29</f>
        <v>506.57112636000005</v>
      </c>
      <c r="N30" s="22">
        <f t="shared" si="2"/>
        <v>75.92657125720801</v>
      </c>
      <c r="O30" s="121"/>
    </row>
    <row r="31" spans="1:15" x14ac:dyDescent="0.25">
      <c r="A31" s="540"/>
      <c r="B31" s="83">
        <v>1975</v>
      </c>
      <c r="C31" s="230">
        <v>390.30687768612</v>
      </c>
      <c r="D31" s="230">
        <f t="shared" si="4"/>
        <v>105.98083909331417</v>
      </c>
      <c r="E31" s="171">
        <v>14.07</v>
      </c>
      <c r="F31" s="171">
        <v>10.72</v>
      </c>
      <c r="G31" s="171">
        <v>10.75</v>
      </c>
      <c r="H31" s="223">
        <v>13.5</v>
      </c>
      <c r="I31" s="29">
        <f>'Table S3'!H31</f>
        <v>72.153064126261896</v>
      </c>
      <c r="J31" s="29">
        <f t="shared" si="3"/>
        <v>368.28060715999993</v>
      </c>
      <c r="K31" s="29">
        <f t="shared" si="1"/>
        <v>49.71788196659999</v>
      </c>
      <c r="L31" s="22">
        <f>'Table S2'!B30</f>
        <v>593.87722237999992</v>
      </c>
      <c r="M31" s="22">
        <f>'Table S2'!C30</f>
        <v>510.41575519999998</v>
      </c>
      <c r="N31" s="22">
        <f t="shared" si="2"/>
        <v>80.173425021299991</v>
      </c>
      <c r="O31" s="121"/>
    </row>
    <row r="32" spans="1:15" x14ac:dyDescent="0.25">
      <c r="A32" s="540"/>
      <c r="B32" s="83">
        <v>1976</v>
      </c>
      <c r="C32" s="230">
        <v>411.63031050723998</v>
      </c>
      <c r="D32" s="230">
        <f t="shared" si="4"/>
        <v>101.19903338975982</v>
      </c>
      <c r="E32" s="171">
        <v>13.46</v>
      </c>
      <c r="F32" s="171">
        <v>10.39</v>
      </c>
      <c r="G32" s="171">
        <v>11.32</v>
      </c>
      <c r="H32" s="223">
        <v>12.9</v>
      </c>
      <c r="I32" s="29">
        <f>'Table S3'!H32</f>
        <v>74.259427946802703</v>
      </c>
      <c r="J32" s="29">
        <f t="shared" si="3"/>
        <v>406.75320377999998</v>
      </c>
      <c r="K32" s="29">
        <f t="shared" si="1"/>
        <v>52.471163287620001</v>
      </c>
      <c r="L32" s="22">
        <f>'Table S2'!B31</f>
        <v>621.33937533999995</v>
      </c>
      <c r="M32" s="22">
        <f>'Table S2'!C31</f>
        <v>547.74621219999995</v>
      </c>
      <c r="N32" s="22">
        <f t="shared" si="2"/>
        <v>80.152779418859993</v>
      </c>
      <c r="O32" s="121"/>
    </row>
    <row r="33" spans="1:15" x14ac:dyDescent="0.25">
      <c r="A33" s="540"/>
      <c r="B33" s="83">
        <v>1977</v>
      </c>
      <c r="C33" s="230">
        <v>443.82263334269999</v>
      </c>
      <c r="D33" s="230">
        <f t="shared" si="4"/>
        <v>102.53754039813383</v>
      </c>
      <c r="E33" s="171">
        <v>13.44</v>
      </c>
      <c r="F33" s="171">
        <v>10.029999999999999</v>
      </c>
      <c r="G33" s="171">
        <v>11.14</v>
      </c>
      <c r="H33" s="223">
        <v>12.73</v>
      </c>
      <c r="I33" s="29">
        <f>'Table S3'!H33</f>
        <v>76.304632563078627</v>
      </c>
      <c r="J33" s="29">
        <f t="shared" si="3"/>
        <v>432.83916468000001</v>
      </c>
      <c r="K33" s="29">
        <f t="shared" si="1"/>
        <v>55.100425663764</v>
      </c>
      <c r="L33" s="22">
        <f>'Table S2'!B32</f>
        <v>632.49043189999998</v>
      </c>
      <c r="M33" s="22">
        <f>'Table S2'!C32</f>
        <v>567.25148938000007</v>
      </c>
      <c r="N33" s="22">
        <f t="shared" si="2"/>
        <v>80.516031980869997</v>
      </c>
      <c r="O33" s="121"/>
    </row>
    <row r="34" spans="1:15" x14ac:dyDescent="0.25">
      <c r="A34" s="540"/>
      <c r="B34" s="83">
        <v>1978</v>
      </c>
      <c r="C34" s="230">
        <v>431.04581769033996</v>
      </c>
      <c r="D34" s="230">
        <f t="shared" si="4"/>
        <v>98.735371076501082</v>
      </c>
      <c r="E34" s="171">
        <v>13.13</v>
      </c>
      <c r="F34" s="171">
        <v>9.58</v>
      </c>
      <c r="G34" s="171">
        <v>10.75</v>
      </c>
      <c r="H34" s="223">
        <v>12.3</v>
      </c>
      <c r="I34" s="29">
        <f>'Table S3'!H34</f>
        <v>76.969890839297847</v>
      </c>
      <c r="J34" s="29">
        <f t="shared" si="3"/>
        <v>436.56676729999998</v>
      </c>
      <c r="K34" s="29">
        <f t="shared" si="1"/>
        <v>53.697712377899997</v>
      </c>
      <c r="L34" s="22">
        <f>'Table S2'!B33</f>
        <v>607.95937751999998</v>
      </c>
      <c r="M34" s="22">
        <f>'Table S2'!C33</f>
        <v>567.19161550000001</v>
      </c>
      <c r="N34" s="22">
        <f t="shared" si="2"/>
        <v>74.779003434960003</v>
      </c>
      <c r="O34" s="121"/>
    </row>
    <row r="35" spans="1:15" x14ac:dyDescent="0.25">
      <c r="A35" s="540"/>
      <c r="B35" s="83">
        <v>1979</v>
      </c>
      <c r="C35" s="230">
        <v>169.09386962362001</v>
      </c>
      <c r="D35" s="230">
        <f t="shared" si="4"/>
        <v>35.365658921053175</v>
      </c>
      <c r="E35" s="171">
        <v>12.32</v>
      </c>
      <c r="F35" s="171">
        <v>9.61</v>
      </c>
      <c r="G35" s="171">
        <v>11.13</v>
      </c>
      <c r="H35" s="223">
        <v>11.68</v>
      </c>
      <c r="I35" s="29">
        <f>'Table S3'!H35</f>
        <v>77.447819621350618</v>
      </c>
      <c r="J35" s="29">
        <f t="shared" si="3"/>
        <v>478.1301261800001</v>
      </c>
      <c r="K35" s="29">
        <f t="shared" si="1"/>
        <v>55.845598737824012</v>
      </c>
      <c r="L35" s="22">
        <f>'Table S2'!B34</f>
        <v>708.62914211999998</v>
      </c>
      <c r="M35" s="22">
        <f>'Table S2'!C34</f>
        <v>617.35776232000001</v>
      </c>
      <c r="N35" s="22">
        <f t="shared" si="2"/>
        <v>82.767883799615987</v>
      </c>
      <c r="O35" s="121"/>
    </row>
    <row r="36" spans="1:15" x14ac:dyDescent="0.25">
      <c r="A36" s="540"/>
      <c r="B36" s="83">
        <v>1980</v>
      </c>
      <c r="C36" s="230">
        <v>181.8751613021</v>
      </c>
      <c r="D36" s="230">
        <f t="shared" si="4"/>
        <v>35.217504224679161</v>
      </c>
      <c r="E36" s="171">
        <v>11.91</v>
      </c>
      <c r="F36" s="171">
        <v>8.57</v>
      </c>
      <c r="G36" s="171">
        <v>11.26</v>
      </c>
      <c r="H36" s="223">
        <v>11.06</v>
      </c>
      <c r="I36" s="29">
        <f>'Table S3'!H36</f>
        <v>81.008922345708868</v>
      </c>
      <c r="J36" s="29">
        <f t="shared" si="3"/>
        <v>516.43398731999991</v>
      </c>
      <c r="K36" s="29">
        <f t="shared" si="1"/>
        <v>57.117598997591998</v>
      </c>
      <c r="L36" s="22">
        <f>'Table S2'!B35</f>
        <v>752.68724600000007</v>
      </c>
      <c r="M36" s="22">
        <f>'Table S2'!C35</f>
        <v>637.5026014</v>
      </c>
      <c r="N36" s="22">
        <f t="shared" si="2"/>
        <v>83.247209407599996</v>
      </c>
      <c r="O36" s="121"/>
    </row>
    <row r="37" spans="1:15" x14ac:dyDescent="0.25">
      <c r="A37" s="540"/>
      <c r="B37" s="83">
        <v>1981</v>
      </c>
      <c r="C37" s="230">
        <v>174.67072964386</v>
      </c>
      <c r="D37" s="230">
        <f t="shared" si="4"/>
        <v>32.262649946296648</v>
      </c>
      <c r="E37" s="171">
        <v>11.85</v>
      </c>
      <c r="F37" s="171">
        <v>8.81</v>
      </c>
      <c r="G37" s="171">
        <v>13.7</v>
      </c>
      <c r="H37" s="223">
        <v>11.17</v>
      </c>
      <c r="I37" s="29">
        <f>'Table S3'!H37</f>
        <v>81.459869756369883</v>
      </c>
      <c r="J37" s="29">
        <f t="shared" si="3"/>
        <v>541.40230245999999</v>
      </c>
      <c r="K37" s="29">
        <f t="shared" si="1"/>
        <v>60.474637184781997</v>
      </c>
      <c r="L37" s="22">
        <f>'Table S2'!B36</f>
        <v>747.31220450000001</v>
      </c>
      <c r="M37" s="22">
        <f>'Table S2'!C36</f>
        <v>664.62456185999997</v>
      </c>
      <c r="N37" s="22">
        <f t="shared" si="2"/>
        <v>83.474773242650002</v>
      </c>
      <c r="O37" s="121"/>
    </row>
    <row r="38" spans="1:15" x14ac:dyDescent="0.25">
      <c r="A38" s="540"/>
      <c r="B38" s="83">
        <v>1982</v>
      </c>
      <c r="C38" s="230">
        <v>189.46328655569999</v>
      </c>
      <c r="D38" s="230">
        <f t="shared" si="4"/>
        <v>35.179480549669343</v>
      </c>
      <c r="E38" s="171">
        <v>11.49</v>
      </c>
      <c r="F38" s="171">
        <v>8.6999999999999993</v>
      </c>
      <c r="G38" s="171">
        <v>12.36</v>
      </c>
      <c r="H38" s="223">
        <v>10.77</v>
      </c>
      <c r="I38" s="29">
        <f>'Table S3'!H38</f>
        <v>83.980303036733048</v>
      </c>
      <c r="J38" s="29">
        <f t="shared" ref="J38:J69" si="5">I38/100*M38</f>
        <v>538.56192188</v>
      </c>
      <c r="K38" s="29">
        <f t="shared" ref="K38:K69" si="6">H38*J38/100</f>
        <v>58.003118986476004</v>
      </c>
      <c r="L38" s="22">
        <f>'Table S2'!B37</f>
        <v>760.31844416000001</v>
      </c>
      <c r="M38" s="22">
        <f>'Table S2'!C37</f>
        <v>641.29552097999999</v>
      </c>
      <c r="N38" s="22">
        <f t="shared" ref="N38:N69" si="7">L38*H38/100</f>
        <v>81.886296436031998</v>
      </c>
      <c r="O38" s="121"/>
    </row>
    <row r="39" spans="1:15" x14ac:dyDescent="0.25">
      <c r="A39" s="540"/>
      <c r="B39" s="83">
        <v>1983</v>
      </c>
      <c r="C39" s="230">
        <v>537.09440582375998</v>
      </c>
      <c r="D39" s="230">
        <f t="shared" si="4"/>
        <v>94.695763830130915</v>
      </c>
      <c r="E39" s="171">
        <v>11.02</v>
      </c>
      <c r="F39" s="171">
        <v>7.96</v>
      </c>
      <c r="G39" s="171">
        <v>13.64</v>
      </c>
      <c r="H39" s="223">
        <v>10.37</v>
      </c>
      <c r="I39" s="29">
        <f>'Table S3'!H39</f>
        <v>84.869657052256656</v>
      </c>
      <c r="J39" s="157">
        <f t="shared" si="5"/>
        <v>567.17891498000017</v>
      </c>
      <c r="K39" s="29">
        <f t="shared" si="6"/>
        <v>58.81645348342601</v>
      </c>
      <c r="L39" s="22">
        <f>'Table S2'!B38</f>
        <v>709.49731338000004</v>
      </c>
      <c r="M39" s="22">
        <f>'Table S2'!C38</f>
        <v>668.29410496000003</v>
      </c>
      <c r="N39" s="22">
        <f t="shared" si="7"/>
        <v>73.574871397506001</v>
      </c>
      <c r="O39" s="121"/>
    </row>
    <row r="40" spans="1:15" x14ac:dyDescent="0.25">
      <c r="A40" s="540"/>
      <c r="B40" s="83">
        <v>1984</v>
      </c>
      <c r="C40" s="230">
        <v>619.90006804585994</v>
      </c>
      <c r="D40" s="230">
        <f t="shared" si="4"/>
        <v>102.84880425768247</v>
      </c>
      <c r="E40" s="171">
        <v>11</v>
      </c>
      <c r="F40" s="171">
        <v>7.81</v>
      </c>
      <c r="G40" s="171">
        <v>14.09</v>
      </c>
      <c r="H40" s="223">
        <v>10.34</v>
      </c>
      <c r="I40" s="29">
        <f>'Table S3'!H40</f>
        <v>83.963396756713053</v>
      </c>
      <c r="J40" s="157">
        <f t="shared" si="5"/>
        <v>602.72948482000015</v>
      </c>
      <c r="K40" s="29">
        <f t="shared" si="6"/>
        <v>62.322228730388012</v>
      </c>
      <c r="L40" s="22">
        <f>'Table S2'!B39</f>
        <v>812.76161278000006</v>
      </c>
      <c r="M40" s="22">
        <f>'Table S2'!C39</f>
        <v>717.84790528000008</v>
      </c>
      <c r="N40" s="22">
        <f t="shared" si="7"/>
        <v>84.039550761452006</v>
      </c>
      <c r="O40" s="121"/>
    </row>
    <row r="41" spans="1:15" x14ac:dyDescent="0.25">
      <c r="A41" s="540"/>
      <c r="B41" s="83">
        <v>1985</v>
      </c>
      <c r="C41" s="230">
        <v>604.11929909488003</v>
      </c>
      <c r="D41" s="230">
        <f t="shared" si="4"/>
        <v>95.977349558784596</v>
      </c>
      <c r="E41" s="171">
        <v>10.74</v>
      </c>
      <c r="F41" s="171">
        <v>7.7</v>
      </c>
      <c r="G41" s="171">
        <v>13.39</v>
      </c>
      <c r="H41" s="223">
        <v>10.029999999999999</v>
      </c>
      <c r="I41" s="29">
        <f>'Table S3'!H41</f>
        <v>84.816661125019564</v>
      </c>
      <c r="J41" s="157">
        <f t="shared" si="5"/>
        <v>629.43944781978644</v>
      </c>
      <c r="K41" s="29">
        <f t="shared" si="6"/>
        <v>63.13277661632457</v>
      </c>
      <c r="L41" s="22">
        <f>'Table S2'!B40</f>
        <v>801.61872084000004</v>
      </c>
      <c r="M41" s="22">
        <f>'Table S2'!C40</f>
        <v>742.11769182</v>
      </c>
      <c r="N41" s="22">
        <f t="shared" si="7"/>
        <v>80.402357700251997</v>
      </c>
      <c r="O41" s="121"/>
    </row>
    <row r="42" spans="1:15" x14ac:dyDescent="0.25">
      <c r="A42" s="540"/>
      <c r="B42" s="83">
        <v>1986</v>
      </c>
      <c r="C42" s="230">
        <v>622.66240755918</v>
      </c>
      <c r="D42" s="230">
        <f t="shared" si="4"/>
        <v>100.19188906446119</v>
      </c>
      <c r="E42" s="171">
        <v>10.56</v>
      </c>
      <c r="F42" s="171">
        <v>7.63</v>
      </c>
      <c r="G42" s="171">
        <v>13.58</v>
      </c>
      <c r="H42" s="223">
        <v>9.9600000000000009</v>
      </c>
      <c r="I42" s="29">
        <f>'Table S3'!H42</f>
        <v>85.181602277955321</v>
      </c>
      <c r="J42" s="157">
        <f t="shared" si="5"/>
        <v>621.46987483045962</v>
      </c>
      <c r="K42" s="29">
        <f t="shared" si="6"/>
        <v>61.898399533113782</v>
      </c>
      <c r="L42" s="22">
        <f>'Table S2'!B41</f>
        <v>807.67596170000002</v>
      </c>
      <c r="M42" s="22">
        <f>'Table S2'!C41</f>
        <v>729.58227857999998</v>
      </c>
      <c r="N42" s="22">
        <f t="shared" si="7"/>
        <v>80.44452578532001</v>
      </c>
      <c r="O42" s="121"/>
    </row>
    <row r="43" spans="1:15" x14ac:dyDescent="0.25">
      <c r="A43" s="540"/>
      <c r="B43" s="83">
        <v>1987</v>
      </c>
      <c r="C43" s="230">
        <v>651.94129370205997</v>
      </c>
      <c r="D43" s="230">
        <f t="shared" si="4"/>
        <v>100.1046336007936</v>
      </c>
      <c r="E43" s="171">
        <v>10.51</v>
      </c>
      <c r="F43" s="171">
        <v>7.51</v>
      </c>
      <c r="G43" s="171">
        <v>14.2</v>
      </c>
      <c r="H43" s="223">
        <v>9.9700000000000006</v>
      </c>
      <c r="I43" s="29">
        <f>'Table S3'!H43</f>
        <v>85.776041293282674</v>
      </c>
      <c r="J43" s="157">
        <f t="shared" si="5"/>
        <v>651.25985706309154</v>
      </c>
      <c r="K43" s="29">
        <f t="shared" si="6"/>
        <v>64.93060774919023</v>
      </c>
      <c r="L43" s="22">
        <f>'Table S2'!B42</f>
        <v>833.48251115999994</v>
      </c>
      <c r="M43" s="22">
        <f>'Table S2'!C42</f>
        <v>759.25613638000004</v>
      </c>
      <c r="N43" s="22">
        <f t="shared" si="7"/>
        <v>83.098206362651993</v>
      </c>
      <c r="O43" s="121"/>
    </row>
    <row r="44" spans="1:15" x14ac:dyDescent="0.25">
      <c r="A44" s="540"/>
      <c r="B44" s="83">
        <v>1988</v>
      </c>
      <c r="C44" s="230">
        <v>659.12988327595997</v>
      </c>
      <c r="D44" s="230">
        <f t="shared" si="4"/>
        <v>95.806559577621513</v>
      </c>
      <c r="E44" s="171">
        <v>10.45</v>
      </c>
      <c r="F44" s="171">
        <v>7.32</v>
      </c>
      <c r="G44" s="171">
        <v>14</v>
      </c>
      <c r="H44" s="223">
        <v>9.86</v>
      </c>
      <c r="I44" s="29">
        <f>'Table S3'!H44</f>
        <v>85.823444336054649</v>
      </c>
      <c r="J44" s="157">
        <f t="shared" si="5"/>
        <v>687.9799109600001</v>
      </c>
      <c r="K44" s="29">
        <f t="shared" si="6"/>
        <v>67.834819220656016</v>
      </c>
      <c r="L44" s="22">
        <f>'Table S2'!B43</f>
        <v>862.06140270000003</v>
      </c>
      <c r="M44" s="22">
        <f>'Table S2'!C43</f>
        <v>801.62234956000009</v>
      </c>
      <c r="N44" s="22">
        <f t="shared" si="7"/>
        <v>84.999254306219996</v>
      </c>
      <c r="O44" s="121"/>
    </row>
    <row r="45" spans="1:15" x14ac:dyDescent="0.25">
      <c r="A45" s="540"/>
      <c r="B45" s="83">
        <v>1989</v>
      </c>
      <c r="C45" s="230">
        <v>682.72871676642001</v>
      </c>
      <c r="D45" s="230">
        <f t="shared" si="4"/>
        <v>97.460816395519188</v>
      </c>
      <c r="E45" s="171">
        <v>10.53</v>
      </c>
      <c r="F45" s="171">
        <v>7.27</v>
      </c>
      <c r="G45" s="171">
        <v>14.12</v>
      </c>
      <c r="H45" s="223">
        <v>9.91</v>
      </c>
      <c r="I45" s="29">
        <f>'Table S3'!H45</f>
        <v>86.278308690847709</v>
      </c>
      <c r="J45" s="157">
        <f t="shared" si="5"/>
        <v>700.5161068995609</v>
      </c>
      <c r="K45" s="29">
        <f t="shared" si="6"/>
        <v>69.421146193746495</v>
      </c>
      <c r="L45" s="22">
        <f>'Table S2'!B44</f>
        <v>889.69773422000003</v>
      </c>
      <c r="M45" s="22">
        <f>'Table S2'!C44</f>
        <v>811.92610000000002</v>
      </c>
      <c r="N45" s="22">
        <f t="shared" si="7"/>
        <v>88.169045461202003</v>
      </c>
      <c r="O45" s="121"/>
    </row>
    <row r="46" spans="1:15" x14ac:dyDescent="0.25">
      <c r="A46" s="540"/>
      <c r="B46" s="83">
        <v>1990</v>
      </c>
      <c r="C46" s="230">
        <v>712.92931684007999</v>
      </c>
      <c r="D46" s="230">
        <f t="shared" si="4"/>
        <v>100.42260355982297</v>
      </c>
      <c r="E46" s="171">
        <v>10.46</v>
      </c>
      <c r="F46" s="171">
        <v>7.18</v>
      </c>
      <c r="G46" s="171">
        <v>14.01</v>
      </c>
      <c r="H46" s="223">
        <v>9.83</v>
      </c>
      <c r="I46" s="29">
        <f>'Table S3'!H46</f>
        <v>86.519483735729665</v>
      </c>
      <c r="J46" s="157">
        <f t="shared" si="5"/>
        <v>709.92913106000015</v>
      </c>
      <c r="K46" s="29">
        <f t="shared" si="6"/>
        <v>69.786033583198019</v>
      </c>
      <c r="L46" s="22">
        <f>'Table S2'!B45</f>
        <v>933.55716568000003</v>
      </c>
      <c r="M46" s="22">
        <f>'Table S2'!C45</f>
        <v>820.54249564000008</v>
      </c>
      <c r="N46" s="22">
        <f t="shared" si="7"/>
        <v>91.768669386344015</v>
      </c>
      <c r="O46" s="121"/>
    </row>
    <row r="47" spans="1:15" x14ac:dyDescent="0.25">
      <c r="A47" s="540"/>
      <c r="B47" s="83">
        <v>1991</v>
      </c>
      <c r="C47" s="230">
        <v>697.85117059243998</v>
      </c>
      <c r="D47" s="230">
        <f t="shared" si="4"/>
        <v>98.134809676044881</v>
      </c>
      <c r="E47" s="171">
        <v>10.35</v>
      </c>
      <c r="F47" s="171">
        <v>6.9</v>
      </c>
      <c r="G47" s="171">
        <v>14.88</v>
      </c>
      <c r="H47" s="223">
        <v>9.74</v>
      </c>
      <c r="I47" s="29">
        <f>'Table S3'!H47</f>
        <v>87.171982158009044</v>
      </c>
      <c r="J47" s="157">
        <f t="shared" si="5"/>
        <v>711.11481531999993</v>
      </c>
      <c r="K47" s="29">
        <f t="shared" si="6"/>
        <v>69.262583012167994</v>
      </c>
      <c r="L47" s="22">
        <f>'Table S2'!B46</f>
        <v>903.53676512000004</v>
      </c>
      <c r="M47" s="22">
        <f>'Table S2'!C46</f>
        <v>815.76074985999992</v>
      </c>
      <c r="N47" s="22">
        <f t="shared" si="7"/>
        <v>88.004480922688003</v>
      </c>
      <c r="O47" s="121"/>
    </row>
    <row r="48" spans="1:15" x14ac:dyDescent="0.25">
      <c r="A48" s="540"/>
      <c r="B48" s="83">
        <v>1992</v>
      </c>
      <c r="C48" s="230">
        <v>703.48214571404003</v>
      </c>
      <c r="D48" s="230">
        <f t="shared" si="4"/>
        <v>97.530653985566502</v>
      </c>
      <c r="E48" s="171">
        <v>10.23</v>
      </c>
      <c r="F48" s="171">
        <v>7.03</v>
      </c>
      <c r="G48" s="171">
        <v>14.61</v>
      </c>
      <c r="H48" s="223">
        <v>9.69</v>
      </c>
      <c r="I48" s="29">
        <f>'Table S3'!H48</f>
        <v>87.598702150045995</v>
      </c>
      <c r="J48" s="157">
        <f t="shared" si="5"/>
        <v>721.29337491999991</v>
      </c>
      <c r="K48" s="29">
        <f t="shared" si="6"/>
        <v>69.893328029747991</v>
      </c>
      <c r="L48" s="22">
        <f>'Table S2'!B47</f>
        <v>904.95287309999992</v>
      </c>
      <c r="M48" s="22">
        <f>'Table S2'!C47</f>
        <v>823.40646289999995</v>
      </c>
      <c r="N48" s="22">
        <f t="shared" si="7"/>
        <v>87.689933403389986</v>
      </c>
      <c r="O48" s="121"/>
    </row>
    <row r="49" spans="1:15" x14ac:dyDescent="0.25">
      <c r="A49" s="540"/>
      <c r="B49" s="83">
        <v>1993</v>
      </c>
      <c r="C49" s="230">
        <v>697.40330580542002</v>
      </c>
      <c r="D49" s="230">
        <f t="shared" si="4"/>
        <v>92.438428536214374</v>
      </c>
      <c r="E49" s="171">
        <v>10.210000000000001</v>
      </c>
      <c r="F49" s="171">
        <v>6.99</v>
      </c>
      <c r="G49" s="171">
        <v>14.43</v>
      </c>
      <c r="H49" s="223">
        <v>9.5399999999999991</v>
      </c>
      <c r="I49" s="29">
        <f>'Table S3'!H49</f>
        <v>88.090428681437288</v>
      </c>
      <c r="J49" s="157">
        <f t="shared" si="5"/>
        <v>754.45171110000001</v>
      </c>
      <c r="K49" s="29">
        <f t="shared" si="6"/>
        <v>71.974693238940006</v>
      </c>
      <c r="L49" s="22">
        <f>'Table S2'!B48</f>
        <v>857.66974431999995</v>
      </c>
      <c r="M49" s="22">
        <f>'Table S2'!C48</f>
        <v>856.45140158000004</v>
      </c>
      <c r="N49" s="22">
        <f t="shared" si="7"/>
        <v>81.821693608127987</v>
      </c>
      <c r="O49" s="121"/>
    </row>
    <row r="50" spans="1:15" x14ac:dyDescent="0.25">
      <c r="A50" s="540"/>
      <c r="B50" s="83">
        <v>1994</v>
      </c>
      <c r="C50" s="230">
        <v>754.08451910883991</v>
      </c>
      <c r="D50" s="230">
        <f t="shared" si="4"/>
        <v>99.151460838738743</v>
      </c>
      <c r="E50" s="171">
        <v>10.119999999999999</v>
      </c>
      <c r="F50" s="171">
        <v>6.95</v>
      </c>
      <c r="G50" s="171">
        <v>13.8</v>
      </c>
      <c r="H50" s="223">
        <v>9.34</v>
      </c>
      <c r="I50" s="29">
        <f>'Table S3'!H50</f>
        <v>88.12849132647807</v>
      </c>
      <c r="J50" s="157">
        <f t="shared" si="5"/>
        <v>760.53798172000006</v>
      </c>
      <c r="K50" s="29">
        <f t="shared" si="6"/>
        <v>71.034247492648007</v>
      </c>
      <c r="L50" s="22">
        <f>'Table S2'!B49</f>
        <v>937.5741587199999</v>
      </c>
      <c r="M50" s="22">
        <f>'Table S2'!C49</f>
        <v>862.98763347999989</v>
      </c>
      <c r="N50" s="22">
        <f t="shared" si="7"/>
        <v>87.569426424447997</v>
      </c>
      <c r="O50" s="121"/>
    </row>
    <row r="51" spans="1:15" x14ac:dyDescent="0.25">
      <c r="A51" s="540"/>
      <c r="B51" s="83">
        <v>1995</v>
      </c>
      <c r="C51" s="230">
        <v>749.33309944906</v>
      </c>
      <c r="D51" s="230">
        <f t="shared" si="4"/>
        <v>97.150395594390204</v>
      </c>
      <c r="E51" s="171">
        <v>10.19</v>
      </c>
      <c r="F51" s="171">
        <v>6.7</v>
      </c>
      <c r="G51" s="171">
        <v>13.97</v>
      </c>
      <c r="H51" s="223">
        <v>9.2100000000000009</v>
      </c>
      <c r="I51" s="29">
        <f>'Table S3'!H51</f>
        <v>88.372035010804467</v>
      </c>
      <c r="J51" s="157">
        <f t="shared" si="5"/>
        <v>771.31245309342728</v>
      </c>
      <c r="K51" s="29">
        <f t="shared" si="6"/>
        <v>71.037876929904655</v>
      </c>
      <c r="L51" s="22">
        <f>'Table S2'!B50</f>
        <v>937.09335331999989</v>
      </c>
      <c r="M51" s="22">
        <f>'Table S2'!C50</f>
        <v>872.80150672000002</v>
      </c>
      <c r="N51" s="22">
        <f t="shared" si="7"/>
        <v>86.306297840772004</v>
      </c>
      <c r="O51" s="121"/>
    </row>
    <row r="52" spans="1:15" x14ac:dyDescent="0.25">
      <c r="A52" s="540"/>
      <c r="B52" s="83">
        <v>1996</v>
      </c>
      <c r="C52" s="230">
        <v>781.95837575387998</v>
      </c>
      <c r="D52" s="230">
        <f t="shared" si="4"/>
        <v>96.102881140234416</v>
      </c>
      <c r="E52" s="171">
        <v>10.27</v>
      </c>
      <c r="F52" s="171">
        <v>6.65</v>
      </c>
      <c r="G52" s="171">
        <v>13.62</v>
      </c>
      <c r="H52" s="223">
        <v>9.19</v>
      </c>
      <c r="I52" s="29">
        <f>'Table S3'!H52</f>
        <v>89.128628808671579</v>
      </c>
      <c r="J52" s="157">
        <f t="shared" si="5"/>
        <v>813.66798422290526</v>
      </c>
      <c r="K52" s="29">
        <f t="shared" si="6"/>
        <v>74.776087750084983</v>
      </c>
      <c r="L52" s="22">
        <f>'Table S2'!B51</f>
        <v>965.10888607999993</v>
      </c>
      <c r="M52" s="22">
        <f>'Table S2'!C51</f>
        <v>912.91428478</v>
      </c>
      <c r="N52" s="22">
        <f t="shared" si="7"/>
        <v>88.693506630751983</v>
      </c>
      <c r="O52" s="121"/>
    </row>
    <row r="53" spans="1:15" x14ac:dyDescent="0.25">
      <c r="A53" s="540"/>
      <c r="B53" s="83">
        <v>1997</v>
      </c>
      <c r="C53" s="230">
        <v>798.17017676697992</v>
      </c>
      <c r="D53" s="230">
        <f t="shared" si="4"/>
        <v>95.492928483058165</v>
      </c>
      <c r="E53" s="171">
        <v>10.52</v>
      </c>
      <c r="F53" s="171">
        <v>6.69</v>
      </c>
      <c r="G53" s="171">
        <v>13.78</v>
      </c>
      <c r="H53" s="223">
        <v>9.34</v>
      </c>
      <c r="I53" s="29">
        <f>'Table S3'!H53</f>
        <v>89.492348561743299</v>
      </c>
      <c r="J53" s="157">
        <f t="shared" si="5"/>
        <v>835.84218166331232</v>
      </c>
      <c r="K53" s="29">
        <f t="shared" si="6"/>
        <v>78.067659767353376</v>
      </c>
      <c r="L53" s="22">
        <f>'Table S2'!B52</f>
        <v>988.76451176</v>
      </c>
      <c r="M53" s="22">
        <f>'Table S2'!C52</f>
        <v>933.98172592000003</v>
      </c>
      <c r="N53" s="22">
        <f t="shared" si="7"/>
        <v>92.350605398383991</v>
      </c>
      <c r="O53" s="121"/>
    </row>
    <row r="54" spans="1:15" x14ac:dyDescent="0.25">
      <c r="A54" s="540"/>
      <c r="B54" s="83">
        <v>1998</v>
      </c>
      <c r="C54" s="230">
        <v>842.71288622399993</v>
      </c>
      <c r="D54" s="230">
        <f t="shared" si="4"/>
        <v>99.179794558940188</v>
      </c>
      <c r="E54" s="171">
        <v>10.45</v>
      </c>
      <c r="F54" s="171">
        <v>6.57</v>
      </c>
      <c r="G54" s="171">
        <v>13.8</v>
      </c>
      <c r="H54" s="223">
        <v>9.17</v>
      </c>
      <c r="I54" s="29">
        <f>'Table S3'!H54</f>
        <v>90.311087712599416</v>
      </c>
      <c r="J54" s="157">
        <f t="shared" si="5"/>
        <v>849.68202441999995</v>
      </c>
      <c r="K54" s="29">
        <f t="shared" si="6"/>
        <v>77.915841639313996</v>
      </c>
      <c r="L54" s="22">
        <f>'Table S2'!B53</f>
        <v>1013.8054013000001</v>
      </c>
      <c r="M54" s="22">
        <f>'Table S2'!C53</f>
        <v>940.83909954000001</v>
      </c>
      <c r="N54" s="22">
        <f t="shared" si="7"/>
        <v>92.965955299209995</v>
      </c>
      <c r="O54" s="121"/>
    </row>
    <row r="55" spans="1:15" x14ac:dyDescent="0.25">
      <c r="A55" s="540"/>
      <c r="B55" s="83">
        <v>1999</v>
      </c>
      <c r="C55" s="230">
        <v>823.80522838387992</v>
      </c>
      <c r="D55" s="230">
        <f t="shared" si="4"/>
        <v>96.511141837474312</v>
      </c>
      <c r="E55" s="171">
        <v>10.210000000000001</v>
      </c>
      <c r="F55" s="171">
        <v>6.6</v>
      </c>
      <c r="G55" s="171">
        <v>14.17</v>
      </c>
      <c r="H55" s="223">
        <v>9.01</v>
      </c>
      <c r="I55" s="29">
        <f>'Table S3'!H55</f>
        <v>90.591124799859827</v>
      </c>
      <c r="J55" s="157">
        <f t="shared" si="5"/>
        <v>853.58561995999992</v>
      </c>
      <c r="K55" s="29">
        <f t="shared" si="6"/>
        <v>76.90806435839599</v>
      </c>
      <c r="L55" s="22">
        <f>'Table S2'!B54</f>
        <v>998.28899458000001</v>
      </c>
      <c r="M55" s="22">
        <f>'Table S2'!C54</f>
        <v>942.23978545999989</v>
      </c>
      <c r="N55" s="22">
        <f t="shared" si="7"/>
        <v>89.945838411658002</v>
      </c>
      <c r="O55" s="121"/>
    </row>
    <row r="56" spans="1:15" x14ac:dyDescent="0.25">
      <c r="A56" s="540"/>
      <c r="B56" s="83">
        <v>2000</v>
      </c>
      <c r="C56" s="230">
        <v>716.91105232938003</v>
      </c>
      <c r="D56" s="230">
        <f t="shared" si="4"/>
        <v>80.162959705666651</v>
      </c>
      <c r="E56" s="171">
        <v>10.08</v>
      </c>
      <c r="F56" s="171">
        <v>6.33</v>
      </c>
      <c r="G56" s="171">
        <v>14.2</v>
      </c>
      <c r="H56" s="223">
        <v>8.84</v>
      </c>
      <c r="I56" s="29">
        <f>'Table S3'!H56</f>
        <v>90.934927289582561</v>
      </c>
      <c r="J56" s="157">
        <f t="shared" si="5"/>
        <v>894.31709478000005</v>
      </c>
      <c r="K56" s="29">
        <f t="shared" si="6"/>
        <v>79.057631178552001</v>
      </c>
      <c r="L56" s="22">
        <f>'Table S2'!B55</f>
        <v>973.95933416000003</v>
      </c>
      <c r="M56" s="22">
        <f>'Table S2'!C55</f>
        <v>983.46930210000005</v>
      </c>
      <c r="N56" s="22">
        <f t="shared" si="7"/>
        <v>86.098005139744004</v>
      </c>
      <c r="O56" s="121"/>
    </row>
    <row r="57" spans="1:15" x14ac:dyDescent="0.25">
      <c r="A57" s="541"/>
      <c r="B57" s="83">
        <v>2001</v>
      </c>
      <c r="C57" s="230">
        <v>692.01034750042004</v>
      </c>
      <c r="D57" s="230">
        <f t="shared" si="4"/>
        <v>79.094566389006232</v>
      </c>
      <c r="E57" s="171">
        <v>10.41</v>
      </c>
      <c r="F57" s="171">
        <v>6.15</v>
      </c>
      <c r="G57" s="171">
        <v>13.86</v>
      </c>
      <c r="H57" s="223">
        <v>8.75</v>
      </c>
      <c r="I57" s="29">
        <f>'Table S3'!H57</f>
        <v>90.971801027217978</v>
      </c>
      <c r="J57" s="157">
        <f t="shared" si="5"/>
        <v>874.91515421798465</v>
      </c>
      <c r="K57" s="29">
        <f t="shared" si="6"/>
        <v>76.555075994073661</v>
      </c>
      <c r="L57" s="22">
        <f>'Table S2'!B56</f>
        <v>1023.0169070200001</v>
      </c>
      <c r="M57" s="22">
        <f>'Table S2'!C56</f>
        <v>961.74324827999999</v>
      </c>
      <c r="N57" s="22">
        <f t="shared" si="7"/>
        <v>89.513979364250005</v>
      </c>
      <c r="O57" s="121"/>
    </row>
    <row r="58" spans="1:15" ht="15" customHeight="1" x14ac:dyDescent="0.25">
      <c r="A58" s="539" t="s">
        <v>323</v>
      </c>
      <c r="B58" s="83">
        <v>2002</v>
      </c>
      <c r="C58" s="230">
        <v>789.18233264726007</v>
      </c>
      <c r="D58" s="230">
        <f t="shared" si="4"/>
        <v>88.994672877022893</v>
      </c>
      <c r="E58" s="171">
        <v>10.06</v>
      </c>
      <c r="F58" s="171">
        <v>6.24</v>
      </c>
      <c r="G58" s="171">
        <v>13.26</v>
      </c>
      <c r="H58" s="223">
        <v>8.59</v>
      </c>
      <c r="I58" s="29">
        <f>'Table S3'!H58</f>
        <v>91.668065512892042</v>
      </c>
      <c r="J58" s="157">
        <f t="shared" si="5"/>
        <v>886.77480025999989</v>
      </c>
      <c r="K58" s="29">
        <f t="shared" si="6"/>
        <v>76.173955342333997</v>
      </c>
      <c r="L58" s="22">
        <f>'Table S2'!B57</f>
        <v>992.71165193999991</v>
      </c>
      <c r="M58" s="22">
        <f>'Table S2'!C57</f>
        <v>967.37592889999996</v>
      </c>
      <c r="N58" s="22">
        <f t="shared" si="7"/>
        <v>85.273930901645997</v>
      </c>
      <c r="O58" s="121"/>
    </row>
    <row r="59" spans="1:15" x14ac:dyDescent="0.25">
      <c r="A59" s="540"/>
      <c r="B59" s="83">
        <v>2003</v>
      </c>
      <c r="C59" s="230">
        <v>858.10196660227996</v>
      </c>
      <c r="D59" s="230">
        <f t="shared" si="4"/>
        <v>94.108554379852563</v>
      </c>
      <c r="E59" s="171">
        <v>10.06</v>
      </c>
      <c r="F59" s="171">
        <v>6.35</v>
      </c>
      <c r="G59" s="171">
        <v>14.41</v>
      </c>
      <c r="H59" s="223">
        <v>8.7100000000000009</v>
      </c>
      <c r="I59" s="29">
        <f>'Table S3'!H59</f>
        <v>91.803099012206985</v>
      </c>
      <c r="J59" s="157">
        <f t="shared" si="5"/>
        <v>911.82143032258568</v>
      </c>
      <c r="K59" s="29">
        <f t="shared" si="6"/>
        <v>79.419646581097226</v>
      </c>
      <c r="L59" s="22">
        <f>'Table S2'!B58</f>
        <v>972.27288653999994</v>
      </c>
      <c r="M59" s="22">
        <f>'Table S2'!C58</f>
        <v>993.23600198000008</v>
      </c>
      <c r="N59" s="22">
        <f t="shared" si="7"/>
        <v>84.684968417634011</v>
      </c>
      <c r="O59" s="121"/>
    </row>
    <row r="60" spans="1:15" x14ac:dyDescent="0.25">
      <c r="A60" s="540"/>
      <c r="B60" s="83">
        <v>2004</v>
      </c>
      <c r="C60" s="230">
        <v>864.68799633402</v>
      </c>
      <c r="D60" s="230">
        <f t="shared" ref="D60:D81" si="8">C60/J60*100</f>
        <v>93.790238879790181</v>
      </c>
      <c r="E60" s="171">
        <v>10.44</v>
      </c>
      <c r="F60" s="171">
        <v>6.02</v>
      </c>
      <c r="G60" s="171">
        <v>14.05</v>
      </c>
      <c r="H60" s="223">
        <v>8.67</v>
      </c>
      <c r="I60" s="29">
        <f>'Table S3'!H60</f>
        <v>91.782666535411394</v>
      </c>
      <c r="J60" s="157">
        <f t="shared" si="5"/>
        <v>921.93815333201167</v>
      </c>
      <c r="K60" s="29">
        <f t="shared" si="6"/>
        <v>79.932037893885408</v>
      </c>
      <c r="L60" s="22">
        <f>'Table S2'!B59</f>
        <v>1008.87397082</v>
      </c>
      <c r="M60" s="22">
        <f>'Table S2'!C59</f>
        <v>1004.4795909000001</v>
      </c>
      <c r="N60" s="22">
        <f t="shared" si="7"/>
        <v>87.469373270093996</v>
      </c>
      <c r="O60" s="121"/>
    </row>
    <row r="61" spans="1:15" x14ac:dyDescent="0.25">
      <c r="A61" s="540"/>
      <c r="B61" s="83">
        <v>2005</v>
      </c>
      <c r="C61" s="230">
        <v>874.69590811857995</v>
      </c>
      <c r="D61" s="230">
        <f t="shared" si="8"/>
        <v>92.935499385698833</v>
      </c>
      <c r="E61" s="171">
        <v>10.59</v>
      </c>
      <c r="F61" s="171">
        <v>6.21</v>
      </c>
      <c r="G61" s="171">
        <v>14</v>
      </c>
      <c r="H61" s="223">
        <v>8.83</v>
      </c>
      <c r="I61" s="29">
        <f>'Table S3'!H61</f>
        <v>92.140822730005695</v>
      </c>
      <c r="J61" s="157">
        <f t="shared" si="5"/>
        <v>941.18599878442194</v>
      </c>
      <c r="K61" s="29">
        <f t="shared" si="6"/>
        <v>83.10672369266446</v>
      </c>
      <c r="L61" s="22">
        <f>'Table S2'!B60</f>
        <v>1026.4723556399999</v>
      </c>
      <c r="M61" s="22">
        <f>'Table S2'!C60</f>
        <v>1021.4647220400001</v>
      </c>
      <c r="N61" s="22">
        <f t="shared" si="7"/>
        <v>90.637509003011999</v>
      </c>
      <c r="O61" s="121"/>
    </row>
    <row r="62" spans="1:15" x14ac:dyDescent="0.25">
      <c r="A62" s="540"/>
      <c r="B62" s="83">
        <v>2006</v>
      </c>
      <c r="C62" s="230">
        <v>940.02467778782011</v>
      </c>
      <c r="D62" s="230">
        <f t="shared" si="8"/>
        <v>100.9320672658869</v>
      </c>
      <c r="E62" s="171">
        <v>10.49</v>
      </c>
      <c r="F62" s="171">
        <v>6.15</v>
      </c>
      <c r="G62" s="171">
        <v>14.42</v>
      </c>
      <c r="H62" s="223">
        <v>8.68</v>
      </c>
      <c r="I62" s="29">
        <f>'Table S3'!H62</f>
        <v>92.29917216280559</v>
      </c>
      <c r="J62" s="157">
        <f t="shared" si="5"/>
        <v>931.34392592147992</v>
      </c>
      <c r="K62" s="29">
        <f t="shared" si="6"/>
        <v>80.840652769984459</v>
      </c>
      <c r="L62" s="22">
        <f>'Table S2'!B61</f>
        <v>1054.823545</v>
      </c>
      <c r="M62" s="22">
        <f>'Table S2'!C61</f>
        <v>1009.0490565599999</v>
      </c>
      <c r="N62" s="22">
        <f t="shared" si="7"/>
        <v>91.558683705999997</v>
      </c>
      <c r="O62" s="121"/>
    </row>
    <row r="63" spans="1:15" x14ac:dyDescent="0.25">
      <c r="A63" s="541"/>
      <c r="B63" s="83">
        <v>2007</v>
      </c>
      <c r="C63" s="230">
        <v>923.39277078852001</v>
      </c>
      <c r="D63" s="230">
        <f t="shared" si="8"/>
        <v>97.390761932362722</v>
      </c>
      <c r="E63" s="171">
        <v>10.3</v>
      </c>
      <c r="F63" s="171">
        <v>6.05</v>
      </c>
      <c r="G63" s="171">
        <v>14.02</v>
      </c>
      <c r="H63" s="223">
        <v>8.4600000000000009</v>
      </c>
      <c r="I63" s="29">
        <f>'Table S3'!H63</f>
        <v>92.654583881503129</v>
      </c>
      <c r="J63" s="157">
        <f t="shared" si="5"/>
        <v>948.13178628770822</v>
      </c>
      <c r="K63" s="29">
        <f t="shared" si="6"/>
        <v>80.21194911994013</v>
      </c>
      <c r="L63" s="22">
        <f>'Table S2'!B62</f>
        <v>1040.2043392999999</v>
      </c>
      <c r="M63" s="22">
        <f>'Table S2'!C62</f>
        <v>1023.2972256400001</v>
      </c>
      <c r="N63" s="22">
        <f t="shared" si="7"/>
        <v>88.001287104780005</v>
      </c>
      <c r="O63" s="121"/>
    </row>
    <row r="64" spans="1:15" x14ac:dyDescent="0.25">
      <c r="A64" s="533" t="s">
        <v>324</v>
      </c>
      <c r="B64" s="83">
        <v>2008</v>
      </c>
      <c r="C64" s="230">
        <v>946.24533986737993</v>
      </c>
      <c r="D64" s="230">
        <f t="shared" si="8"/>
        <v>100.23864785506682</v>
      </c>
      <c r="E64" s="172">
        <v>10.59</v>
      </c>
      <c r="F64" s="172">
        <v>5.85</v>
      </c>
      <c r="G64" s="172">
        <v>13.81</v>
      </c>
      <c r="H64" s="221">
        <v>8.4600000000000009</v>
      </c>
      <c r="I64" s="29">
        <f>'Table S3'!H64</f>
        <v>92.863408918307016</v>
      </c>
      <c r="J64" s="157">
        <f t="shared" si="5"/>
        <v>943.99252196172699</v>
      </c>
      <c r="K64" s="29">
        <f t="shared" si="6"/>
        <v>79.861767357962108</v>
      </c>
      <c r="L64" s="22">
        <f>'Table S2'!B63</f>
        <v>1063.0416886200001</v>
      </c>
      <c r="M64" s="22">
        <f>'Table S2'!C63</f>
        <v>1016.53873464</v>
      </c>
      <c r="N64" s="22">
        <f t="shared" si="7"/>
        <v>89.933326857252013</v>
      </c>
      <c r="O64" s="121"/>
    </row>
    <row r="65" spans="1:15" x14ac:dyDescent="0.25">
      <c r="A65" s="534"/>
      <c r="B65" s="83">
        <v>2009</v>
      </c>
      <c r="C65" s="230">
        <v>868.44339767075996</v>
      </c>
      <c r="D65" s="230">
        <f t="shared" si="8"/>
        <v>102.53549032746517</v>
      </c>
      <c r="E65" s="172">
        <v>10.52</v>
      </c>
      <c r="F65" s="172">
        <v>5.85</v>
      </c>
      <c r="G65" s="172">
        <v>14.03</v>
      </c>
      <c r="H65" s="221">
        <v>8.42</v>
      </c>
      <c r="I65" s="29">
        <f>'Table S3'!H65</f>
        <v>93.598849898293395</v>
      </c>
      <c r="J65" s="157">
        <f t="shared" si="5"/>
        <v>846.96859097004642</v>
      </c>
      <c r="K65" s="29">
        <f t="shared" si="6"/>
        <v>71.314755359677918</v>
      </c>
      <c r="L65" s="22">
        <f>'Table S2'!B64</f>
        <v>975.14864713999998</v>
      </c>
      <c r="M65" s="22">
        <f>'Table S2'!C64</f>
        <v>904.89209203999997</v>
      </c>
      <c r="N65" s="22">
        <f t="shared" si="7"/>
        <v>82.107516089187996</v>
      </c>
      <c r="O65" s="121"/>
    </row>
    <row r="66" spans="1:15" x14ac:dyDescent="0.25">
      <c r="A66" s="534"/>
      <c r="B66" s="83">
        <v>2010</v>
      </c>
      <c r="C66" s="230">
        <v>863.18784538446005</v>
      </c>
      <c r="D66" s="230">
        <f t="shared" si="8"/>
        <v>97.585225916156276</v>
      </c>
      <c r="E66" s="172">
        <v>10.44</v>
      </c>
      <c r="F66" s="172">
        <v>5.81</v>
      </c>
      <c r="G66" s="172">
        <v>14.2</v>
      </c>
      <c r="H66" s="221">
        <v>8.35</v>
      </c>
      <c r="I66" s="29">
        <f>'Table S3'!H66</f>
        <v>92.993703469863064</v>
      </c>
      <c r="J66" s="157">
        <f t="shared" si="5"/>
        <v>884.54767335999998</v>
      </c>
      <c r="K66" s="29">
        <f t="shared" si="6"/>
        <v>73.859730725559999</v>
      </c>
      <c r="L66" s="22">
        <f>'Table S2'!B65</f>
        <v>983.71696223999993</v>
      </c>
      <c r="M66" s="22">
        <f>'Table S2'!C65</f>
        <v>951.19093051999994</v>
      </c>
      <c r="N66" s="22">
        <f t="shared" si="7"/>
        <v>82.140366347040001</v>
      </c>
      <c r="O66" s="121"/>
    </row>
    <row r="67" spans="1:15" x14ac:dyDescent="0.25">
      <c r="A67" s="534"/>
      <c r="B67" s="83">
        <v>2011</v>
      </c>
      <c r="C67" s="230">
        <v>843.32811392767996</v>
      </c>
      <c r="D67" s="230">
        <f t="shared" si="8"/>
        <v>99.692423986098035</v>
      </c>
      <c r="E67" s="172">
        <v>10.53</v>
      </c>
      <c r="F67" s="172">
        <v>5.73</v>
      </c>
      <c r="G67" s="172">
        <v>14.55</v>
      </c>
      <c r="H67" s="221">
        <v>8.36</v>
      </c>
      <c r="I67" s="29">
        <f>'Table S3'!H67</f>
        <v>92.974219028086168</v>
      </c>
      <c r="J67" s="157">
        <f t="shared" si="5"/>
        <v>845.92999167647974</v>
      </c>
      <c r="K67" s="29">
        <f t="shared" si="6"/>
        <v>70.719747304153699</v>
      </c>
      <c r="L67" s="22">
        <f>'Table S2'!B66</f>
        <v>993.93180903999996</v>
      </c>
      <c r="M67" s="22">
        <f>'Table S2'!C66</f>
        <v>909.85436663999997</v>
      </c>
      <c r="N67" s="22">
        <f t="shared" si="7"/>
        <v>83.092699235743979</v>
      </c>
      <c r="O67" s="121"/>
    </row>
    <row r="68" spans="1:15" x14ac:dyDescent="0.25">
      <c r="A68" s="534"/>
      <c r="B68" s="83">
        <v>2012</v>
      </c>
      <c r="C68" s="230">
        <v>754.70138699396</v>
      </c>
      <c r="D68" s="230">
        <f t="shared" si="8"/>
        <v>101.0162360315269</v>
      </c>
      <c r="E68" s="172">
        <v>10.77</v>
      </c>
      <c r="F68" s="172">
        <v>5.78</v>
      </c>
      <c r="G68" s="172">
        <v>14.74</v>
      </c>
      <c r="H68" s="221">
        <v>8.4600000000000009</v>
      </c>
      <c r="I68" s="29">
        <f>'Table S3'!H68</f>
        <v>92.618633917576219</v>
      </c>
      <c r="J68" s="157">
        <f t="shared" si="5"/>
        <v>747.10899617999996</v>
      </c>
      <c r="K68" s="29">
        <f t="shared" si="6"/>
        <v>63.205421076828003</v>
      </c>
      <c r="L68" s="22">
        <f>'Table S2'!B67</f>
        <v>922.11036844</v>
      </c>
      <c r="M68" s="22">
        <f>'Table S2'!C67</f>
        <v>806.65084829999989</v>
      </c>
      <c r="N68" s="22">
        <f t="shared" si="7"/>
        <v>78.010537170024008</v>
      </c>
      <c r="O68" s="121"/>
    </row>
    <row r="69" spans="1:15" x14ac:dyDescent="0.25">
      <c r="A69" s="534"/>
      <c r="B69" s="83">
        <v>2013</v>
      </c>
      <c r="C69" s="230">
        <v>737.80486284610004</v>
      </c>
      <c r="D69" s="230">
        <f t="shared" si="8"/>
        <v>94.793813129252811</v>
      </c>
      <c r="E69" s="172">
        <v>10.73</v>
      </c>
      <c r="F69" s="172">
        <v>5.78</v>
      </c>
      <c r="G69" s="172">
        <v>14.46</v>
      </c>
      <c r="H69" s="221">
        <v>8.44</v>
      </c>
      <c r="I69" s="29">
        <f>'Table S3'!H69</f>
        <v>92.808634830524781</v>
      </c>
      <c r="J69" s="157">
        <f t="shared" si="5"/>
        <v>778.32596716</v>
      </c>
      <c r="K69" s="29">
        <f t="shared" si="6"/>
        <v>65.690711628304001</v>
      </c>
      <c r="L69" s="22">
        <f>'Table S2'!B68</f>
        <v>893.42896555999994</v>
      </c>
      <c r="M69" s="22">
        <f>'Table S2'!C68</f>
        <v>838.63529356000004</v>
      </c>
      <c r="N69" s="22">
        <f t="shared" si="7"/>
        <v>75.405404693263989</v>
      </c>
      <c r="O69" s="121"/>
    </row>
    <row r="70" spans="1:15" x14ac:dyDescent="0.25">
      <c r="A70" s="534"/>
      <c r="B70" s="83">
        <v>2014</v>
      </c>
      <c r="C70" s="230">
        <v>767.13760372968</v>
      </c>
      <c r="D70" s="230">
        <f t="shared" si="8"/>
        <v>99.298709659484018</v>
      </c>
      <c r="E70" s="172">
        <v>10.55</v>
      </c>
      <c r="F70" s="172">
        <v>5.76</v>
      </c>
      <c r="G70" s="172">
        <v>14.24</v>
      </c>
      <c r="H70" s="221">
        <v>8.3699999999999992</v>
      </c>
      <c r="I70" s="29">
        <f>'Table S3'!H70</f>
        <v>92.794192640117174</v>
      </c>
      <c r="J70" s="157">
        <f t="shared" ref="J70:J77" si="9">I70/100*M70</f>
        <v>772.55546054964339</v>
      </c>
      <c r="K70" s="29">
        <f t="shared" ref="K70:K77" si="10">H70*J70/100</f>
        <v>64.662892048005148</v>
      </c>
      <c r="L70" s="22">
        <f>'Table S2'!B69</f>
        <v>907.22445182000001</v>
      </c>
      <c r="M70" s="22">
        <f>'Table S2'!C69</f>
        <v>832.54720857999996</v>
      </c>
      <c r="N70" s="22">
        <f t="shared" ref="N70:N77" si="11">L70*H70/100</f>
        <v>75.934686617333995</v>
      </c>
      <c r="O70" s="121"/>
    </row>
    <row r="71" spans="1:15" x14ac:dyDescent="0.25">
      <c r="A71" s="534"/>
      <c r="B71" s="83">
        <v>2015</v>
      </c>
      <c r="C71" s="230">
        <v>703.91793593525995</v>
      </c>
      <c r="D71" s="230">
        <f t="shared" si="8"/>
        <v>105.07767478417701</v>
      </c>
      <c r="E71" s="172">
        <v>10.71</v>
      </c>
      <c r="F71" s="172">
        <v>5.82</v>
      </c>
      <c r="G71" s="172">
        <v>14.29</v>
      </c>
      <c r="H71" s="221">
        <v>8.36</v>
      </c>
      <c r="I71" s="29">
        <f>'Table S3'!H71</f>
        <v>92.523624444628211</v>
      </c>
      <c r="J71" s="157">
        <f t="shared" si="9"/>
        <v>669.90246727581621</v>
      </c>
      <c r="K71" s="29">
        <f t="shared" si="10"/>
        <v>56.003846264258229</v>
      </c>
      <c r="L71" s="22">
        <f>'Table S2'!B70</f>
        <v>813.68693638000002</v>
      </c>
      <c r="M71" s="22">
        <f>'Table S2'!C70</f>
        <v>724.03396569999995</v>
      </c>
      <c r="N71" s="22">
        <f t="shared" si="11"/>
        <v>68.024227881367992</v>
      </c>
      <c r="O71" s="121"/>
    </row>
    <row r="72" spans="1:15" x14ac:dyDescent="0.25">
      <c r="A72" s="534"/>
      <c r="B72" s="83">
        <v>2016</v>
      </c>
      <c r="C72" s="230">
        <v>583.02965109566003</v>
      </c>
      <c r="D72" s="230">
        <f t="shared" si="8"/>
        <v>94.713690730582968</v>
      </c>
      <c r="E72" s="172">
        <v>10.63</v>
      </c>
      <c r="F72" s="172">
        <v>5.77</v>
      </c>
      <c r="G72" s="172">
        <v>14.21</v>
      </c>
      <c r="H72" s="221">
        <v>8.4700000000000006</v>
      </c>
      <c r="I72" s="29">
        <f>'Table S3'!H72</f>
        <v>92.816429594389604</v>
      </c>
      <c r="J72" s="157">
        <f t="shared" si="9"/>
        <v>615.57061772000009</v>
      </c>
      <c r="K72" s="29">
        <f t="shared" si="10"/>
        <v>52.138831320884009</v>
      </c>
      <c r="L72" s="22">
        <f>'Table S2'!B71</f>
        <v>660.75725352000006</v>
      </c>
      <c r="M72" s="22">
        <f>'Table S2'!C71</f>
        <v>663.21298978000004</v>
      </c>
      <c r="N72" s="22">
        <f t="shared" si="11"/>
        <v>55.966139373144003</v>
      </c>
      <c r="O72" s="121"/>
    </row>
    <row r="73" spans="1:15" x14ac:dyDescent="0.25">
      <c r="A73" s="534"/>
      <c r="B73" s="83">
        <v>2017</v>
      </c>
      <c r="C73" s="230">
        <v>575.73885136551996</v>
      </c>
      <c r="D73" s="230">
        <f t="shared" si="8"/>
        <v>95.436608204898405</v>
      </c>
      <c r="E73" s="172">
        <v>10.57</v>
      </c>
      <c r="F73" s="172">
        <v>5.6</v>
      </c>
      <c r="G73" s="172">
        <v>14.25</v>
      </c>
      <c r="H73" s="221">
        <v>8.18</v>
      </c>
      <c r="I73" s="29">
        <f>'Table S3'!H73</f>
        <v>92.765213655183175</v>
      </c>
      <c r="J73" s="157">
        <f t="shared" si="9"/>
        <v>603.26834973999996</v>
      </c>
      <c r="K73" s="29">
        <f t="shared" si="10"/>
        <v>49.347351008731991</v>
      </c>
      <c r="L73" s="22">
        <f>'Table S2'!B72</f>
        <v>702.70979262000003</v>
      </c>
      <c r="M73" s="22">
        <f>'Table S2'!C72</f>
        <v>650.31742608000002</v>
      </c>
      <c r="N73" s="22">
        <f t="shared" si="11"/>
        <v>57.481661036315998</v>
      </c>
      <c r="O73" s="121"/>
    </row>
    <row r="74" spans="1:15" x14ac:dyDescent="0.25">
      <c r="A74" s="534"/>
      <c r="B74" s="83">
        <v>2018</v>
      </c>
      <c r="C74" s="230">
        <v>533.45578939713994</v>
      </c>
      <c r="D74" s="230">
        <f t="shared" si="8"/>
        <v>92.282264530785369</v>
      </c>
      <c r="E74" s="172">
        <v>10.43</v>
      </c>
      <c r="F74" s="172">
        <v>5.63</v>
      </c>
      <c r="G74" s="172">
        <v>13.56</v>
      </c>
      <c r="H74" s="221">
        <v>8.02</v>
      </c>
      <c r="I74" s="29">
        <f>'Table S3'!H74</f>
        <v>92.604482448924998</v>
      </c>
      <c r="J74" s="157">
        <f t="shared" si="9"/>
        <v>578.06967797065602</v>
      </c>
      <c r="K74" s="29">
        <f t="shared" si="10"/>
        <v>46.36118817324661</v>
      </c>
      <c r="L74" s="22">
        <f>'Table S2'!B73</f>
        <v>685.97957905999999</v>
      </c>
      <c r="M74" s="22">
        <f>'Table S2'!C73</f>
        <v>624.23509390000004</v>
      </c>
      <c r="N74" s="22">
        <f t="shared" si="11"/>
        <v>55.015562240611999</v>
      </c>
      <c r="O74" s="121"/>
    </row>
    <row r="75" spans="1:15" x14ac:dyDescent="0.25">
      <c r="A75" s="534"/>
      <c r="B75" s="83">
        <v>2019</v>
      </c>
      <c r="C75" s="230">
        <v>502.23010495323996</v>
      </c>
      <c r="D75" s="230">
        <f t="shared" si="8"/>
        <v>102.78715087912001</v>
      </c>
      <c r="E75" s="172">
        <v>10.3</v>
      </c>
      <c r="F75" s="172">
        <v>5.73</v>
      </c>
      <c r="G75" s="172">
        <v>13.54</v>
      </c>
      <c r="H75" s="221">
        <v>8.0299999999999994</v>
      </c>
      <c r="I75" s="29">
        <f>'Table S3'!H75</f>
        <v>91.827041108595424</v>
      </c>
      <c r="J75" s="157">
        <f t="shared" si="9"/>
        <v>488.61175804344833</v>
      </c>
      <c r="K75" s="29">
        <f t="shared" si="10"/>
        <v>39.235524170888901</v>
      </c>
      <c r="L75" s="22">
        <f>'Table S2'!B74</f>
        <v>640.74939861999997</v>
      </c>
      <c r="M75" s="22">
        <f>'Table S2'!C74</f>
        <v>532.10007873999996</v>
      </c>
      <c r="N75" s="22">
        <f t="shared" si="11"/>
        <v>51.452176709185999</v>
      </c>
      <c r="O75" s="121"/>
    </row>
    <row r="76" spans="1:15" x14ac:dyDescent="0.25">
      <c r="A76" s="534"/>
      <c r="B76" s="83">
        <v>2020</v>
      </c>
      <c r="C76" s="230">
        <v>393.51489658984002</v>
      </c>
      <c r="D76" s="230">
        <f t="shared" si="8"/>
        <v>99.529958242048963</v>
      </c>
      <c r="E76" s="172">
        <v>10.6</v>
      </c>
      <c r="F76" s="172">
        <v>5.73</v>
      </c>
      <c r="G76" s="172">
        <v>13.34</v>
      </c>
      <c r="H76" s="221">
        <v>8.1300000000000008</v>
      </c>
      <c r="I76" s="29">
        <f>'Table S3'!H76</f>
        <v>91.42713565005603</v>
      </c>
      <c r="J76" s="157">
        <f t="shared" si="9"/>
        <v>395.37331627613366</v>
      </c>
      <c r="K76" s="29">
        <f t="shared" si="10"/>
        <v>32.143850613249668</v>
      </c>
      <c r="L76" s="22">
        <f>'Table S2'!B75</f>
        <v>485.73501611999995</v>
      </c>
      <c r="M76" s="22">
        <f>'Table S2'!C75</f>
        <v>432.44635574</v>
      </c>
      <c r="N76" s="22">
        <f t="shared" si="11"/>
        <v>39.490256810556005</v>
      </c>
      <c r="O76" s="121"/>
    </row>
    <row r="77" spans="1:15" x14ac:dyDescent="0.25">
      <c r="A77" s="534"/>
      <c r="B77" s="83">
        <v>2021</v>
      </c>
      <c r="C77" s="230">
        <v>412.37866234002001</v>
      </c>
      <c r="D77" s="230">
        <f t="shared" si="8"/>
        <v>90.657882630822016</v>
      </c>
      <c r="E77" s="84">
        <v>10.65</v>
      </c>
      <c r="F77" s="84">
        <v>5.57</v>
      </c>
      <c r="G77" s="84">
        <v>13.55</v>
      </c>
      <c r="H77" s="219">
        <v>8</v>
      </c>
      <c r="I77" s="29">
        <f>'Table S3'!H77</f>
        <v>91.889581438073307</v>
      </c>
      <c r="J77" s="157">
        <f t="shared" si="9"/>
        <v>454.87347638518401</v>
      </c>
      <c r="K77" s="29">
        <f t="shared" si="10"/>
        <v>36.38987811081472</v>
      </c>
      <c r="L77" s="22">
        <f>'Table S2'!B76</f>
        <v>524.40537798000003</v>
      </c>
      <c r="M77" s="22">
        <f>'Table S2'!C76</f>
        <v>495.02181778000005</v>
      </c>
      <c r="N77" s="22">
        <f t="shared" si="11"/>
        <v>41.952430238400005</v>
      </c>
      <c r="O77" s="121"/>
    </row>
    <row r="78" spans="1:15" x14ac:dyDescent="0.25">
      <c r="A78" s="12"/>
      <c r="B78" s="83" t="s">
        <v>369</v>
      </c>
      <c r="C78" s="218">
        <v>0</v>
      </c>
      <c r="D78" s="230">
        <f t="shared" si="8"/>
        <v>0</v>
      </c>
      <c r="J78" s="218">
        <f>SUM(J6:J77)</f>
        <v>37876.027121727864</v>
      </c>
      <c r="K78" s="218">
        <f>SUM(K6:K77)</f>
        <v>3713.0526880300231</v>
      </c>
      <c r="L78" s="22">
        <f>SUM(L6:L77)</f>
        <v>51704.004706259999</v>
      </c>
      <c r="M78" s="22">
        <f>SUM(M6:M77)</f>
        <v>47657.907517500003</v>
      </c>
      <c r="N78" s="22">
        <f>SUM(N6:N77)</f>
        <v>5297.1952584803357</v>
      </c>
      <c r="O78" s="121"/>
    </row>
    <row r="79" spans="1:15" x14ac:dyDescent="0.25">
      <c r="A79" s="12"/>
      <c r="B79" s="83" t="s">
        <v>386</v>
      </c>
      <c r="C79" s="218">
        <f>SUM(C28:C77)</f>
        <v>31327.267917474459</v>
      </c>
      <c r="D79" s="230">
        <f t="shared" si="8"/>
        <v>92.34508454144401</v>
      </c>
      <c r="E79" s="12"/>
      <c r="F79" s="12"/>
      <c r="G79" s="12"/>
      <c r="H79" s="12"/>
      <c r="J79" s="218">
        <f>SUM(J28:J77)</f>
        <v>33924.131504167868</v>
      </c>
      <c r="K79" s="218">
        <f>SUM(K28:K77)</f>
        <v>3193.7736038826388</v>
      </c>
      <c r="L79" s="452">
        <f>SUM(L28:L77)</f>
        <v>41569.7000682</v>
      </c>
      <c r="M79" s="452">
        <f>SUM(M28:M77)</f>
        <v>38604.286497519992</v>
      </c>
      <c r="N79" s="452">
        <f>SUM(N28:N77)</f>
        <v>3965.5476290392535</v>
      </c>
      <c r="O79" s="121"/>
    </row>
    <row r="80" spans="1:15" x14ac:dyDescent="0.25">
      <c r="A80" s="12"/>
      <c r="B80" s="83" t="s">
        <v>425</v>
      </c>
      <c r="C80" s="218">
        <f>SUM(C30:C77)</f>
        <v>30823.342348439201</v>
      </c>
      <c r="D80" s="230">
        <f t="shared" si="8"/>
        <v>92.696402967262486</v>
      </c>
      <c r="E80" s="12"/>
      <c r="F80" s="12"/>
      <c r="G80" s="12"/>
      <c r="H80" s="12"/>
      <c r="J80" s="218">
        <f>SUM(J30:J77)</f>
        <v>33251.929267767868</v>
      </c>
      <c r="K80" s="218">
        <f>SUM(K30:K77)</f>
        <v>3106.4409459951107</v>
      </c>
      <c r="L80" s="452">
        <f t="shared" ref="L80:N80" si="12">SUM(L30:L77)</f>
        <v>40480.122457400001</v>
      </c>
      <c r="M80" s="452">
        <f t="shared" si="12"/>
        <v>37618.320636059994</v>
      </c>
      <c r="N80" s="452">
        <f t="shared" si="12"/>
        <v>3824.0129213060618</v>
      </c>
      <c r="O80" s="121"/>
    </row>
    <row r="81" spans="2:15" x14ac:dyDescent="0.25">
      <c r="B81" s="83" t="s">
        <v>426</v>
      </c>
      <c r="C81" s="218">
        <f>SUM(C41:C77)</f>
        <v>26926.433319242096</v>
      </c>
      <c r="D81" s="230">
        <f t="shared" si="8"/>
        <v>96.139704968844157</v>
      </c>
      <c r="E81" s="12"/>
      <c r="F81" s="12"/>
      <c r="G81" s="12"/>
      <c r="H81" s="12"/>
      <c r="J81" s="218">
        <f>SUM(J41:J77)</f>
        <v>28007.609684227868</v>
      </c>
      <c r="K81" s="218">
        <f>SUM(K41:K77)</f>
        <v>2494.1073328498819</v>
      </c>
      <c r="L81" s="452">
        <f>SUM(L41:L77)</f>
        <v>32979.849422179999</v>
      </c>
      <c r="M81" s="452">
        <f>SUM(M41:M77)</f>
        <v>30972.221980620001</v>
      </c>
      <c r="N81" s="452">
        <f>SUM(N41:N77)</f>
        <v>2943.4745251480072</v>
      </c>
    </row>
    <row r="83" spans="2:15" x14ac:dyDescent="0.25">
      <c r="K83" s="228"/>
      <c r="O83" s="121"/>
    </row>
    <row r="84" spans="2:15" x14ac:dyDescent="0.25">
      <c r="C84" s="121"/>
      <c r="K84" s="121"/>
      <c r="O84" s="121"/>
    </row>
    <row r="85" spans="2:15" x14ac:dyDescent="0.25">
      <c r="C85" s="121"/>
      <c r="K85" s="121"/>
    </row>
    <row r="86" spans="2:15" x14ac:dyDescent="0.25">
      <c r="C86" s="121"/>
      <c r="K86" s="121"/>
    </row>
  </sheetData>
  <mergeCells count="11">
    <mergeCell ref="A64:A77"/>
    <mergeCell ref="C4:D4"/>
    <mergeCell ref="A3:K3"/>
    <mergeCell ref="A6:A27"/>
    <mergeCell ref="A28:A57"/>
    <mergeCell ref="A58:A63"/>
    <mergeCell ref="L3:N3"/>
    <mergeCell ref="I4:J4"/>
    <mergeCell ref="A4:A5"/>
    <mergeCell ref="B4:B5"/>
    <mergeCell ref="E4:H4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C34F-5FBB-4419-A733-6A91BF7C1FA9}">
  <dimension ref="A1:AH67"/>
  <sheetViews>
    <sheetView workbookViewId="0">
      <pane ySplit="5" topLeftCell="A27" activePane="bottomLeft" state="frozen"/>
      <selection pane="bottomLeft"/>
    </sheetView>
  </sheetViews>
  <sheetFormatPr defaultRowHeight="15" x14ac:dyDescent="0.25"/>
  <cols>
    <col min="1" max="1" width="11" customWidth="1"/>
    <col min="2" max="2" width="12.5703125" customWidth="1"/>
    <col min="3" max="3" width="13.140625" bestFit="1" customWidth="1"/>
    <col min="4" max="5" width="9.5703125" bestFit="1" customWidth="1"/>
    <col min="6" max="6" width="10.5703125" bestFit="1" customWidth="1"/>
    <col min="7" max="7" width="10.85546875" bestFit="1" customWidth="1"/>
    <col min="8" max="8" width="9.140625" bestFit="1" customWidth="1"/>
    <col min="9" max="9" width="8.140625" bestFit="1" customWidth="1"/>
    <col min="10" max="10" width="9.7109375" bestFit="1" customWidth="1"/>
    <col min="11" max="11" width="10.85546875" customWidth="1"/>
    <col min="12" max="12" width="12.85546875" bestFit="1" customWidth="1"/>
    <col min="13" max="14" width="8" bestFit="1" customWidth="1"/>
    <col min="15" max="15" width="9" bestFit="1" customWidth="1"/>
    <col min="16" max="16" width="9.42578125" customWidth="1"/>
    <col min="17" max="17" width="8" bestFit="1" customWidth="1"/>
    <col min="18" max="18" width="9.140625" bestFit="1" customWidth="1"/>
    <col min="19" max="19" width="8.140625" bestFit="1" customWidth="1"/>
    <col min="20" max="20" width="9.7109375" bestFit="1" customWidth="1"/>
    <col min="21" max="21" width="9.5703125" bestFit="1" customWidth="1"/>
    <col min="24" max="24" width="11" customWidth="1"/>
    <col min="25" max="25" width="13.7109375" customWidth="1"/>
    <col min="26" max="26" width="13.140625" bestFit="1" customWidth="1"/>
    <col min="27" max="27" width="7.5703125" bestFit="1" customWidth="1"/>
    <col min="28" max="29" width="9" bestFit="1" customWidth="1"/>
    <col min="30" max="30" width="10.85546875" bestFit="1" customWidth="1"/>
    <col min="31" max="31" width="9.140625" bestFit="1" customWidth="1"/>
    <col min="32" max="32" width="8.140625" bestFit="1" customWidth="1"/>
    <col min="33" max="33" width="9.7109375" bestFit="1" customWidth="1"/>
    <col min="34" max="34" width="9.28515625" customWidth="1"/>
  </cols>
  <sheetData>
    <row r="1" spans="1:34" x14ac:dyDescent="0.25">
      <c r="A1" t="s">
        <v>106</v>
      </c>
      <c r="B1" t="s">
        <v>364</v>
      </c>
      <c r="P1" s="1"/>
      <c r="X1" t="s">
        <v>107</v>
      </c>
      <c r="Y1" s="24" t="s">
        <v>366</v>
      </c>
    </row>
    <row r="2" spans="1:34" x14ac:dyDescent="0.25">
      <c r="B2" t="s">
        <v>365</v>
      </c>
      <c r="Y2" t="s">
        <v>365</v>
      </c>
    </row>
    <row r="3" spans="1:34" x14ac:dyDescent="0.25">
      <c r="A3" s="543" t="s">
        <v>320</v>
      </c>
      <c r="B3" s="542" t="s">
        <v>349</v>
      </c>
      <c r="C3" s="542"/>
      <c r="D3" s="542"/>
      <c r="E3" s="542"/>
      <c r="F3" s="542"/>
      <c r="G3" s="542"/>
      <c r="H3" s="542"/>
      <c r="I3" s="542"/>
      <c r="J3" s="542"/>
      <c r="K3" s="186"/>
      <c r="L3" s="552" t="s">
        <v>360</v>
      </c>
      <c r="M3" s="552"/>
      <c r="N3" s="552"/>
      <c r="O3" s="552"/>
      <c r="P3" s="552"/>
      <c r="Q3" s="552"/>
      <c r="R3" s="552"/>
      <c r="S3" s="552"/>
      <c r="T3" s="552"/>
      <c r="U3" s="552"/>
      <c r="X3" s="549" t="s">
        <v>0</v>
      </c>
      <c r="Y3" s="546" t="s">
        <v>354</v>
      </c>
      <c r="Z3" s="547"/>
      <c r="AA3" s="547"/>
      <c r="AB3" s="547"/>
      <c r="AC3" s="547"/>
      <c r="AD3" s="547"/>
      <c r="AE3" s="547"/>
      <c r="AF3" s="547"/>
      <c r="AG3" s="547"/>
      <c r="AH3" s="548"/>
    </row>
    <row r="4" spans="1:34" x14ac:dyDescent="0.25">
      <c r="A4" s="544"/>
      <c r="B4" s="181" t="s">
        <v>300</v>
      </c>
      <c r="C4" s="181" t="s">
        <v>346</v>
      </c>
      <c r="D4" s="181" t="s">
        <v>53</v>
      </c>
      <c r="E4" s="542" t="s">
        <v>274</v>
      </c>
      <c r="F4" s="542"/>
      <c r="G4" s="181" t="s">
        <v>239</v>
      </c>
      <c r="H4" s="181" t="s">
        <v>347</v>
      </c>
      <c r="I4" s="181" t="s">
        <v>275</v>
      </c>
      <c r="J4" s="181" t="s">
        <v>340</v>
      </c>
      <c r="K4" s="183" t="s">
        <v>344</v>
      </c>
      <c r="L4" s="182" t="s">
        <v>300</v>
      </c>
      <c r="M4" s="182" t="s">
        <v>207</v>
      </c>
      <c r="N4" s="182" t="s">
        <v>53</v>
      </c>
      <c r="O4" s="553" t="s">
        <v>274</v>
      </c>
      <c r="P4" s="554"/>
      <c r="Q4" s="182" t="s">
        <v>212</v>
      </c>
      <c r="R4" s="182" t="s">
        <v>347</v>
      </c>
      <c r="S4" s="182" t="s">
        <v>275</v>
      </c>
      <c r="T4" s="182" t="s">
        <v>340</v>
      </c>
      <c r="U4" s="184" t="s">
        <v>344</v>
      </c>
      <c r="X4" s="550"/>
      <c r="Y4" s="188" t="s">
        <v>300</v>
      </c>
      <c r="Z4" s="188" t="s">
        <v>346</v>
      </c>
      <c r="AA4" s="188" t="s">
        <v>53</v>
      </c>
      <c r="AB4" s="546" t="s">
        <v>274</v>
      </c>
      <c r="AC4" s="548"/>
      <c r="AD4" s="188" t="s">
        <v>239</v>
      </c>
      <c r="AE4" s="188" t="s">
        <v>347</v>
      </c>
      <c r="AF4" s="188" t="s">
        <v>275</v>
      </c>
      <c r="AG4" s="188" t="s">
        <v>340</v>
      </c>
      <c r="AH4" s="190" t="s">
        <v>344</v>
      </c>
    </row>
    <row r="5" spans="1:34" x14ac:dyDescent="0.25">
      <c r="A5" s="545"/>
      <c r="B5" s="181" t="s">
        <v>114</v>
      </c>
      <c r="C5" s="181" t="s">
        <v>115</v>
      </c>
      <c r="D5" s="181" t="s">
        <v>114</v>
      </c>
      <c r="E5" s="181" t="s">
        <v>114</v>
      </c>
      <c r="F5" s="181" t="s">
        <v>115</v>
      </c>
      <c r="G5" s="181" t="s">
        <v>116</v>
      </c>
      <c r="H5" s="181" t="s">
        <v>116</v>
      </c>
      <c r="I5" s="181" t="s">
        <v>114</v>
      </c>
      <c r="J5" s="181" t="s">
        <v>114</v>
      </c>
      <c r="K5" s="183" t="s">
        <v>345</v>
      </c>
      <c r="L5" s="182" t="s">
        <v>114</v>
      </c>
      <c r="M5" s="182" t="s">
        <v>115</v>
      </c>
      <c r="N5" s="182" t="s">
        <v>114</v>
      </c>
      <c r="O5" s="182" t="s">
        <v>114</v>
      </c>
      <c r="P5" s="182" t="s">
        <v>115</v>
      </c>
      <c r="Q5" s="182" t="s">
        <v>116</v>
      </c>
      <c r="R5" s="182" t="s">
        <v>116</v>
      </c>
      <c r="S5" s="182" t="s">
        <v>114</v>
      </c>
      <c r="T5" s="182" t="s">
        <v>114</v>
      </c>
      <c r="U5" s="184" t="s">
        <v>345</v>
      </c>
      <c r="X5" s="551"/>
      <c r="Y5" s="188" t="s">
        <v>114</v>
      </c>
      <c r="Z5" s="188" t="s">
        <v>115</v>
      </c>
      <c r="AA5" s="188" t="s">
        <v>114</v>
      </c>
      <c r="AB5" s="188" t="s">
        <v>114</v>
      </c>
      <c r="AC5" s="188" t="s">
        <v>115</v>
      </c>
      <c r="AD5" s="188" t="s">
        <v>116</v>
      </c>
      <c r="AE5" s="188" t="s">
        <v>116</v>
      </c>
      <c r="AF5" s="188" t="s">
        <v>114</v>
      </c>
      <c r="AG5" s="188" t="s">
        <v>114</v>
      </c>
      <c r="AH5" s="190" t="s">
        <v>345</v>
      </c>
    </row>
    <row r="6" spans="1:34" x14ac:dyDescent="0.25">
      <c r="A6" s="33">
        <v>1972</v>
      </c>
      <c r="B6" s="175">
        <v>87.619798864000003</v>
      </c>
      <c r="C6" s="176"/>
      <c r="D6" s="175">
        <v>54.245681756380002</v>
      </c>
      <c r="E6" s="175">
        <v>1.6327625219599999</v>
      </c>
      <c r="F6" s="175">
        <v>14.34581521366</v>
      </c>
      <c r="G6" s="175">
        <v>0.91806615999999996</v>
      </c>
      <c r="H6" s="175">
        <v>2.6728561852999997</v>
      </c>
      <c r="I6" s="175">
        <v>3.5038965679</v>
      </c>
      <c r="J6" s="175">
        <v>0</v>
      </c>
      <c r="K6" s="178">
        <f t="shared" ref="K6:K37" si="0">SUM(B6:J6)</f>
        <v>164.93887726919996</v>
      </c>
      <c r="L6" s="177">
        <v>11.978232355800001</v>
      </c>
      <c r="M6" s="13"/>
      <c r="N6" s="177">
        <v>6.6274415915600002</v>
      </c>
      <c r="O6" s="177">
        <v>0.17964794822000002</v>
      </c>
      <c r="P6" s="177">
        <v>1.69183899074</v>
      </c>
      <c r="Q6" s="177">
        <v>9.547888064E-2</v>
      </c>
      <c r="R6" s="177">
        <v>0.21284347877999998</v>
      </c>
      <c r="S6" s="177">
        <v>0.57866109223999995</v>
      </c>
      <c r="T6" s="177">
        <v>0</v>
      </c>
      <c r="U6" s="179">
        <f t="shared" ref="U6:U37" si="1">SUM(L6:T6)</f>
        <v>21.364144337980004</v>
      </c>
      <c r="X6" s="33">
        <v>1972</v>
      </c>
      <c r="Y6" s="189">
        <f>L6/B6*100</f>
        <v>13.670691454555998</v>
      </c>
      <c r="Z6" s="189"/>
      <c r="AA6" s="189">
        <f t="shared" ref="AA6:AA37" si="2">N6/D6*100</f>
        <v>12.217454693120391</v>
      </c>
      <c r="AB6" s="189">
        <f t="shared" ref="AB6:AB37" si="3">O6/E6*100</f>
        <v>11.002699155805409</v>
      </c>
      <c r="AC6" s="189">
        <f t="shared" ref="AC6:AC37" si="4">P6/F6*100</f>
        <v>11.793257933010604</v>
      </c>
      <c r="AD6" s="189">
        <f t="shared" ref="AD6:AD37" si="5">Q6/G6*100</f>
        <v>10.4</v>
      </c>
      <c r="AE6" s="189">
        <f t="shared" ref="AE6:AE37" si="6">R6/H6*100</f>
        <v>7.9631474357125045</v>
      </c>
      <c r="AF6" s="189">
        <f t="shared" ref="AF6:AF37" si="7">S6/I6*100</f>
        <v>16.514788065984792</v>
      </c>
      <c r="AG6" s="189"/>
      <c r="AH6" s="191">
        <f t="shared" ref="AH6:AH37" si="8">U6/K6*100</f>
        <v>12.952764497791</v>
      </c>
    </row>
    <row r="7" spans="1:34" x14ac:dyDescent="0.25">
      <c r="A7" s="33">
        <v>1973</v>
      </c>
      <c r="B7" s="175">
        <v>172.46066226376001</v>
      </c>
      <c r="C7" s="176"/>
      <c r="D7" s="175">
        <v>111.00862472036</v>
      </c>
      <c r="E7" s="175">
        <v>5.1329977113800007</v>
      </c>
      <c r="F7" s="175">
        <v>33.959370676919995</v>
      </c>
      <c r="G7" s="175">
        <v>4.2927757600000005</v>
      </c>
      <c r="H7" s="175">
        <v>5.1686807294999992</v>
      </c>
      <c r="I7" s="175">
        <v>6.95205871814</v>
      </c>
      <c r="J7" s="175">
        <v>1.1521185999999999E-2</v>
      </c>
      <c r="K7" s="178">
        <f t="shared" si="0"/>
        <v>338.98669176606001</v>
      </c>
      <c r="L7" s="177">
        <v>23.91245378108</v>
      </c>
      <c r="M7" s="13"/>
      <c r="N7" s="177">
        <v>13.727594723159999</v>
      </c>
      <c r="O7" s="177">
        <v>0.51601849887999995</v>
      </c>
      <c r="P7" s="177">
        <v>3.9029169693600001</v>
      </c>
      <c r="Q7" s="177">
        <v>0.44644867904000002</v>
      </c>
      <c r="R7" s="177">
        <v>0.42646803954000001</v>
      </c>
      <c r="S7" s="177">
        <v>1.2289277162399999</v>
      </c>
      <c r="T7" s="177">
        <v>1.1521186000000001E-3</v>
      </c>
      <c r="U7" s="179">
        <f t="shared" si="1"/>
        <v>44.161980525899999</v>
      </c>
      <c r="X7" s="33">
        <v>1973</v>
      </c>
      <c r="Y7" s="189">
        <f t="shared" ref="Y7:Y37" si="9">L7/B7*100</f>
        <v>13.865453992347817</v>
      </c>
      <c r="Z7" s="189"/>
      <c r="AA7" s="189">
        <f t="shared" si="2"/>
        <v>12.366241594057179</v>
      </c>
      <c r="AB7" s="189">
        <f t="shared" si="3"/>
        <v>10.05296569168485</v>
      </c>
      <c r="AC7" s="189">
        <f t="shared" si="4"/>
        <v>11.492901345231825</v>
      </c>
      <c r="AD7" s="189">
        <f t="shared" si="5"/>
        <v>10.4</v>
      </c>
      <c r="AE7" s="189">
        <f t="shared" si="6"/>
        <v>8.2510037253017767</v>
      </c>
      <c r="AF7" s="189">
        <f t="shared" si="7"/>
        <v>17.67717687759685</v>
      </c>
      <c r="AG7" s="189">
        <f t="shared" ref="AG7:AG38" si="10">T7/J7*100</f>
        <v>10.000000000000002</v>
      </c>
      <c r="AH7" s="191">
        <f t="shared" si="8"/>
        <v>13.02764432899238</v>
      </c>
    </row>
    <row r="8" spans="1:34" x14ac:dyDescent="0.25">
      <c r="A8" s="33">
        <v>1974</v>
      </c>
      <c r="B8" s="175">
        <v>176.11801377173998</v>
      </c>
      <c r="C8" s="176"/>
      <c r="D8" s="175">
        <v>103.78176666534</v>
      </c>
      <c r="E8" s="175">
        <v>7.3015144331199995</v>
      </c>
      <c r="F8" s="175">
        <v>42.947975013479997</v>
      </c>
      <c r="G8" s="175">
        <v>4.6601836599999995</v>
      </c>
      <c r="H8" s="175">
        <v>5.7215026138000002</v>
      </c>
      <c r="I8" s="175">
        <v>6.5985370223999995</v>
      </c>
      <c r="J8" s="175">
        <v>0.87637579592000003</v>
      </c>
      <c r="K8" s="178">
        <f t="shared" si="0"/>
        <v>348.00586897580001</v>
      </c>
      <c r="L8" s="177">
        <v>27.039041486459997</v>
      </c>
      <c r="M8" s="13"/>
      <c r="N8" s="177">
        <v>13.142167882480001</v>
      </c>
      <c r="O8" s="177">
        <v>0.68815499670000002</v>
      </c>
      <c r="P8" s="177">
        <v>4.6036572742000006</v>
      </c>
      <c r="Q8" s="177">
        <v>0.48465910063999995</v>
      </c>
      <c r="R8" s="177">
        <v>0.50392125357999995</v>
      </c>
      <c r="S8" s="177">
        <v>1.1840150488000001</v>
      </c>
      <c r="T8" s="177">
        <v>9.3454054879999998E-2</v>
      </c>
      <c r="U8" s="179">
        <f t="shared" si="1"/>
        <v>47.739071097740002</v>
      </c>
      <c r="X8" s="33">
        <v>1974</v>
      </c>
      <c r="Y8" s="189">
        <f t="shared" si="9"/>
        <v>15.352797199668794</v>
      </c>
      <c r="Z8" s="189"/>
      <c r="AA8" s="189">
        <f t="shared" si="2"/>
        <v>12.663272465633494</v>
      </c>
      <c r="AB8" s="189">
        <f t="shared" si="3"/>
        <v>9.4248255345288072</v>
      </c>
      <c r="AC8" s="189">
        <f t="shared" si="4"/>
        <v>10.719148627508188</v>
      </c>
      <c r="AD8" s="189">
        <f t="shared" si="5"/>
        <v>10.4</v>
      </c>
      <c r="AE8" s="189">
        <f t="shared" si="6"/>
        <v>8.8074984421848406</v>
      </c>
      <c r="AF8" s="189">
        <f t="shared" si="7"/>
        <v>17.943599388480109</v>
      </c>
      <c r="AG8" s="189">
        <f t="shared" si="10"/>
        <v>10.663696477593152</v>
      </c>
      <c r="AH8" s="191">
        <f t="shared" si="8"/>
        <v>13.717892528145761</v>
      </c>
    </row>
    <row r="9" spans="1:34" x14ac:dyDescent="0.25">
      <c r="A9" s="33">
        <v>1975</v>
      </c>
      <c r="B9" s="175">
        <v>189.73869188882</v>
      </c>
      <c r="C9" s="176"/>
      <c r="D9" s="175">
        <v>114.37388604066</v>
      </c>
      <c r="E9" s="175">
        <v>11.91901527412</v>
      </c>
      <c r="F9" s="175">
        <v>51.273820857439993</v>
      </c>
      <c r="G9" s="175">
        <v>8.2970682800000013</v>
      </c>
      <c r="H9" s="175">
        <v>6.5319491032199997</v>
      </c>
      <c r="I9" s="175">
        <v>7.653092042119999</v>
      </c>
      <c r="J9" s="175">
        <v>0.51935419973999997</v>
      </c>
      <c r="K9" s="178">
        <f t="shared" si="0"/>
        <v>390.30687768612</v>
      </c>
      <c r="L9" s="177">
        <v>28.349916586459997</v>
      </c>
      <c r="M9" s="13"/>
      <c r="N9" s="177">
        <v>14.51140822214</v>
      </c>
      <c r="O9" s="177">
        <v>1.2481599322400001</v>
      </c>
      <c r="P9" s="177">
        <v>5.4940490011199996</v>
      </c>
      <c r="Q9" s="177">
        <v>0.98796347181999988</v>
      </c>
      <c r="R9" s="177">
        <v>0.60687348306</v>
      </c>
      <c r="S9" s="177">
        <v>1.43097575302</v>
      </c>
      <c r="T9" s="177">
        <v>6.4843412039999992E-2</v>
      </c>
      <c r="U9" s="179">
        <f t="shared" si="1"/>
        <v>52.694189861899993</v>
      </c>
      <c r="X9" s="33">
        <v>1975</v>
      </c>
      <c r="Y9" s="189">
        <f t="shared" si="9"/>
        <v>14.941557941736006</v>
      </c>
      <c r="Z9" s="189"/>
      <c r="AA9" s="189">
        <f t="shared" si="2"/>
        <v>12.687693602524956</v>
      </c>
      <c r="AB9" s="189">
        <f t="shared" si="3"/>
        <v>10.472005476410079</v>
      </c>
      <c r="AC9" s="189">
        <f t="shared" si="4"/>
        <v>10.715115256176185</v>
      </c>
      <c r="AD9" s="189">
        <f t="shared" si="5"/>
        <v>11.907380275530283</v>
      </c>
      <c r="AE9" s="189">
        <f t="shared" si="6"/>
        <v>9.2908483129612076</v>
      </c>
      <c r="AF9" s="189">
        <f t="shared" si="7"/>
        <v>18.698007878964468</v>
      </c>
      <c r="AG9" s="189">
        <f t="shared" si="10"/>
        <v>12.485392834497539</v>
      </c>
      <c r="AH9" s="191">
        <f t="shared" si="8"/>
        <v>13.500707487987443</v>
      </c>
    </row>
    <row r="10" spans="1:34" x14ac:dyDescent="0.25">
      <c r="A10" s="33">
        <v>1976</v>
      </c>
      <c r="B10" s="175">
        <v>195.54609900553999</v>
      </c>
      <c r="C10" s="176"/>
      <c r="D10" s="175">
        <v>111.03608505896</v>
      </c>
      <c r="E10" s="175">
        <v>14.273229927499999</v>
      </c>
      <c r="F10" s="175">
        <v>61.060934101800001</v>
      </c>
      <c r="G10" s="175">
        <v>10.765505060000001</v>
      </c>
      <c r="H10" s="175">
        <v>9.3841157657800007</v>
      </c>
      <c r="I10" s="175">
        <v>8.5980642537400005</v>
      </c>
      <c r="J10" s="175">
        <v>0.96627733392000004</v>
      </c>
      <c r="K10" s="178">
        <f t="shared" si="0"/>
        <v>411.63031050723998</v>
      </c>
      <c r="L10" s="177">
        <v>27.64628509896</v>
      </c>
      <c r="M10" s="13"/>
      <c r="N10" s="177">
        <v>13.697299447060001</v>
      </c>
      <c r="O10" s="177">
        <v>1.4656626875000001</v>
      </c>
      <c r="P10" s="177">
        <v>6.3453231264399994</v>
      </c>
      <c r="Q10" s="177">
        <v>1.3537384478199999</v>
      </c>
      <c r="R10" s="177">
        <v>0.92689483576000009</v>
      </c>
      <c r="S10" s="177">
        <v>1.5560277944800001</v>
      </c>
      <c r="T10" s="177">
        <v>0.11777192196</v>
      </c>
      <c r="U10" s="179">
        <f t="shared" si="1"/>
        <v>53.109003359980001</v>
      </c>
      <c r="X10" s="33">
        <v>1976</v>
      </c>
      <c r="Y10" s="189">
        <f t="shared" si="9"/>
        <v>14.137988555924483</v>
      </c>
      <c r="Z10" s="189"/>
      <c r="AA10" s="189">
        <f t="shared" si="2"/>
        <v>12.335899126654866</v>
      </c>
      <c r="AB10" s="189">
        <f t="shared" si="3"/>
        <v>10.268612605168867</v>
      </c>
      <c r="AC10" s="189">
        <f t="shared" si="4"/>
        <v>10.391788497472309</v>
      </c>
      <c r="AD10" s="189">
        <f t="shared" si="5"/>
        <v>12.57477879834836</v>
      </c>
      <c r="AE10" s="189">
        <f t="shared" si="6"/>
        <v>9.8772740969373292</v>
      </c>
      <c r="AF10" s="189">
        <f t="shared" si="7"/>
        <v>18.097419937320851</v>
      </c>
      <c r="AG10" s="189">
        <f t="shared" si="10"/>
        <v>12.188211171447239</v>
      </c>
      <c r="AH10" s="191">
        <f t="shared" si="8"/>
        <v>12.902111920411141</v>
      </c>
    </row>
    <row r="11" spans="1:34" x14ac:dyDescent="0.25">
      <c r="A11" s="33">
        <v>1977</v>
      </c>
      <c r="B11" s="175">
        <v>208.46890532094</v>
      </c>
      <c r="C11" s="176"/>
      <c r="D11" s="175">
        <v>107.03185241284</v>
      </c>
      <c r="E11" s="175">
        <v>18.872251511899997</v>
      </c>
      <c r="F11" s="175">
        <v>77.360709802580004</v>
      </c>
      <c r="G11" s="175">
        <v>12.839318540000001</v>
      </c>
      <c r="H11" s="175">
        <v>8.9137311424399996</v>
      </c>
      <c r="I11" s="175">
        <v>9.2217976770999996</v>
      </c>
      <c r="J11" s="175">
        <v>1.1140669348999999</v>
      </c>
      <c r="K11" s="178">
        <f t="shared" si="0"/>
        <v>443.82263334270004</v>
      </c>
      <c r="L11" s="177">
        <v>29.447646116739996</v>
      </c>
      <c r="M11" s="13"/>
      <c r="N11" s="177">
        <v>13.252843842480001</v>
      </c>
      <c r="O11" s="177">
        <v>1.8457792721199999</v>
      </c>
      <c r="P11" s="177">
        <v>7.7558954940799989</v>
      </c>
      <c r="Q11" s="177">
        <v>1.5461023380999999</v>
      </c>
      <c r="R11" s="177">
        <v>0.87790983730000005</v>
      </c>
      <c r="S11" s="177">
        <v>1.63864104836</v>
      </c>
      <c r="T11" s="177">
        <v>0.14217959986000001</v>
      </c>
      <c r="U11" s="179">
        <f t="shared" si="1"/>
        <v>56.506997549039994</v>
      </c>
      <c r="X11" s="33">
        <v>1977</v>
      </c>
      <c r="Y11" s="189">
        <f t="shared" si="9"/>
        <v>14.125677914125873</v>
      </c>
      <c r="Z11" s="189"/>
      <c r="AA11" s="189">
        <f t="shared" si="2"/>
        <v>12.382149373031064</v>
      </c>
      <c r="AB11" s="189">
        <f t="shared" si="3"/>
        <v>9.7803872047600375</v>
      </c>
      <c r="AC11" s="189">
        <f t="shared" si="4"/>
        <v>10.025626075397433</v>
      </c>
      <c r="AD11" s="189">
        <f t="shared" si="5"/>
        <v>12.041934572175508</v>
      </c>
      <c r="AE11" s="189">
        <f t="shared" si="6"/>
        <v>9.8489602532445844</v>
      </c>
      <c r="AF11" s="189">
        <f t="shared" si="7"/>
        <v>17.769214915971865</v>
      </c>
      <c r="AG11" s="189">
        <f t="shared" si="10"/>
        <v>12.762213418780105</v>
      </c>
      <c r="AH11" s="191">
        <f t="shared" si="8"/>
        <v>12.731887313508819</v>
      </c>
    </row>
    <row r="12" spans="1:34" x14ac:dyDescent="0.25">
      <c r="A12" s="33">
        <v>1978</v>
      </c>
      <c r="B12" s="175">
        <v>194.40939157938001</v>
      </c>
      <c r="C12" s="176"/>
      <c r="D12" s="175">
        <v>89.935085516399994</v>
      </c>
      <c r="E12" s="175">
        <v>25.562336604000002</v>
      </c>
      <c r="F12" s="175">
        <v>82.097115633359991</v>
      </c>
      <c r="G12" s="175">
        <v>16.477110339999999</v>
      </c>
      <c r="H12" s="175">
        <v>11.312679748799999</v>
      </c>
      <c r="I12" s="175">
        <v>8.9002223250599997</v>
      </c>
      <c r="J12" s="175">
        <v>2.3518759433399996</v>
      </c>
      <c r="K12" s="178">
        <f t="shared" si="0"/>
        <v>431.04581769034002</v>
      </c>
      <c r="L12" s="177">
        <v>27.066777607780001</v>
      </c>
      <c r="M12" s="13"/>
      <c r="N12" s="177">
        <v>10.968337807479999</v>
      </c>
      <c r="O12" s="177">
        <v>2.3493440039600002</v>
      </c>
      <c r="P12" s="177">
        <v>7.86339813844</v>
      </c>
      <c r="Q12" s="177">
        <v>1.9384758316999999</v>
      </c>
      <c r="R12" s="177">
        <v>1.0486937297400001</v>
      </c>
      <c r="S12" s="177">
        <v>1.49349406272</v>
      </c>
      <c r="T12" s="177">
        <v>0.27932707225999998</v>
      </c>
      <c r="U12" s="179">
        <f t="shared" si="1"/>
        <v>53.007848254080002</v>
      </c>
      <c r="X12" s="33">
        <v>1978</v>
      </c>
      <c r="Y12" s="189">
        <f t="shared" si="9"/>
        <v>13.922566902704524</v>
      </c>
      <c r="Z12" s="189"/>
      <c r="AA12" s="189">
        <f t="shared" si="2"/>
        <v>12.195838525644014</v>
      </c>
      <c r="AB12" s="189">
        <f t="shared" si="3"/>
        <v>9.1906465373450033</v>
      </c>
      <c r="AC12" s="189">
        <f t="shared" si="4"/>
        <v>9.5781661484398413</v>
      </c>
      <c r="AD12" s="189">
        <f t="shared" si="5"/>
        <v>11.764658921984255</v>
      </c>
      <c r="AE12" s="189">
        <f t="shared" si="6"/>
        <v>9.2700735195057664</v>
      </c>
      <c r="AF12" s="189">
        <f t="shared" si="7"/>
        <v>16.78041298490745</v>
      </c>
      <c r="AG12" s="189">
        <f t="shared" si="10"/>
        <v>11.876777474211316</v>
      </c>
      <c r="AH12" s="191">
        <f t="shared" si="8"/>
        <v>12.297497407145807</v>
      </c>
    </row>
    <row r="13" spans="1:34" x14ac:dyDescent="0.25">
      <c r="A13" s="33">
        <v>1979</v>
      </c>
      <c r="B13" s="175">
        <v>71.681469076260001</v>
      </c>
      <c r="C13" s="176"/>
      <c r="D13" s="175">
        <v>36.88504341334</v>
      </c>
      <c r="E13" s="175">
        <v>10.611174691219999</v>
      </c>
      <c r="F13" s="175">
        <v>34.765683147079997</v>
      </c>
      <c r="G13" s="175">
        <v>8.3814360200000007</v>
      </c>
      <c r="H13" s="175">
        <v>3.7277323467400003</v>
      </c>
      <c r="I13" s="175">
        <v>2.6906995087199999</v>
      </c>
      <c r="J13" s="175">
        <v>0.35063142025999999</v>
      </c>
      <c r="K13" s="178">
        <f t="shared" si="0"/>
        <v>169.09386962361998</v>
      </c>
      <c r="L13" s="177">
        <v>9.4219451717799991</v>
      </c>
      <c r="M13" s="13"/>
      <c r="N13" s="177">
        <v>4.2175351579799996</v>
      </c>
      <c r="O13" s="177">
        <v>0.94229875216000003</v>
      </c>
      <c r="P13" s="177">
        <v>3.3410577578999998</v>
      </c>
      <c r="Q13" s="177">
        <v>1.0099598652800001</v>
      </c>
      <c r="R13" s="177">
        <v>0.33720606343999998</v>
      </c>
      <c r="S13" s="177">
        <v>0.43532483787999998</v>
      </c>
      <c r="T13" s="177">
        <v>4.0054718539999999E-2</v>
      </c>
      <c r="U13" s="179">
        <f t="shared" si="1"/>
        <v>19.745382324959994</v>
      </c>
      <c r="X13" s="33">
        <v>1979</v>
      </c>
      <c r="Y13" s="189">
        <f t="shared" si="9"/>
        <v>13.144185370637762</v>
      </c>
      <c r="Z13" s="189"/>
      <c r="AA13" s="189">
        <f t="shared" si="2"/>
        <v>11.43426919881208</v>
      </c>
      <c r="AB13" s="189">
        <f t="shared" si="3"/>
        <v>8.880249167320617</v>
      </c>
      <c r="AC13" s="189">
        <f t="shared" si="4"/>
        <v>9.6102174772901545</v>
      </c>
      <c r="AD13" s="189">
        <f t="shared" si="5"/>
        <v>12.049962117112242</v>
      </c>
      <c r="AE13" s="189">
        <f t="shared" si="6"/>
        <v>9.045876475946443</v>
      </c>
      <c r="AF13" s="189">
        <f t="shared" si="7"/>
        <v>16.178872314400117</v>
      </c>
      <c r="AG13" s="189">
        <f t="shared" si="10"/>
        <v>11.42359646785181</v>
      </c>
      <c r="AH13" s="191">
        <f t="shared" si="8"/>
        <v>11.677172193711421</v>
      </c>
    </row>
    <row r="14" spans="1:34" x14ac:dyDescent="0.25">
      <c r="A14" s="33">
        <v>1980</v>
      </c>
      <c r="B14" s="175">
        <v>74.660526634139998</v>
      </c>
      <c r="C14" s="176"/>
      <c r="D14" s="175">
        <v>36.923114129219996</v>
      </c>
      <c r="E14" s="175">
        <v>9.5662258005199998</v>
      </c>
      <c r="F14" s="175">
        <v>43.115769747819996</v>
      </c>
      <c r="G14" s="175">
        <v>9.1978980199999985</v>
      </c>
      <c r="H14" s="175">
        <v>5.3602281577799999</v>
      </c>
      <c r="I14" s="175">
        <v>2.7414698374199999</v>
      </c>
      <c r="J14" s="175">
        <v>0.30992897520000001</v>
      </c>
      <c r="K14" s="178">
        <f t="shared" si="0"/>
        <v>181.8751613021</v>
      </c>
      <c r="L14" s="177">
        <v>9.2812887271399998</v>
      </c>
      <c r="M14" s="13"/>
      <c r="N14" s="177">
        <v>4.08981510014</v>
      </c>
      <c r="O14" s="177">
        <v>0.90682892133999993</v>
      </c>
      <c r="P14" s="177">
        <v>3.6934835802000001</v>
      </c>
      <c r="Q14" s="177">
        <v>1.1352151150599998</v>
      </c>
      <c r="R14" s="177">
        <v>0.50443653182000003</v>
      </c>
      <c r="S14" s="177">
        <v>0.47326310548</v>
      </c>
      <c r="T14" s="177">
        <v>3.7585374580000004E-2</v>
      </c>
      <c r="U14" s="179">
        <f t="shared" si="1"/>
        <v>20.121916455760001</v>
      </c>
      <c r="X14" s="33">
        <v>1980</v>
      </c>
      <c r="Y14" s="189">
        <f t="shared" si="9"/>
        <v>12.431319661889376</v>
      </c>
      <c r="Z14" s="189"/>
      <c r="AA14" s="189">
        <f t="shared" si="2"/>
        <v>11.076571401390616</v>
      </c>
      <c r="AB14" s="189">
        <f t="shared" si="3"/>
        <v>9.4794848067532183</v>
      </c>
      <c r="AC14" s="189">
        <f t="shared" si="4"/>
        <v>8.5664331213447689</v>
      </c>
      <c r="AD14" s="189">
        <f t="shared" si="5"/>
        <v>12.342114606963211</v>
      </c>
      <c r="AE14" s="189">
        <f t="shared" si="6"/>
        <v>9.4107287408623694</v>
      </c>
      <c r="AF14" s="189">
        <f t="shared" si="7"/>
        <v>17.263115538246755</v>
      </c>
      <c r="AG14" s="189">
        <f t="shared" si="10"/>
        <v>12.127092846270928</v>
      </c>
      <c r="AH14" s="191">
        <f t="shared" si="8"/>
        <v>11.063586864583947</v>
      </c>
    </row>
    <row r="15" spans="1:34" x14ac:dyDescent="0.25">
      <c r="A15" s="33">
        <v>1981</v>
      </c>
      <c r="B15" s="175">
        <v>71.772052813620007</v>
      </c>
      <c r="C15" s="176"/>
      <c r="D15" s="175">
        <v>29.446939423520003</v>
      </c>
      <c r="E15" s="175">
        <v>10.58724419</v>
      </c>
      <c r="F15" s="175">
        <v>47.065752122760003</v>
      </c>
      <c r="G15" s="175">
        <v>8.8187648185</v>
      </c>
      <c r="H15" s="175">
        <v>4.12809356024</v>
      </c>
      <c r="I15" s="175">
        <v>2.5171332952199998</v>
      </c>
      <c r="J15" s="175">
        <v>0.33474941999999996</v>
      </c>
      <c r="K15" s="178">
        <f t="shared" si="0"/>
        <v>174.67072964386003</v>
      </c>
      <c r="L15" s="177">
        <v>8.9029529368600002</v>
      </c>
      <c r="M15" s="13"/>
      <c r="N15" s="177">
        <v>3.2276557220000002</v>
      </c>
      <c r="O15" s="177">
        <v>0.98887246618000013</v>
      </c>
      <c r="P15" s="177">
        <v>4.1443955848400007</v>
      </c>
      <c r="Q15" s="177">
        <v>1.3552987974200001</v>
      </c>
      <c r="R15" s="177">
        <v>0.41903007071999998</v>
      </c>
      <c r="S15" s="177">
        <v>0.42918504363999999</v>
      </c>
      <c r="T15" s="177">
        <v>4.3682531359999999E-2</v>
      </c>
      <c r="U15" s="179">
        <f t="shared" si="1"/>
        <v>19.511073153020007</v>
      </c>
      <c r="X15" s="33">
        <v>1981</v>
      </c>
      <c r="Y15" s="189">
        <f t="shared" si="9"/>
        <v>12.404484179907014</v>
      </c>
      <c r="Z15" s="189"/>
      <c r="AA15" s="189">
        <f t="shared" si="2"/>
        <v>10.960920846741686</v>
      </c>
      <c r="AB15" s="189">
        <f t="shared" si="3"/>
        <v>9.3402253545263711</v>
      </c>
      <c r="AC15" s="189">
        <f t="shared" si="4"/>
        <v>8.805544154548544</v>
      </c>
      <c r="AD15" s="189">
        <f t="shared" si="5"/>
        <v>15.368351751220931</v>
      </c>
      <c r="AE15" s="189">
        <f t="shared" si="6"/>
        <v>10.150692192539317</v>
      </c>
      <c r="AF15" s="189">
        <f t="shared" si="7"/>
        <v>17.050548910342421</v>
      </c>
      <c r="AG15" s="189">
        <f t="shared" si="10"/>
        <v>13.049322493224933</v>
      </c>
      <c r="AH15" s="191">
        <f t="shared" si="8"/>
        <v>11.17020189518963</v>
      </c>
    </row>
    <row r="16" spans="1:34" x14ac:dyDescent="0.25">
      <c r="A16" s="33">
        <v>1982</v>
      </c>
      <c r="B16" s="175">
        <v>76.833824194479988</v>
      </c>
      <c r="C16" s="176"/>
      <c r="D16" s="175">
        <v>35.167035908320003</v>
      </c>
      <c r="E16" s="175">
        <v>7.3402736986200008</v>
      </c>
      <c r="F16" s="175">
        <v>53.300761254020003</v>
      </c>
      <c r="G16" s="175">
        <v>9.6227594437599997</v>
      </c>
      <c r="H16" s="175">
        <v>5.3599614468599999</v>
      </c>
      <c r="I16" s="175">
        <v>1.8040163336400001</v>
      </c>
      <c r="J16" s="175">
        <v>3.4654275999999998E-2</v>
      </c>
      <c r="K16" s="178">
        <f t="shared" si="0"/>
        <v>189.46328655569999</v>
      </c>
      <c r="L16" s="177">
        <v>9.1609794227200005</v>
      </c>
      <c r="M16" s="13"/>
      <c r="N16" s="177">
        <v>3.7261175663400001</v>
      </c>
      <c r="O16" s="177">
        <v>0.72162177408000006</v>
      </c>
      <c r="P16" s="177">
        <v>4.6367847662599999</v>
      </c>
      <c r="Q16" s="177">
        <v>1.41249831078</v>
      </c>
      <c r="R16" s="177">
        <v>0.43930826526</v>
      </c>
      <c r="S16" s="177">
        <v>0.30804566951999995</v>
      </c>
      <c r="T16" s="177">
        <v>4.4361102000000001E-3</v>
      </c>
      <c r="U16" s="179">
        <f t="shared" si="1"/>
        <v>20.409791885160001</v>
      </c>
      <c r="X16" s="33">
        <v>1982</v>
      </c>
      <c r="Y16" s="189">
        <f t="shared" si="9"/>
        <v>11.923107457897634</v>
      </c>
      <c r="Z16" s="189"/>
      <c r="AA16" s="189">
        <f t="shared" si="2"/>
        <v>10.595483725310087</v>
      </c>
      <c r="AB16" s="189">
        <f t="shared" si="3"/>
        <v>9.8309927355388353</v>
      </c>
      <c r="AC16" s="189">
        <f t="shared" si="4"/>
        <v>8.6992843200908094</v>
      </c>
      <c r="AD16" s="189">
        <f t="shared" si="5"/>
        <v>14.678724112717505</v>
      </c>
      <c r="AE16" s="189">
        <f t="shared" si="6"/>
        <v>8.1961086775606908</v>
      </c>
      <c r="AF16" s="189">
        <f t="shared" si="7"/>
        <v>17.075547697423005</v>
      </c>
      <c r="AG16" s="189">
        <f t="shared" si="10"/>
        <v>12.801047120418849</v>
      </c>
      <c r="AH16" s="191">
        <f t="shared" si="8"/>
        <v>10.772425759203623</v>
      </c>
    </row>
    <row r="17" spans="1:34" x14ac:dyDescent="0.25">
      <c r="A17" s="33">
        <v>1983</v>
      </c>
      <c r="B17" s="175">
        <v>213.62291059958</v>
      </c>
      <c r="C17" s="176"/>
      <c r="D17" s="175">
        <v>98.089819068759994</v>
      </c>
      <c r="E17" s="175">
        <v>17.799763357939998</v>
      </c>
      <c r="F17" s="175">
        <v>154.33766341437999</v>
      </c>
      <c r="G17" s="175">
        <v>30.497113671019999</v>
      </c>
      <c r="H17" s="175">
        <v>15.547384195459999</v>
      </c>
      <c r="I17" s="175">
        <v>6.4615791506200004</v>
      </c>
      <c r="J17" s="175">
        <v>0.73817236600000002</v>
      </c>
      <c r="K17" s="178">
        <f t="shared" si="0"/>
        <v>537.09440582375987</v>
      </c>
      <c r="L17" s="177">
        <v>24.238047940520001</v>
      </c>
      <c r="M17" s="13"/>
      <c r="N17" s="177">
        <v>10.12258840836</v>
      </c>
      <c r="O17" s="177">
        <v>1.64377568716</v>
      </c>
      <c r="P17" s="177">
        <v>12.28423868468</v>
      </c>
      <c r="Q17" s="177">
        <v>4.9621829748200001</v>
      </c>
      <c r="R17" s="177">
        <v>1.3182404944200001</v>
      </c>
      <c r="S17" s="177">
        <v>1.0134697446999998</v>
      </c>
      <c r="T17" s="177">
        <v>8.8299458120000007E-2</v>
      </c>
      <c r="U17" s="179">
        <f t="shared" si="1"/>
        <v>55.67084339278</v>
      </c>
      <c r="X17" s="33">
        <v>1983</v>
      </c>
      <c r="Y17" s="189">
        <f t="shared" si="9"/>
        <v>11.346183736796092</v>
      </c>
      <c r="Z17" s="189"/>
      <c r="AA17" s="189">
        <f t="shared" si="2"/>
        <v>10.319713609894791</v>
      </c>
      <c r="AB17" s="189">
        <f t="shared" si="3"/>
        <v>9.2348176439478102</v>
      </c>
      <c r="AC17" s="189">
        <f t="shared" si="4"/>
        <v>7.9593265913959987</v>
      </c>
      <c r="AD17" s="189">
        <f t="shared" si="5"/>
        <v>16.270992161252735</v>
      </c>
      <c r="AE17" s="189">
        <f t="shared" si="6"/>
        <v>8.4788571366554404</v>
      </c>
      <c r="AF17" s="189">
        <f t="shared" si="7"/>
        <v>15.684552043330701</v>
      </c>
      <c r="AG17" s="189">
        <f t="shared" si="10"/>
        <v>11.961902421039696</v>
      </c>
      <c r="AH17" s="191">
        <f t="shared" si="8"/>
        <v>10.365187719167498</v>
      </c>
    </row>
    <row r="18" spans="1:34" x14ac:dyDescent="0.25">
      <c r="A18" s="33">
        <v>1984</v>
      </c>
      <c r="B18" s="175">
        <v>247.84962450095998</v>
      </c>
      <c r="C18" s="176"/>
      <c r="D18" s="175">
        <v>114.99835246546</v>
      </c>
      <c r="E18" s="175">
        <v>17.765365813879999</v>
      </c>
      <c r="F18" s="175">
        <v>178.36931792592</v>
      </c>
      <c r="G18" s="175">
        <v>34.570719278920002</v>
      </c>
      <c r="H18" s="175">
        <v>17.20438565984</v>
      </c>
      <c r="I18" s="175">
        <v>8.4316339181199993</v>
      </c>
      <c r="J18" s="175">
        <v>0.71066848276000005</v>
      </c>
      <c r="K18" s="178">
        <f t="shared" si="0"/>
        <v>619.90006804586005</v>
      </c>
      <c r="L18" s="177">
        <v>27.94515010688</v>
      </c>
      <c r="M18" s="13"/>
      <c r="N18" s="177">
        <v>11.91021018504</v>
      </c>
      <c r="O18" s="177">
        <v>1.6588602762</v>
      </c>
      <c r="P18" s="177">
        <v>13.92829196892</v>
      </c>
      <c r="Q18" s="177">
        <v>5.7581599432399999</v>
      </c>
      <c r="R18" s="177">
        <v>1.5393347753</v>
      </c>
      <c r="S18" s="177">
        <v>1.2880667804400001</v>
      </c>
      <c r="T18" s="177">
        <v>8.1787720080000001E-2</v>
      </c>
      <c r="U18" s="179">
        <f t="shared" si="1"/>
        <v>64.109861756100003</v>
      </c>
      <c r="X18" s="33">
        <v>1984</v>
      </c>
      <c r="Y18" s="189">
        <f t="shared" si="9"/>
        <v>11.275042341963186</v>
      </c>
      <c r="Z18" s="189"/>
      <c r="AA18" s="189">
        <f t="shared" si="2"/>
        <v>10.356852885016119</v>
      </c>
      <c r="AB18" s="189">
        <f t="shared" si="3"/>
        <v>9.3376083193510144</v>
      </c>
      <c r="AC18" s="189">
        <f t="shared" si="4"/>
        <v>7.808681521507344</v>
      </c>
      <c r="AD18" s="189">
        <f t="shared" si="5"/>
        <v>16.656176276757776</v>
      </c>
      <c r="AE18" s="189">
        <f t="shared" si="6"/>
        <v>8.9473393920321804</v>
      </c>
      <c r="AF18" s="189">
        <f t="shared" si="7"/>
        <v>15.276597548570992</v>
      </c>
      <c r="AG18" s="189">
        <f t="shared" si="10"/>
        <v>11.508561595747668</v>
      </c>
      <c r="AH18" s="191">
        <f t="shared" si="8"/>
        <v>10.341967207423693</v>
      </c>
    </row>
    <row r="19" spans="1:34" x14ac:dyDescent="0.25">
      <c r="A19" s="33">
        <v>1985</v>
      </c>
      <c r="B19" s="175">
        <v>230.92120208994001</v>
      </c>
      <c r="C19" s="176"/>
      <c r="D19" s="175">
        <v>104.96866926807999</v>
      </c>
      <c r="E19" s="175">
        <v>18.414137405239998</v>
      </c>
      <c r="F19" s="175">
        <v>188.14555589644002</v>
      </c>
      <c r="G19" s="175">
        <v>35.033982539260002</v>
      </c>
      <c r="H19" s="175">
        <v>19.055257840479999</v>
      </c>
      <c r="I19" s="175">
        <v>6.4021135016200006</v>
      </c>
      <c r="J19" s="175">
        <v>1.1783805538199998</v>
      </c>
      <c r="K19" s="178">
        <f t="shared" si="0"/>
        <v>604.11929909488003</v>
      </c>
      <c r="L19" s="177">
        <v>25.4206895188</v>
      </c>
      <c r="M19" s="13"/>
      <c r="N19" s="177">
        <v>10.572784647979999</v>
      </c>
      <c r="O19" s="177">
        <v>1.73519765884</v>
      </c>
      <c r="P19" s="177">
        <v>14.479562575419999</v>
      </c>
      <c r="Q19" s="177">
        <v>5.5256732959199999</v>
      </c>
      <c r="R19" s="177">
        <v>1.7155835200599998</v>
      </c>
      <c r="S19" s="177">
        <v>1.0198599206200001</v>
      </c>
      <c r="T19" s="177">
        <v>0.13544923143999998</v>
      </c>
      <c r="U19" s="179">
        <f t="shared" si="1"/>
        <v>60.604800369079996</v>
      </c>
      <c r="X19" s="33">
        <v>1985</v>
      </c>
      <c r="Y19" s="189">
        <f t="shared" si="9"/>
        <v>11.008382638203598</v>
      </c>
      <c r="Z19" s="189"/>
      <c r="AA19" s="189">
        <f t="shared" si="2"/>
        <v>10.072324172251927</v>
      </c>
      <c r="AB19" s="189">
        <f t="shared" si="3"/>
        <v>9.4231818773450957</v>
      </c>
      <c r="AC19" s="189">
        <f t="shared" si="4"/>
        <v>7.6959365351100342</v>
      </c>
      <c r="AD19" s="189">
        <f t="shared" si="5"/>
        <v>15.772324170475866</v>
      </c>
      <c r="AE19" s="189">
        <f t="shared" si="6"/>
        <v>9.0032028662215389</v>
      </c>
      <c r="AF19" s="189">
        <f t="shared" si="7"/>
        <v>15.93005060534983</v>
      </c>
      <c r="AG19" s="189">
        <f t="shared" si="10"/>
        <v>11.49452364950433</v>
      </c>
      <c r="AH19" s="191">
        <f t="shared" si="8"/>
        <v>10.03192588945279</v>
      </c>
    </row>
    <row r="20" spans="1:34" x14ac:dyDescent="0.25">
      <c r="A20" s="33">
        <v>1986</v>
      </c>
      <c r="B20" s="175">
        <v>244.22420754333999</v>
      </c>
      <c r="C20" s="176"/>
      <c r="D20" s="175">
        <v>109.67062675272</v>
      </c>
      <c r="E20" s="175">
        <v>16.05964515478</v>
      </c>
      <c r="F20" s="175">
        <v>186.3061595428</v>
      </c>
      <c r="G20" s="175">
        <v>40.418078602840005</v>
      </c>
      <c r="H20" s="175">
        <v>18.009705675079999</v>
      </c>
      <c r="I20" s="175">
        <v>6.6261107585000003</v>
      </c>
      <c r="J20" s="175">
        <v>1.3478735291199999</v>
      </c>
      <c r="K20" s="178">
        <f t="shared" si="0"/>
        <v>622.66240755917988</v>
      </c>
      <c r="L20" s="177">
        <v>26.42384190536</v>
      </c>
      <c r="M20" s="13"/>
      <c r="N20" s="177">
        <v>10.73536491168</v>
      </c>
      <c r="O20" s="177">
        <v>1.5765581850600001</v>
      </c>
      <c r="P20" s="177">
        <v>14.215102368999998</v>
      </c>
      <c r="Q20" s="177">
        <v>6.3609311583399997</v>
      </c>
      <c r="R20" s="177">
        <v>1.57188167216</v>
      </c>
      <c r="S20" s="177">
        <v>1.01424447642</v>
      </c>
      <c r="T20" s="177">
        <v>0.14161986979999999</v>
      </c>
      <c r="U20" s="179">
        <f t="shared" si="1"/>
        <v>62.039544547820007</v>
      </c>
      <c r="X20" s="33">
        <v>1986</v>
      </c>
      <c r="Y20" s="189">
        <f t="shared" si="9"/>
        <v>10.819501543748823</v>
      </c>
      <c r="Z20" s="189"/>
      <c r="AA20" s="189">
        <f t="shared" si="2"/>
        <v>9.7887330724256536</v>
      </c>
      <c r="AB20" s="189">
        <f t="shared" si="3"/>
        <v>9.8168930251285946</v>
      </c>
      <c r="AC20" s="189">
        <f t="shared" si="4"/>
        <v>7.6299690809387171</v>
      </c>
      <c r="AD20" s="189">
        <f t="shared" si="5"/>
        <v>15.737836577647322</v>
      </c>
      <c r="AE20" s="189">
        <f t="shared" si="6"/>
        <v>8.72796979872364</v>
      </c>
      <c r="AF20" s="189">
        <f t="shared" si="7"/>
        <v>15.306784226613226</v>
      </c>
      <c r="AG20" s="189">
        <f t="shared" si="10"/>
        <v>10.506910829568767</v>
      </c>
      <c r="AH20" s="191">
        <f t="shared" si="8"/>
        <v>9.9635924370339577</v>
      </c>
    </row>
    <row r="21" spans="1:34" x14ac:dyDescent="0.25">
      <c r="A21" s="33">
        <v>1987</v>
      </c>
      <c r="B21" s="175">
        <v>257.25154548860002</v>
      </c>
      <c r="C21" s="176"/>
      <c r="D21" s="175">
        <v>112.36065948414</v>
      </c>
      <c r="E21" s="175">
        <v>19.660675299640001</v>
      </c>
      <c r="F21" s="175">
        <v>193.75297608934</v>
      </c>
      <c r="G21" s="175">
        <v>43.449711777619996</v>
      </c>
      <c r="H21" s="175">
        <v>17.360621106619998</v>
      </c>
      <c r="I21" s="175">
        <v>7.4106980820199997</v>
      </c>
      <c r="J21" s="175">
        <v>0.69440637408000006</v>
      </c>
      <c r="K21" s="178">
        <f t="shared" si="0"/>
        <v>651.94129370205997</v>
      </c>
      <c r="L21" s="177">
        <v>27.623822414979998</v>
      </c>
      <c r="M21" s="13"/>
      <c r="N21" s="177">
        <v>11.23062622498</v>
      </c>
      <c r="O21" s="177">
        <v>1.8148779997799998</v>
      </c>
      <c r="P21" s="177">
        <v>14.558320314300001</v>
      </c>
      <c r="Q21" s="177">
        <v>7.1092993203599999</v>
      </c>
      <c r="R21" s="177">
        <v>1.5270016632000001</v>
      </c>
      <c r="S21" s="177">
        <v>1.0555393100200001</v>
      </c>
      <c r="T21" s="177">
        <v>5.0445558259999995E-2</v>
      </c>
      <c r="U21" s="179">
        <f t="shared" si="1"/>
        <v>64.969932805879992</v>
      </c>
      <c r="X21" s="33">
        <v>1987</v>
      </c>
      <c r="Y21" s="189">
        <f t="shared" si="9"/>
        <v>10.738058876386471</v>
      </c>
      <c r="Z21" s="189"/>
      <c r="AA21" s="189">
        <f t="shared" si="2"/>
        <v>9.9951586939245693</v>
      </c>
      <c r="AB21" s="189">
        <f t="shared" si="3"/>
        <v>9.2310054060718425</v>
      </c>
      <c r="AC21" s="189">
        <f t="shared" si="4"/>
        <v>7.5138563588241976</v>
      </c>
      <c r="AD21" s="189">
        <f t="shared" si="5"/>
        <v>16.362132289268363</v>
      </c>
      <c r="AE21" s="189">
        <f t="shared" si="6"/>
        <v>8.7957778343409601</v>
      </c>
      <c r="AF21" s="189">
        <f t="shared" si="7"/>
        <v>14.243453158359982</v>
      </c>
      <c r="AG21" s="189">
        <f t="shared" si="10"/>
        <v>7.2645586421688506</v>
      </c>
      <c r="AH21" s="191">
        <f t="shared" si="8"/>
        <v>9.9656109274727935</v>
      </c>
    </row>
    <row r="22" spans="1:34" x14ac:dyDescent="0.25">
      <c r="A22" s="33">
        <v>1988</v>
      </c>
      <c r="B22" s="175">
        <v>245.01598154682</v>
      </c>
      <c r="C22" s="176"/>
      <c r="D22" s="175">
        <v>105.75593458696</v>
      </c>
      <c r="E22" s="175">
        <v>35.514064916799995</v>
      </c>
      <c r="F22" s="175">
        <v>200.06614694222</v>
      </c>
      <c r="G22" s="175">
        <v>44.921329194639995</v>
      </c>
      <c r="H22" s="175">
        <v>21.71220662448</v>
      </c>
      <c r="I22" s="175">
        <v>5.3176832301400001</v>
      </c>
      <c r="J22" s="175">
        <v>0.82653623390000008</v>
      </c>
      <c r="K22" s="178">
        <f t="shared" si="0"/>
        <v>659.12988327595997</v>
      </c>
      <c r="L22" s="177">
        <v>26.325726759639998</v>
      </c>
      <c r="M22" s="13"/>
      <c r="N22" s="177">
        <v>10.51844275162</v>
      </c>
      <c r="O22" s="177">
        <v>3.4794480668999999</v>
      </c>
      <c r="P22" s="177">
        <v>14.638563106839998</v>
      </c>
      <c r="Q22" s="177">
        <v>7.3944550241199991</v>
      </c>
      <c r="R22" s="177">
        <v>1.9328231931199997</v>
      </c>
      <c r="S22" s="177">
        <v>0.63666345989999995</v>
      </c>
      <c r="T22" s="177">
        <v>5.1234804859999997E-2</v>
      </c>
      <c r="U22" s="179">
        <f t="shared" si="1"/>
        <v>64.977357166999994</v>
      </c>
      <c r="X22" s="33">
        <v>1988</v>
      </c>
      <c r="Y22" s="189">
        <f t="shared" si="9"/>
        <v>10.744493723814267</v>
      </c>
      <c r="Z22" s="189"/>
      <c r="AA22" s="189">
        <f t="shared" si="2"/>
        <v>9.9459598108614831</v>
      </c>
      <c r="AB22" s="189">
        <f t="shared" si="3"/>
        <v>9.7973804886920739</v>
      </c>
      <c r="AC22" s="189">
        <f t="shared" si="4"/>
        <v>7.3168616133081619</v>
      </c>
      <c r="AD22" s="189">
        <f t="shared" si="5"/>
        <v>16.460899881391541</v>
      </c>
      <c r="AE22" s="189">
        <f t="shared" si="6"/>
        <v>8.902011787879669</v>
      </c>
      <c r="AF22" s="189">
        <f t="shared" si="7"/>
        <v>11.972572121097148</v>
      </c>
      <c r="AG22" s="189">
        <f t="shared" si="10"/>
        <v>6.1987366988437103</v>
      </c>
      <c r="AH22" s="191">
        <f t="shared" si="8"/>
        <v>9.8580505626681951</v>
      </c>
    </row>
    <row r="23" spans="1:34" x14ac:dyDescent="0.25">
      <c r="A23" s="33">
        <v>1989</v>
      </c>
      <c r="B23" s="175">
        <v>256.16626156074</v>
      </c>
      <c r="C23" s="176"/>
      <c r="D23" s="175">
        <v>108.64784934122001</v>
      </c>
      <c r="E23" s="175">
        <v>38.956218813899994</v>
      </c>
      <c r="F23" s="175">
        <v>205.30954664523998</v>
      </c>
      <c r="G23" s="175">
        <v>46.504838192859999</v>
      </c>
      <c r="H23" s="175">
        <v>21.461883004000001</v>
      </c>
      <c r="I23" s="175">
        <v>4.5802710809800002</v>
      </c>
      <c r="J23" s="175">
        <v>1.1018481274799998</v>
      </c>
      <c r="K23" s="178">
        <f t="shared" si="0"/>
        <v>682.72871676642001</v>
      </c>
      <c r="L23" s="177">
        <v>27.638975949700001</v>
      </c>
      <c r="M23" s="13"/>
      <c r="N23" s="177">
        <v>10.936170111860001</v>
      </c>
      <c r="O23" s="177">
        <v>3.87597281618</v>
      </c>
      <c r="P23" s="177">
        <v>14.91851885484</v>
      </c>
      <c r="Q23" s="177">
        <v>7.6611922523399993</v>
      </c>
      <c r="R23" s="177">
        <v>1.93588855434</v>
      </c>
      <c r="S23" s="177">
        <v>0.60319214661999998</v>
      </c>
      <c r="T23" s="177">
        <v>7.4796083819999998E-2</v>
      </c>
      <c r="U23" s="179">
        <f t="shared" si="1"/>
        <v>67.644706769700008</v>
      </c>
      <c r="X23" s="33">
        <v>1989</v>
      </c>
      <c r="Y23" s="189">
        <f t="shared" si="9"/>
        <v>10.78946766108248</v>
      </c>
      <c r="Z23" s="189"/>
      <c r="AA23" s="189">
        <f t="shared" si="2"/>
        <v>10.06570325889637</v>
      </c>
      <c r="AB23" s="189">
        <f t="shared" si="3"/>
        <v>9.9495611591467181</v>
      </c>
      <c r="AC23" s="189">
        <f t="shared" si="4"/>
        <v>7.266354194731198</v>
      </c>
      <c r="AD23" s="189">
        <f t="shared" si="5"/>
        <v>16.473968193520648</v>
      </c>
      <c r="AE23" s="189">
        <f t="shared" si="6"/>
        <v>9.0201244409877486</v>
      </c>
      <c r="AF23" s="189">
        <f t="shared" si="7"/>
        <v>13.16935473808114</v>
      </c>
      <c r="AG23" s="189">
        <f t="shared" si="10"/>
        <v>6.7882389554959479</v>
      </c>
      <c r="AH23" s="191">
        <f t="shared" si="8"/>
        <v>9.9079920191555519</v>
      </c>
    </row>
    <row r="24" spans="1:34" x14ac:dyDescent="0.25">
      <c r="A24" s="33">
        <v>1990</v>
      </c>
      <c r="B24" s="175">
        <v>267.63311473618</v>
      </c>
      <c r="C24" s="175">
        <v>186.60303510497999</v>
      </c>
      <c r="D24" s="175">
        <v>116.79938961998</v>
      </c>
      <c r="E24" s="175">
        <v>44.210521913339996</v>
      </c>
      <c r="F24" s="175">
        <v>24.407204352040001</v>
      </c>
      <c r="G24" s="175">
        <v>47.420067601</v>
      </c>
      <c r="H24" s="175">
        <v>21.010003038299999</v>
      </c>
      <c r="I24" s="175">
        <v>3.6066183736599999</v>
      </c>
      <c r="J24" s="175">
        <v>1.2393621006000002</v>
      </c>
      <c r="K24" s="178">
        <f t="shared" si="0"/>
        <v>712.92931684008011</v>
      </c>
      <c r="L24" s="177">
        <v>28.880029033820001</v>
      </c>
      <c r="M24" s="177">
        <v>10.85908884162</v>
      </c>
      <c r="N24" s="177">
        <v>11.680290857120001</v>
      </c>
      <c r="O24" s="177">
        <v>4.3286483787400005</v>
      </c>
      <c r="P24" s="177">
        <v>4.2856788908599999</v>
      </c>
      <c r="Q24" s="177">
        <v>7.6603358744200003</v>
      </c>
      <c r="R24" s="177">
        <v>1.9292171526200002</v>
      </c>
      <c r="S24" s="177">
        <v>0.37162537981999999</v>
      </c>
      <c r="T24" s="177">
        <v>8.1439362959999997E-2</v>
      </c>
      <c r="U24" s="179">
        <f t="shared" si="1"/>
        <v>70.076353771979996</v>
      </c>
      <c r="X24" s="33">
        <v>1990</v>
      </c>
      <c r="Y24" s="189">
        <f t="shared" si="9"/>
        <v>10.790902711082131</v>
      </c>
      <c r="Z24" s="189">
        <f t="shared" ref="Z24:Z55" si="11">M24/C24*100</f>
        <v>5.819352742848392</v>
      </c>
      <c r="AA24" s="189">
        <f t="shared" si="2"/>
        <v>10.00030128164466</v>
      </c>
      <c r="AB24" s="189">
        <f t="shared" si="3"/>
        <v>9.7909913554625625</v>
      </c>
      <c r="AC24" s="189">
        <f t="shared" si="4"/>
        <v>17.559073251672082</v>
      </c>
      <c r="AD24" s="189">
        <f t="shared" si="5"/>
        <v>16.15420698864305</v>
      </c>
      <c r="AE24" s="189">
        <f t="shared" si="6"/>
        <v>9.1823744580291145</v>
      </c>
      <c r="AF24" s="189">
        <f t="shared" si="7"/>
        <v>10.303983990490078</v>
      </c>
      <c r="AG24" s="189">
        <f t="shared" si="10"/>
        <v>6.5710709501745752</v>
      </c>
      <c r="AH24" s="191">
        <f t="shared" si="8"/>
        <v>9.8293550449825435</v>
      </c>
    </row>
    <row r="25" spans="1:34" x14ac:dyDescent="0.25">
      <c r="A25" s="33">
        <v>1991</v>
      </c>
      <c r="B25" s="175">
        <v>248.96177002861998</v>
      </c>
      <c r="C25" s="175">
        <v>194.87065995090001</v>
      </c>
      <c r="D25" s="175">
        <v>110.02716119324</v>
      </c>
      <c r="E25" s="175">
        <v>45.223124393959999</v>
      </c>
      <c r="F25" s="175">
        <v>22.828687565359999</v>
      </c>
      <c r="G25" s="175">
        <v>49.509538100619999</v>
      </c>
      <c r="H25" s="175">
        <v>21.98521881676</v>
      </c>
      <c r="I25" s="175">
        <v>2.6607689189800001</v>
      </c>
      <c r="J25" s="175">
        <v>1.7842416240000001</v>
      </c>
      <c r="K25" s="178">
        <f t="shared" si="0"/>
        <v>697.8511705924401</v>
      </c>
      <c r="L25" s="177">
        <v>26.523716073100001</v>
      </c>
      <c r="M25" s="177">
        <v>11.083305636059999</v>
      </c>
      <c r="N25" s="177">
        <v>10.873157389059999</v>
      </c>
      <c r="O25" s="177">
        <v>4.4769396502599994</v>
      </c>
      <c r="P25" s="177">
        <v>3.9457322366399996</v>
      </c>
      <c r="Q25" s="177">
        <v>8.6226751399600001</v>
      </c>
      <c r="R25" s="177">
        <v>2.0126713623600003</v>
      </c>
      <c r="S25" s="177">
        <v>0.27815590287999997</v>
      </c>
      <c r="T25" s="177">
        <v>0.12414395428</v>
      </c>
      <c r="U25" s="179">
        <f t="shared" si="1"/>
        <v>67.94049734459999</v>
      </c>
      <c r="X25" s="33">
        <v>1991</v>
      </c>
      <c r="Y25" s="189">
        <f t="shared" si="9"/>
        <v>10.653730518565522</v>
      </c>
      <c r="Z25" s="189">
        <f t="shared" si="11"/>
        <v>5.6875189106726332</v>
      </c>
      <c r="AA25" s="189">
        <f t="shared" si="2"/>
        <v>9.8822484113386704</v>
      </c>
      <c r="AB25" s="189">
        <f t="shared" si="3"/>
        <v>9.8996690526272868</v>
      </c>
      <c r="AC25" s="189">
        <f t="shared" si="4"/>
        <v>17.284095834870552</v>
      </c>
      <c r="AD25" s="189">
        <f t="shared" si="5"/>
        <v>17.416189830807614</v>
      </c>
      <c r="AE25" s="189">
        <f t="shared" si="6"/>
        <v>9.1546569499034511</v>
      </c>
      <c r="AF25" s="189">
        <f t="shared" si="7"/>
        <v>10.453966930229717</v>
      </c>
      <c r="AG25" s="189">
        <f t="shared" si="10"/>
        <v>6.9577994712222893</v>
      </c>
      <c r="AH25" s="191">
        <f t="shared" si="8"/>
        <v>9.7356714737501928</v>
      </c>
    </row>
    <row r="26" spans="1:34" x14ac:dyDescent="0.25">
      <c r="A26" s="33">
        <v>1992</v>
      </c>
      <c r="B26" s="175">
        <v>253.33506799259999</v>
      </c>
      <c r="C26" s="175">
        <v>193.49805215908</v>
      </c>
      <c r="D26" s="175">
        <v>108.86083434008</v>
      </c>
      <c r="E26" s="175">
        <v>44.820309258559995</v>
      </c>
      <c r="F26" s="175">
        <v>25.3934695829</v>
      </c>
      <c r="G26" s="175">
        <v>49.630604900340003</v>
      </c>
      <c r="H26" s="175">
        <v>23.34106645808</v>
      </c>
      <c r="I26" s="175">
        <v>2.9644537742399999</v>
      </c>
      <c r="J26" s="175">
        <v>1.6382872481599999</v>
      </c>
      <c r="K26" s="178">
        <f t="shared" si="0"/>
        <v>703.48214571404014</v>
      </c>
      <c r="L26" s="177">
        <v>26.647482640500002</v>
      </c>
      <c r="M26" s="177">
        <v>10.936268994480001</v>
      </c>
      <c r="N26" s="177">
        <v>10.540499018959999</v>
      </c>
      <c r="O26" s="177">
        <v>4.5070698195999999</v>
      </c>
      <c r="P26" s="177">
        <v>4.4581202011599999</v>
      </c>
      <c r="Q26" s="177">
        <v>8.4938156640399995</v>
      </c>
      <c r="R26" s="177">
        <v>2.16997365282</v>
      </c>
      <c r="S26" s="177">
        <v>0.30793136484</v>
      </c>
      <c r="T26" s="177">
        <v>0.11305821468</v>
      </c>
      <c r="U26" s="179">
        <f t="shared" si="1"/>
        <v>68.174219571080002</v>
      </c>
      <c r="X26" s="33">
        <v>1992</v>
      </c>
      <c r="Y26" s="189">
        <f t="shared" si="9"/>
        <v>10.518671122656571</v>
      </c>
      <c r="Z26" s="189">
        <f t="shared" si="11"/>
        <v>5.6518754956194579</v>
      </c>
      <c r="AA26" s="189">
        <f t="shared" si="2"/>
        <v>9.6825447672315281</v>
      </c>
      <c r="AB26" s="189">
        <f t="shared" si="3"/>
        <v>10.055865062419707</v>
      </c>
      <c r="AC26" s="189">
        <f t="shared" si="4"/>
        <v>17.556168079379372</v>
      </c>
      <c r="AD26" s="189">
        <f t="shared" si="5"/>
        <v>17.114068388035726</v>
      </c>
      <c r="AE26" s="189">
        <f t="shared" si="6"/>
        <v>9.2968059395110387</v>
      </c>
      <c r="AF26" s="189">
        <f t="shared" si="7"/>
        <v>10.387457126699326</v>
      </c>
      <c r="AG26" s="189">
        <f t="shared" si="10"/>
        <v>6.9010007132130475</v>
      </c>
      <c r="AH26" s="191">
        <f t="shared" si="8"/>
        <v>9.690966570570545</v>
      </c>
    </row>
    <row r="27" spans="1:34" x14ac:dyDescent="0.25">
      <c r="A27" s="33">
        <v>1993</v>
      </c>
      <c r="B27" s="175">
        <v>246.86072572655999</v>
      </c>
      <c r="C27" s="175">
        <v>208.80258336136001</v>
      </c>
      <c r="D27" s="175">
        <v>88.700569571359992</v>
      </c>
      <c r="E27" s="175">
        <v>43.052130163640001</v>
      </c>
      <c r="F27" s="175">
        <v>31.761873182899997</v>
      </c>
      <c r="G27" s="175">
        <v>49.813477873459995</v>
      </c>
      <c r="H27" s="175">
        <v>23.568544564619998</v>
      </c>
      <c r="I27" s="175">
        <v>0.64522088884000006</v>
      </c>
      <c r="J27" s="175">
        <v>4.1981804726799998</v>
      </c>
      <c r="K27" s="178">
        <f t="shared" si="0"/>
        <v>697.40330580541979</v>
      </c>
      <c r="L27" s="177">
        <v>25.808226835819998</v>
      </c>
      <c r="M27" s="177">
        <v>11.5842440818</v>
      </c>
      <c r="N27" s="177">
        <v>8.7249097900599999</v>
      </c>
      <c r="O27" s="177">
        <v>4.2390498388599998</v>
      </c>
      <c r="P27" s="177">
        <v>5.23082618822</v>
      </c>
      <c r="Q27" s="177">
        <v>8.3699474924799997</v>
      </c>
      <c r="R27" s="177">
        <v>2.21840617866</v>
      </c>
      <c r="S27" s="177">
        <v>8.409286446E-2</v>
      </c>
      <c r="T27" s="177">
        <v>0.28481641844</v>
      </c>
      <c r="U27" s="179">
        <f t="shared" si="1"/>
        <v>66.544519688800008</v>
      </c>
      <c r="X27" s="33">
        <v>1993</v>
      </c>
      <c r="Y27" s="189">
        <f t="shared" si="9"/>
        <v>10.454569782156021</v>
      </c>
      <c r="Z27" s="189">
        <f t="shared" si="11"/>
        <v>5.5479409762627121</v>
      </c>
      <c r="AA27" s="189">
        <f t="shared" si="2"/>
        <v>9.8363627564316509</v>
      </c>
      <c r="AB27" s="189">
        <f t="shared" si="3"/>
        <v>9.846318457989149</v>
      </c>
      <c r="AC27" s="189">
        <f t="shared" si="4"/>
        <v>16.468884432912414</v>
      </c>
      <c r="AD27" s="189">
        <f t="shared" si="5"/>
        <v>16.802576029206353</v>
      </c>
      <c r="AE27" s="189">
        <f t="shared" si="6"/>
        <v>9.4125717970305551</v>
      </c>
      <c r="AF27" s="189">
        <f t="shared" si="7"/>
        <v>13.03319001515667</v>
      </c>
      <c r="AG27" s="189">
        <f t="shared" si="10"/>
        <v>6.7842823883695793</v>
      </c>
      <c r="AH27" s="191">
        <f t="shared" si="8"/>
        <v>9.5417557007345728</v>
      </c>
    </row>
    <row r="28" spans="1:34" x14ac:dyDescent="0.25">
      <c r="A28" s="33">
        <v>1994</v>
      </c>
      <c r="B28" s="175">
        <v>264.35035145789999</v>
      </c>
      <c r="C28" s="175">
        <v>235.13229536274</v>
      </c>
      <c r="D28" s="175">
        <v>98.316752867299996</v>
      </c>
      <c r="E28" s="175">
        <v>46.557511785199999</v>
      </c>
      <c r="F28" s="175">
        <v>33.008537175320001</v>
      </c>
      <c r="G28" s="175">
        <v>47.927645697160003</v>
      </c>
      <c r="H28" s="175">
        <v>23.517915755999997</v>
      </c>
      <c r="I28" s="175">
        <v>0.76940657340000007</v>
      </c>
      <c r="J28" s="175">
        <v>4.50410243382</v>
      </c>
      <c r="K28" s="178">
        <f t="shared" si="0"/>
        <v>754.08451910883991</v>
      </c>
      <c r="L28" s="177">
        <v>27.619707446500001</v>
      </c>
      <c r="M28" s="177">
        <v>13.166549252159999</v>
      </c>
      <c r="N28" s="177">
        <v>9.5566886171800007</v>
      </c>
      <c r="O28" s="177">
        <v>4.3629896776399999</v>
      </c>
      <c r="P28" s="177">
        <v>5.4674033101599999</v>
      </c>
      <c r="Q28" s="177">
        <v>7.6676613529200006</v>
      </c>
      <c r="R28" s="177">
        <v>2.1927220985</v>
      </c>
      <c r="S28" s="177">
        <v>0.10156424408</v>
      </c>
      <c r="T28" s="177">
        <v>0.29228976728</v>
      </c>
      <c r="U28" s="179">
        <f t="shared" si="1"/>
        <v>70.427575766419992</v>
      </c>
      <c r="X28" s="33">
        <v>1994</v>
      </c>
      <c r="Y28" s="189">
        <f t="shared" si="9"/>
        <v>10.448144779901558</v>
      </c>
      <c r="Z28" s="189">
        <f t="shared" si="11"/>
        <v>5.5996345511993093</v>
      </c>
      <c r="AA28" s="189">
        <f t="shared" si="2"/>
        <v>9.7203053787576223</v>
      </c>
      <c r="AB28" s="189">
        <f t="shared" si="3"/>
        <v>9.3711831031033217</v>
      </c>
      <c r="AC28" s="189">
        <f t="shared" si="4"/>
        <v>16.563603776564499</v>
      </c>
      <c r="AD28" s="189">
        <f t="shared" si="5"/>
        <v>15.998410189746407</v>
      </c>
      <c r="AE28" s="189">
        <f t="shared" si="6"/>
        <v>9.3236242584149185</v>
      </c>
      <c r="AF28" s="189">
        <f t="shared" si="7"/>
        <v>13.200334854326575</v>
      </c>
      <c r="AG28" s="189">
        <f t="shared" si="10"/>
        <v>6.4894120765389527</v>
      </c>
      <c r="AH28" s="191">
        <f t="shared" si="8"/>
        <v>9.3394803873774936</v>
      </c>
    </row>
    <row r="29" spans="1:34" x14ac:dyDescent="0.25">
      <c r="A29" s="33">
        <v>1995</v>
      </c>
      <c r="B29" s="175">
        <v>251.06412248424002</v>
      </c>
      <c r="C29" s="175">
        <v>257.64624952762</v>
      </c>
      <c r="D29" s="175">
        <v>86.9383433916</v>
      </c>
      <c r="E29" s="175">
        <v>49.794734627479997</v>
      </c>
      <c r="F29" s="175">
        <v>29.178204584939998</v>
      </c>
      <c r="G29" s="175">
        <v>48.390126968339999</v>
      </c>
      <c r="H29" s="175">
        <v>21.664002708000002</v>
      </c>
      <c r="I29" s="175">
        <v>0.66742684088000004</v>
      </c>
      <c r="J29" s="175">
        <v>3.9898883159599996</v>
      </c>
      <c r="K29" s="178">
        <f t="shared" si="0"/>
        <v>749.33309944906011</v>
      </c>
      <c r="L29" s="177">
        <v>26.30578785042</v>
      </c>
      <c r="M29" s="177">
        <v>14.31288004376</v>
      </c>
      <c r="N29" s="177">
        <v>8.6687571624200004</v>
      </c>
      <c r="O29" s="177">
        <v>4.6720441313199998</v>
      </c>
      <c r="P29" s="177">
        <v>4.9036517212200001</v>
      </c>
      <c r="Q29" s="177">
        <v>7.8412284736000002</v>
      </c>
      <c r="R29" s="177">
        <v>1.94470180804</v>
      </c>
      <c r="S29" s="177">
        <v>8.2211373139999988E-2</v>
      </c>
      <c r="T29" s="177">
        <v>0.24966500780000001</v>
      </c>
      <c r="U29" s="179">
        <f t="shared" si="1"/>
        <v>68.980927571720002</v>
      </c>
      <c r="X29" s="33">
        <v>1995</v>
      </c>
      <c r="Y29" s="189">
        <f t="shared" si="9"/>
        <v>10.477716843859794</v>
      </c>
      <c r="Z29" s="189">
        <f t="shared" si="11"/>
        <v>5.5552448638401941</v>
      </c>
      <c r="AA29" s="189">
        <f t="shared" si="2"/>
        <v>9.9711552167183086</v>
      </c>
      <c r="AB29" s="189">
        <f t="shared" si="3"/>
        <v>9.3826067480268485</v>
      </c>
      <c r="AC29" s="189">
        <f t="shared" si="4"/>
        <v>16.805872023225739</v>
      </c>
      <c r="AD29" s="189">
        <f t="shared" si="5"/>
        <v>16.204190740665439</v>
      </c>
      <c r="AE29" s="189">
        <f t="shared" si="6"/>
        <v>8.9766505029186874</v>
      </c>
      <c r="AF29" s="189">
        <f t="shared" si="7"/>
        <v>12.317660619043215</v>
      </c>
      <c r="AG29" s="189">
        <f t="shared" si="10"/>
        <v>6.257443517937884</v>
      </c>
      <c r="AH29" s="191">
        <f t="shared" si="8"/>
        <v>9.2056426737905426</v>
      </c>
    </row>
    <row r="30" spans="1:34" x14ac:dyDescent="0.25">
      <c r="A30" s="33">
        <v>1996</v>
      </c>
      <c r="B30" s="175">
        <v>266.98684605443998</v>
      </c>
      <c r="C30" s="175">
        <v>269.22142180941995</v>
      </c>
      <c r="D30" s="175">
        <v>90.524376943879986</v>
      </c>
      <c r="E30" s="175">
        <v>50.129649154239999</v>
      </c>
      <c r="F30" s="175">
        <v>29.086655608059999</v>
      </c>
      <c r="G30" s="175">
        <v>49.472683005939999</v>
      </c>
      <c r="H30" s="175">
        <v>21.539537612</v>
      </c>
      <c r="I30" s="175">
        <v>0.73407554111999995</v>
      </c>
      <c r="J30" s="175">
        <v>4.2631300247800006</v>
      </c>
      <c r="K30" s="178">
        <f t="shared" si="0"/>
        <v>781.95837575387998</v>
      </c>
      <c r="L30" s="177">
        <v>28.377947541280001</v>
      </c>
      <c r="M30" s="177">
        <v>14.802774480179998</v>
      </c>
      <c r="N30" s="177">
        <v>9.022551012160001</v>
      </c>
      <c r="O30" s="177">
        <v>4.6216557254000001</v>
      </c>
      <c r="P30" s="177">
        <v>5.0308991382799997</v>
      </c>
      <c r="Q30" s="177">
        <v>7.6673846630199991</v>
      </c>
      <c r="R30" s="177">
        <v>2.0072745485399999</v>
      </c>
      <c r="S30" s="177">
        <v>9.3551123139999998E-2</v>
      </c>
      <c r="T30" s="177">
        <v>0.24614061349999999</v>
      </c>
      <c r="U30" s="179">
        <f t="shared" si="1"/>
        <v>71.870178845499993</v>
      </c>
      <c r="X30" s="33">
        <v>1996</v>
      </c>
      <c r="Y30" s="189">
        <f t="shared" si="9"/>
        <v>10.628968415729961</v>
      </c>
      <c r="Z30" s="189">
        <f t="shared" si="11"/>
        <v>5.4983642760265869</v>
      </c>
      <c r="AA30" s="189">
        <f t="shared" si="2"/>
        <v>9.9669849346253709</v>
      </c>
      <c r="AB30" s="189">
        <f t="shared" si="3"/>
        <v>9.2194056877996271</v>
      </c>
      <c r="AC30" s="189">
        <f t="shared" si="4"/>
        <v>17.296244731848521</v>
      </c>
      <c r="AD30" s="189">
        <f t="shared" si="5"/>
        <v>15.498218809154549</v>
      </c>
      <c r="AE30" s="189">
        <f t="shared" si="6"/>
        <v>9.3190233917636043</v>
      </c>
      <c r="AF30" s="189">
        <f t="shared" si="7"/>
        <v>12.744073041483766</v>
      </c>
      <c r="AG30" s="189">
        <f t="shared" si="10"/>
        <v>5.7737064567413032</v>
      </c>
      <c r="AH30" s="191">
        <f t="shared" si="8"/>
        <v>9.191049175246766</v>
      </c>
    </row>
    <row r="31" spans="1:34" x14ac:dyDescent="0.25">
      <c r="A31" s="33">
        <v>1997</v>
      </c>
      <c r="B31" s="175">
        <v>279.10179497214</v>
      </c>
      <c r="C31" s="175">
        <v>273.46957519957999</v>
      </c>
      <c r="D31" s="175">
        <v>90.455874874900005</v>
      </c>
      <c r="E31" s="175">
        <v>48.249172061480003</v>
      </c>
      <c r="F31" s="175">
        <v>32.064056655260003</v>
      </c>
      <c r="G31" s="175">
        <v>48.80047986236</v>
      </c>
      <c r="H31" s="175">
        <v>20.987503159939997</v>
      </c>
      <c r="I31" s="175">
        <v>0.62278269872000003</v>
      </c>
      <c r="J31" s="175">
        <v>4.4189372826</v>
      </c>
      <c r="K31" s="178">
        <f t="shared" si="0"/>
        <v>798.17017676698015</v>
      </c>
      <c r="L31" s="177">
        <v>30.409553564599999</v>
      </c>
      <c r="M31" s="177">
        <v>14.914490975640001</v>
      </c>
      <c r="N31" s="177">
        <v>9.2188357343999989</v>
      </c>
      <c r="O31" s="177">
        <v>4.50017343724</v>
      </c>
      <c r="P31" s="177">
        <v>5.5144895808800003</v>
      </c>
      <c r="Q31" s="177">
        <v>7.6455252537399998</v>
      </c>
      <c r="R31" s="177">
        <v>1.9720514706800001</v>
      </c>
      <c r="S31" s="177">
        <v>9.3865914600000003E-2</v>
      </c>
      <c r="T31" s="177">
        <v>0.25685440930000003</v>
      </c>
      <c r="U31" s="179">
        <f t="shared" si="1"/>
        <v>74.525840341080013</v>
      </c>
      <c r="X31" s="33">
        <v>1997</v>
      </c>
      <c r="Y31" s="189">
        <f t="shared" si="9"/>
        <v>10.89550626775277</v>
      </c>
      <c r="Z31" s="189">
        <f t="shared" si="11"/>
        <v>5.4538026633329508</v>
      </c>
      <c r="AA31" s="189">
        <f t="shared" si="2"/>
        <v>10.191527910320474</v>
      </c>
      <c r="AB31" s="189">
        <f t="shared" si="3"/>
        <v>9.3269443701661743</v>
      </c>
      <c r="AC31" s="189">
        <f t="shared" si="4"/>
        <v>17.198352785393318</v>
      </c>
      <c r="AD31" s="189">
        <f t="shared" si="5"/>
        <v>15.666905889663235</v>
      </c>
      <c r="AE31" s="189">
        <f t="shared" si="6"/>
        <v>9.3963129184617031</v>
      </c>
      <c r="AF31" s="189">
        <f t="shared" si="7"/>
        <v>15.072017060352161</v>
      </c>
      <c r="AG31" s="189">
        <f t="shared" si="10"/>
        <v>5.8125832722584567</v>
      </c>
      <c r="AH31" s="191">
        <f t="shared" si="8"/>
        <v>9.3370865650417905</v>
      </c>
    </row>
    <row r="32" spans="1:34" x14ac:dyDescent="0.25">
      <c r="A32" s="33">
        <v>1998</v>
      </c>
      <c r="B32" s="175">
        <v>287.82594908126003</v>
      </c>
      <c r="C32" s="175">
        <v>306.83424765621999</v>
      </c>
      <c r="D32" s="175">
        <v>89.005602496100011</v>
      </c>
      <c r="E32" s="175">
        <v>51.450055087320003</v>
      </c>
      <c r="F32" s="175">
        <v>31.62767495268</v>
      </c>
      <c r="G32" s="175">
        <v>47.875614388259997</v>
      </c>
      <c r="H32" s="175">
        <v>22.1490537104</v>
      </c>
      <c r="I32" s="175">
        <v>0.64208476757999999</v>
      </c>
      <c r="J32" s="175">
        <v>5.3026040841800004</v>
      </c>
      <c r="K32" s="178">
        <f t="shared" si="0"/>
        <v>842.71288622399993</v>
      </c>
      <c r="L32" s="177">
        <v>31.15500514292</v>
      </c>
      <c r="M32" s="177">
        <v>16.64687274776</v>
      </c>
      <c r="N32" s="177">
        <v>8.9873197696800009</v>
      </c>
      <c r="O32" s="177">
        <v>4.8127613570200003</v>
      </c>
      <c r="P32" s="177">
        <v>5.5985924243199996</v>
      </c>
      <c r="Q32" s="177">
        <v>7.6479855259000002</v>
      </c>
      <c r="R32" s="177">
        <v>2.0149429410799997</v>
      </c>
      <c r="S32" s="177">
        <v>0.10353282468</v>
      </c>
      <c r="T32" s="177">
        <v>0.30040993546</v>
      </c>
      <c r="U32" s="179">
        <f t="shared" si="1"/>
        <v>77.267422668819989</v>
      </c>
      <c r="X32" s="33">
        <v>1998</v>
      </c>
      <c r="Y32" s="189">
        <f t="shared" si="9"/>
        <v>10.824251684869528</v>
      </c>
      <c r="Z32" s="189">
        <f t="shared" si="11"/>
        <v>5.4253633272421773</v>
      </c>
      <c r="AA32" s="189">
        <f t="shared" si="2"/>
        <v>10.097476470735426</v>
      </c>
      <c r="AB32" s="189">
        <f t="shared" si="3"/>
        <v>9.3542394635960608</v>
      </c>
      <c r="AC32" s="189">
        <f t="shared" si="4"/>
        <v>17.701561789465643</v>
      </c>
      <c r="AD32" s="189">
        <f t="shared" si="5"/>
        <v>15.974699486625138</v>
      </c>
      <c r="AE32" s="189">
        <f t="shared" si="6"/>
        <v>9.0971965097266949</v>
      </c>
      <c r="AF32" s="189">
        <f t="shared" si="7"/>
        <v>16.124479182119892</v>
      </c>
      <c r="AG32" s="189">
        <f t="shared" si="10"/>
        <v>5.6653284064004499</v>
      </c>
      <c r="AH32" s="191">
        <f t="shared" si="8"/>
        <v>9.1688906069820888</v>
      </c>
    </row>
    <row r="33" spans="1:34" x14ac:dyDescent="0.25">
      <c r="A33" s="33">
        <v>1999</v>
      </c>
      <c r="B33" s="175">
        <v>262.52508715429997</v>
      </c>
      <c r="C33" s="175">
        <v>319.4733524774</v>
      </c>
      <c r="D33" s="175">
        <v>83.283507493759998</v>
      </c>
      <c r="E33" s="175">
        <v>52.142421213579993</v>
      </c>
      <c r="F33" s="175">
        <v>30.916433132160002</v>
      </c>
      <c r="G33" s="175">
        <v>47.681648418100004</v>
      </c>
      <c r="H33" s="175">
        <v>22.556667827999998</v>
      </c>
      <c r="I33" s="175">
        <v>0.71795223097999994</v>
      </c>
      <c r="J33" s="175">
        <v>4.5081584356000004</v>
      </c>
      <c r="K33" s="178">
        <f t="shared" si="0"/>
        <v>823.80522838387992</v>
      </c>
      <c r="L33" s="177">
        <v>27.896426376259999</v>
      </c>
      <c r="M33" s="177">
        <v>17.512258965159997</v>
      </c>
      <c r="N33" s="177">
        <v>8.2424242927000009</v>
      </c>
      <c r="O33" s="177">
        <v>4.6486670098999996</v>
      </c>
      <c r="P33" s="177">
        <v>5.6059850341400006</v>
      </c>
      <c r="Q33" s="177">
        <v>7.8376614418399999</v>
      </c>
      <c r="R33" s="177">
        <v>2.1145331614799998</v>
      </c>
      <c r="S33" s="177">
        <v>0.1171759047</v>
      </c>
      <c r="T33" s="177">
        <v>0.25109290911999999</v>
      </c>
      <c r="U33" s="179">
        <f t="shared" si="1"/>
        <v>74.226225095300009</v>
      </c>
      <c r="X33" s="33">
        <v>1999</v>
      </c>
      <c r="Y33" s="189">
        <f t="shared" si="9"/>
        <v>10.626194501504454</v>
      </c>
      <c r="Z33" s="189">
        <f t="shared" si="11"/>
        <v>5.4816024026288197</v>
      </c>
      <c r="AA33" s="189">
        <f t="shared" si="2"/>
        <v>9.8968265635516897</v>
      </c>
      <c r="AB33" s="189">
        <f t="shared" si="3"/>
        <v>8.9153263344995928</v>
      </c>
      <c r="AC33" s="189">
        <f t="shared" si="4"/>
        <v>18.132703116739954</v>
      </c>
      <c r="AD33" s="189">
        <f t="shared" si="5"/>
        <v>16.437480040779832</v>
      </c>
      <c r="AE33" s="189">
        <f t="shared" si="6"/>
        <v>9.3743152916194106</v>
      </c>
      <c r="AF33" s="189">
        <f t="shared" si="7"/>
        <v>16.320849722836808</v>
      </c>
      <c r="AG33" s="189">
        <f t="shared" si="10"/>
        <v>5.5697445577149836</v>
      </c>
      <c r="AH33" s="191">
        <f t="shared" si="8"/>
        <v>9.0101667891711639</v>
      </c>
    </row>
    <row r="34" spans="1:34" x14ac:dyDescent="0.25">
      <c r="A34" s="33">
        <v>2000</v>
      </c>
      <c r="B34" s="175">
        <v>214.37732511629997</v>
      </c>
      <c r="C34" s="175">
        <v>282.62813789477997</v>
      </c>
      <c r="D34" s="175">
        <v>69.239862144759996</v>
      </c>
      <c r="E34" s="175">
        <v>49.821506416459997</v>
      </c>
      <c r="F34" s="175">
        <v>26.939579178439999</v>
      </c>
      <c r="G34" s="175">
        <v>43.819183512119999</v>
      </c>
      <c r="H34" s="175">
        <v>22.721213043580001</v>
      </c>
      <c r="I34" s="175">
        <v>0.50643142063999991</v>
      </c>
      <c r="J34" s="175">
        <v>6.8578136022999994</v>
      </c>
      <c r="K34" s="178">
        <f t="shared" si="0"/>
        <v>716.91105232937991</v>
      </c>
      <c r="L34" s="177">
        <v>22.738020367440001</v>
      </c>
      <c r="M34" s="177">
        <v>14.841897524859998</v>
      </c>
      <c r="N34" s="177">
        <v>6.7702407953599995</v>
      </c>
      <c r="O34" s="177">
        <v>4.3781958288</v>
      </c>
      <c r="P34" s="177">
        <v>4.7402404806399998</v>
      </c>
      <c r="Q34" s="177">
        <v>7.29677441762</v>
      </c>
      <c r="R34" s="177">
        <v>2.1533096634</v>
      </c>
      <c r="S34" s="177">
        <v>8.3346255319999993E-2</v>
      </c>
      <c r="T34" s="177">
        <v>0.38731052201999999</v>
      </c>
      <c r="U34" s="179">
        <f t="shared" si="1"/>
        <v>63.389335855460004</v>
      </c>
      <c r="X34" s="33">
        <v>2000</v>
      </c>
      <c r="Y34" s="189">
        <f t="shared" si="9"/>
        <v>10.606541692366296</v>
      </c>
      <c r="Z34" s="189">
        <f t="shared" si="11"/>
        <v>5.2513870824799156</v>
      </c>
      <c r="AA34" s="189">
        <f t="shared" si="2"/>
        <v>9.7779524476889286</v>
      </c>
      <c r="AB34" s="189">
        <f t="shared" si="3"/>
        <v>8.7877628432237351</v>
      </c>
      <c r="AC34" s="189">
        <f t="shared" si="4"/>
        <v>17.595822300125828</v>
      </c>
      <c r="AD34" s="189">
        <f t="shared" si="5"/>
        <v>16.652009080912649</v>
      </c>
      <c r="AE34" s="189">
        <f t="shared" si="6"/>
        <v>9.4770893581688824</v>
      </c>
      <c r="AF34" s="189">
        <f t="shared" si="7"/>
        <v>16.457560080824297</v>
      </c>
      <c r="AG34" s="189">
        <f t="shared" si="10"/>
        <v>5.6477260024988478</v>
      </c>
      <c r="AH34" s="191">
        <f t="shared" si="8"/>
        <v>8.8420084541165931</v>
      </c>
    </row>
    <row r="35" spans="1:34" x14ac:dyDescent="0.25">
      <c r="A35" s="33">
        <v>2001</v>
      </c>
      <c r="B35" s="175">
        <v>191.39313782713998</v>
      </c>
      <c r="C35" s="175">
        <v>291.56305985483999</v>
      </c>
      <c r="D35" s="175">
        <v>66.942849726280002</v>
      </c>
      <c r="E35" s="175">
        <v>48.378642976719995</v>
      </c>
      <c r="F35" s="175">
        <v>25.300995282420001</v>
      </c>
      <c r="G35" s="175">
        <v>37.000800488519999</v>
      </c>
      <c r="H35" s="175">
        <v>21.759239371579998</v>
      </c>
      <c r="I35" s="175">
        <v>0.38873025872</v>
      </c>
      <c r="J35" s="175">
        <v>9.2828917141999998</v>
      </c>
      <c r="K35" s="178">
        <f t="shared" si="0"/>
        <v>692.01034750041993</v>
      </c>
      <c r="L35" s="177">
        <v>21.32142613896</v>
      </c>
      <c r="M35" s="177">
        <v>15.400254114339999</v>
      </c>
      <c r="N35" s="177">
        <v>6.6479039436399994</v>
      </c>
      <c r="O35" s="177">
        <v>4.2615479028599994</v>
      </c>
      <c r="P35" s="177">
        <v>4.07267211968</v>
      </c>
      <c r="Q35" s="177">
        <v>6.0479613157799994</v>
      </c>
      <c r="R35" s="177">
        <v>2.0948772924200001</v>
      </c>
      <c r="S35" s="177">
        <v>6.8357827359999998E-2</v>
      </c>
      <c r="T35" s="177">
        <v>0.62330704875999998</v>
      </c>
      <c r="U35" s="179">
        <f t="shared" si="1"/>
        <v>60.538307703800001</v>
      </c>
      <c r="X35" s="33">
        <v>2001</v>
      </c>
      <c r="Y35" s="189">
        <f t="shared" si="9"/>
        <v>11.140120477159853</v>
      </c>
      <c r="Z35" s="189">
        <f t="shared" si="11"/>
        <v>5.2819634016762267</v>
      </c>
      <c r="AA35" s="189">
        <f t="shared" si="2"/>
        <v>9.9307154846594585</v>
      </c>
      <c r="AB35" s="189">
        <f t="shared" si="3"/>
        <v>8.8087379898412497</v>
      </c>
      <c r="AC35" s="189">
        <f t="shared" si="4"/>
        <v>16.096885020605622</v>
      </c>
      <c r="AD35" s="189">
        <f t="shared" si="5"/>
        <v>16.345487762234931</v>
      </c>
      <c r="AE35" s="189">
        <f t="shared" si="6"/>
        <v>9.6275299731117627</v>
      </c>
      <c r="AF35" s="189">
        <f t="shared" si="7"/>
        <v>17.584900024270482</v>
      </c>
      <c r="AG35" s="189">
        <f t="shared" si="10"/>
        <v>6.7145784735001257</v>
      </c>
      <c r="AH35" s="191">
        <f t="shared" si="8"/>
        <v>8.7481795499832842</v>
      </c>
    </row>
    <row r="36" spans="1:34" x14ac:dyDescent="0.25">
      <c r="A36" s="33">
        <v>2002</v>
      </c>
      <c r="B36" s="175">
        <v>239.00756239287998</v>
      </c>
      <c r="C36" s="175">
        <v>321.45242279973996</v>
      </c>
      <c r="D36" s="175">
        <v>68.45505800522001</v>
      </c>
      <c r="E36" s="175">
        <v>55.845665143399998</v>
      </c>
      <c r="F36" s="175">
        <v>32.421180762780004</v>
      </c>
      <c r="G36" s="175">
        <v>37.150428036180003</v>
      </c>
      <c r="H36" s="175">
        <v>22.6407135191</v>
      </c>
      <c r="I36" s="175">
        <v>1.1041224277399999</v>
      </c>
      <c r="J36" s="175">
        <v>11.10517956022</v>
      </c>
      <c r="K36" s="178">
        <f t="shared" si="0"/>
        <v>789.18233264725984</v>
      </c>
      <c r="L36" s="177">
        <v>25.14773357168</v>
      </c>
      <c r="M36" s="177">
        <v>17.118229868060002</v>
      </c>
      <c r="N36" s="177">
        <v>6.6734338032</v>
      </c>
      <c r="O36" s="177">
        <v>5.0939989503599996</v>
      </c>
      <c r="P36" s="177">
        <v>4.9502789588599994</v>
      </c>
      <c r="Q36" s="177">
        <v>5.8080902232599998</v>
      </c>
      <c r="R36" s="177">
        <v>2.1198238352399996</v>
      </c>
      <c r="S36" s="177">
        <v>0.19077178938</v>
      </c>
      <c r="T36" s="177">
        <v>0.66809815407999995</v>
      </c>
      <c r="U36" s="179">
        <f t="shared" si="1"/>
        <v>67.77045915411999</v>
      </c>
      <c r="X36" s="33">
        <v>2002</v>
      </c>
      <c r="Y36" s="189">
        <f t="shared" si="9"/>
        <v>10.521731329296696</v>
      </c>
      <c r="Z36" s="189">
        <f t="shared" si="11"/>
        <v>5.3252763562850491</v>
      </c>
      <c r="AA36" s="189">
        <f t="shared" si="2"/>
        <v>9.74863508652804</v>
      </c>
      <c r="AB36" s="189">
        <f t="shared" si="3"/>
        <v>9.1215655454719275</v>
      </c>
      <c r="AC36" s="189">
        <f t="shared" si="4"/>
        <v>15.26865722467145</v>
      </c>
      <c r="AD36" s="189">
        <f t="shared" si="5"/>
        <v>15.633979284447614</v>
      </c>
      <c r="AE36" s="189">
        <f t="shared" si="6"/>
        <v>9.3628844049092752</v>
      </c>
      <c r="AF36" s="189">
        <f t="shared" si="7"/>
        <v>17.278137332151282</v>
      </c>
      <c r="AG36" s="189">
        <f t="shared" si="10"/>
        <v>6.0160950163579754</v>
      </c>
      <c r="AH36" s="191">
        <f t="shared" si="8"/>
        <v>8.5874273093251432</v>
      </c>
    </row>
    <row r="37" spans="1:34" x14ac:dyDescent="0.25">
      <c r="A37" s="33">
        <v>2003</v>
      </c>
      <c r="B37" s="175">
        <v>245.90093200809997</v>
      </c>
      <c r="C37" s="175">
        <v>354.51393837988002</v>
      </c>
      <c r="D37" s="175">
        <v>72.611890120680002</v>
      </c>
      <c r="E37" s="175">
        <v>57.647642136400002</v>
      </c>
      <c r="F37" s="175">
        <v>39.621887539939998</v>
      </c>
      <c r="G37" s="175">
        <v>47.903564604060001</v>
      </c>
      <c r="H37" s="175">
        <v>22.90126650126</v>
      </c>
      <c r="I37" s="175">
        <v>1.7142209357</v>
      </c>
      <c r="J37" s="175">
        <v>15.286624376259999</v>
      </c>
      <c r="K37" s="178">
        <f t="shared" si="0"/>
        <v>858.10196660227996</v>
      </c>
      <c r="L37" s="177">
        <v>25.974796877159999</v>
      </c>
      <c r="M37" s="177">
        <v>18.759555262039999</v>
      </c>
      <c r="N37" s="177">
        <v>6.8834450660200002</v>
      </c>
      <c r="O37" s="177">
        <v>5.5454461911999999</v>
      </c>
      <c r="P37" s="177">
        <v>6.25288057726</v>
      </c>
      <c r="Q37" s="177">
        <v>8.0422332533799992</v>
      </c>
      <c r="R37" s="177">
        <v>2.1610896390800001</v>
      </c>
      <c r="S37" s="177">
        <v>0.27664000510000003</v>
      </c>
      <c r="T37" s="177">
        <v>0.87735192159999997</v>
      </c>
      <c r="U37" s="179">
        <f t="shared" si="1"/>
        <v>74.773438792840011</v>
      </c>
      <c r="X37" s="33">
        <v>2003</v>
      </c>
      <c r="Y37" s="189">
        <f t="shared" si="9"/>
        <v>10.563114448181265</v>
      </c>
      <c r="Z37" s="189">
        <f t="shared" si="11"/>
        <v>5.2916269943491381</v>
      </c>
      <c r="AA37" s="189">
        <f t="shared" si="2"/>
        <v>9.4797767343334609</v>
      </c>
      <c r="AB37" s="189">
        <f t="shared" si="3"/>
        <v>9.6195542188506646</v>
      </c>
      <c r="AC37" s="189">
        <f t="shared" si="4"/>
        <v>15.781379852125715</v>
      </c>
      <c r="AD37" s="189">
        <f t="shared" si="5"/>
        <v>16.788381657715696</v>
      </c>
      <c r="AE37" s="189">
        <f t="shared" si="6"/>
        <v>9.4365507643915656</v>
      </c>
      <c r="AF37" s="189">
        <f t="shared" si="7"/>
        <v>16.137943443505691</v>
      </c>
      <c r="AG37" s="189">
        <f t="shared" si="10"/>
        <v>5.7393437557249083</v>
      </c>
      <c r="AH37" s="191">
        <f t="shared" si="8"/>
        <v>8.71381743697793</v>
      </c>
    </row>
    <row r="38" spans="1:34" x14ac:dyDescent="0.25">
      <c r="A38" s="33">
        <v>2004</v>
      </c>
      <c r="B38" s="175">
        <v>237.37880144189998</v>
      </c>
      <c r="C38" s="175">
        <v>369.52962074862</v>
      </c>
      <c r="D38" s="175">
        <v>74.077678906199992</v>
      </c>
      <c r="E38" s="175">
        <v>62.969406769359992</v>
      </c>
      <c r="F38" s="175">
        <v>32.494326686180003</v>
      </c>
      <c r="G38" s="175">
        <v>46.569502890439999</v>
      </c>
      <c r="H38" s="175">
        <v>22.416778857640001</v>
      </c>
      <c r="I38" s="175">
        <v>1.44032242856</v>
      </c>
      <c r="J38" s="175">
        <v>17.811557605120001</v>
      </c>
      <c r="K38" s="178">
        <f t="shared" ref="K38:K55" si="12">SUM(B38:J38)</f>
        <v>864.68799633402</v>
      </c>
      <c r="L38" s="177">
        <v>25.8640147771</v>
      </c>
      <c r="M38" s="177">
        <v>19.53829036738</v>
      </c>
      <c r="N38" s="177">
        <v>6.9605862101399998</v>
      </c>
      <c r="O38" s="177">
        <v>7.0051976938200005</v>
      </c>
      <c r="P38" s="177">
        <v>4.6530341744200001</v>
      </c>
      <c r="Q38" s="177">
        <v>7.5792185603599993</v>
      </c>
      <c r="R38" s="177">
        <v>2.1111521016200001</v>
      </c>
      <c r="S38" s="177">
        <v>0.23621878584</v>
      </c>
      <c r="T38" s="177">
        <v>1.0401480941400001</v>
      </c>
      <c r="U38" s="179">
        <f t="shared" ref="U38:U55" si="13">SUM(L38:T38)</f>
        <v>74.987860764819985</v>
      </c>
      <c r="X38" s="33">
        <v>2004</v>
      </c>
      <c r="Y38" s="189">
        <f t="shared" ref="Y38:Y55" si="14">L38/B38*100</f>
        <v>10.895671652226447</v>
      </c>
      <c r="Z38" s="189">
        <f t="shared" si="11"/>
        <v>5.2873407895686171</v>
      </c>
      <c r="AA38" s="189">
        <f t="shared" ref="AA38:AA54" si="15">N38/D38*100</f>
        <v>9.3963341088936687</v>
      </c>
      <c r="AB38" s="189">
        <f t="shared" ref="AB38:AB54" si="16">O38/E38*100</f>
        <v>11.124763680048879</v>
      </c>
      <c r="AC38" s="189">
        <f t="shared" ref="AC38:AC54" si="17">P38/F38*100</f>
        <v>14.319527895923317</v>
      </c>
      <c r="AD38" s="189">
        <f t="shared" ref="AD38:AD54" si="18">Q38/G38*100</f>
        <v>16.275068639214304</v>
      </c>
      <c r="AE38" s="189">
        <f t="shared" ref="AE38:AE54" si="19">R38/H38*100</f>
        <v>9.4177317581044218</v>
      </c>
      <c r="AF38" s="189">
        <f t="shared" ref="AF38:AF54" si="20">S38/I38*100</f>
        <v>16.400410155118248</v>
      </c>
      <c r="AG38" s="189">
        <f t="shared" si="10"/>
        <v>5.8397368562590257</v>
      </c>
      <c r="AH38" s="191">
        <f t="shared" ref="AH38:AH55" si="21">U38/K38*100</f>
        <v>8.6722449117765894</v>
      </c>
    </row>
    <row r="39" spans="1:34" x14ac:dyDescent="0.25">
      <c r="A39" s="33">
        <v>2005</v>
      </c>
      <c r="B39" s="175">
        <v>251.70322353679998</v>
      </c>
      <c r="C39" s="175">
        <v>369.93445435951998</v>
      </c>
      <c r="D39" s="175">
        <v>69.627203510900003</v>
      </c>
      <c r="E39" s="175">
        <v>56.500979316919995</v>
      </c>
      <c r="F39" s="175">
        <v>34.970648674739998</v>
      </c>
      <c r="G39" s="175">
        <v>46.811367964599995</v>
      </c>
      <c r="H39" s="175">
        <v>21.98211988988</v>
      </c>
      <c r="I39" s="175">
        <v>1.42536303036</v>
      </c>
      <c r="J39" s="175">
        <v>21.740547834859999</v>
      </c>
      <c r="K39" s="178">
        <f t="shared" si="12"/>
        <v>874.69590811857984</v>
      </c>
      <c r="L39" s="177">
        <v>28.12205111406</v>
      </c>
      <c r="M39" s="177">
        <v>19.72739203838</v>
      </c>
      <c r="N39" s="177">
        <v>6.4365700123799998</v>
      </c>
      <c r="O39" s="177">
        <v>6.3107541253599999</v>
      </c>
      <c r="P39" s="177">
        <v>5.4201646331999997</v>
      </c>
      <c r="Q39" s="177">
        <v>7.5305565179800009</v>
      </c>
      <c r="R39" s="177">
        <v>2.0996690171800001</v>
      </c>
      <c r="S39" s="177">
        <v>0.28136096982000003</v>
      </c>
      <c r="T39" s="177">
        <v>1.33031687458</v>
      </c>
      <c r="U39" s="179">
        <f t="shared" si="13"/>
        <v>77.258835302940014</v>
      </c>
      <c r="X39" s="33">
        <v>2005</v>
      </c>
      <c r="Y39" s="189">
        <f t="shared" si="14"/>
        <v>11.172702009495101</v>
      </c>
      <c r="Z39" s="189">
        <f t="shared" si="11"/>
        <v>5.3326722628565912</v>
      </c>
      <c r="AA39" s="189">
        <f t="shared" si="15"/>
        <v>9.2443322262287442</v>
      </c>
      <c r="AB39" s="189">
        <f t="shared" si="16"/>
        <v>11.16928273041483</v>
      </c>
      <c r="AC39" s="189">
        <f t="shared" si="17"/>
        <v>15.499182424703188</v>
      </c>
      <c r="AD39" s="189">
        <f t="shared" si="18"/>
        <v>16.087025108248937</v>
      </c>
      <c r="AE39" s="189">
        <f t="shared" si="19"/>
        <v>9.5517130636096361</v>
      </c>
      <c r="AF39" s="189">
        <f t="shared" si="20"/>
        <v>19.739600636964568</v>
      </c>
      <c r="AG39" s="189">
        <f t="shared" ref="AG39:AG55" si="22">T39/J39*100</f>
        <v>6.1190586579740938</v>
      </c>
      <c r="AH39" s="191">
        <f t="shared" si="21"/>
        <v>8.8326508202284018</v>
      </c>
    </row>
    <row r="40" spans="1:34" x14ac:dyDescent="0.25">
      <c r="A40" s="33">
        <v>2006</v>
      </c>
      <c r="B40" s="175">
        <v>268.59036653627999</v>
      </c>
      <c r="C40" s="175">
        <v>418.84685029693998</v>
      </c>
      <c r="D40" s="175">
        <v>75.46849561498</v>
      </c>
      <c r="E40" s="175">
        <v>47.432256471480002</v>
      </c>
      <c r="F40" s="175">
        <v>34.273138837879998</v>
      </c>
      <c r="G40" s="175">
        <v>45.349557163379998</v>
      </c>
      <c r="H40" s="175">
        <v>22.13294582232</v>
      </c>
      <c r="I40" s="175">
        <v>1.54332908884</v>
      </c>
      <c r="J40" s="175">
        <v>26.387737955719999</v>
      </c>
      <c r="K40" s="178">
        <f t="shared" si="12"/>
        <v>940.02467778782</v>
      </c>
      <c r="L40" s="177">
        <v>29.885330529799997</v>
      </c>
      <c r="M40" s="177">
        <v>22.394250856700001</v>
      </c>
      <c r="N40" s="177">
        <v>6.9894563064599993</v>
      </c>
      <c r="O40" s="177">
        <v>5.1368514120199995</v>
      </c>
      <c r="P40" s="177">
        <v>5.4568410134200001</v>
      </c>
      <c r="Q40" s="177">
        <v>7.4932133604600004</v>
      </c>
      <c r="R40" s="177">
        <v>2.2347054817199998</v>
      </c>
      <c r="S40" s="177">
        <v>0.30824615630000002</v>
      </c>
      <c r="T40" s="177">
        <v>1.6701455954</v>
      </c>
      <c r="U40" s="179">
        <f t="shared" si="13"/>
        <v>81.56904071228</v>
      </c>
      <c r="X40" s="33">
        <v>2006</v>
      </c>
      <c r="Y40" s="189">
        <f t="shared" si="14"/>
        <v>11.126732099590482</v>
      </c>
      <c r="Z40" s="189">
        <f t="shared" si="11"/>
        <v>5.3466442067843358</v>
      </c>
      <c r="AA40" s="189">
        <f t="shared" si="15"/>
        <v>9.2614225969447279</v>
      </c>
      <c r="AB40" s="189">
        <f t="shared" si="16"/>
        <v>10.829869363496712</v>
      </c>
      <c r="AC40" s="189">
        <f t="shared" si="17"/>
        <v>15.921626085174575</v>
      </c>
      <c r="AD40" s="189">
        <f t="shared" si="18"/>
        <v>16.523233806813902</v>
      </c>
      <c r="AE40" s="189">
        <f t="shared" si="19"/>
        <v>10.096737685348725</v>
      </c>
      <c r="AF40" s="189">
        <f t="shared" si="20"/>
        <v>19.97280803744097</v>
      </c>
      <c r="AG40" s="189">
        <f t="shared" si="22"/>
        <v>6.3292488283860919</v>
      </c>
      <c r="AH40" s="191">
        <f t="shared" si="21"/>
        <v>8.6773297169429799</v>
      </c>
    </row>
    <row r="41" spans="1:34" x14ac:dyDescent="0.25">
      <c r="A41" s="33">
        <v>2007</v>
      </c>
      <c r="B41" s="175">
        <v>253.99204411987998</v>
      </c>
      <c r="C41" s="175">
        <v>425.36708952072001</v>
      </c>
      <c r="D41" s="175">
        <v>73.423595775940001</v>
      </c>
      <c r="E41" s="175">
        <v>48.718538828859998</v>
      </c>
      <c r="F41" s="175">
        <v>30.330871121660003</v>
      </c>
      <c r="G41" s="175">
        <v>41.8151602967</v>
      </c>
      <c r="H41" s="175">
        <v>21.78281788696</v>
      </c>
      <c r="I41" s="175">
        <v>1.1803863288000001</v>
      </c>
      <c r="J41" s="175">
        <v>26.782266908999997</v>
      </c>
      <c r="K41" s="178">
        <f t="shared" si="12"/>
        <v>923.39277078852001</v>
      </c>
      <c r="L41" s="177">
        <v>27.691901738079999</v>
      </c>
      <c r="M41" s="177">
        <v>22.63336626828</v>
      </c>
      <c r="N41" s="177">
        <v>6.7385983569599999</v>
      </c>
      <c r="O41" s="177">
        <v>5.2707357579599998</v>
      </c>
      <c r="P41" s="177">
        <v>4.9325553832000004</v>
      </c>
      <c r="Q41" s="177">
        <v>6.7148855789399997</v>
      </c>
      <c r="R41" s="177">
        <v>2.2005238464999999</v>
      </c>
      <c r="S41" s="177">
        <v>0.2442037842</v>
      </c>
      <c r="T41" s="177">
        <v>1.6875326072799999</v>
      </c>
      <c r="U41" s="179">
        <f t="shared" si="13"/>
        <v>78.114303321400001</v>
      </c>
      <c r="X41" s="33">
        <v>2007</v>
      </c>
      <c r="Y41" s="189">
        <f t="shared" si="14"/>
        <v>10.902665016156918</v>
      </c>
      <c r="Z41" s="189">
        <f t="shared" si="11"/>
        <v>5.32090206926493</v>
      </c>
      <c r="AA41" s="189">
        <f t="shared" si="15"/>
        <v>9.177701372081474</v>
      </c>
      <c r="AB41" s="189">
        <f t="shared" si="16"/>
        <v>10.818747615718124</v>
      </c>
      <c r="AC41" s="189">
        <f t="shared" si="17"/>
        <v>16.262491648904685</v>
      </c>
      <c r="AD41" s="189">
        <f t="shared" si="18"/>
        <v>16.058495366978015</v>
      </c>
      <c r="AE41" s="189">
        <f t="shared" si="19"/>
        <v>10.102108266797359</v>
      </c>
      <c r="AF41" s="189">
        <f t="shared" si="20"/>
        <v>20.688462602600755</v>
      </c>
      <c r="AG41" s="189">
        <f t="shared" si="22"/>
        <v>6.3009326768859744</v>
      </c>
      <c r="AH41" s="191">
        <f t="shared" si="21"/>
        <v>8.4594882906323008</v>
      </c>
    </row>
    <row r="42" spans="1:34" x14ac:dyDescent="0.25">
      <c r="A42" s="33">
        <v>2008</v>
      </c>
      <c r="B42" s="175">
        <v>255.7312614933</v>
      </c>
      <c r="C42" s="175">
        <v>405.05953137847996</v>
      </c>
      <c r="D42" s="175">
        <v>79.761297683199999</v>
      </c>
      <c r="E42" s="175">
        <v>54.999796903700002</v>
      </c>
      <c r="F42" s="175">
        <v>62.482303725800001</v>
      </c>
      <c r="G42" s="175">
        <v>40.640064641659997</v>
      </c>
      <c r="H42" s="175">
        <v>21.902255391399997</v>
      </c>
      <c r="I42" s="175">
        <v>0.84141489308000006</v>
      </c>
      <c r="J42" s="175">
        <v>24.827413756759999</v>
      </c>
      <c r="K42" s="178">
        <f t="shared" si="12"/>
        <v>946.24533986738015</v>
      </c>
      <c r="L42" s="177">
        <v>28.183605091419999</v>
      </c>
      <c r="M42" s="177">
        <v>21.335303271419999</v>
      </c>
      <c r="N42" s="177">
        <v>7.4625633769799995</v>
      </c>
      <c r="O42" s="177">
        <v>6.5248286473999997</v>
      </c>
      <c r="P42" s="177">
        <v>6.0212630083800001</v>
      </c>
      <c r="Q42" s="177">
        <v>6.4728944067600001</v>
      </c>
      <c r="R42" s="177">
        <v>2.1619333164799999</v>
      </c>
      <c r="S42" s="177">
        <v>0.18159747803999998</v>
      </c>
      <c r="T42" s="177">
        <v>1.7359678546599999</v>
      </c>
      <c r="U42" s="179">
        <f t="shared" si="13"/>
        <v>80.079956451540014</v>
      </c>
      <c r="X42" s="33">
        <v>2008</v>
      </c>
      <c r="Y42" s="189">
        <f t="shared" si="14"/>
        <v>11.020789920968809</v>
      </c>
      <c r="Z42" s="189">
        <f t="shared" si="11"/>
        <v>5.2672018848223807</v>
      </c>
      <c r="AA42" s="189">
        <f t="shared" si="15"/>
        <v>9.3561208176679749</v>
      </c>
      <c r="AB42" s="189">
        <f t="shared" si="16"/>
        <v>11.863368620841316</v>
      </c>
      <c r="AC42" s="189">
        <f t="shared" si="17"/>
        <v>9.6367493663549393</v>
      </c>
      <c r="AD42" s="189">
        <f t="shared" si="18"/>
        <v>15.927372320477703</v>
      </c>
      <c r="AE42" s="189">
        <f t="shared" si="19"/>
        <v>9.8708250718731509</v>
      </c>
      <c r="AF42" s="189">
        <f t="shared" si="20"/>
        <v>21.582394076156916</v>
      </c>
      <c r="AG42" s="189">
        <f t="shared" si="22"/>
        <v>6.9921413147083484</v>
      </c>
      <c r="AH42" s="191">
        <f t="shared" si="21"/>
        <v>8.4629168649605742</v>
      </c>
    </row>
    <row r="43" spans="1:34" x14ac:dyDescent="0.25">
      <c r="A43" s="33">
        <v>2009</v>
      </c>
      <c r="B43" s="175">
        <v>227.45747182372</v>
      </c>
      <c r="C43" s="175">
        <v>376.29304408627996</v>
      </c>
      <c r="D43" s="175">
        <v>81.689592233759996</v>
      </c>
      <c r="E43" s="175">
        <v>49.085611979440003</v>
      </c>
      <c r="F43" s="175">
        <v>58.388073380600005</v>
      </c>
      <c r="G43" s="175">
        <v>37.00772408628</v>
      </c>
      <c r="H43" s="175">
        <v>21.925211581299997</v>
      </c>
      <c r="I43" s="175">
        <v>0.80655831593999994</v>
      </c>
      <c r="J43" s="175">
        <v>15.79011018344</v>
      </c>
      <c r="K43" s="178">
        <f t="shared" si="12"/>
        <v>868.44339767075996</v>
      </c>
      <c r="L43" s="177">
        <v>24.614679139580002</v>
      </c>
      <c r="M43" s="177">
        <v>19.526595910000001</v>
      </c>
      <c r="N43" s="177">
        <v>7.6923638643199999</v>
      </c>
      <c r="O43" s="177">
        <v>5.8546993172999997</v>
      </c>
      <c r="P43" s="177">
        <v>5.908554058</v>
      </c>
      <c r="Q43" s="177">
        <v>6.1587561163600002</v>
      </c>
      <c r="R43" s="177">
        <v>2.1118642379199999</v>
      </c>
      <c r="S43" s="177">
        <v>0.16976785083999998</v>
      </c>
      <c r="T43" s="177">
        <v>1.1036860741600001</v>
      </c>
      <c r="U43" s="179">
        <f t="shared" si="13"/>
        <v>73.14096656848001</v>
      </c>
      <c r="X43" s="33">
        <v>2009</v>
      </c>
      <c r="Y43" s="189">
        <f t="shared" si="14"/>
        <v>10.821662151708267</v>
      </c>
      <c r="Z43" s="189">
        <f t="shared" si="11"/>
        <v>5.1891992735116199</v>
      </c>
      <c r="AA43" s="189">
        <f t="shared" si="15"/>
        <v>9.4165776251004036</v>
      </c>
      <c r="AB43" s="189">
        <f t="shared" si="16"/>
        <v>11.927526379323332</v>
      </c>
      <c r="AC43" s="189">
        <f t="shared" si="17"/>
        <v>10.119453710153028</v>
      </c>
      <c r="AD43" s="189">
        <f t="shared" si="18"/>
        <v>16.641812671326246</v>
      </c>
      <c r="AE43" s="189">
        <f t="shared" si="19"/>
        <v>9.6321270610734171</v>
      </c>
      <c r="AF43" s="189">
        <f t="shared" si="20"/>
        <v>21.048428549415522</v>
      </c>
      <c r="AG43" s="189">
        <f t="shared" si="22"/>
        <v>6.9897300356871446</v>
      </c>
      <c r="AH43" s="191">
        <f t="shared" si="21"/>
        <v>8.422076414496372</v>
      </c>
    </row>
    <row r="44" spans="1:34" x14ac:dyDescent="0.25">
      <c r="A44" s="33">
        <v>2010</v>
      </c>
      <c r="B44" s="175">
        <v>212.56130951279999</v>
      </c>
      <c r="C44" s="175">
        <v>380.90849470047999</v>
      </c>
      <c r="D44" s="175">
        <v>88.397849955620003</v>
      </c>
      <c r="E44" s="175">
        <v>41.568771115880004</v>
      </c>
      <c r="F44" s="175">
        <v>60.664130848259994</v>
      </c>
      <c r="G44" s="175">
        <v>43.501957181000002</v>
      </c>
      <c r="H44" s="175">
        <v>20.84374506688</v>
      </c>
      <c r="I44" s="175">
        <v>0.80677422478000005</v>
      </c>
      <c r="J44" s="175">
        <v>13.934812778760001</v>
      </c>
      <c r="K44" s="178">
        <f t="shared" si="12"/>
        <v>863.18784538446016</v>
      </c>
      <c r="L44" s="177">
        <v>22.830245193419998</v>
      </c>
      <c r="M44" s="177">
        <v>19.86783983162</v>
      </c>
      <c r="N44" s="177">
        <v>8.1949987366599988</v>
      </c>
      <c r="O44" s="177">
        <v>5.0123064841799998</v>
      </c>
      <c r="P44" s="177">
        <v>5.7800610827999996</v>
      </c>
      <c r="Q44" s="177">
        <v>7.1317765192199998</v>
      </c>
      <c r="R44" s="177">
        <v>2.0045992747199999</v>
      </c>
      <c r="S44" s="177">
        <v>0.1906121257</v>
      </c>
      <c r="T44" s="177">
        <v>1.0633011421</v>
      </c>
      <c r="U44" s="179">
        <f t="shared" si="13"/>
        <v>72.075740390419995</v>
      </c>
      <c r="X44" s="33">
        <v>2010</v>
      </c>
      <c r="Y44" s="189">
        <f t="shared" si="14"/>
        <v>10.740545984472874</v>
      </c>
      <c r="Z44" s="189">
        <f t="shared" si="11"/>
        <v>5.2159088358590395</v>
      </c>
      <c r="AA44" s="189">
        <f t="shared" si="15"/>
        <v>9.270586038884753</v>
      </c>
      <c r="AB44" s="189">
        <f t="shared" si="16"/>
        <v>12.057865435105947</v>
      </c>
      <c r="AC44" s="189">
        <f t="shared" si="17"/>
        <v>9.5279714750347999</v>
      </c>
      <c r="AD44" s="189">
        <f t="shared" si="18"/>
        <v>16.394150933362805</v>
      </c>
      <c r="AE44" s="189">
        <f t="shared" si="19"/>
        <v>9.6172701608466689</v>
      </c>
      <c r="AF44" s="189">
        <f t="shared" si="20"/>
        <v>23.626452090977271</v>
      </c>
      <c r="AG44" s="189">
        <f t="shared" si="22"/>
        <v>7.6305376970742387</v>
      </c>
      <c r="AH44" s="191">
        <f t="shared" si="21"/>
        <v>8.3499484817603946</v>
      </c>
    </row>
    <row r="45" spans="1:34" x14ac:dyDescent="0.25">
      <c r="A45" s="33">
        <v>2011</v>
      </c>
      <c r="B45" s="175">
        <v>193.99052480105999</v>
      </c>
      <c r="C45" s="175">
        <v>376.59347579406</v>
      </c>
      <c r="D45" s="175">
        <v>92.609480278979987</v>
      </c>
      <c r="E45" s="175">
        <v>41.892383994200003</v>
      </c>
      <c r="F45" s="175">
        <v>62.007518372279996</v>
      </c>
      <c r="G45" s="175">
        <v>47.514591221099998</v>
      </c>
      <c r="H45" s="175">
        <v>20.336657755099999</v>
      </c>
      <c r="I45" s="175">
        <v>0.67070085349999997</v>
      </c>
      <c r="J45" s="175">
        <v>7.7127808573999994</v>
      </c>
      <c r="K45" s="178">
        <f t="shared" si="12"/>
        <v>843.32811392767985</v>
      </c>
      <c r="L45" s="177">
        <v>20.996002529360002</v>
      </c>
      <c r="M45" s="177">
        <v>19.313292490959999</v>
      </c>
      <c r="N45" s="177">
        <v>8.5986738786999997</v>
      </c>
      <c r="O45" s="177">
        <v>5.0924467653800001</v>
      </c>
      <c r="P45" s="177">
        <v>5.8231530399800002</v>
      </c>
      <c r="Q45" s="177">
        <v>7.8549649931599994</v>
      </c>
      <c r="R45" s="177">
        <v>2.0157947831</v>
      </c>
      <c r="S45" s="177">
        <v>0.18119287575999998</v>
      </c>
      <c r="T45" s="177">
        <v>0.61643969616000005</v>
      </c>
      <c r="U45" s="179">
        <f t="shared" si="13"/>
        <v>70.491961052560001</v>
      </c>
      <c r="X45" s="33">
        <v>2011</v>
      </c>
      <c r="Y45" s="189">
        <f t="shared" si="14"/>
        <v>10.823210335088117</v>
      </c>
      <c r="Z45" s="189">
        <f t="shared" si="11"/>
        <v>5.128419298883836</v>
      </c>
      <c r="AA45" s="189">
        <f t="shared" si="15"/>
        <v>9.284874348497647</v>
      </c>
      <c r="AB45" s="189">
        <f t="shared" si="16"/>
        <v>12.156020450125371</v>
      </c>
      <c r="AC45" s="189">
        <f t="shared" si="17"/>
        <v>9.3910435263979188</v>
      </c>
      <c r="AD45" s="189">
        <f t="shared" si="18"/>
        <v>16.531690142525761</v>
      </c>
      <c r="AE45" s="189">
        <f t="shared" si="19"/>
        <v>9.9121242407419761</v>
      </c>
      <c r="AF45" s="189">
        <f t="shared" si="20"/>
        <v>27.01545328509113</v>
      </c>
      <c r="AG45" s="189">
        <f t="shared" si="22"/>
        <v>7.9924440685820759</v>
      </c>
      <c r="AH45" s="191">
        <f t="shared" si="21"/>
        <v>8.3587822922508526</v>
      </c>
    </row>
    <row r="46" spans="1:34" x14ac:dyDescent="0.25">
      <c r="A46" s="33">
        <v>2012</v>
      </c>
      <c r="B46" s="175">
        <v>152.18384300864</v>
      </c>
      <c r="C46" s="175">
        <v>341.79727511178004</v>
      </c>
      <c r="D46" s="175">
        <v>93.978631715000006</v>
      </c>
      <c r="E46" s="175">
        <v>36.111045601960001</v>
      </c>
      <c r="F46" s="175">
        <v>59.750257674220002</v>
      </c>
      <c r="G46" s="175">
        <v>45.318234052340003</v>
      </c>
      <c r="H46" s="175">
        <v>19.860723911699999</v>
      </c>
      <c r="I46" s="175">
        <v>0.70423839092000007</v>
      </c>
      <c r="J46" s="175">
        <v>4.9971375273999996</v>
      </c>
      <c r="K46" s="178">
        <f t="shared" si="12"/>
        <v>754.70138699396011</v>
      </c>
      <c r="L46" s="177">
        <v>16.729373511319999</v>
      </c>
      <c r="M46" s="177">
        <v>17.428282219740002</v>
      </c>
      <c r="N46" s="177">
        <v>9.1689871005800008</v>
      </c>
      <c r="O46" s="177">
        <v>4.5454235756400001</v>
      </c>
      <c r="P46" s="177">
        <v>5.7921220408999998</v>
      </c>
      <c r="Q46" s="177">
        <v>7.5794825497399998</v>
      </c>
      <c r="R46" s="177">
        <v>2.02817869728</v>
      </c>
      <c r="S46" s="177">
        <v>0.17182261353999997</v>
      </c>
      <c r="T46" s="177">
        <v>0.40689109513999999</v>
      </c>
      <c r="U46" s="179">
        <f t="shared" si="13"/>
        <v>63.850563403879995</v>
      </c>
      <c r="X46" s="33">
        <v>2012</v>
      </c>
      <c r="Y46" s="189">
        <f t="shared" si="14"/>
        <v>10.992870978011913</v>
      </c>
      <c r="Z46" s="189">
        <f t="shared" si="11"/>
        <v>5.0990114576075323</v>
      </c>
      <c r="AA46" s="189">
        <f t="shared" si="15"/>
        <v>9.7564594560026254</v>
      </c>
      <c r="AB46" s="189">
        <f t="shared" si="16"/>
        <v>12.587349659554825</v>
      </c>
      <c r="AC46" s="189">
        <f t="shared" si="17"/>
        <v>9.693886296659576</v>
      </c>
      <c r="AD46" s="189">
        <f t="shared" si="18"/>
        <v>16.725017442175979</v>
      </c>
      <c r="AE46" s="189">
        <f t="shared" si="19"/>
        <v>10.212007912184887</v>
      </c>
      <c r="AF46" s="189">
        <f t="shared" si="20"/>
        <v>24.398359384460004</v>
      </c>
      <c r="AG46" s="189">
        <f t="shared" si="22"/>
        <v>8.1424834299428337</v>
      </c>
      <c r="AH46" s="191">
        <f t="shared" si="21"/>
        <v>8.4603744612425089</v>
      </c>
    </row>
    <row r="47" spans="1:34" x14ac:dyDescent="0.25">
      <c r="A47" s="33">
        <v>2013</v>
      </c>
      <c r="B47" s="175">
        <v>140.14956144371999</v>
      </c>
      <c r="C47" s="175">
        <v>332.30793644497999</v>
      </c>
      <c r="D47" s="175">
        <v>102.29568426322001</v>
      </c>
      <c r="E47" s="175">
        <v>34.794844448180001</v>
      </c>
      <c r="F47" s="175">
        <v>56.850119333259997</v>
      </c>
      <c r="G47" s="175">
        <v>44.38574826624</v>
      </c>
      <c r="H47" s="175">
        <v>20.19687220326</v>
      </c>
      <c r="I47" s="175">
        <v>0.69849957023999998</v>
      </c>
      <c r="J47" s="175">
        <v>6.1255968730000001</v>
      </c>
      <c r="K47" s="178">
        <f t="shared" si="12"/>
        <v>737.80486284609981</v>
      </c>
      <c r="L47" s="177">
        <v>15.185977291159999</v>
      </c>
      <c r="M47" s="177">
        <v>17.060882484359997</v>
      </c>
      <c r="N47" s="177">
        <v>10.03503102348</v>
      </c>
      <c r="O47" s="177">
        <v>4.5886298375000001</v>
      </c>
      <c r="P47" s="177">
        <v>5.4266936076599999</v>
      </c>
      <c r="Q47" s="177">
        <v>7.3326524794400001</v>
      </c>
      <c r="R47" s="177">
        <v>2.0081608634000001</v>
      </c>
      <c r="S47" s="177">
        <v>0.15590432608000002</v>
      </c>
      <c r="T47" s="177">
        <v>0.51060898454000003</v>
      </c>
      <c r="U47" s="179">
        <f t="shared" si="13"/>
        <v>62.304540897619994</v>
      </c>
      <c r="X47" s="33">
        <v>2013</v>
      </c>
      <c r="Y47" s="189">
        <f t="shared" si="14"/>
        <v>10.83555106039932</v>
      </c>
      <c r="Z47" s="189">
        <f t="shared" si="11"/>
        <v>5.1340580868687011</v>
      </c>
      <c r="AA47" s="189">
        <f t="shared" si="15"/>
        <v>9.8098283380739399</v>
      </c>
      <c r="AB47" s="189">
        <f t="shared" si="16"/>
        <v>13.187671651568527</v>
      </c>
      <c r="AC47" s="189">
        <f t="shared" si="17"/>
        <v>9.5456151566688607</v>
      </c>
      <c r="AD47" s="189">
        <f t="shared" si="18"/>
        <v>16.520285825658252</v>
      </c>
      <c r="AE47" s="189">
        <f t="shared" si="19"/>
        <v>9.942929990297511</v>
      </c>
      <c r="AF47" s="189">
        <f t="shared" si="20"/>
        <v>22.319888618747797</v>
      </c>
      <c r="AG47" s="189">
        <f t="shared" si="22"/>
        <v>8.3356609180507544</v>
      </c>
      <c r="AH47" s="191">
        <f t="shared" si="21"/>
        <v>8.4445825766556677</v>
      </c>
    </row>
    <row r="48" spans="1:34" x14ac:dyDescent="0.25">
      <c r="A48" s="33">
        <v>2014</v>
      </c>
      <c r="B48" s="175">
        <v>151.2870384263</v>
      </c>
      <c r="C48" s="175">
        <v>342.12586387239998</v>
      </c>
      <c r="D48" s="175">
        <v>108.05044318863999</v>
      </c>
      <c r="E48" s="175">
        <v>36.5317439767</v>
      </c>
      <c r="F48" s="175">
        <v>56.30150857852</v>
      </c>
      <c r="G48" s="175">
        <v>43.92696828946</v>
      </c>
      <c r="H48" s="175">
        <v>20.967553364559997</v>
      </c>
      <c r="I48" s="175">
        <v>0.82439710345999995</v>
      </c>
      <c r="J48" s="175">
        <v>7.12208692964</v>
      </c>
      <c r="K48" s="178">
        <f t="shared" si="12"/>
        <v>767.13760372968</v>
      </c>
      <c r="L48" s="177">
        <v>16.457543374580002</v>
      </c>
      <c r="M48" s="177">
        <v>17.883306471319997</v>
      </c>
      <c r="N48" s="177">
        <v>10.24486720056</v>
      </c>
      <c r="O48" s="177">
        <v>4.6289694105599999</v>
      </c>
      <c r="P48" s="177">
        <v>5.0700557486200006</v>
      </c>
      <c r="Q48" s="177">
        <v>7.1353353863599995</v>
      </c>
      <c r="R48" s="177">
        <v>2.1029221646599998</v>
      </c>
      <c r="S48" s="177">
        <v>0.16186903458000002</v>
      </c>
      <c r="T48" s="177">
        <v>0.54549005554000007</v>
      </c>
      <c r="U48" s="179">
        <f t="shared" si="13"/>
        <v>64.230358846779993</v>
      </c>
      <c r="X48" s="33">
        <v>2014</v>
      </c>
      <c r="Y48" s="189">
        <f t="shared" si="14"/>
        <v>10.878356497537858</v>
      </c>
      <c r="Z48" s="189">
        <f t="shared" si="11"/>
        <v>5.227113281908963</v>
      </c>
      <c r="AA48" s="189">
        <f t="shared" si="15"/>
        <v>9.4815596292131694</v>
      </c>
      <c r="AB48" s="189">
        <f t="shared" si="16"/>
        <v>12.671087954389376</v>
      </c>
      <c r="AC48" s="189">
        <f t="shared" si="17"/>
        <v>9.0051863202726228</v>
      </c>
      <c r="AD48" s="189">
        <f t="shared" si="18"/>
        <v>16.243632702674084</v>
      </c>
      <c r="AE48" s="189">
        <f t="shared" si="19"/>
        <v>10.02941129132607</v>
      </c>
      <c r="AF48" s="189">
        <f t="shared" si="20"/>
        <v>19.634837859162126</v>
      </c>
      <c r="AG48" s="189">
        <f t="shared" si="22"/>
        <v>7.6591322308891412</v>
      </c>
      <c r="AH48" s="191">
        <f t="shared" si="21"/>
        <v>8.3727298120316309</v>
      </c>
    </row>
    <row r="49" spans="1:34" x14ac:dyDescent="0.25">
      <c r="A49" s="33">
        <v>2015</v>
      </c>
      <c r="B49" s="175">
        <v>125.12956361972</v>
      </c>
      <c r="C49" s="175">
        <v>324.03203448873995</v>
      </c>
      <c r="D49" s="175">
        <v>100.82249107454</v>
      </c>
      <c r="E49" s="175">
        <v>29.524295569300001</v>
      </c>
      <c r="F49" s="175">
        <v>57.781230741660004</v>
      </c>
      <c r="G49" s="175">
        <v>38.5303794501</v>
      </c>
      <c r="H49" s="175">
        <v>21.089538230439999</v>
      </c>
      <c r="I49" s="175">
        <v>0.86372879954000004</v>
      </c>
      <c r="J49" s="175">
        <v>6.1446739612200005</v>
      </c>
      <c r="K49" s="178">
        <f t="shared" si="12"/>
        <v>703.91793593525983</v>
      </c>
      <c r="L49" s="177">
        <v>13.71580773342</v>
      </c>
      <c r="M49" s="177">
        <v>16.917074496400001</v>
      </c>
      <c r="N49" s="177">
        <v>9.6382032760800005</v>
      </c>
      <c r="O49" s="177">
        <v>4.0598110288199996</v>
      </c>
      <c r="P49" s="177">
        <v>5.3143212210600002</v>
      </c>
      <c r="Q49" s="177">
        <v>6.3764076491399999</v>
      </c>
      <c r="R49" s="177">
        <v>2.1442278844199998</v>
      </c>
      <c r="S49" s="177">
        <v>0.1812318845</v>
      </c>
      <c r="T49" s="177">
        <v>0.51532813489999996</v>
      </c>
      <c r="U49" s="179">
        <f t="shared" si="13"/>
        <v>58.862413308740003</v>
      </c>
      <c r="X49" s="33">
        <v>2015</v>
      </c>
      <c r="Y49" s="189">
        <f t="shared" si="14"/>
        <v>10.961284716938335</v>
      </c>
      <c r="Z49" s="189">
        <f t="shared" si="11"/>
        <v>5.2208030984010216</v>
      </c>
      <c r="AA49" s="189">
        <f t="shared" si="15"/>
        <v>9.5595766116850776</v>
      </c>
      <c r="AB49" s="189">
        <f t="shared" si="16"/>
        <v>13.750746463334687</v>
      </c>
      <c r="AC49" s="189">
        <f t="shared" si="17"/>
        <v>9.1973139942628439</v>
      </c>
      <c r="AD49" s="189">
        <f t="shared" si="18"/>
        <v>16.549039329856509</v>
      </c>
      <c r="AE49" s="189">
        <f t="shared" si="19"/>
        <v>10.167258576221865</v>
      </c>
      <c r="AF49" s="189">
        <f t="shared" si="20"/>
        <v>20.982498742257928</v>
      </c>
      <c r="AG49" s="189">
        <f t="shared" si="22"/>
        <v>8.3865822361335436</v>
      </c>
      <c r="AH49" s="191">
        <f t="shared" si="21"/>
        <v>8.3621130111612398</v>
      </c>
    </row>
    <row r="50" spans="1:34" x14ac:dyDescent="0.25">
      <c r="A50" s="33">
        <v>2016</v>
      </c>
      <c r="B50" s="175">
        <v>104.91489435922</v>
      </c>
      <c r="C50" s="175">
        <v>254.81668888347997</v>
      </c>
      <c r="D50" s="175">
        <v>84.072150819059999</v>
      </c>
      <c r="E50" s="175">
        <v>27.2827944022</v>
      </c>
      <c r="F50" s="175">
        <v>47.041578497299994</v>
      </c>
      <c r="G50" s="175">
        <v>38.30714422442</v>
      </c>
      <c r="H50" s="175">
        <v>20.025509529979999</v>
      </c>
      <c r="I50" s="175">
        <v>0.72576395796000004</v>
      </c>
      <c r="J50" s="175">
        <v>5.8431264220400001</v>
      </c>
      <c r="K50" s="178">
        <f t="shared" si="12"/>
        <v>583.02965109565991</v>
      </c>
      <c r="L50" s="177">
        <v>11.19897017888</v>
      </c>
      <c r="M50" s="177">
        <v>13.294014392419999</v>
      </c>
      <c r="N50" s="177">
        <v>8.0706688104799991</v>
      </c>
      <c r="O50" s="177">
        <v>3.76564793484</v>
      </c>
      <c r="P50" s="177">
        <v>4.13375527062</v>
      </c>
      <c r="Q50" s="177">
        <v>6.3357487487199995</v>
      </c>
      <c r="R50" s="177">
        <v>1.9559063882200001</v>
      </c>
      <c r="S50" s="177">
        <v>0.15659469005999999</v>
      </c>
      <c r="T50" s="177">
        <v>0.49796198815999998</v>
      </c>
      <c r="U50" s="179">
        <f t="shared" si="13"/>
        <v>49.409268402399995</v>
      </c>
      <c r="X50" s="33">
        <v>2016</v>
      </c>
      <c r="Y50" s="189">
        <f t="shared" si="14"/>
        <v>10.674337754690621</v>
      </c>
      <c r="Z50" s="189">
        <f t="shared" si="11"/>
        <v>5.2170893714496671</v>
      </c>
      <c r="AA50" s="189">
        <f t="shared" si="15"/>
        <v>9.5996935154539873</v>
      </c>
      <c r="AB50" s="189">
        <f t="shared" si="16"/>
        <v>13.802280951603512</v>
      </c>
      <c r="AC50" s="189">
        <f t="shared" si="17"/>
        <v>8.7874501721009679</v>
      </c>
      <c r="AD50" s="189">
        <f t="shared" si="18"/>
        <v>16.539339794171067</v>
      </c>
      <c r="AE50" s="189">
        <f t="shared" si="19"/>
        <v>9.7670742674079332</v>
      </c>
      <c r="AF50" s="189">
        <f t="shared" si="20"/>
        <v>21.576531645379749</v>
      </c>
      <c r="AG50" s="189">
        <f t="shared" si="22"/>
        <v>8.52218405341549</v>
      </c>
      <c r="AH50" s="191">
        <f t="shared" si="21"/>
        <v>8.4745721438948269</v>
      </c>
    </row>
    <row r="51" spans="1:34" x14ac:dyDescent="0.25">
      <c r="A51" s="33">
        <v>2017</v>
      </c>
      <c r="B51" s="175">
        <v>93.433298601600001</v>
      </c>
      <c r="C51" s="175">
        <v>271.23109766341997</v>
      </c>
      <c r="D51" s="175">
        <v>80.182308127859997</v>
      </c>
      <c r="E51" s="175">
        <v>25.273550365880002</v>
      </c>
      <c r="F51" s="175">
        <v>46.201539796279995</v>
      </c>
      <c r="G51" s="175">
        <v>32.64380727068</v>
      </c>
      <c r="H51" s="175">
        <v>21.394525796179998</v>
      </c>
      <c r="I51" s="175">
        <v>0.66239743496000003</v>
      </c>
      <c r="J51" s="175">
        <v>4.7163263086600002</v>
      </c>
      <c r="K51" s="178">
        <f t="shared" si="12"/>
        <v>575.73885136551985</v>
      </c>
      <c r="L51" s="177">
        <v>9.762850715259999</v>
      </c>
      <c r="M51" s="177">
        <v>13.77723470558</v>
      </c>
      <c r="N51" s="177">
        <v>7.8466969546399996</v>
      </c>
      <c r="O51" s="177">
        <v>3.4347712662599998</v>
      </c>
      <c r="P51" s="177">
        <v>4.0008615652400001</v>
      </c>
      <c r="Q51" s="177">
        <v>5.6457594340600004</v>
      </c>
      <c r="R51" s="177">
        <v>2.0548234810600001</v>
      </c>
      <c r="S51" s="177">
        <v>0.13351512367999999</v>
      </c>
      <c r="T51" s="177">
        <v>0.41279592976000001</v>
      </c>
      <c r="U51" s="179">
        <f t="shared" si="13"/>
        <v>47.069309175539992</v>
      </c>
      <c r="X51" s="33">
        <v>2017</v>
      </c>
      <c r="Y51" s="189">
        <f t="shared" si="14"/>
        <v>10.449005719993723</v>
      </c>
      <c r="Z51" s="189">
        <f t="shared" si="11"/>
        <v>5.0795188399365054</v>
      </c>
      <c r="AA51" s="189">
        <f t="shared" si="15"/>
        <v>9.7860701916032777</v>
      </c>
      <c r="AB51" s="189">
        <f t="shared" si="16"/>
        <v>13.59037893978298</v>
      </c>
      <c r="AC51" s="189">
        <f t="shared" si="17"/>
        <v>8.6595849031900389</v>
      </c>
      <c r="AD51" s="189">
        <f t="shared" si="18"/>
        <v>17.29503972145708</v>
      </c>
      <c r="AE51" s="189">
        <f t="shared" si="19"/>
        <v>9.6044357357380168</v>
      </c>
      <c r="AF51" s="189">
        <f t="shared" si="20"/>
        <v>20.156346723785624</v>
      </c>
      <c r="AG51" s="189">
        <f t="shared" si="22"/>
        <v>8.7524887538428899</v>
      </c>
      <c r="AH51" s="191">
        <f t="shared" si="21"/>
        <v>8.1754616809170422</v>
      </c>
    </row>
    <row r="52" spans="1:34" x14ac:dyDescent="0.25">
      <c r="A52" s="33">
        <v>2018</v>
      </c>
      <c r="B52" s="175">
        <v>86.300366335060005</v>
      </c>
      <c r="C52" s="175">
        <v>255.76719761464</v>
      </c>
      <c r="D52" s="175">
        <v>77.236621186280004</v>
      </c>
      <c r="E52" s="175">
        <v>20.615406046519997</v>
      </c>
      <c r="F52" s="175">
        <v>42.809751625600001</v>
      </c>
      <c r="G52" s="175">
        <v>25.41799247266</v>
      </c>
      <c r="H52" s="175">
        <v>22.010310508379998</v>
      </c>
      <c r="I52" s="175">
        <v>0.56953758298000001</v>
      </c>
      <c r="J52" s="175">
        <v>2.7286060250199999</v>
      </c>
      <c r="K52" s="178">
        <f t="shared" si="12"/>
        <v>533.45578939714005</v>
      </c>
      <c r="L52" s="177">
        <v>8.9697195705000006</v>
      </c>
      <c r="M52" s="177">
        <v>12.9687549824</v>
      </c>
      <c r="N52" s="177">
        <v>7.6772448024399988</v>
      </c>
      <c r="O52" s="177">
        <v>2.5685740299400002</v>
      </c>
      <c r="P52" s="177">
        <v>3.8532806156600001</v>
      </c>
      <c r="Q52" s="177">
        <v>4.2179089161400007</v>
      </c>
      <c r="R52" s="177">
        <v>2.2127789411199998</v>
      </c>
      <c r="S52" s="177">
        <v>0.12481526748000001</v>
      </c>
      <c r="T52" s="177">
        <v>0.21084405406000001</v>
      </c>
      <c r="U52" s="179">
        <f t="shared" si="13"/>
        <v>42.803921179740001</v>
      </c>
      <c r="X52" s="33">
        <v>2018</v>
      </c>
      <c r="Y52" s="189">
        <f t="shared" si="14"/>
        <v>10.393605440416307</v>
      </c>
      <c r="Z52" s="189">
        <f t="shared" si="11"/>
        <v>5.0705309763528783</v>
      </c>
      <c r="AA52" s="189">
        <f t="shared" si="15"/>
        <v>9.9399024510975806</v>
      </c>
      <c r="AB52" s="189">
        <f t="shared" si="16"/>
        <v>12.459487938990126</v>
      </c>
      <c r="AC52" s="189">
        <f t="shared" si="17"/>
        <v>9.0009413027188856</v>
      </c>
      <c r="AD52" s="189">
        <f t="shared" si="18"/>
        <v>16.594185873163866</v>
      </c>
      <c r="AE52" s="189">
        <f t="shared" si="19"/>
        <v>10.053374486823015</v>
      </c>
      <c r="AF52" s="189">
        <f t="shared" si="20"/>
        <v>21.915194222465043</v>
      </c>
      <c r="AG52" s="189">
        <f t="shared" si="22"/>
        <v>7.7271710216374885</v>
      </c>
      <c r="AH52" s="191">
        <f t="shared" si="21"/>
        <v>8.0238928943132919</v>
      </c>
    </row>
    <row r="53" spans="1:34" x14ac:dyDescent="0.25">
      <c r="A53" s="33">
        <v>2019</v>
      </c>
      <c r="B53" s="175">
        <v>85.12154852047999</v>
      </c>
      <c r="C53" s="175">
        <v>237.13191059053997</v>
      </c>
      <c r="D53" s="175">
        <v>72.354418828979988</v>
      </c>
      <c r="E53" s="175">
        <v>19.64971565806</v>
      </c>
      <c r="F53" s="175">
        <v>42.351613932260001</v>
      </c>
      <c r="G53" s="175">
        <v>22.166348189920001</v>
      </c>
      <c r="H53" s="175">
        <v>20.082647355100001</v>
      </c>
      <c r="I53" s="175">
        <v>0.23872441699999999</v>
      </c>
      <c r="J53" s="175">
        <v>3.1331774609000003</v>
      </c>
      <c r="K53" s="178">
        <f t="shared" si="12"/>
        <v>502.23010495324007</v>
      </c>
      <c r="L53" s="177">
        <v>8.4793298137999997</v>
      </c>
      <c r="M53" s="177">
        <v>12.189870192359999</v>
      </c>
      <c r="N53" s="177">
        <v>7.3192597810999995</v>
      </c>
      <c r="O53" s="177">
        <v>2.4989561295599998</v>
      </c>
      <c r="P53" s="177">
        <v>3.8249230760399997</v>
      </c>
      <c r="Q53" s="177">
        <v>3.7553033613000002</v>
      </c>
      <c r="R53" s="177">
        <v>1.96386235682</v>
      </c>
      <c r="S53" s="177">
        <v>3.7823962920000002E-2</v>
      </c>
      <c r="T53" s="177">
        <v>0.26156358068000002</v>
      </c>
      <c r="U53" s="179">
        <f t="shared" si="13"/>
        <v>40.33089225458</v>
      </c>
      <c r="X53" s="33">
        <v>2019</v>
      </c>
      <c r="Y53" s="189">
        <f t="shared" si="14"/>
        <v>9.9614374517163515</v>
      </c>
      <c r="Z53" s="189">
        <f t="shared" si="11"/>
        <v>5.1405439959569472</v>
      </c>
      <c r="AA53" s="189">
        <f t="shared" si="15"/>
        <v>10.115843509710327</v>
      </c>
      <c r="AB53" s="189">
        <f t="shared" si="16"/>
        <v>12.717518019325475</v>
      </c>
      <c r="AC53" s="189">
        <f t="shared" si="17"/>
        <v>9.0313513958590512</v>
      </c>
      <c r="AD53" s="189">
        <f t="shared" si="18"/>
        <v>16.941461575559387</v>
      </c>
      <c r="AE53" s="189">
        <f t="shared" si="19"/>
        <v>9.7789017657638446</v>
      </c>
      <c r="AF53" s="189">
        <f t="shared" si="20"/>
        <v>15.844195325859777</v>
      </c>
      <c r="AG53" s="189">
        <f t="shared" si="22"/>
        <v>8.3481891448582779</v>
      </c>
      <c r="AH53" s="191">
        <f t="shared" si="21"/>
        <v>8.0303613536538183</v>
      </c>
    </row>
    <row r="54" spans="1:34" x14ac:dyDescent="0.25">
      <c r="A54" s="33">
        <v>2020</v>
      </c>
      <c r="B54" s="175">
        <v>59.116033621340002</v>
      </c>
      <c r="C54" s="175">
        <v>186.00799578502</v>
      </c>
      <c r="D54" s="175">
        <v>54.800288970920001</v>
      </c>
      <c r="E54" s="175">
        <v>15.445473408619998</v>
      </c>
      <c r="F54" s="175">
        <v>35.855383227179999</v>
      </c>
      <c r="G54" s="175">
        <v>20.332954646339999</v>
      </c>
      <c r="H54" s="175">
        <v>19.26880619812</v>
      </c>
      <c r="I54" s="175">
        <v>0.14258783086000001</v>
      </c>
      <c r="J54" s="175">
        <v>2.5453729014399999</v>
      </c>
      <c r="K54" s="178">
        <f t="shared" si="12"/>
        <v>393.51489658983991</v>
      </c>
      <c r="L54" s="177">
        <v>5.8460720354999998</v>
      </c>
      <c r="M54" s="177">
        <v>9.4367875437599995</v>
      </c>
      <c r="N54" s="177">
        <v>5.8263925797600002</v>
      </c>
      <c r="O54" s="177">
        <v>2.1034701013799997</v>
      </c>
      <c r="P54" s="177">
        <v>3.2818452121199999</v>
      </c>
      <c r="Q54" s="177">
        <v>3.3775146005599996</v>
      </c>
      <c r="R54" s="177">
        <v>1.90404109326</v>
      </c>
      <c r="S54" s="177">
        <v>2.633180668E-2</v>
      </c>
      <c r="T54" s="177">
        <v>0.19440504527999999</v>
      </c>
      <c r="U54" s="179">
        <f t="shared" si="13"/>
        <v>31.996860018299998</v>
      </c>
      <c r="X54" s="33">
        <v>2020</v>
      </c>
      <c r="Y54" s="189">
        <f t="shared" si="14"/>
        <v>9.8891479644020901</v>
      </c>
      <c r="Z54" s="189">
        <f t="shared" si="11"/>
        <v>5.0733235976944941</v>
      </c>
      <c r="AA54" s="189">
        <f t="shared" si="15"/>
        <v>10.632047182911389</v>
      </c>
      <c r="AB54" s="189">
        <f t="shared" si="16"/>
        <v>13.618683259045136</v>
      </c>
      <c r="AC54" s="189">
        <f t="shared" si="17"/>
        <v>9.1530055370659458</v>
      </c>
      <c r="AD54" s="189">
        <f t="shared" si="18"/>
        <v>16.611036906866676</v>
      </c>
      <c r="AE54" s="189">
        <f t="shared" si="19"/>
        <v>9.8814689072215156</v>
      </c>
      <c r="AF54" s="189">
        <f t="shared" si="20"/>
        <v>18.467078516576851</v>
      </c>
      <c r="AG54" s="189">
        <f t="shared" si="22"/>
        <v>7.6375860358228351</v>
      </c>
      <c r="AH54" s="191">
        <f t="shared" si="21"/>
        <v>8.1310416189022412</v>
      </c>
    </row>
    <row r="55" spans="1:34" x14ac:dyDescent="0.25">
      <c r="A55" s="33">
        <v>2021</v>
      </c>
      <c r="B55" s="175">
        <v>64.344004006920002</v>
      </c>
      <c r="C55" s="175">
        <v>202.79738560359999</v>
      </c>
      <c r="D55" s="175">
        <v>55.104679612219996</v>
      </c>
      <c r="E55" s="175">
        <v>13.981500797459999</v>
      </c>
      <c r="F55" s="175">
        <v>35.040576830680003</v>
      </c>
      <c r="G55" s="175">
        <v>19.538893642080001</v>
      </c>
      <c r="H55" s="175">
        <v>19.262298088800001</v>
      </c>
      <c r="I55" s="175">
        <v>0</v>
      </c>
      <c r="J55" s="175">
        <v>2.2774572464</v>
      </c>
      <c r="K55" s="178">
        <f t="shared" si="12"/>
        <v>412.34679582815988</v>
      </c>
      <c r="L55" s="177">
        <v>6.5049387259000007</v>
      </c>
      <c r="M55" s="177">
        <v>10.220699018179999</v>
      </c>
      <c r="N55" s="177">
        <v>5.9009264885600006</v>
      </c>
      <c r="O55" s="177">
        <v>1.87640748328</v>
      </c>
      <c r="P55" s="177">
        <v>3.0321384740399999</v>
      </c>
      <c r="Q55" s="177">
        <v>3.3115626145600001</v>
      </c>
      <c r="R55" s="177">
        <v>1.9469770154800001</v>
      </c>
      <c r="S55" s="177">
        <v>0</v>
      </c>
      <c r="T55" s="177">
        <v>0.17705976367999998</v>
      </c>
      <c r="U55" s="179">
        <f t="shared" si="13"/>
        <v>32.970709583679998</v>
      </c>
      <c r="X55" s="33">
        <v>2021</v>
      </c>
      <c r="Y55" s="189">
        <f t="shared" si="14"/>
        <v>10.109626881784378</v>
      </c>
      <c r="Z55" s="189">
        <f t="shared" si="11"/>
        <v>5.0398573866026037</v>
      </c>
      <c r="AA55" s="189">
        <f>N55/D55*100</f>
        <v>10.708575986804963</v>
      </c>
      <c r="AB55" s="189">
        <f>O55/E55*100</f>
        <v>13.420644253161178</v>
      </c>
      <c r="AC55" s="189">
        <f>P55/F55*100</f>
        <v>8.6532207751363028</v>
      </c>
      <c r="AD55" s="189">
        <f>Q55/G55*100</f>
        <v>16.948567688745911</v>
      </c>
      <c r="AE55" s="189">
        <f>R55/H55*100</f>
        <v>10.107708885535644</v>
      </c>
      <c r="AF55" s="189"/>
      <c r="AG55" s="189">
        <f t="shared" si="22"/>
        <v>7.7744495076638724</v>
      </c>
      <c r="AH55" s="191">
        <f t="shared" si="21"/>
        <v>7.9958689911634737</v>
      </c>
    </row>
    <row r="56" spans="1:34" x14ac:dyDescent="0.25">
      <c r="A56" s="34" t="s">
        <v>424</v>
      </c>
      <c r="B56" s="175">
        <f>SUM(B6:B55)</f>
        <v>9697.0701109840611</v>
      </c>
      <c r="C56" s="175">
        <f>SUM(C6:C55)</f>
        <v>9566.2569784822408</v>
      </c>
      <c r="D56" s="175">
        <f>SUM(D6:D55)</f>
        <v>4288.4420105481204</v>
      </c>
      <c r="E56" s="175">
        <f>SUM(E6:E55)</f>
        <v>1636.6700991130199</v>
      </c>
      <c r="F56" s="175">
        <f>SUM(F6:F55)</f>
        <v>3117.7320854668205</v>
      </c>
      <c r="G56" s="175">
        <f t="shared" ref="G56:L56" si="23">SUM(G6:G55)</f>
        <v>1701.8409187652805</v>
      </c>
      <c r="H56" s="175">
        <f t="shared" si="23"/>
        <v>888.4562384320401</v>
      </c>
      <c r="I56" s="175">
        <f t="shared" si="23"/>
        <v>138.30009720644006</v>
      </c>
      <c r="J56" s="175">
        <f t="shared" si="23"/>
        <v>292.46751196457984</v>
      </c>
      <c r="K56" s="178">
        <f t="shared" si="23"/>
        <v>31327.236050962609</v>
      </c>
      <c r="L56" s="177">
        <f t="shared" si="23"/>
        <v>1093.6680464112596</v>
      </c>
      <c r="M56" s="177">
        <f t="shared" ref="M56:U56" si="24">SUM(M6:M55)</f>
        <v>507.45190832918001</v>
      </c>
      <c r="N56" s="177">
        <f t="shared" si="24"/>
        <v>440.50695031657995</v>
      </c>
      <c r="O56" s="177">
        <f t="shared" si="24"/>
        <v>172.36474884389995</v>
      </c>
      <c r="P56" s="177">
        <f t="shared" si="24"/>
        <v>310.27847264525997</v>
      </c>
      <c r="Q56" s="177">
        <f t="shared" si="24"/>
        <v>275.19095469265989</v>
      </c>
      <c r="R56" s="177">
        <f t="shared" si="24"/>
        <v>84.21205521148002</v>
      </c>
      <c r="S56" s="177">
        <f t="shared" si="24"/>
        <v>22.583528520619996</v>
      </c>
      <c r="T56" s="177">
        <f t="shared" si="24"/>
        <v>20.184584450160003</v>
      </c>
      <c r="U56" s="179">
        <f t="shared" si="24"/>
        <v>2926.4412494211001</v>
      </c>
    </row>
    <row r="57" spans="1:34" x14ac:dyDescent="0.25">
      <c r="B57" s="227"/>
      <c r="C57" s="227"/>
      <c r="D57" s="227"/>
      <c r="E57" s="227"/>
      <c r="F57" s="227"/>
      <c r="G57" s="227"/>
      <c r="H57" s="227"/>
      <c r="I57" s="227"/>
      <c r="J57" s="227"/>
      <c r="K57" s="121"/>
      <c r="M57" s="121"/>
      <c r="U57" s="121"/>
    </row>
    <row r="58" spans="1:34" x14ac:dyDescent="0.25">
      <c r="F58" s="121"/>
      <c r="P58" s="121"/>
    </row>
    <row r="59" spans="1:34" x14ac:dyDescent="0.25">
      <c r="B59" t="s">
        <v>353</v>
      </c>
      <c r="U59" s="121"/>
      <c r="Y59" t="s">
        <v>353</v>
      </c>
    </row>
    <row r="60" spans="1:34" x14ac:dyDescent="0.25">
      <c r="A60" s="34" t="s">
        <v>311</v>
      </c>
      <c r="B60" s="181" t="s">
        <v>114</v>
      </c>
      <c r="C60" s="181" t="s">
        <v>115</v>
      </c>
      <c r="D60" s="181" t="s">
        <v>114</v>
      </c>
      <c r="E60" s="181" t="s">
        <v>114</v>
      </c>
      <c r="F60" s="181" t="s">
        <v>115</v>
      </c>
      <c r="G60" s="181" t="s">
        <v>116</v>
      </c>
      <c r="H60" s="181" t="s">
        <v>116</v>
      </c>
      <c r="I60" s="181" t="s">
        <v>114</v>
      </c>
      <c r="J60" s="181" t="s">
        <v>114</v>
      </c>
      <c r="X60" s="33" t="s">
        <v>311</v>
      </c>
      <c r="Y60" s="188" t="s">
        <v>114</v>
      </c>
      <c r="Z60" s="188" t="s">
        <v>115</v>
      </c>
      <c r="AA60" s="188" t="s">
        <v>114</v>
      </c>
      <c r="AB60" s="188" t="s">
        <v>114</v>
      </c>
      <c r="AC60" s="188" t="s">
        <v>115</v>
      </c>
      <c r="AD60" s="188" t="s">
        <v>116</v>
      </c>
      <c r="AE60" s="188" t="s">
        <v>116</v>
      </c>
      <c r="AF60" s="188" t="s">
        <v>114</v>
      </c>
      <c r="AG60" s="188" t="s">
        <v>114</v>
      </c>
      <c r="AH60" s="187"/>
    </row>
    <row r="61" spans="1:34" x14ac:dyDescent="0.25">
      <c r="A61" s="34" t="s">
        <v>352</v>
      </c>
      <c r="B61" s="495" t="s">
        <v>300</v>
      </c>
      <c r="C61" s="181" t="s">
        <v>346</v>
      </c>
      <c r="D61" s="181" t="s">
        <v>53</v>
      </c>
      <c r="E61" s="181" t="s">
        <v>274</v>
      </c>
      <c r="F61" s="181" t="s">
        <v>274</v>
      </c>
      <c r="G61" s="181" t="s">
        <v>239</v>
      </c>
      <c r="H61" s="181" t="s">
        <v>347</v>
      </c>
      <c r="I61" s="181" t="s">
        <v>275</v>
      </c>
      <c r="J61" s="181" t="s">
        <v>340</v>
      </c>
      <c r="X61" s="33" t="s">
        <v>352</v>
      </c>
      <c r="Y61" s="188" t="s">
        <v>300</v>
      </c>
      <c r="Z61" s="188" t="s">
        <v>346</v>
      </c>
      <c r="AA61" s="188" t="s">
        <v>53</v>
      </c>
      <c r="AB61" s="188" t="s">
        <v>274</v>
      </c>
      <c r="AC61" s="188" t="s">
        <v>274</v>
      </c>
      <c r="AD61" s="188" t="s">
        <v>239</v>
      </c>
      <c r="AE61" s="188" t="s">
        <v>347</v>
      </c>
      <c r="AF61" s="188" t="s">
        <v>275</v>
      </c>
      <c r="AG61" s="188" t="s">
        <v>340</v>
      </c>
      <c r="AH61" s="6"/>
    </row>
    <row r="62" spans="1:34" x14ac:dyDescent="0.25">
      <c r="A62" s="34" t="s">
        <v>351</v>
      </c>
      <c r="B62" s="175">
        <f>B56/10^3</f>
        <v>9.6970701109840611</v>
      </c>
      <c r="C62" s="175">
        <f t="shared" ref="C62:J62" si="25">C56/10^3</f>
        <v>9.5662569784822402</v>
      </c>
      <c r="D62" s="175">
        <f t="shared" si="25"/>
        <v>4.2884420105481205</v>
      </c>
      <c r="E62" s="175">
        <f t="shared" si="25"/>
        <v>1.6366700991130199</v>
      </c>
      <c r="F62" s="175">
        <f t="shared" si="25"/>
        <v>3.1177320854668205</v>
      </c>
      <c r="G62" s="175">
        <f t="shared" si="25"/>
        <v>1.7018409187652805</v>
      </c>
      <c r="H62" s="175">
        <f t="shared" si="25"/>
        <v>0.88845623843204014</v>
      </c>
      <c r="I62" s="175">
        <f t="shared" si="25"/>
        <v>0.13830009720644007</v>
      </c>
      <c r="J62" s="175">
        <f t="shared" si="25"/>
        <v>0.29246751196457982</v>
      </c>
      <c r="X62" s="33" t="s">
        <v>355</v>
      </c>
      <c r="Y62" s="189">
        <f t="array" ref="Y62">AVERAGE(IF(Y6:Y55&gt;0,Y6:Y55))</f>
        <v>11.368806587281409</v>
      </c>
      <c r="Z62" s="189">
        <f t="array" ref="Z62">AVERAGE(IF(Z6:Z55&gt;0,Z6:Z55))</f>
        <v>5.3206591487123198</v>
      </c>
      <c r="AA62" s="189">
        <f t="array" ref="AA62">AVERAGE(IF(AA6:AA55&gt;0,AA6:AA55))</f>
        <v>10.268811190152245</v>
      </c>
      <c r="AB62" s="189">
        <f t="array" ref="AB62">AVERAGE(IF(AB6:AB55&gt;0,AB6:AB55))</f>
        <v>10.595340115768668</v>
      </c>
      <c r="AC62" s="189">
        <f t="array" ref="AC62">AVERAGE(IF(AC24:AC55&gt;0,AC24:AC55))</f>
        <v>13.397340818943198</v>
      </c>
      <c r="AD62" s="189">
        <f t="array" ref="AD62">AVERAGE(IF(AD6:AD55&gt;0,AD6:AD55))</f>
        <v>15.475109894685627</v>
      </c>
      <c r="AE62" s="189">
        <f t="array" ref="AE62">AVERAGE(IF(AE6:AE55&gt;0,AE6:AE55))</f>
        <v>9.4034058154894868</v>
      </c>
      <c r="AF62" s="189">
        <f t="array" ref="AF62">AVERAGE(IF(AF6:AF55&gt;0,AF6:AF55))</f>
        <v>17.253419649938614</v>
      </c>
      <c r="AG62" s="189">
        <f t="array" ref="AG62">AVERAGE(IF(AG6:AG55&gt;0,AG6:AG55))</f>
        <v>8.3159317474108647</v>
      </c>
      <c r="AH62" s="6"/>
    </row>
    <row r="63" spans="1:34" x14ac:dyDescent="0.25">
      <c r="A63" s="34" t="s">
        <v>348</v>
      </c>
      <c r="B63" s="177">
        <f>B64/B62*100</f>
        <v>11.278334939255934</v>
      </c>
      <c r="C63" s="177">
        <f>C64/C62*100</f>
        <v>5.3046025155984378</v>
      </c>
      <c r="D63" s="177">
        <f>D64/D62*100</f>
        <v>10.271957723412871</v>
      </c>
      <c r="E63" s="177">
        <f t="shared" ref="E63:J63" si="26">E64/E62*100</f>
        <v>10.531428962825899</v>
      </c>
      <c r="F63" s="177">
        <f t="shared" si="26"/>
        <v>9.9520569484340982</v>
      </c>
      <c r="G63" s="177">
        <f t="shared" si="26"/>
        <v>16.170192622487676</v>
      </c>
      <c r="H63" s="177">
        <f t="shared" si="26"/>
        <v>9.4784696835601743</v>
      </c>
      <c r="I63" s="177">
        <f t="shared" si="26"/>
        <v>16.329365616359361</v>
      </c>
      <c r="J63" s="177">
        <f t="shared" si="26"/>
        <v>6.9014791812515979</v>
      </c>
      <c r="K63" s="121"/>
      <c r="X63" s="33" t="s">
        <v>356</v>
      </c>
      <c r="Y63" s="189">
        <f t="array" ref="Y63">STDEV(IF(Y6:Y55&gt;0,Y6:Y55))</f>
        <v>1.3352923862804291</v>
      </c>
      <c r="Z63" s="189">
        <f t="array" ref="Z63">STDEV(IF(Z6:Z55&gt;0,Z6:Z55))</f>
        <v>0.20059633663305981</v>
      </c>
      <c r="AA63" s="189">
        <f t="array" ref="AA63">STDEV(IF(AA6:AA55&gt;0,AA6:AA55))</f>
        <v>0.99240169432519254</v>
      </c>
      <c r="AB63" s="189">
        <f t="array" ref="AB63">STDEV(IF(AB6:AB55&gt;0,AB6:AB55))</f>
        <v>1.5626126755090901</v>
      </c>
      <c r="AC63" s="189">
        <f t="array" ref="AC63">STDEV(IF(AC24:AC55&gt;0,AC24:AC55))</f>
        <v>3.8072484726290359</v>
      </c>
      <c r="AD63" s="189">
        <f t="array" ref="AD63">STDEV(IF(AD6:AD55&gt;0,AD6:AD55))</f>
        <v>1.9555027145655792</v>
      </c>
      <c r="AE63" s="189">
        <f t="array" ref="AE63">STDEV(IF(AE6:AE55&gt;0,AE6:AE55))</f>
        <v>0.53870238494634748</v>
      </c>
      <c r="AF63" s="189">
        <f t="array" ref="AF63">STDEV(IF(AF6:AF55&gt;0,AF6:AF55))</f>
        <v>3.6643269433476466</v>
      </c>
      <c r="AG63" s="189">
        <f t="array" ref="AG63">STDEV(IF(AG6:AG55&gt;0,AG6:AG55))</f>
        <v>2.4012245312282241</v>
      </c>
      <c r="AH63" s="187"/>
    </row>
    <row r="64" spans="1:34" x14ac:dyDescent="0.25">
      <c r="A64" s="34" t="s">
        <v>350</v>
      </c>
      <c r="B64" s="177">
        <f>L56/10^3</f>
        <v>1.0936680464112596</v>
      </c>
      <c r="C64" s="177">
        <f t="shared" ref="C64:J64" si="27">M56/10^3</f>
        <v>0.50745190832917997</v>
      </c>
      <c r="D64" s="177">
        <f t="shared" si="27"/>
        <v>0.44050695031657994</v>
      </c>
      <c r="E64" s="177">
        <f t="shared" si="27"/>
        <v>0.17236474884389993</v>
      </c>
      <c r="F64" s="177">
        <f t="shared" si="27"/>
        <v>0.31027847264525998</v>
      </c>
      <c r="G64" s="177">
        <f t="shared" si="27"/>
        <v>0.27519095469265986</v>
      </c>
      <c r="H64" s="177">
        <f t="shared" si="27"/>
        <v>8.4212055211480022E-2</v>
      </c>
      <c r="I64" s="177">
        <f t="shared" si="27"/>
        <v>2.2583528520619997E-2</v>
      </c>
      <c r="J64" s="177">
        <f t="shared" si="27"/>
        <v>2.0184584450160001E-2</v>
      </c>
      <c r="AH64" s="187"/>
    </row>
    <row r="65" spans="2:11" x14ac:dyDescent="0.25">
      <c r="K65" s="121"/>
    </row>
    <row r="66" spans="2:11" x14ac:dyDescent="0.25">
      <c r="B66" s="180"/>
      <c r="C66" s="180"/>
      <c r="D66" s="180"/>
    </row>
    <row r="67" spans="2:11" x14ac:dyDescent="0.25">
      <c r="B67" s="180"/>
      <c r="C67" s="180"/>
      <c r="D67" s="180"/>
    </row>
  </sheetData>
  <mergeCells count="8">
    <mergeCell ref="E4:F4"/>
    <mergeCell ref="A3:A5"/>
    <mergeCell ref="B3:J3"/>
    <mergeCell ref="Y3:AH3"/>
    <mergeCell ref="X3:X5"/>
    <mergeCell ref="AB4:AC4"/>
    <mergeCell ref="L3:U3"/>
    <mergeCell ref="O4:P4"/>
  </mergeCells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1F68-391F-4D4E-84F1-AB43A055B9C5}">
  <dimension ref="A1:CH70"/>
  <sheetViews>
    <sheetView zoomScaleNormal="100" zoomScaleSheetLayoutView="50" workbookViewId="0">
      <pane ySplit="4" topLeftCell="A5" activePane="bottomLeft" state="frozen"/>
      <selection activeCell="B1" sqref="B1"/>
      <selection pane="bottomLeft"/>
    </sheetView>
  </sheetViews>
  <sheetFormatPr defaultRowHeight="15" x14ac:dyDescent="0.25"/>
  <cols>
    <col min="1" max="1" width="9.7109375" bestFit="1" customWidth="1"/>
    <col min="2" max="2" width="7" bestFit="1" customWidth="1"/>
    <col min="3" max="3" width="5.5703125" bestFit="1" customWidth="1"/>
    <col min="4" max="4" width="7.42578125" bestFit="1" customWidth="1"/>
    <col min="5" max="5" width="7" bestFit="1" customWidth="1"/>
    <col min="6" max="6" width="8.140625" customWidth="1"/>
    <col min="7" max="7" width="10.42578125" customWidth="1"/>
    <col min="8" max="8" width="7" bestFit="1" customWidth="1"/>
    <col min="9" max="9" width="5" bestFit="1" customWidth="1"/>
    <col min="10" max="10" width="8.5703125" bestFit="1" customWidth="1"/>
    <col min="11" max="11" width="6" style="6" bestFit="1" customWidth="1"/>
    <col min="12" max="12" width="7" bestFit="1" customWidth="1"/>
    <col min="13" max="14" width="6" bestFit="1" customWidth="1"/>
    <col min="15" max="15" width="8.28515625" customWidth="1"/>
    <col min="16" max="18" width="7" bestFit="1" customWidth="1"/>
    <col min="19" max="19" width="6" bestFit="1" customWidth="1"/>
    <col min="20" max="20" width="8.5703125" bestFit="1" customWidth="1"/>
    <col min="21" max="21" width="6" bestFit="1" customWidth="1"/>
    <col min="22" max="22" width="8.5703125" bestFit="1" customWidth="1"/>
    <col min="23" max="24" width="7" bestFit="1" customWidth="1"/>
    <col min="25" max="25" width="6" bestFit="1" customWidth="1"/>
    <col min="26" max="26" width="8.5703125" bestFit="1" customWidth="1"/>
    <col min="27" max="27" width="9.7109375" customWidth="1"/>
    <col min="28" max="28" width="9.7109375" bestFit="1" customWidth="1"/>
    <col min="29" max="29" width="9.5703125" bestFit="1" customWidth="1"/>
    <col min="30" max="30" width="7" bestFit="1" customWidth="1"/>
    <col min="31" max="31" width="6" bestFit="1" customWidth="1"/>
    <col min="32" max="33" width="7" bestFit="1" customWidth="1"/>
    <col min="34" max="34" width="6" bestFit="1" customWidth="1"/>
    <col min="35" max="35" width="8" bestFit="1" customWidth="1"/>
    <col min="36" max="36" width="7" bestFit="1" customWidth="1"/>
    <col min="37" max="37" width="6" bestFit="1" customWidth="1"/>
    <col min="38" max="38" width="8" bestFit="1" customWidth="1"/>
    <col min="39" max="40" width="7" bestFit="1" customWidth="1"/>
    <col min="41" max="42" width="6" bestFit="1" customWidth="1"/>
    <col min="43" max="44" width="7" bestFit="1" customWidth="1"/>
    <col min="45" max="45" width="8" bestFit="1" customWidth="1"/>
    <col min="46" max="46" width="7" bestFit="1" customWidth="1"/>
    <col min="47" max="47" width="6" bestFit="1" customWidth="1"/>
    <col min="48" max="48" width="8" bestFit="1" customWidth="1"/>
    <col min="49" max="49" width="6" bestFit="1" customWidth="1"/>
    <col min="50" max="50" width="8" bestFit="1" customWidth="1"/>
    <col min="51" max="53" width="7" bestFit="1" customWidth="1"/>
    <col min="54" max="55" width="8" bestFit="1" customWidth="1"/>
    <col min="56" max="56" width="9.7109375" bestFit="1" customWidth="1"/>
    <col min="57" max="57" width="9.5703125" bestFit="1" customWidth="1"/>
    <col min="59" max="59" width="9.7109375" bestFit="1" customWidth="1"/>
    <col min="60" max="62" width="7" bestFit="1" customWidth="1"/>
    <col min="63" max="63" width="6" bestFit="1" customWidth="1"/>
    <col min="64" max="65" width="7" bestFit="1" customWidth="1"/>
    <col min="66" max="66" width="6" bestFit="1" customWidth="1"/>
    <col min="67" max="72" width="7" bestFit="1" customWidth="1"/>
    <col min="73" max="73" width="6" bestFit="1" customWidth="1"/>
    <col min="74" max="84" width="7" bestFit="1" customWidth="1"/>
    <col min="85" max="85" width="6" bestFit="1" customWidth="1"/>
    <col min="86" max="86" width="9.7109375" bestFit="1" customWidth="1"/>
  </cols>
  <sheetData>
    <row r="1" spans="1:86" x14ac:dyDescent="0.25">
      <c r="A1" s="24" t="s">
        <v>138</v>
      </c>
      <c r="B1" t="s">
        <v>367</v>
      </c>
      <c r="L1" s="1"/>
      <c r="BG1" s="217" t="s">
        <v>119</v>
      </c>
      <c r="BH1" s="24" t="s">
        <v>368</v>
      </c>
    </row>
    <row r="2" spans="1:86" x14ac:dyDescent="0.25"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</row>
    <row r="3" spans="1:86" x14ac:dyDescent="0.25">
      <c r="B3" s="556" t="s">
        <v>358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7"/>
      <c r="X3" s="557"/>
      <c r="Y3" s="557"/>
      <c r="Z3" s="557"/>
      <c r="AA3" s="557"/>
      <c r="AB3" s="557"/>
      <c r="AC3" s="558"/>
      <c r="AD3" s="555" t="s">
        <v>359</v>
      </c>
      <c r="AE3" s="555"/>
      <c r="AF3" s="555"/>
      <c r="AG3" s="555"/>
      <c r="AH3" s="555"/>
      <c r="AI3" s="555"/>
      <c r="AJ3" s="555"/>
      <c r="AK3" s="555"/>
      <c r="AL3" s="555"/>
      <c r="AM3" s="555"/>
      <c r="AN3" s="555"/>
      <c r="AO3" s="555"/>
      <c r="AP3" s="555"/>
      <c r="AQ3" s="555"/>
      <c r="AR3" s="555"/>
      <c r="AS3" s="555"/>
      <c r="AT3" s="555"/>
      <c r="AU3" s="555"/>
      <c r="AV3" s="555"/>
      <c r="AW3" s="555"/>
      <c r="AX3" s="555"/>
      <c r="AY3" s="555"/>
      <c r="AZ3" s="555"/>
      <c r="BA3" s="555"/>
      <c r="BB3" s="555"/>
      <c r="BC3" s="555"/>
      <c r="BD3" s="555"/>
      <c r="BE3" s="555"/>
      <c r="BH3" s="546" t="s">
        <v>361</v>
      </c>
      <c r="BI3" s="547"/>
      <c r="BJ3" s="547"/>
      <c r="BK3" s="547"/>
      <c r="BL3" s="547"/>
      <c r="BM3" s="547"/>
      <c r="BN3" s="547"/>
      <c r="BO3" s="547"/>
      <c r="BP3" s="547"/>
      <c r="BQ3" s="547"/>
      <c r="BR3" s="547"/>
      <c r="BS3" s="547"/>
      <c r="BT3" s="547"/>
      <c r="BU3" s="547"/>
      <c r="BV3" s="547"/>
      <c r="BW3" s="547"/>
      <c r="BX3" s="547"/>
      <c r="BY3" s="547"/>
      <c r="BZ3" s="547"/>
      <c r="CA3" s="547"/>
      <c r="CB3" s="547"/>
      <c r="CC3" s="547"/>
      <c r="CD3" s="547"/>
      <c r="CE3" s="547"/>
      <c r="CF3" s="547"/>
      <c r="CG3" s="547"/>
      <c r="CH3" s="548"/>
    </row>
    <row r="4" spans="1:86" x14ac:dyDescent="0.25">
      <c r="A4" s="213" t="s">
        <v>320</v>
      </c>
      <c r="B4" s="197" t="s">
        <v>11</v>
      </c>
      <c r="C4" s="198" t="s">
        <v>48</v>
      </c>
      <c r="D4" s="197" t="s">
        <v>20</v>
      </c>
      <c r="E4" s="198" t="s">
        <v>9</v>
      </c>
      <c r="F4" s="197" t="s">
        <v>34</v>
      </c>
      <c r="G4" s="198" t="s">
        <v>14</v>
      </c>
      <c r="H4" s="198" t="s">
        <v>16</v>
      </c>
      <c r="I4" s="198" t="s">
        <v>19</v>
      </c>
      <c r="J4" s="199" t="s">
        <v>6</v>
      </c>
      <c r="K4" s="198" t="s">
        <v>15</v>
      </c>
      <c r="L4" s="198" t="s">
        <v>30</v>
      </c>
      <c r="M4" s="198" t="s">
        <v>29</v>
      </c>
      <c r="N4" s="198" t="s">
        <v>38</v>
      </c>
      <c r="O4" s="198" t="s">
        <v>21</v>
      </c>
      <c r="P4" s="198" t="s">
        <v>44</v>
      </c>
      <c r="Q4" s="198" t="s">
        <v>18</v>
      </c>
      <c r="R4" s="199" t="s">
        <v>33</v>
      </c>
      <c r="S4" s="199" t="s">
        <v>26</v>
      </c>
      <c r="T4" s="199" t="s">
        <v>24</v>
      </c>
      <c r="U4" s="198" t="s">
        <v>32</v>
      </c>
      <c r="V4" s="198" t="s">
        <v>22</v>
      </c>
      <c r="W4" s="198" t="s">
        <v>12</v>
      </c>
      <c r="X4" s="198" t="s">
        <v>10</v>
      </c>
      <c r="Y4" s="198" t="s">
        <v>46</v>
      </c>
      <c r="Z4" s="199" t="s">
        <v>8</v>
      </c>
      <c r="AA4" s="198" t="s">
        <v>13</v>
      </c>
      <c r="AB4" s="199" t="s">
        <v>340</v>
      </c>
      <c r="AC4" s="199" t="s">
        <v>54</v>
      </c>
      <c r="AD4" s="201" t="s">
        <v>11</v>
      </c>
      <c r="AE4" s="202" t="s">
        <v>48</v>
      </c>
      <c r="AF4" s="201" t="s">
        <v>20</v>
      </c>
      <c r="AG4" s="202" t="s">
        <v>9</v>
      </c>
      <c r="AH4" s="201" t="s">
        <v>34</v>
      </c>
      <c r="AI4" s="202" t="s">
        <v>14</v>
      </c>
      <c r="AJ4" s="202" t="s">
        <v>16</v>
      </c>
      <c r="AK4" s="202" t="s">
        <v>19</v>
      </c>
      <c r="AL4" s="203" t="s">
        <v>6</v>
      </c>
      <c r="AM4" s="202" t="s">
        <v>15</v>
      </c>
      <c r="AN4" s="202" t="s">
        <v>30</v>
      </c>
      <c r="AO4" s="202" t="s">
        <v>29</v>
      </c>
      <c r="AP4" s="202" t="s">
        <v>38</v>
      </c>
      <c r="AQ4" s="202" t="s">
        <v>21</v>
      </c>
      <c r="AR4" s="202" t="s">
        <v>44</v>
      </c>
      <c r="AS4" s="202" t="s">
        <v>18</v>
      </c>
      <c r="AT4" s="203" t="s">
        <v>33</v>
      </c>
      <c r="AU4" s="203" t="s">
        <v>26</v>
      </c>
      <c r="AV4" s="203" t="s">
        <v>24</v>
      </c>
      <c r="AW4" s="202" t="s">
        <v>32</v>
      </c>
      <c r="AX4" s="202" t="s">
        <v>22</v>
      </c>
      <c r="AY4" s="202" t="s">
        <v>12</v>
      </c>
      <c r="AZ4" s="202" t="s">
        <v>10</v>
      </c>
      <c r="BA4" s="202" t="s">
        <v>46</v>
      </c>
      <c r="BB4" s="203" t="s">
        <v>8</v>
      </c>
      <c r="BC4" s="202" t="s">
        <v>13</v>
      </c>
      <c r="BD4" s="203" t="s">
        <v>340</v>
      </c>
      <c r="BE4" s="203" t="s">
        <v>54</v>
      </c>
      <c r="BG4" s="213" t="s">
        <v>320</v>
      </c>
      <c r="BH4" s="208" t="s">
        <v>11</v>
      </c>
      <c r="BI4" s="209" t="s">
        <v>48</v>
      </c>
      <c r="BJ4" s="208" t="s">
        <v>20</v>
      </c>
      <c r="BK4" s="209" t="s">
        <v>9</v>
      </c>
      <c r="BL4" s="208" t="s">
        <v>34</v>
      </c>
      <c r="BM4" s="209" t="s">
        <v>14</v>
      </c>
      <c r="BN4" s="209" t="s">
        <v>16</v>
      </c>
      <c r="BO4" s="209" t="s">
        <v>19</v>
      </c>
      <c r="BP4" s="210" t="s">
        <v>6</v>
      </c>
      <c r="BQ4" s="209" t="s">
        <v>15</v>
      </c>
      <c r="BR4" s="209" t="s">
        <v>30</v>
      </c>
      <c r="BS4" s="209" t="s">
        <v>29</v>
      </c>
      <c r="BT4" s="209" t="s">
        <v>38</v>
      </c>
      <c r="BU4" s="209" t="s">
        <v>21</v>
      </c>
      <c r="BV4" s="209" t="s">
        <v>44</v>
      </c>
      <c r="BW4" s="209" t="s">
        <v>18</v>
      </c>
      <c r="BX4" s="210" t="s">
        <v>33</v>
      </c>
      <c r="BY4" s="210" t="s">
        <v>26</v>
      </c>
      <c r="BZ4" s="210" t="s">
        <v>24</v>
      </c>
      <c r="CA4" s="209" t="s">
        <v>32</v>
      </c>
      <c r="CB4" s="209" t="s">
        <v>22</v>
      </c>
      <c r="CC4" s="209" t="s">
        <v>12</v>
      </c>
      <c r="CD4" s="209" t="s">
        <v>10</v>
      </c>
      <c r="CE4" s="209" t="s">
        <v>46</v>
      </c>
      <c r="CF4" s="210" t="s">
        <v>8</v>
      </c>
      <c r="CG4" s="209" t="s">
        <v>13</v>
      </c>
      <c r="CH4" s="210" t="s">
        <v>340</v>
      </c>
    </row>
    <row r="5" spans="1:86" x14ac:dyDescent="0.25">
      <c r="A5" s="214">
        <v>1990</v>
      </c>
      <c r="B5" s="185">
        <v>14.862571249879998</v>
      </c>
      <c r="C5" s="185">
        <v>0</v>
      </c>
      <c r="D5" s="185">
        <v>10.384761614</v>
      </c>
      <c r="E5" s="185">
        <v>13.954441432419999</v>
      </c>
      <c r="F5" s="185">
        <v>5.9873880000000004E-2</v>
      </c>
      <c r="G5" s="185">
        <v>49.198451563740001</v>
      </c>
      <c r="H5" s="185">
        <v>28.030775198360001</v>
      </c>
      <c r="I5" s="185">
        <v>0.58933225057999994</v>
      </c>
      <c r="J5" s="185">
        <v>116.86102796508</v>
      </c>
      <c r="K5" s="185">
        <v>2.8902754800000001</v>
      </c>
      <c r="L5" s="185">
        <v>2.7251823276999998</v>
      </c>
      <c r="M5" s="185">
        <v>2.1259763300000003</v>
      </c>
      <c r="N5" s="185">
        <v>0</v>
      </c>
      <c r="O5" s="185">
        <v>32.319884136799999</v>
      </c>
      <c r="P5" s="185">
        <v>20.849885768299998</v>
      </c>
      <c r="Q5" s="185">
        <v>20.542056007619998</v>
      </c>
      <c r="R5" s="185">
        <v>27.308959287759997</v>
      </c>
      <c r="S5" s="185">
        <v>0.83143591307999998</v>
      </c>
      <c r="T5" s="185">
        <v>45.11903183922</v>
      </c>
      <c r="U5" s="185">
        <v>4.1892148127399995</v>
      </c>
      <c r="V5" s="185">
        <v>44.529792121</v>
      </c>
      <c r="W5" s="185">
        <v>13.822610942000001</v>
      </c>
      <c r="X5" s="185">
        <v>15.754190391339998</v>
      </c>
      <c r="Y5" s="185">
        <v>4.2601172799999993</v>
      </c>
      <c r="Z5" s="185">
        <v>80.383099720339999</v>
      </c>
      <c r="AA5" s="185">
        <v>160.09700722752001</v>
      </c>
      <c r="AB5" s="185">
        <v>1.2393621006000002</v>
      </c>
      <c r="AC5" s="200">
        <f>SUM(B5:AB5)</f>
        <v>712.92931684007988</v>
      </c>
      <c r="AD5" s="192">
        <v>1.8409630535000001</v>
      </c>
      <c r="AE5" s="178">
        <v>0</v>
      </c>
      <c r="AF5" s="178">
        <v>0.95182414216</v>
      </c>
      <c r="AG5" s="178">
        <v>1.21016269794</v>
      </c>
      <c r="AH5" s="178">
        <v>7.0415311599999995E-3</v>
      </c>
      <c r="AI5" s="178">
        <v>4.6911502492999997</v>
      </c>
      <c r="AJ5" s="178">
        <v>2.5944894409999999</v>
      </c>
      <c r="AK5" s="178">
        <v>7.0809027720000001E-2</v>
      </c>
      <c r="AL5" s="178">
        <v>11.90920684396</v>
      </c>
      <c r="AM5" s="178">
        <v>0.36122093239999997</v>
      </c>
      <c r="AN5" s="178">
        <v>0.34400084164</v>
      </c>
      <c r="AO5" s="178">
        <v>0.21371981465999998</v>
      </c>
      <c r="AP5" s="178">
        <v>0</v>
      </c>
      <c r="AQ5" s="178">
        <v>2.2909470129999998</v>
      </c>
      <c r="AR5" s="178">
        <v>1.9159559953800001</v>
      </c>
      <c r="AS5" s="178">
        <v>4.0004859927199998</v>
      </c>
      <c r="AT5" s="178">
        <v>3.0804385515999999</v>
      </c>
      <c r="AU5" s="178">
        <v>8.0055006280000007E-2</v>
      </c>
      <c r="AV5" s="178">
        <v>5.61701543576</v>
      </c>
      <c r="AW5" s="178">
        <v>0.41328852849999997</v>
      </c>
      <c r="AX5" s="178">
        <v>7.2991149420200001</v>
      </c>
      <c r="AY5" s="178">
        <v>1.40520276922</v>
      </c>
      <c r="AZ5" s="178">
        <v>1.48481960756</v>
      </c>
      <c r="BA5" s="178">
        <v>0.65313694152000001</v>
      </c>
      <c r="BB5" s="178">
        <v>8.5849473381199992</v>
      </c>
      <c r="BC5" s="178">
        <v>8.9749177118999999</v>
      </c>
      <c r="BD5" s="178">
        <v>8.1439362959999997E-2</v>
      </c>
      <c r="BE5" s="178">
        <f>SUM(AD5:BD5)</f>
        <v>70.076353771979996</v>
      </c>
      <c r="BG5" s="214">
        <v>1990</v>
      </c>
      <c r="BH5" s="211">
        <f t="shared" ref="BH5:BH36" si="0">IF(ISNUMBER(AD5/B5*100),AD5/B5*100,0)</f>
        <v>12.386571761698798</v>
      </c>
      <c r="BI5" s="212">
        <f t="shared" ref="BI5:BI36" si="1">IF(ISNUMBER(AE5/C5*100),AE5/C5*100,0)</f>
        <v>0</v>
      </c>
      <c r="BJ5" s="212">
        <f t="shared" ref="BJ5:BJ36" si="2">IF(ISNUMBER(AF5/D5*100),AF5/D5*100,0)</f>
        <v>9.1655848977488148</v>
      </c>
      <c r="BK5" s="212">
        <f t="shared" ref="BK5:BK36" si="3">IF(ISNUMBER(AG5/E5*100),AG5/E5*100,0)</f>
        <v>8.6722403315152388</v>
      </c>
      <c r="BL5" s="212">
        <f t="shared" ref="BL5:BL36" si="4">IF(ISNUMBER(AH5/F5*100),AH5/F5*100,0)</f>
        <v>11.760606060606058</v>
      </c>
      <c r="BM5" s="212">
        <f t="shared" ref="BM5:BM36" si="5">IF(ISNUMBER(AI5/G5*100),AI5/G5*100,0)</f>
        <v>9.5351583234734321</v>
      </c>
      <c r="BN5" s="212">
        <f t="shared" ref="BN5:BN36" si="6">IF(ISNUMBER(AJ5/H5*100),AJ5/H5*100,0)</f>
        <v>9.2558604699301927</v>
      </c>
      <c r="BO5" s="212">
        <f t="shared" ref="BO5:BO36" si="7">IF(ISNUMBER(AK5/I5*100),AK5/I5*100,0)</f>
        <v>12.015128588383254</v>
      </c>
      <c r="BP5" s="212">
        <f t="shared" ref="BP5:BP36" si="8">IF(ISNUMBER(AL5/J5*100),AL5/J5*100,0)</f>
        <v>10.190913986755849</v>
      </c>
      <c r="BQ5" s="212">
        <f t="shared" ref="BQ5:BQ36" si="9">IF(ISNUMBER(AM5/K5*100),AM5/K5*100,0)</f>
        <v>12.497802887633394</v>
      </c>
      <c r="BR5" s="212">
        <f t="shared" ref="BR5:BR36" si="10">IF(ISNUMBER(AN5/L5*100),AN5/L5*100,0)</f>
        <v>12.623039498804101</v>
      </c>
      <c r="BS5" s="212">
        <f t="shared" ref="BS5:BS36" si="11">IF(ISNUMBER(AO5/M5*100),AO5/M5*100,0)</f>
        <v>10.052784296991677</v>
      </c>
      <c r="BT5" s="212">
        <f t="shared" ref="BT5:BT36" si="12">IF(ISNUMBER(AP5/N5*100),AP5/N5*100,0)</f>
        <v>0</v>
      </c>
      <c r="BU5" s="212">
        <f t="shared" ref="BU5:BU36" si="13">IF(ISNUMBER(AQ5/O5*100),AQ5/O5*100,0)</f>
        <v>7.0883515649472466</v>
      </c>
      <c r="BV5" s="212">
        <f t="shared" ref="BV5:BV36" si="14">IF(ISNUMBER(AR5/P5*100),AR5/P5*100,0)</f>
        <v>9.1892877336191674</v>
      </c>
      <c r="BW5" s="212">
        <f t="shared" ref="BW5:BW36" si="15">IF(ISNUMBER(AS5/Q5*100),AS5/Q5*100,0)</f>
        <v>19.474613404013866</v>
      </c>
      <c r="BX5" s="212">
        <f t="shared" ref="BX5:BX36" si="16">IF(ISNUMBER(AT5/R5*100),AT5/R5*100,0)</f>
        <v>11.279955853098608</v>
      </c>
      <c r="BY5" s="212">
        <f t="shared" ref="BY5:BY36" si="17">IF(ISNUMBER(AU5/S5*100),AU5/S5*100,0)</f>
        <v>9.6285239812941761</v>
      </c>
      <c r="BZ5" s="212">
        <f t="shared" ref="BZ5:BZ36" si="18">IF(ISNUMBER(AV5/T5*100),AV5/T5*100,0)</f>
        <v>12.449326164125212</v>
      </c>
      <c r="CA5" s="212">
        <f t="shared" ref="CA5:CA36" si="19">IF(ISNUMBER(AW5/U5*100),AW5/U5*100,0)</f>
        <v>9.865536788496275</v>
      </c>
      <c r="CB5" s="212">
        <f t="shared" ref="CB5:CB36" si="20">IF(ISNUMBER(AX5/V5*100),AX5/V5*100,0)</f>
        <v>16.391531588978108</v>
      </c>
      <c r="CC5" s="212">
        <f t="shared" ref="CC5:CC36" si="21">IF(ISNUMBER(AY5/W5*100),AY5/W5*100,0)</f>
        <v>10.165972080935097</v>
      </c>
      <c r="CD5" s="212">
        <f t="shared" ref="CD5:CD36" si="22">IF(ISNUMBER(AZ5/X5*100),AZ5/X5*100,0)</f>
        <v>9.4249185180356712</v>
      </c>
      <c r="CE5" s="212">
        <f t="shared" ref="CE5:CE36" si="23">IF(ISNUMBER(BA5/Y5*100),BA5/Y5*100,0)</f>
        <v>15.331431005110735</v>
      </c>
      <c r="CF5" s="212">
        <f t="shared" ref="CF5:CF36" si="24">IF(ISNUMBER(BB5/Z5*100),BB5/Z5*100,0)</f>
        <v>10.680040167632002</v>
      </c>
      <c r="CG5" s="212">
        <f t="shared" ref="CG5:CG36" si="25">IF(ISNUMBER(BC5/AA5*100),BC5/AA5*100,0)</f>
        <v>5.6059247248422324</v>
      </c>
      <c r="CH5" s="212">
        <f t="shared" ref="CH5:CH36" si="26">IF(ISNUMBER(BD5/AB5*100),BD5/AB5*100,0)</f>
        <v>6.5710709501745752</v>
      </c>
    </row>
    <row r="6" spans="1:86" x14ac:dyDescent="0.25">
      <c r="A6" s="214">
        <v>1991</v>
      </c>
      <c r="B6" s="185">
        <v>15.609534190079998</v>
      </c>
      <c r="C6" s="185">
        <v>0</v>
      </c>
      <c r="D6" s="185">
        <v>11.731470324</v>
      </c>
      <c r="E6" s="185">
        <v>13.788951842459999</v>
      </c>
      <c r="F6" s="185">
        <v>7.9287532000000008E-2</v>
      </c>
      <c r="G6" s="185">
        <v>49.7416228672</v>
      </c>
      <c r="H6" s="185">
        <v>24.782658031459999</v>
      </c>
      <c r="I6" s="185">
        <v>0.35445064805999998</v>
      </c>
      <c r="J6" s="185">
        <v>103.33489342605999</v>
      </c>
      <c r="K6" s="185">
        <v>2.8576169999999999</v>
      </c>
      <c r="L6" s="185">
        <v>3.1938251654400003</v>
      </c>
      <c r="M6" s="185">
        <v>1.79128950542</v>
      </c>
      <c r="N6" s="185">
        <v>0</v>
      </c>
      <c r="O6" s="185">
        <v>33.102413068900006</v>
      </c>
      <c r="P6" s="185">
        <v>21.78146618876</v>
      </c>
      <c r="Q6" s="185">
        <v>19.39114577138</v>
      </c>
      <c r="R6" s="185">
        <v>26.398240378579999</v>
      </c>
      <c r="S6" s="185">
        <v>0.43574123349999999</v>
      </c>
      <c r="T6" s="185">
        <v>41.700555340119998</v>
      </c>
      <c r="U6" s="185">
        <v>2.88948804776</v>
      </c>
      <c r="V6" s="185">
        <v>46.651921100620001</v>
      </c>
      <c r="W6" s="185">
        <v>13.314317988000001</v>
      </c>
      <c r="X6" s="185">
        <v>14.66654053804</v>
      </c>
      <c r="Y6" s="185">
        <v>4.4362009179999999</v>
      </c>
      <c r="Z6" s="185">
        <v>76.67157323712</v>
      </c>
      <c r="AA6" s="185">
        <v>167.36172462547998</v>
      </c>
      <c r="AB6" s="185">
        <v>1.7842416240000001</v>
      </c>
      <c r="AC6" s="200">
        <f t="shared" ref="AC6:AC36" si="27">SUM(B6:AB6)</f>
        <v>697.85117059243987</v>
      </c>
      <c r="AD6" s="192">
        <v>1.91403277378</v>
      </c>
      <c r="AE6" s="178">
        <v>0</v>
      </c>
      <c r="AF6" s="178">
        <v>1.1050858529000001</v>
      </c>
      <c r="AG6" s="178">
        <v>1.1506435253199998</v>
      </c>
      <c r="AH6" s="178">
        <v>1.068930194E-2</v>
      </c>
      <c r="AI6" s="178">
        <v>4.7581826866799997</v>
      </c>
      <c r="AJ6" s="178">
        <v>2.2768703009399998</v>
      </c>
      <c r="AK6" s="178">
        <v>4.1182343279999999E-2</v>
      </c>
      <c r="AL6" s="178">
        <v>10.214375066400001</v>
      </c>
      <c r="AM6" s="178">
        <v>0.35605272794000004</v>
      </c>
      <c r="AN6" s="178">
        <v>0.41091080971999999</v>
      </c>
      <c r="AO6" s="178">
        <v>0.18596554974000001</v>
      </c>
      <c r="AP6" s="178">
        <v>0</v>
      </c>
      <c r="AQ6" s="178">
        <v>2.27632871448</v>
      </c>
      <c r="AR6" s="178">
        <v>1.9949532297799999</v>
      </c>
      <c r="AS6" s="178">
        <v>3.79365621016</v>
      </c>
      <c r="AT6" s="178">
        <v>2.9585843196399999</v>
      </c>
      <c r="AU6" s="178">
        <v>4.0318707919999995E-2</v>
      </c>
      <c r="AV6" s="178">
        <v>5.0667654067599992</v>
      </c>
      <c r="AW6" s="178">
        <v>0.29739265477999999</v>
      </c>
      <c r="AX6" s="178">
        <v>8.2666224120200003</v>
      </c>
      <c r="AY6" s="178">
        <v>1.3767272961999999</v>
      </c>
      <c r="AZ6" s="178">
        <v>1.42327107328</v>
      </c>
      <c r="BA6" s="178">
        <v>0.66077902584000003</v>
      </c>
      <c r="BB6" s="178">
        <v>8.0764883701799999</v>
      </c>
      <c r="BC6" s="178">
        <v>9.1604750306399989</v>
      </c>
      <c r="BD6" s="178">
        <v>0.12414395428</v>
      </c>
      <c r="BE6" s="178">
        <f t="shared" ref="BE6:BE36" si="28">SUM(AD6:BD6)</f>
        <v>67.940497344600004</v>
      </c>
      <c r="BG6" s="214">
        <v>1991</v>
      </c>
      <c r="BH6" s="211">
        <f t="shared" si="0"/>
        <v>12.261946772225819</v>
      </c>
      <c r="BI6" s="212">
        <f t="shared" si="1"/>
        <v>0</v>
      </c>
      <c r="BJ6" s="212">
        <f t="shared" si="2"/>
        <v>9.4198410120787521</v>
      </c>
      <c r="BK6" s="212">
        <f t="shared" si="3"/>
        <v>8.3446772348341227</v>
      </c>
      <c r="BL6" s="212">
        <f t="shared" si="4"/>
        <v>13.481693363844391</v>
      </c>
      <c r="BM6" s="212">
        <f t="shared" si="5"/>
        <v>9.5657970375903858</v>
      </c>
      <c r="BN6" s="212">
        <f t="shared" si="6"/>
        <v>9.1873531000978925</v>
      </c>
      <c r="BO6" s="212">
        <f t="shared" si="7"/>
        <v>11.618639578006588</v>
      </c>
      <c r="BP6" s="212">
        <f t="shared" si="8"/>
        <v>9.8847298601113582</v>
      </c>
      <c r="BQ6" s="212">
        <f t="shared" si="9"/>
        <v>12.459777777777779</v>
      </c>
      <c r="BR6" s="212">
        <f t="shared" si="10"/>
        <v>12.865789090975193</v>
      </c>
      <c r="BS6" s="212">
        <f t="shared" si="11"/>
        <v>10.381657971942232</v>
      </c>
      <c r="BT6" s="212">
        <f t="shared" si="12"/>
        <v>0</v>
      </c>
      <c r="BU6" s="212">
        <f t="shared" si="13"/>
        <v>6.876624703286752</v>
      </c>
      <c r="BV6" s="212">
        <f t="shared" si="14"/>
        <v>9.158948311796685</v>
      </c>
      <c r="BW6" s="212">
        <f t="shared" si="15"/>
        <v>19.563857932310405</v>
      </c>
      <c r="BX6" s="212">
        <f t="shared" si="16"/>
        <v>11.207505792850677</v>
      </c>
      <c r="BY6" s="212">
        <f t="shared" si="17"/>
        <v>9.252901681153384</v>
      </c>
      <c r="BZ6" s="212">
        <f t="shared" si="18"/>
        <v>12.150354750516421</v>
      </c>
      <c r="CA6" s="212">
        <f t="shared" si="19"/>
        <v>10.292226507410053</v>
      </c>
      <c r="CB6" s="212">
        <f t="shared" si="20"/>
        <v>17.719789918598096</v>
      </c>
      <c r="CC6" s="212">
        <f t="shared" si="21"/>
        <v>10.34020140904569</v>
      </c>
      <c r="CD6" s="212">
        <f t="shared" si="22"/>
        <v>9.7042044072255536</v>
      </c>
      <c r="CE6" s="212">
        <f t="shared" si="23"/>
        <v>14.895155518292061</v>
      </c>
      <c r="CF6" s="212">
        <f t="shared" si="24"/>
        <v>10.533875893223259</v>
      </c>
      <c r="CG6" s="212">
        <f t="shared" si="25"/>
        <v>5.4734587918110895</v>
      </c>
      <c r="CH6" s="212">
        <f t="shared" si="26"/>
        <v>6.9577994712222893</v>
      </c>
    </row>
    <row r="7" spans="1:86" x14ac:dyDescent="0.25">
      <c r="A7" s="214">
        <v>1992</v>
      </c>
      <c r="B7" s="185">
        <v>14.9095758744</v>
      </c>
      <c r="C7" s="185">
        <v>0</v>
      </c>
      <c r="D7" s="185">
        <v>11.265633394</v>
      </c>
      <c r="E7" s="185">
        <v>14.972928789700001</v>
      </c>
      <c r="F7" s="185">
        <v>6.0781060000000005E-2</v>
      </c>
      <c r="G7" s="185">
        <v>49.444525953100005</v>
      </c>
      <c r="H7" s="185">
        <v>22.612410410279999</v>
      </c>
      <c r="I7" s="185">
        <v>0.27837271889999998</v>
      </c>
      <c r="J7" s="185">
        <v>106.51852370265999</v>
      </c>
      <c r="K7" s="185">
        <v>2.9138621600000003</v>
      </c>
      <c r="L7" s="185">
        <v>2.9242520925400002</v>
      </c>
      <c r="M7" s="185">
        <v>2.3786259599999999</v>
      </c>
      <c r="N7" s="185">
        <v>0</v>
      </c>
      <c r="O7" s="185">
        <v>33.845778133220001</v>
      </c>
      <c r="P7" s="185">
        <v>23.180042008080001</v>
      </c>
      <c r="Q7" s="185">
        <v>22.00947136688</v>
      </c>
      <c r="R7" s="185">
        <v>26.232237324740002</v>
      </c>
      <c r="S7" s="185">
        <v>0.24667403534000001</v>
      </c>
      <c r="T7" s="185">
        <v>45.067013230839997</v>
      </c>
      <c r="U7" s="185">
        <v>2.5799781897200003</v>
      </c>
      <c r="V7" s="185">
        <v>46.716742740339996</v>
      </c>
      <c r="W7" s="185">
        <v>12.554610075980001</v>
      </c>
      <c r="X7" s="185">
        <v>15.011891263520001</v>
      </c>
      <c r="Y7" s="185">
        <v>4.5235079212000002</v>
      </c>
      <c r="Z7" s="185">
        <v>76.895494290879995</v>
      </c>
      <c r="AA7" s="185">
        <v>164.70092576956</v>
      </c>
      <c r="AB7" s="185">
        <v>1.6382872481599999</v>
      </c>
      <c r="AC7" s="200">
        <f t="shared" si="27"/>
        <v>703.48214571404026</v>
      </c>
      <c r="AD7" s="192">
        <v>1.8524343446</v>
      </c>
      <c r="AE7" s="178">
        <v>0</v>
      </c>
      <c r="AF7" s="178">
        <v>1.0704225051</v>
      </c>
      <c r="AG7" s="178">
        <v>1.23720936246</v>
      </c>
      <c r="AH7" s="178">
        <v>8.2453590199999989E-3</v>
      </c>
      <c r="AI7" s="178">
        <v>4.6156610799599997</v>
      </c>
      <c r="AJ7" s="178">
        <v>2.0503801134199997</v>
      </c>
      <c r="AK7" s="178">
        <v>3.2558690199999997E-2</v>
      </c>
      <c r="AL7" s="178">
        <v>10.452882667380001</v>
      </c>
      <c r="AM7" s="178">
        <v>0.35367319479999998</v>
      </c>
      <c r="AN7" s="178">
        <v>0.37852176218</v>
      </c>
      <c r="AO7" s="178">
        <v>0.24302717173999999</v>
      </c>
      <c r="AP7" s="178">
        <v>0</v>
      </c>
      <c r="AQ7" s="178">
        <v>2.2419983017399998</v>
      </c>
      <c r="AR7" s="178">
        <v>2.1554088779199998</v>
      </c>
      <c r="AS7" s="178">
        <v>4.2902782934600001</v>
      </c>
      <c r="AT7" s="178">
        <v>2.8793811553799999</v>
      </c>
      <c r="AU7" s="178">
        <v>2.4100143879999997E-2</v>
      </c>
      <c r="AV7" s="178">
        <v>5.1295304694199997</v>
      </c>
      <c r="AW7" s="178">
        <v>0.24847388045999999</v>
      </c>
      <c r="AX7" s="178">
        <v>8.1401424692399988</v>
      </c>
      <c r="AY7" s="178">
        <v>1.3616545005</v>
      </c>
      <c r="AZ7" s="178">
        <v>1.4517193309</v>
      </c>
      <c r="BA7" s="178">
        <v>0.68587525335999999</v>
      </c>
      <c r="BB7" s="178">
        <v>8.1289968557600005</v>
      </c>
      <c r="BC7" s="178">
        <v>9.0285855735199991</v>
      </c>
      <c r="BD7" s="178">
        <v>0.11305821468</v>
      </c>
      <c r="BE7" s="178">
        <f t="shared" si="28"/>
        <v>68.174219571079988</v>
      </c>
      <c r="BG7" s="214">
        <v>1992</v>
      </c>
      <c r="BH7" s="211">
        <f t="shared" si="0"/>
        <v>12.424460361616738</v>
      </c>
      <c r="BI7" s="212">
        <f t="shared" si="1"/>
        <v>0</v>
      </c>
      <c r="BJ7" s="212">
        <f t="shared" si="2"/>
        <v>9.5016628685085731</v>
      </c>
      <c r="BK7" s="212">
        <f t="shared" si="3"/>
        <v>8.2629749986594891</v>
      </c>
      <c r="BL7" s="212">
        <f t="shared" si="4"/>
        <v>13.565671641791042</v>
      </c>
      <c r="BM7" s="212">
        <f t="shared" si="5"/>
        <v>9.3350294921183554</v>
      </c>
      <c r="BN7" s="212">
        <f t="shared" si="6"/>
        <v>9.0674991131766323</v>
      </c>
      <c r="BO7" s="212">
        <f t="shared" si="7"/>
        <v>11.696077952127226</v>
      </c>
      <c r="BP7" s="212">
        <f t="shared" si="8"/>
        <v>9.8132064771744201</v>
      </c>
      <c r="BQ7" s="212">
        <f t="shared" si="9"/>
        <v>12.137608966376087</v>
      </c>
      <c r="BR7" s="212">
        <f t="shared" si="10"/>
        <v>12.944224718027531</v>
      </c>
      <c r="BS7" s="212">
        <f t="shared" si="11"/>
        <v>10.217124332570556</v>
      </c>
      <c r="BT7" s="212">
        <f t="shared" si="12"/>
        <v>0</v>
      </c>
      <c r="BU7" s="212">
        <f t="shared" si="13"/>
        <v>6.6241594237109709</v>
      </c>
      <c r="BV7" s="212">
        <f t="shared" si="14"/>
        <v>9.29855466684951</v>
      </c>
      <c r="BW7" s="212">
        <f t="shared" si="15"/>
        <v>19.492872963391751</v>
      </c>
      <c r="BX7" s="212">
        <f t="shared" si="16"/>
        <v>10.976498572100116</v>
      </c>
      <c r="BY7" s="212">
        <f t="shared" si="17"/>
        <v>9.7700367396924737</v>
      </c>
      <c r="BZ7" s="212">
        <f t="shared" si="18"/>
        <v>11.382006708866585</v>
      </c>
      <c r="CA7" s="212">
        <f t="shared" si="19"/>
        <v>9.6308519758055144</v>
      </c>
      <c r="CB7" s="212">
        <f t="shared" si="20"/>
        <v>17.424464959991678</v>
      </c>
      <c r="CC7" s="212">
        <f t="shared" si="21"/>
        <v>10.845852577334709</v>
      </c>
      <c r="CD7" s="212">
        <f t="shared" si="22"/>
        <v>9.6704626047204645</v>
      </c>
      <c r="CE7" s="212">
        <f t="shared" si="23"/>
        <v>15.162463851241592</v>
      </c>
      <c r="CF7" s="212">
        <f t="shared" si="24"/>
        <v>10.571486575025659</v>
      </c>
      <c r="CG7" s="212">
        <f t="shared" si="25"/>
        <v>5.4818062080308358</v>
      </c>
      <c r="CH7" s="212">
        <f t="shared" si="26"/>
        <v>6.9010007132130475</v>
      </c>
    </row>
    <row r="8" spans="1:86" x14ac:dyDescent="0.25">
      <c r="A8" s="214">
        <v>1993</v>
      </c>
      <c r="B8" s="185">
        <v>15.185553638099998</v>
      </c>
      <c r="C8" s="185">
        <v>0</v>
      </c>
      <c r="D8" s="185">
        <v>10.99683596</v>
      </c>
      <c r="E8" s="185">
        <v>16.377280624079997</v>
      </c>
      <c r="F8" s="185">
        <v>1.6329239999999998E-2</v>
      </c>
      <c r="G8" s="185">
        <v>36.63009861794</v>
      </c>
      <c r="H8" s="185">
        <v>20.796525440700002</v>
      </c>
      <c r="I8" s="185">
        <v>0.29512016887999998</v>
      </c>
      <c r="J8" s="185">
        <v>108.57676634514</v>
      </c>
      <c r="K8" s="185">
        <v>2.8149795399999999</v>
      </c>
      <c r="L8" s="185">
        <v>2.9400025517000001</v>
      </c>
      <c r="M8" s="185">
        <v>0.29955083599999999</v>
      </c>
      <c r="N8" s="185">
        <v>0</v>
      </c>
      <c r="O8" s="185">
        <v>30.754591312980001</v>
      </c>
      <c r="P8" s="185">
        <v>23.35962101062</v>
      </c>
      <c r="Q8" s="185">
        <v>24.583992868899998</v>
      </c>
      <c r="R8" s="185">
        <v>25.653477349879999</v>
      </c>
      <c r="S8" s="185">
        <v>3.4220643959999998E-2</v>
      </c>
      <c r="T8" s="185">
        <v>40.588044218919997</v>
      </c>
      <c r="U8" s="185">
        <v>1.8104400752200001</v>
      </c>
      <c r="V8" s="185">
        <v>46.998498333459999</v>
      </c>
      <c r="W8" s="185">
        <v>13.69830641686</v>
      </c>
      <c r="X8" s="185">
        <v>15.134868584319998</v>
      </c>
      <c r="Y8" s="185">
        <v>4.1405391626600005</v>
      </c>
      <c r="Z8" s="185">
        <v>68.245518476000001</v>
      </c>
      <c r="AA8" s="185">
        <v>183.27396391642</v>
      </c>
      <c r="AB8" s="185">
        <v>4.1981804726799998</v>
      </c>
      <c r="AC8" s="200">
        <f t="shared" si="27"/>
        <v>697.40330580542002</v>
      </c>
      <c r="AD8" s="192">
        <v>1.8501954243600001</v>
      </c>
      <c r="AE8" s="178">
        <v>0</v>
      </c>
      <c r="AF8" s="178">
        <v>1.0433431821000001</v>
      </c>
      <c r="AG8" s="178">
        <v>1.3719573437599999</v>
      </c>
      <c r="AH8" s="178">
        <v>2.3713685200000001E-3</v>
      </c>
      <c r="AI8" s="178">
        <v>3.3919442056400002</v>
      </c>
      <c r="AJ8" s="178">
        <v>1.8993645803599999</v>
      </c>
      <c r="AK8" s="178">
        <v>3.6160194799999996E-2</v>
      </c>
      <c r="AL8" s="178">
        <v>10.85120816896</v>
      </c>
      <c r="AM8" s="178">
        <v>0.34839885028000001</v>
      </c>
      <c r="AN8" s="178">
        <v>0.37819245584</v>
      </c>
      <c r="AO8" s="178">
        <v>4.2081358659999998E-2</v>
      </c>
      <c r="AP8" s="178">
        <v>0</v>
      </c>
      <c r="AQ8" s="178">
        <v>2.04505950272</v>
      </c>
      <c r="AR8" s="178">
        <v>2.2007270548199998</v>
      </c>
      <c r="AS8" s="178">
        <v>4.6276775862399999</v>
      </c>
      <c r="AT8" s="178">
        <v>2.7731902933000003</v>
      </c>
      <c r="AU8" s="178">
        <v>3.47994248E-3</v>
      </c>
      <c r="AV8" s="178">
        <v>4.5226179776199995</v>
      </c>
      <c r="AW8" s="178">
        <v>0.16851957116000002</v>
      </c>
      <c r="AX8" s="178">
        <v>8.0215486422000009</v>
      </c>
      <c r="AY8" s="178">
        <v>1.4063821032199999</v>
      </c>
      <c r="AZ8" s="178">
        <v>1.4952748570599999</v>
      </c>
      <c r="BA8" s="178">
        <v>0.68650755781999995</v>
      </c>
      <c r="BB8" s="178">
        <v>7.2026290915800004</v>
      </c>
      <c r="BC8" s="178">
        <v>9.8908719568599999</v>
      </c>
      <c r="BD8" s="178">
        <v>0.28481641844</v>
      </c>
      <c r="BE8" s="178">
        <f t="shared" si="28"/>
        <v>66.544519688799994</v>
      </c>
      <c r="BG8" s="214">
        <v>1993</v>
      </c>
      <c r="BH8" s="211">
        <f t="shared" si="0"/>
        <v>12.183918139921666</v>
      </c>
      <c r="BI8" s="212">
        <f t="shared" si="1"/>
        <v>0</v>
      </c>
      <c r="BJ8" s="212">
        <f t="shared" si="2"/>
        <v>9.4876670516416439</v>
      </c>
      <c r="BK8" s="212">
        <f t="shared" si="3"/>
        <v>8.3771987257931606</v>
      </c>
      <c r="BL8" s="212">
        <f t="shared" si="4"/>
        <v>14.522222222222226</v>
      </c>
      <c r="BM8" s="212">
        <f t="shared" si="5"/>
        <v>9.2599920109927236</v>
      </c>
      <c r="BN8" s="212">
        <f t="shared" si="6"/>
        <v>9.1330861291032477</v>
      </c>
      <c r="BO8" s="212">
        <f t="shared" si="7"/>
        <v>12.252701988220684</v>
      </c>
      <c r="BP8" s="212">
        <f t="shared" si="8"/>
        <v>9.9940424956721969</v>
      </c>
      <c r="BQ8" s="212">
        <f t="shared" si="9"/>
        <v>12.376603287141476</v>
      </c>
      <c r="BR8" s="212">
        <f t="shared" si="10"/>
        <v>12.863677809439908</v>
      </c>
      <c r="BS8" s="212">
        <f t="shared" si="11"/>
        <v>14.048152634766808</v>
      </c>
      <c r="BT8" s="212">
        <f t="shared" si="12"/>
        <v>0</v>
      </c>
      <c r="BU8" s="212">
        <f t="shared" si="13"/>
        <v>6.64960714941083</v>
      </c>
      <c r="BV8" s="212">
        <f t="shared" si="14"/>
        <v>9.4210734575680046</v>
      </c>
      <c r="BW8" s="212">
        <f t="shared" si="15"/>
        <v>18.82394617879282</v>
      </c>
      <c r="BX8" s="212">
        <f t="shared" si="16"/>
        <v>10.810192534436165</v>
      </c>
      <c r="BY8" s="212">
        <f t="shared" si="17"/>
        <v>10.16913207147023</v>
      </c>
      <c r="BZ8" s="212">
        <f t="shared" si="18"/>
        <v>11.142734429937855</v>
      </c>
      <c r="CA8" s="212">
        <f t="shared" si="19"/>
        <v>9.3082103885444507</v>
      </c>
      <c r="CB8" s="212">
        <f t="shared" si="20"/>
        <v>17.067670088704002</v>
      </c>
      <c r="CC8" s="212">
        <f t="shared" si="21"/>
        <v>10.266831974856483</v>
      </c>
      <c r="CD8" s="212">
        <f t="shared" si="22"/>
        <v>9.8796685860168747</v>
      </c>
      <c r="CE8" s="212">
        <f t="shared" si="23"/>
        <v>16.580148885223149</v>
      </c>
      <c r="CF8" s="212">
        <f t="shared" si="24"/>
        <v>10.553995709055913</v>
      </c>
      <c r="CG8" s="212">
        <f t="shared" si="25"/>
        <v>5.3967687201716332</v>
      </c>
      <c r="CH8" s="212">
        <f t="shared" si="26"/>
        <v>6.7842823883695793</v>
      </c>
    </row>
    <row r="9" spans="1:86" x14ac:dyDescent="0.25">
      <c r="A9" s="214">
        <v>1994</v>
      </c>
      <c r="B9" s="185">
        <v>14.27127404742</v>
      </c>
      <c r="C9" s="185">
        <v>0</v>
      </c>
      <c r="D9" s="185">
        <v>10.88118774642</v>
      </c>
      <c r="E9" s="185">
        <v>19.213216022079997</v>
      </c>
      <c r="F9" s="185">
        <v>0</v>
      </c>
      <c r="G9" s="185">
        <v>43.824172094939996</v>
      </c>
      <c r="H9" s="185">
        <v>22.525710310499999</v>
      </c>
      <c r="I9" s="185">
        <v>0.32240905046000001</v>
      </c>
      <c r="J9" s="185">
        <v>114.80803426608</v>
      </c>
      <c r="K9" s="185">
        <v>3.14519306</v>
      </c>
      <c r="L9" s="185">
        <v>2.7003219669800003</v>
      </c>
      <c r="M9" s="185">
        <v>0.34563558</v>
      </c>
      <c r="N9" s="185">
        <v>0</v>
      </c>
      <c r="O9" s="185">
        <v>35.261128617920001</v>
      </c>
      <c r="P9" s="185">
        <v>23.299285376</v>
      </c>
      <c r="Q9" s="185">
        <v>25.196536226959999</v>
      </c>
      <c r="R9" s="185">
        <v>24.53963539562</v>
      </c>
      <c r="S9" s="185">
        <v>0.10136194293999999</v>
      </c>
      <c r="T9" s="185">
        <v>39.612205207800002</v>
      </c>
      <c r="U9" s="185">
        <v>1.44858320964</v>
      </c>
      <c r="V9" s="185">
        <v>44.782452637159999</v>
      </c>
      <c r="W9" s="185">
        <v>15.1004601541</v>
      </c>
      <c r="X9" s="185">
        <v>14.89009690544</v>
      </c>
      <c r="Y9" s="185">
        <v>4.2069021011999999</v>
      </c>
      <c r="Z9" s="185">
        <v>84.047070920780001</v>
      </c>
      <c r="AA9" s="185">
        <v>205.05754383458</v>
      </c>
      <c r="AB9" s="185">
        <v>4.50410243382</v>
      </c>
      <c r="AC9" s="200">
        <f t="shared" si="27"/>
        <v>754.08451910883991</v>
      </c>
      <c r="AD9" s="192">
        <v>1.68983230858</v>
      </c>
      <c r="AE9" s="178">
        <v>0</v>
      </c>
      <c r="AF9" s="178">
        <v>1.03622998372</v>
      </c>
      <c r="AG9" s="178">
        <v>1.67220307964</v>
      </c>
      <c r="AH9" s="178">
        <v>0</v>
      </c>
      <c r="AI9" s="178">
        <v>4.0802516085800002</v>
      </c>
      <c r="AJ9" s="178">
        <v>2.0743777459599997</v>
      </c>
      <c r="AK9" s="178">
        <v>4.0678858379999995E-2</v>
      </c>
      <c r="AL9" s="178">
        <v>11.396910504619999</v>
      </c>
      <c r="AM9" s="178">
        <v>0.40342929626000001</v>
      </c>
      <c r="AN9" s="178">
        <v>0.32508886017999999</v>
      </c>
      <c r="AO9" s="178">
        <v>5.4731983759999998E-2</v>
      </c>
      <c r="AP9" s="178">
        <v>0</v>
      </c>
      <c r="AQ9" s="178">
        <v>2.3581781228000001</v>
      </c>
      <c r="AR9" s="178">
        <v>2.1752162460400002</v>
      </c>
      <c r="AS9" s="178">
        <v>4.6771914706399995</v>
      </c>
      <c r="AT9" s="178">
        <v>2.5968417587400001</v>
      </c>
      <c r="AU9" s="178">
        <v>6.1534019399999999E-3</v>
      </c>
      <c r="AV9" s="178">
        <v>4.3902522510000006</v>
      </c>
      <c r="AW9" s="178">
        <v>0.13708396979999998</v>
      </c>
      <c r="AX9" s="178">
        <v>7.2642320566599992</v>
      </c>
      <c r="AY9" s="178">
        <v>1.49937077476</v>
      </c>
      <c r="AZ9" s="178">
        <v>1.5110625106</v>
      </c>
      <c r="BA9" s="178">
        <v>0.65332563496000007</v>
      </c>
      <c r="BB9" s="178">
        <v>8.9746945456199985</v>
      </c>
      <c r="BC9" s="178">
        <v>11.1179490259</v>
      </c>
      <c r="BD9" s="178">
        <v>0.29228976728</v>
      </c>
      <c r="BE9" s="178">
        <f t="shared" si="28"/>
        <v>70.427575766419992</v>
      </c>
      <c r="BG9" s="214">
        <v>1994</v>
      </c>
      <c r="BH9" s="211">
        <f t="shared" si="0"/>
        <v>11.840795033191116</v>
      </c>
      <c r="BI9" s="212">
        <f t="shared" si="1"/>
        <v>0</v>
      </c>
      <c r="BJ9" s="212">
        <f t="shared" si="2"/>
        <v>9.5231330243422008</v>
      </c>
      <c r="BK9" s="212">
        <f t="shared" si="3"/>
        <v>8.70340018931911</v>
      </c>
      <c r="BL9" s="212">
        <f t="shared" si="4"/>
        <v>0</v>
      </c>
      <c r="BM9" s="212">
        <f t="shared" si="5"/>
        <v>9.3105047135644856</v>
      </c>
      <c r="BN9" s="212">
        <f t="shared" si="6"/>
        <v>9.2089337799619209</v>
      </c>
      <c r="BO9" s="212">
        <f t="shared" si="7"/>
        <v>12.617157713767982</v>
      </c>
      <c r="BP9" s="212">
        <f t="shared" si="8"/>
        <v>9.9269276557827215</v>
      </c>
      <c r="BQ9" s="212">
        <f t="shared" si="9"/>
        <v>12.826853187193541</v>
      </c>
      <c r="BR9" s="212">
        <f t="shared" si="10"/>
        <v>12.038892552637881</v>
      </c>
      <c r="BS9" s="212">
        <f t="shared" si="11"/>
        <v>15.835170603674539</v>
      </c>
      <c r="BT9" s="212">
        <f t="shared" si="12"/>
        <v>0</v>
      </c>
      <c r="BU9" s="212">
        <f t="shared" si="13"/>
        <v>6.6877556539740315</v>
      </c>
      <c r="BV9" s="212">
        <f t="shared" si="14"/>
        <v>9.3359783827560445</v>
      </c>
      <c r="BW9" s="212">
        <f t="shared" si="15"/>
        <v>18.56283509967318</v>
      </c>
      <c r="BX9" s="212">
        <f t="shared" si="16"/>
        <v>10.582234482601571</v>
      </c>
      <c r="BY9" s="212">
        <f t="shared" si="17"/>
        <v>6.0707221680255614</v>
      </c>
      <c r="BZ9" s="212">
        <f t="shared" si="18"/>
        <v>11.083079641664382</v>
      </c>
      <c r="CA9" s="212">
        <f t="shared" si="19"/>
        <v>9.4633134560539283</v>
      </c>
      <c r="CB9" s="212">
        <f t="shared" si="20"/>
        <v>16.221157236556127</v>
      </c>
      <c r="CC9" s="212">
        <f t="shared" si="21"/>
        <v>9.9293051963909758</v>
      </c>
      <c r="CD9" s="212">
        <f t="shared" si="22"/>
        <v>10.148103939121732</v>
      </c>
      <c r="CE9" s="212">
        <f t="shared" si="23"/>
        <v>15.529851164676304</v>
      </c>
      <c r="CF9" s="212">
        <f t="shared" si="24"/>
        <v>10.678176463852321</v>
      </c>
      <c r="CG9" s="212">
        <f t="shared" si="25"/>
        <v>5.4218678415795587</v>
      </c>
      <c r="CH9" s="212">
        <f t="shared" si="26"/>
        <v>6.4894120765389527</v>
      </c>
    </row>
    <row r="10" spans="1:86" x14ac:dyDescent="0.25">
      <c r="A10" s="214">
        <v>1995</v>
      </c>
      <c r="B10" s="185">
        <v>14.202767442540001</v>
      </c>
      <c r="C10" s="185">
        <v>0</v>
      </c>
      <c r="D10" s="185">
        <v>10.68839476</v>
      </c>
      <c r="E10" s="185">
        <v>20.13760613386</v>
      </c>
      <c r="F10" s="185">
        <v>0</v>
      </c>
      <c r="G10" s="185">
        <v>38.05523757484</v>
      </c>
      <c r="H10" s="185">
        <v>18.27668965626</v>
      </c>
      <c r="I10" s="185">
        <v>0.28703719508000003</v>
      </c>
      <c r="J10" s="185">
        <v>109.53466496457999</v>
      </c>
      <c r="K10" s="185">
        <v>3.1070914999999997</v>
      </c>
      <c r="L10" s="185">
        <v>2.9230591508399999</v>
      </c>
      <c r="M10" s="185">
        <v>0.21198075059999999</v>
      </c>
      <c r="N10" s="185">
        <v>0</v>
      </c>
      <c r="O10" s="185">
        <v>32.376811496160002</v>
      </c>
      <c r="P10" s="185">
        <v>21.461066542000001</v>
      </c>
      <c r="Q10" s="185">
        <v>22.729459309780001</v>
      </c>
      <c r="R10" s="185">
        <v>19.382688132239998</v>
      </c>
      <c r="S10" s="185">
        <v>0.1321216952</v>
      </c>
      <c r="T10" s="185">
        <v>38.474920815160004</v>
      </c>
      <c r="U10" s="185">
        <v>1.7334631306799999</v>
      </c>
      <c r="V10" s="185">
        <v>45.31932266834</v>
      </c>
      <c r="W10" s="185">
        <v>16.340293988299997</v>
      </c>
      <c r="X10" s="185">
        <v>13.112005054660001</v>
      </c>
      <c r="Y10" s="185">
        <v>4.1966146800000006</v>
      </c>
      <c r="Z10" s="185">
        <v>82.306969954039999</v>
      </c>
      <c r="AA10" s="185">
        <v>230.35294453794</v>
      </c>
      <c r="AB10" s="185">
        <v>3.9898883159599996</v>
      </c>
      <c r="AC10" s="200">
        <f t="shared" si="27"/>
        <v>749.33309944906011</v>
      </c>
      <c r="AD10" s="192">
        <v>1.6507745808600001</v>
      </c>
      <c r="AE10" s="178">
        <v>0</v>
      </c>
      <c r="AF10" s="178">
        <v>1.0231684060799999</v>
      </c>
      <c r="AG10" s="178">
        <v>1.7356303837</v>
      </c>
      <c r="AH10" s="178">
        <v>0</v>
      </c>
      <c r="AI10" s="178">
        <v>3.4608291045800001</v>
      </c>
      <c r="AJ10" s="178">
        <v>1.6799812409599999</v>
      </c>
      <c r="AK10" s="178">
        <v>3.4567186719999997E-2</v>
      </c>
      <c r="AL10" s="178">
        <v>10.95916712486</v>
      </c>
      <c r="AM10" s="178">
        <v>0.41767111507999999</v>
      </c>
      <c r="AN10" s="178">
        <v>0.34901028960000002</v>
      </c>
      <c r="AO10" s="178">
        <v>3.1110830919999999E-2</v>
      </c>
      <c r="AP10" s="178">
        <v>0</v>
      </c>
      <c r="AQ10" s="178">
        <v>2.1908397000000002</v>
      </c>
      <c r="AR10" s="178">
        <v>1.92609191752</v>
      </c>
      <c r="AS10" s="178">
        <v>4.3394655930599999</v>
      </c>
      <c r="AT10" s="178">
        <v>2.0421030030999998</v>
      </c>
      <c r="AU10" s="178">
        <v>8.6635689999999994E-3</v>
      </c>
      <c r="AV10" s="178">
        <v>4.3185550940600006</v>
      </c>
      <c r="AW10" s="178">
        <v>0.16948481067999999</v>
      </c>
      <c r="AX10" s="178">
        <v>7.4314271450199998</v>
      </c>
      <c r="AY10" s="178">
        <v>1.58324138012</v>
      </c>
      <c r="AZ10" s="178">
        <v>1.27100726054</v>
      </c>
      <c r="BA10" s="178">
        <v>0.60694968617999989</v>
      </c>
      <c r="BB10" s="178">
        <v>9.073632503599999</v>
      </c>
      <c r="BC10" s="178">
        <v>12.427890637680001</v>
      </c>
      <c r="BD10" s="178">
        <v>0.24966500780000001</v>
      </c>
      <c r="BE10" s="178">
        <f t="shared" si="28"/>
        <v>68.980927571720017</v>
      </c>
      <c r="BG10" s="214">
        <v>1995</v>
      </c>
      <c r="BH10" s="211">
        <f t="shared" si="0"/>
        <v>11.622907912408781</v>
      </c>
      <c r="BI10" s="212">
        <f t="shared" si="1"/>
        <v>0</v>
      </c>
      <c r="BJ10" s="212">
        <f t="shared" si="2"/>
        <v>9.5727041249363438</v>
      </c>
      <c r="BK10" s="212">
        <f t="shared" si="3"/>
        <v>8.6188515763135154</v>
      </c>
      <c r="BL10" s="212">
        <f t="shared" si="4"/>
        <v>0</v>
      </c>
      <c r="BM10" s="212">
        <f t="shared" si="5"/>
        <v>9.0942254604872232</v>
      </c>
      <c r="BN10" s="212">
        <f t="shared" si="6"/>
        <v>9.1919339473195283</v>
      </c>
      <c r="BO10" s="212">
        <f t="shared" si="7"/>
        <v>12.042755194275706</v>
      </c>
      <c r="BP10" s="212">
        <f t="shared" si="8"/>
        <v>10.005204405750312</v>
      </c>
      <c r="BQ10" s="212">
        <f t="shared" si="9"/>
        <v>13.44251094890511</v>
      </c>
      <c r="BR10" s="212">
        <f t="shared" si="10"/>
        <v>11.939898291134647</v>
      </c>
      <c r="BS10" s="212">
        <f t="shared" si="11"/>
        <v>14.676252835194934</v>
      </c>
      <c r="BT10" s="212">
        <f t="shared" si="12"/>
        <v>0</v>
      </c>
      <c r="BU10" s="212">
        <f t="shared" si="13"/>
        <v>6.7666938118963351</v>
      </c>
      <c r="BV10" s="212">
        <f t="shared" si="14"/>
        <v>8.9748191859457478</v>
      </c>
      <c r="BW10" s="212">
        <f t="shared" si="15"/>
        <v>19.091811793309223</v>
      </c>
      <c r="BX10" s="212">
        <f t="shared" si="16"/>
        <v>10.535705827631247</v>
      </c>
      <c r="BY10" s="212">
        <f t="shared" si="17"/>
        <v>6.5572644877780819</v>
      </c>
      <c r="BZ10" s="212">
        <f t="shared" si="18"/>
        <v>11.22433783504602</v>
      </c>
      <c r="CA10" s="212">
        <f t="shared" si="19"/>
        <v>9.7772376972052921</v>
      </c>
      <c r="CB10" s="212">
        <f t="shared" si="20"/>
        <v>16.397921918218742</v>
      </c>
      <c r="CC10" s="212">
        <f t="shared" si="21"/>
        <v>9.6891854042138714</v>
      </c>
      <c r="CD10" s="212">
        <f t="shared" si="22"/>
        <v>9.6934622526574206</v>
      </c>
      <c r="CE10" s="212">
        <f t="shared" si="23"/>
        <v>14.462840466926066</v>
      </c>
      <c r="CF10" s="212">
        <f t="shared" si="24"/>
        <v>11.024136241033649</v>
      </c>
      <c r="CG10" s="212">
        <f t="shared" si="25"/>
        <v>5.395151628128235</v>
      </c>
      <c r="CH10" s="212">
        <f t="shared" si="26"/>
        <v>6.257443517937884</v>
      </c>
    </row>
    <row r="11" spans="1:86" x14ac:dyDescent="0.25">
      <c r="A11" s="214">
        <v>1996</v>
      </c>
      <c r="B11" s="185">
        <v>15.26735224434</v>
      </c>
      <c r="C11" s="185">
        <v>0</v>
      </c>
      <c r="D11" s="185">
        <v>9.9512202920000004</v>
      </c>
      <c r="E11" s="185">
        <v>19.704315193540001</v>
      </c>
      <c r="F11" s="185">
        <v>0</v>
      </c>
      <c r="G11" s="185">
        <v>38.448128161039996</v>
      </c>
      <c r="H11" s="185">
        <v>21.663064683880002</v>
      </c>
      <c r="I11" s="185">
        <v>0.13970572000000001</v>
      </c>
      <c r="J11" s="185">
        <v>106.51361858039999</v>
      </c>
      <c r="K11" s="185">
        <v>2.9147693399999999</v>
      </c>
      <c r="L11" s="185">
        <v>2.8509764423999999</v>
      </c>
      <c r="M11" s="185">
        <v>0.49893992819999999</v>
      </c>
      <c r="N11" s="185">
        <v>0</v>
      </c>
      <c r="O11" s="185">
        <v>32.129926995059996</v>
      </c>
      <c r="P11" s="185">
        <v>21.365540488000001</v>
      </c>
      <c r="Q11" s="185">
        <v>21.83497710824</v>
      </c>
      <c r="R11" s="185">
        <v>22.461065570879999</v>
      </c>
      <c r="S11" s="185">
        <v>9.5429892919999995E-2</v>
      </c>
      <c r="T11" s="185">
        <v>42.154820282039999</v>
      </c>
      <c r="U11" s="185">
        <v>2.6412545700000001</v>
      </c>
      <c r="V11" s="185">
        <v>46.557913665939999</v>
      </c>
      <c r="W11" s="185">
        <v>16.96169505188</v>
      </c>
      <c r="X11" s="185">
        <v>13.134700883899999</v>
      </c>
      <c r="Y11" s="185">
        <v>4.0569089600000003</v>
      </c>
      <c r="Z11" s="185">
        <v>92.376241579439991</v>
      </c>
      <c r="AA11" s="185">
        <v>243.97268009499999</v>
      </c>
      <c r="AB11" s="185">
        <v>4.2631300247800006</v>
      </c>
      <c r="AC11" s="200">
        <f t="shared" si="27"/>
        <v>781.95837575388009</v>
      </c>
      <c r="AD11" s="192">
        <v>1.8331449762599998</v>
      </c>
      <c r="AE11" s="178">
        <v>0</v>
      </c>
      <c r="AF11" s="178">
        <v>0.95674559366</v>
      </c>
      <c r="AG11" s="178">
        <v>1.6233514366399999</v>
      </c>
      <c r="AH11" s="178">
        <v>0</v>
      </c>
      <c r="AI11" s="178">
        <v>3.36304235802</v>
      </c>
      <c r="AJ11" s="178">
        <v>2.0248420892399999</v>
      </c>
      <c r="AK11" s="178">
        <v>1.425361216E-2</v>
      </c>
      <c r="AL11" s="178">
        <v>10.854924885420001</v>
      </c>
      <c r="AM11" s="178">
        <v>0.35431275670000001</v>
      </c>
      <c r="AN11" s="178">
        <v>0.35606452127999999</v>
      </c>
      <c r="AO11" s="178">
        <v>7.2620666180000001E-2</v>
      </c>
      <c r="AP11" s="178">
        <v>0</v>
      </c>
      <c r="AQ11" s="178">
        <v>2.0768661407</v>
      </c>
      <c r="AR11" s="178">
        <v>1.9926653218200001</v>
      </c>
      <c r="AS11" s="178">
        <v>4.3374716114199998</v>
      </c>
      <c r="AT11" s="178">
        <v>2.41592738724</v>
      </c>
      <c r="AU11" s="178">
        <v>6.6768447999999998E-3</v>
      </c>
      <c r="AV11" s="178">
        <v>4.6812329575399998</v>
      </c>
      <c r="AW11" s="178">
        <v>0.27759435846000002</v>
      </c>
      <c r="AX11" s="178">
        <v>7.3130719063200003</v>
      </c>
      <c r="AY11" s="178">
        <v>1.7215944947399999</v>
      </c>
      <c r="AZ11" s="178">
        <v>1.33588423824</v>
      </c>
      <c r="BA11" s="178">
        <v>0.62794273856000005</v>
      </c>
      <c r="BB11" s="178">
        <v>10.257840781739999</v>
      </c>
      <c r="BC11" s="178">
        <v>13.12596655486</v>
      </c>
      <c r="BD11" s="178">
        <v>0.24614061349999999</v>
      </c>
      <c r="BE11" s="178">
        <f t="shared" si="28"/>
        <v>71.870178845499993</v>
      </c>
      <c r="BG11" s="214">
        <v>1996</v>
      </c>
      <c r="BH11" s="211">
        <f t="shared" si="0"/>
        <v>12.006960649903089</v>
      </c>
      <c r="BI11" s="212">
        <f t="shared" si="1"/>
        <v>0</v>
      </c>
      <c r="BJ11" s="212">
        <f t="shared" si="2"/>
        <v>9.6143544769996545</v>
      </c>
      <c r="BK11" s="212">
        <f t="shared" si="3"/>
        <v>8.2385580046558058</v>
      </c>
      <c r="BL11" s="212">
        <f t="shared" si="4"/>
        <v>0</v>
      </c>
      <c r="BM11" s="212">
        <f t="shared" si="5"/>
        <v>8.7469599142353456</v>
      </c>
      <c r="BN11" s="212">
        <f t="shared" si="6"/>
        <v>9.346978919131109</v>
      </c>
      <c r="BO11" s="212">
        <f t="shared" si="7"/>
        <v>10.202597402597402</v>
      </c>
      <c r="BP11" s="212">
        <f t="shared" si="8"/>
        <v>10.191114554263637</v>
      </c>
      <c r="BQ11" s="212">
        <f t="shared" si="9"/>
        <v>12.155773420479303</v>
      </c>
      <c r="BR11" s="212">
        <f t="shared" si="10"/>
        <v>12.48921302837069</v>
      </c>
      <c r="BS11" s="212">
        <f t="shared" si="11"/>
        <v>14.554991908943798</v>
      </c>
      <c r="BT11" s="212">
        <f t="shared" si="12"/>
        <v>0</v>
      </c>
      <c r="BU11" s="212">
        <f t="shared" si="13"/>
        <v>6.4639615926277081</v>
      </c>
      <c r="BV11" s="212">
        <f t="shared" si="14"/>
        <v>9.3265383243601292</v>
      </c>
      <c r="BW11" s="212">
        <f t="shared" si="15"/>
        <v>19.864786621567564</v>
      </c>
      <c r="BX11" s="212">
        <f t="shared" si="16"/>
        <v>10.756067558843544</v>
      </c>
      <c r="BY11" s="212">
        <f t="shared" si="17"/>
        <v>6.9965967640739963</v>
      </c>
      <c r="BZ11" s="212">
        <f t="shared" si="18"/>
        <v>11.104858059457632</v>
      </c>
      <c r="CA11" s="212">
        <f t="shared" si="19"/>
        <v>10.50994332818135</v>
      </c>
      <c r="CB11" s="212">
        <f t="shared" si="20"/>
        <v>15.707473403538625</v>
      </c>
      <c r="CC11" s="212">
        <f t="shared" si="21"/>
        <v>10.149896513728338</v>
      </c>
      <c r="CD11" s="212">
        <f t="shared" si="22"/>
        <v>10.17064834630132</v>
      </c>
      <c r="CE11" s="212">
        <f t="shared" si="23"/>
        <v>15.478354203935599</v>
      </c>
      <c r="CF11" s="212">
        <f t="shared" si="24"/>
        <v>11.104414518660247</v>
      </c>
      <c r="CG11" s="212">
        <f t="shared" si="25"/>
        <v>5.3800968820561827</v>
      </c>
      <c r="CH11" s="212">
        <f t="shared" si="26"/>
        <v>5.7737064567413032</v>
      </c>
    </row>
    <row r="12" spans="1:86" x14ac:dyDescent="0.25">
      <c r="A12" s="214">
        <v>1997</v>
      </c>
      <c r="B12" s="185">
        <v>14.544298940220001</v>
      </c>
      <c r="C12" s="185">
        <v>0</v>
      </c>
      <c r="D12" s="185">
        <v>10.019893818</v>
      </c>
      <c r="E12" s="185">
        <v>19.635591772640002</v>
      </c>
      <c r="F12" s="185">
        <v>0</v>
      </c>
      <c r="G12" s="185">
        <v>31.91673878788</v>
      </c>
      <c r="H12" s="185">
        <v>27.39983060118</v>
      </c>
      <c r="I12" s="185">
        <v>0.27555048192000003</v>
      </c>
      <c r="J12" s="185">
        <v>110.48805943532</v>
      </c>
      <c r="K12" s="185">
        <v>3.2386325999999999</v>
      </c>
      <c r="L12" s="185">
        <v>3.2700001628599997</v>
      </c>
      <c r="M12" s="185">
        <v>0.22762869842</v>
      </c>
      <c r="N12" s="185">
        <v>0</v>
      </c>
      <c r="O12" s="185">
        <v>34.773916712759998</v>
      </c>
      <c r="P12" s="185">
        <v>20.846436669939997</v>
      </c>
      <c r="Q12" s="185">
        <v>23.806722859260002</v>
      </c>
      <c r="R12" s="185">
        <v>23.190212403059999</v>
      </c>
      <c r="S12" s="185">
        <v>0.11960351838000001</v>
      </c>
      <c r="T12" s="185">
        <v>47.567009895859997</v>
      </c>
      <c r="U12" s="185">
        <v>2.7659555328000001</v>
      </c>
      <c r="V12" s="185">
        <v>45.561847262359997</v>
      </c>
      <c r="W12" s="185">
        <v>16.685626570179998</v>
      </c>
      <c r="X12" s="185">
        <v>13.921181492080001</v>
      </c>
      <c r="Y12" s="185">
        <v>4.0165258423000001</v>
      </c>
      <c r="Z12" s="185">
        <v>94.49438259578001</v>
      </c>
      <c r="AA12" s="185">
        <v>244.98559283118001</v>
      </c>
      <c r="AB12" s="185">
        <v>4.4189372826</v>
      </c>
      <c r="AC12" s="200">
        <f t="shared" si="27"/>
        <v>798.17017676698003</v>
      </c>
      <c r="AD12" s="192">
        <v>1.7959088659799998</v>
      </c>
      <c r="AE12" s="178">
        <v>0</v>
      </c>
      <c r="AF12" s="178">
        <v>0.97121602184000011</v>
      </c>
      <c r="AG12" s="178">
        <v>1.68025430214</v>
      </c>
      <c r="AH12" s="178">
        <v>0</v>
      </c>
      <c r="AI12" s="178">
        <v>2.8651592945199997</v>
      </c>
      <c r="AJ12" s="178">
        <v>2.56385306522</v>
      </c>
      <c r="AK12" s="178">
        <v>4.7310344180000005E-2</v>
      </c>
      <c r="AL12" s="178">
        <v>11.59085470246</v>
      </c>
      <c r="AM12" s="178">
        <v>0.39020986930000001</v>
      </c>
      <c r="AN12" s="178">
        <v>0.45862484900000006</v>
      </c>
      <c r="AO12" s="178">
        <v>3.4916451020000003E-2</v>
      </c>
      <c r="AP12" s="178">
        <v>0</v>
      </c>
      <c r="AQ12" s="178">
        <v>2.3349361712000003</v>
      </c>
      <c r="AR12" s="178">
        <v>1.9599986772</v>
      </c>
      <c r="AS12" s="178">
        <v>4.6840660806799992</v>
      </c>
      <c r="AT12" s="178">
        <v>2.49837009128</v>
      </c>
      <c r="AU12" s="178">
        <v>1.16391194E-2</v>
      </c>
      <c r="AV12" s="178">
        <v>5.3238411679799995</v>
      </c>
      <c r="AW12" s="178">
        <v>0.28906292802</v>
      </c>
      <c r="AX12" s="178">
        <v>7.2553153844400002</v>
      </c>
      <c r="AY12" s="178">
        <v>1.73373074878</v>
      </c>
      <c r="AZ12" s="178">
        <v>1.4282433268599999</v>
      </c>
      <c r="BA12" s="178">
        <v>0.58144704201999997</v>
      </c>
      <c r="BB12" s="178">
        <v>10.81447100768</v>
      </c>
      <c r="BC12" s="178">
        <v>12.955556420580001</v>
      </c>
      <c r="BD12" s="178">
        <v>0.25685440930000003</v>
      </c>
      <c r="BE12" s="178">
        <f t="shared" si="28"/>
        <v>74.525840341080013</v>
      </c>
      <c r="BG12" s="214">
        <v>1997</v>
      </c>
      <c r="BH12" s="211">
        <f t="shared" si="0"/>
        <v>12.34785446422373</v>
      </c>
      <c r="BI12" s="212">
        <f t="shared" si="1"/>
        <v>0</v>
      </c>
      <c r="BJ12" s="212">
        <f t="shared" si="2"/>
        <v>9.6928773845415623</v>
      </c>
      <c r="BK12" s="212">
        <f t="shared" si="3"/>
        <v>8.5571869775844807</v>
      </c>
      <c r="BL12" s="212">
        <f t="shared" si="4"/>
        <v>0</v>
      </c>
      <c r="BM12" s="212">
        <f t="shared" si="5"/>
        <v>8.9769801155499316</v>
      </c>
      <c r="BN12" s="212">
        <f t="shared" si="6"/>
        <v>9.3571858254831142</v>
      </c>
      <c r="BO12" s="212">
        <f t="shared" si="7"/>
        <v>17.169392646439103</v>
      </c>
      <c r="BP12" s="212">
        <f t="shared" si="8"/>
        <v>10.490594876675626</v>
      </c>
      <c r="BQ12" s="212">
        <f t="shared" si="9"/>
        <v>12.048599439775911</v>
      </c>
      <c r="BR12" s="212">
        <f t="shared" si="10"/>
        <v>14.025224041544963</v>
      </c>
      <c r="BS12" s="212">
        <f t="shared" si="11"/>
        <v>15.339213052817843</v>
      </c>
      <c r="BT12" s="212">
        <f t="shared" si="12"/>
        <v>0</v>
      </c>
      <c r="BU12" s="212">
        <f t="shared" si="13"/>
        <v>6.714619438722055</v>
      </c>
      <c r="BV12" s="212">
        <f t="shared" si="14"/>
        <v>9.4020801167725008</v>
      </c>
      <c r="BW12" s="212">
        <f t="shared" si="15"/>
        <v>19.675392150239013</v>
      </c>
      <c r="BX12" s="212">
        <f t="shared" si="16"/>
        <v>10.773381665751085</v>
      </c>
      <c r="BY12" s="212">
        <f t="shared" si="17"/>
        <v>9.7314189061065974</v>
      </c>
      <c r="BZ12" s="212">
        <f t="shared" si="18"/>
        <v>11.192297307809884</v>
      </c>
      <c r="CA12" s="212">
        <f t="shared" si="19"/>
        <v>10.450743860201511</v>
      </c>
      <c r="CB12" s="212">
        <f t="shared" si="20"/>
        <v>15.924102775424192</v>
      </c>
      <c r="CC12" s="212">
        <f t="shared" si="21"/>
        <v>10.390564246945729</v>
      </c>
      <c r="CD12" s="212">
        <f t="shared" si="22"/>
        <v>10.259497928911795</v>
      </c>
      <c r="CE12" s="212">
        <f t="shared" si="23"/>
        <v>14.476367508867899</v>
      </c>
      <c r="CF12" s="212">
        <f t="shared" si="24"/>
        <v>11.444564968418513</v>
      </c>
      <c r="CG12" s="212">
        <f t="shared" si="25"/>
        <v>5.2882931893499938</v>
      </c>
      <c r="CH12" s="212">
        <f t="shared" si="26"/>
        <v>5.8125832722584567</v>
      </c>
    </row>
    <row r="13" spans="1:86" x14ac:dyDescent="0.25">
      <c r="A13" s="214">
        <v>1998</v>
      </c>
      <c r="B13" s="185">
        <v>15.114809020159999</v>
      </c>
      <c r="C13" s="185">
        <v>0</v>
      </c>
      <c r="D13" s="185">
        <v>11.052536812</v>
      </c>
      <c r="E13" s="185">
        <v>20.581383167799999</v>
      </c>
      <c r="F13" s="185">
        <v>0</v>
      </c>
      <c r="G13" s="185">
        <v>31.715854663040002</v>
      </c>
      <c r="H13" s="185">
        <v>30.033105615900002</v>
      </c>
      <c r="I13" s="185">
        <v>0.32023453999999996</v>
      </c>
      <c r="J13" s="185">
        <v>109.30772481577999</v>
      </c>
      <c r="K13" s="185">
        <v>3.1134417599999997</v>
      </c>
      <c r="L13" s="185">
        <v>3.5838871644000001</v>
      </c>
      <c r="M13" s="185">
        <v>0.17511749130000001</v>
      </c>
      <c r="N13" s="185">
        <v>0</v>
      </c>
      <c r="O13" s="185">
        <v>36.464522845880005</v>
      </c>
      <c r="P13" s="185">
        <v>21.897674132399999</v>
      </c>
      <c r="Q13" s="185">
        <v>24.40211779378</v>
      </c>
      <c r="R13" s="185">
        <v>21.110240985219999</v>
      </c>
      <c r="S13" s="185">
        <v>0.14673273628</v>
      </c>
      <c r="T13" s="185">
        <v>52.239106643620005</v>
      </c>
      <c r="U13" s="185">
        <v>2.2089560846</v>
      </c>
      <c r="V13" s="185">
        <v>44.762172628259997</v>
      </c>
      <c r="W13" s="185">
        <v>17.175418495259997</v>
      </c>
      <c r="X13" s="185">
        <v>15.256947796919999</v>
      </c>
      <c r="Y13" s="185">
        <v>4.1947495179200001</v>
      </c>
      <c r="Z13" s="185">
        <v>96.260918787720001</v>
      </c>
      <c r="AA13" s="185">
        <v>276.29262864158</v>
      </c>
      <c r="AB13" s="185">
        <v>5.3026040841800004</v>
      </c>
      <c r="AC13" s="200">
        <f t="shared" si="27"/>
        <v>842.71288622399982</v>
      </c>
      <c r="AD13" s="192">
        <v>1.83635185756</v>
      </c>
      <c r="AE13" s="178">
        <v>0</v>
      </c>
      <c r="AF13" s="178">
        <v>1.06513636724</v>
      </c>
      <c r="AG13" s="178">
        <v>1.7591444893000001</v>
      </c>
      <c r="AH13" s="178">
        <v>0</v>
      </c>
      <c r="AI13" s="178">
        <v>2.8180721166200002</v>
      </c>
      <c r="AJ13" s="178">
        <v>2.7951422349399997</v>
      </c>
      <c r="AK13" s="178">
        <v>6.1915942180000003E-2</v>
      </c>
      <c r="AL13" s="178">
        <v>11.434368874</v>
      </c>
      <c r="AM13" s="178">
        <v>0.44365547181999998</v>
      </c>
      <c r="AN13" s="178">
        <v>0.52102068940000001</v>
      </c>
      <c r="AO13" s="178">
        <v>2.6242903039999998E-2</v>
      </c>
      <c r="AP13" s="178">
        <v>0</v>
      </c>
      <c r="AQ13" s="178">
        <v>2.4572222208399999</v>
      </c>
      <c r="AR13" s="178">
        <v>1.99444974488</v>
      </c>
      <c r="AS13" s="178">
        <v>4.8320552612600007</v>
      </c>
      <c r="AT13" s="178">
        <v>2.30740960846</v>
      </c>
      <c r="AU13" s="178">
        <v>1.5373979459999999E-2</v>
      </c>
      <c r="AV13" s="178">
        <v>5.6432773895799997</v>
      </c>
      <c r="AW13" s="178">
        <v>0.23262363150000001</v>
      </c>
      <c r="AX13" s="178">
        <v>7.2043300540799997</v>
      </c>
      <c r="AY13" s="178">
        <v>1.8193395110199999</v>
      </c>
      <c r="AZ13" s="178">
        <v>1.4837999372399999</v>
      </c>
      <c r="BA13" s="178">
        <v>0.61615121291999997</v>
      </c>
      <c r="BB13" s="178">
        <v>11.0702585733</v>
      </c>
      <c r="BC13" s="178">
        <v>14.529670662720001</v>
      </c>
      <c r="BD13" s="178">
        <v>0.30040993546</v>
      </c>
      <c r="BE13" s="178">
        <f t="shared" si="28"/>
        <v>77.267422668820004</v>
      </c>
      <c r="BG13" s="214">
        <v>1998</v>
      </c>
      <c r="BH13" s="211">
        <f t="shared" si="0"/>
        <v>12.149355344885207</v>
      </c>
      <c r="BI13" s="212">
        <f t="shared" si="1"/>
        <v>0</v>
      </c>
      <c r="BJ13" s="212">
        <f t="shared" si="2"/>
        <v>9.6370307139222238</v>
      </c>
      <c r="BK13" s="212">
        <f t="shared" si="3"/>
        <v>8.5472607693938585</v>
      </c>
      <c r="BL13" s="212">
        <f t="shared" si="4"/>
        <v>0</v>
      </c>
      <c r="BM13" s="212">
        <f t="shared" si="5"/>
        <v>8.8853734088523062</v>
      </c>
      <c r="BN13" s="212">
        <f t="shared" si="6"/>
        <v>9.3068704605101082</v>
      </c>
      <c r="BO13" s="212">
        <f t="shared" si="7"/>
        <v>19.334560906515584</v>
      </c>
      <c r="BP13" s="212">
        <f t="shared" si="8"/>
        <v>10.460714366958721</v>
      </c>
      <c r="BQ13" s="212">
        <f t="shared" si="9"/>
        <v>14.249679487179487</v>
      </c>
      <c r="BR13" s="212">
        <f t="shared" si="10"/>
        <v>14.537865326104015</v>
      </c>
      <c r="BS13" s="212">
        <f t="shared" si="11"/>
        <v>14.985883389022714</v>
      </c>
      <c r="BT13" s="212">
        <f t="shared" si="12"/>
        <v>0</v>
      </c>
      <c r="BU13" s="212">
        <f t="shared" si="13"/>
        <v>6.7386655002332834</v>
      </c>
      <c r="BV13" s="212">
        <f t="shared" si="14"/>
        <v>9.1080437713199593</v>
      </c>
      <c r="BW13" s="212">
        <f t="shared" si="15"/>
        <v>19.801786476465875</v>
      </c>
      <c r="BX13" s="212">
        <f t="shared" si="16"/>
        <v>10.930285495440323</v>
      </c>
      <c r="BY13" s="212">
        <f t="shared" si="17"/>
        <v>10.47753885722058</v>
      </c>
      <c r="BZ13" s="212">
        <f t="shared" si="18"/>
        <v>10.802783110513275</v>
      </c>
      <c r="CA13" s="212">
        <f t="shared" si="19"/>
        <v>10.530930565879663</v>
      </c>
      <c r="CB13" s="212">
        <f t="shared" si="20"/>
        <v>16.094683593467138</v>
      </c>
      <c r="CC13" s="212">
        <f t="shared" si="21"/>
        <v>10.592693921968154</v>
      </c>
      <c r="CD13" s="212">
        <f t="shared" si="22"/>
        <v>9.7254048253317258</v>
      </c>
      <c r="CE13" s="212">
        <f t="shared" si="23"/>
        <v>14.688629447069426</v>
      </c>
      <c r="CF13" s="212">
        <f t="shared" si="24"/>
        <v>11.500262736648876</v>
      </c>
      <c r="CG13" s="212">
        <f t="shared" si="25"/>
        <v>5.2587977949887996</v>
      </c>
      <c r="CH13" s="212">
        <f t="shared" si="26"/>
        <v>5.6653284064004499</v>
      </c>
    </row>
    <row r="14" spans="1:86" x14ac:dyDescent="0.25">
      <c r="A14" s="214">
        <v>1999</v>
      </c>
      <c r="B14" s="185">
        <v>11.987362215320001</v>
      </c>
      <c r="C14" s="185">
        <v>0</v>
      </c>
      <c r="D14" s="185">
        <v>11.450063088</v>
      </c>
      <c r="E14" s="185">
        <v>21.884379409499999</v>
      </c>
      <c r="F14" s="185">
        <v>0</v>
      </c>
      <c r="G14" s="185">
        <v>31.221741839619998</v>
      </c>
      <c r="H14" s="185">
        <v>28.239618013339999</v>
      </c>
      <c r="I14" s="185">
        <v>0.36505286071999998</v>
      </c>
      <c r="J14" s="185">
        <v>98.324183578680007</v>
      </c>
      <c r="K14" s="185">
        <v>2.5491758</v>
      </c>
      <c r="L14" s="185">
        <v>2.84735497984</v>
      </c>
      <c r="M14" s="185">
        <v>0.17798508728000001</v>
      </c>
      <c r="N14" s="185">
        <v>0</v>
      </c>
      <c r="O14" s="185">
        <v>33.07935346048</v>
      </c>
      <c r="P14" s="185">
        <v>22.361351974000002</v>
      </c>
      <c r="Q14" s="185">
        <v>24.62480508274</v>
      </c>
      <c r="R14" s="185">
        <v>18.564237593679998</v>
      </c>
      <c r="S14" s="185">
        <v>0.17491428298</v>
      </c>
      <c r="T14" s="185">
        <v>40.896374742959999</v>
      </c>
      <c r="U14" s="185">
        <v>1.80572908948</v>
      </c>
      <c r="V14" s="185">
        <v>45.132472618100003</v>
      </c>
      <c r="W14" s="185">
        <v>16.754876155480002</v>
      </c>
      <c r="X14" s="185">
        <v>17.90690675902</v>
      </c>
      <c r="Y14" s="185">
        <v>3.6142051199999998</v>
      </c>
      <c r="Z14" s="185">
        <v>94.015085836119994</v>
      </c>
      <c r="AA14" s="185">
        <v>291.31984036093996</v>
      </c>
      <c r="AB14" s="185">
        <v>4.5081584356000004</v>
      </c>
      <c r="AC14" s="200">
        <f t="shared" si="27"/>
        <v>823.80522838388003</v>
      </c>
      <c r="AD14" s="192">
        <v>1.5167577866399999</v>
      </c>
      <c r="AE14" s="178">
        <v>0</v>
      </c>
      <c r="AF14" s="178">
        <v>1.09524385708</v>
      </c>
      <c r="AG14" s="178">
        <v>1.8690003585799999</v>
      </c>
      <c r="AH14" s="178">
        <v>0</v>
      </c>
      <c r="AI14" s="178">
        <v>2.6722148090400002</v>
      </c>
      <c r="AJ14" s="178">
        <v>2.58612342704</v>
      </c>
      <c r="AK14" s="178">
        <v>7.1456754240000003E-2</v>
      </c>
      <c r="AL14" s="178">
        <v>10.322813013340001</v>
      </c>
      <c r="AM14" s="178">
        <v>0.31831857583999995</v>
      </c>
      <c r="AN14" s="178">
        <v>0.43776968797999999</v>
      </c>
      <c r="AO14" s="178">
        <v>2.7817767519999998E-2</v>
      </c>
      <c r="AP14" s="178">
        <v>0</v>
      </c>
      <c r="AQ14" s="178">
        <v>2.2615516594599998</v>
      </c>
      <c r="AR14" s="178">
        <v>2.0988970070000001</v>
      </c>
      <c r="AS14" s="178">
        <v>4.8833635477000001</v>
      </c>
      <c r="AT14" s="178">
        <v>1.99377843168</v>
      </c>
      <c r="AU14" s="178">
        <v>1.7901382940000002E-2</v>
      </c>
      <c r="AV14" s="178">
        <v>3.94766997312</v>
      </c>
      <c r="AW14" s="178">
        <v>0.19549456845999999</v>
      </c>
      <c r="AX14" s="178">
        <v>7.5193428660000006</v>
      </c>
      <c r="AY14" s="178">
        <v>1.59646352862</v>
      </c>
      <c r="AZ14" s="178">
        <v>1.7418899257</v>
      </c>
      <c r="BA14" s="178">
        <v>0.54378637149999998</v>
      </c>
      <c r="BB14" s="178">
        <v>10.724339045959999</v>
      </c>
      <c r="BC14" s="178">
        <v>15.53313784074</v>
      </c>
      <c r="BD14" s="178">
        <v>0.25109290911999999</v>
      </c>
      <c r="BE14" s="178">
        <f t="shared" si="28"/>
        <v>74.226225095300009</v>
      </c>
      <c r="BG14" s="214">
        <v>1999</v>
      </c>
      <c r="BH14" s="211">
        <f t="shared" si="0"/>
        <v>12.652973685082813</v>
      </c>
      <c r="BI14" s="212">
        <f t="shared" si="1"/>
        <v>0</v>
      </c>
      <c r="BJ14" s="212">
        <f t="shared" si="2"/>
        <v>9.5653958293718713</v>
      </c>
      <c r="BK14" s="212">
        <f t="shared" si="3"/>
        <v>8.5403397720689647</v>
      </c>
      <c r="BL14" s="212">
        <f t="shared" si="4"/>
        <v>0</v>
      </c>
      <c r="BM14" s="212">
        <f t="shared" si="5"/>
        <v>8.5588268033431536</v>
      </c>
      <c r="BN14" s="212">
        <f t="shared" si="6"/>
        <v>9.1577847328471353</v>
      </c>
      <c r="BO14" s="212">
        <f t="shared" si="7"/>
        <v>19.574358107772291</v>
      </c>
      <c r="BP14" s="212">
        <f t="shared" si="8"/>
        <v>10.498752837423341</v>
      </c>
      <c r="BQ14" s="212">
        <f t="shared" si="9"/>
        <v>12.487117437722418</v>
      </c>
      <c r="BR14" s="212">
        <f t="shared" si="10"/>
        <v>15.374608753721301</v>
      </c>
      <c r="BS14" s="212">
        <f t="shared" si="11"/>
        <v>15.629268690493179</v>
      </c>
      <c r="BT14" s="212">
        <f t="shared" si="12"/>
        <v>0</v>
      </c>
      <c r="BU14" s="212">
        <f t="shared" si="13"/>
        <v>6.8367468613371853</v>
      </c>
      <c r="BV14" s="212">
        <f t="shared" si="14"/>
        <v>9.3862706040333794</v>
      </c>
      <c r="BW14" s="212">
        <f t="shared" si="15"/>
        <v>19.831074931524405</v>
      </c>
      <c r="BX14" s="212">
        <f t="shared" si="16"/>
        <v>10.739888571339774</v>
      </c>
      <c r="BY14" s="212">
        <f t="shared" si="17"/>
        <v>10.234374594810463</v>
      </c>
      <c r="BZ14" s="212">
        <f t="shared" si="18"/>
        <v>9.6528604257265158</v>
      </c>
      <c r="CA14" s="212">
        <f t="shared" si="19"/>
        <v>10.826350951476172</v>
      </c>
      <c r="CB14" s="212">
        <f t="shared" si="20"/>
        <v>16.660604726062427</v>
      </c>
      <c r="CC14" s="212">
        <f t="shared" si="21"/>
        <v>9.5283517097071844</v>
      </c>
      <c r="CD14" s="212">
        <f t="shared" si="22"/>
        <v>9.7274752649425711</v>
      </c>
      <c r="CE14" s="212">
        <f t="shared" si="23"/>
        <v>15.045808232931726</v>
      </c>
      <c r="CF14" s="212">
        <f t="shared" si="24"/>
        <v>11.40704063670575</v>
      </c>
      <c r="CG14" s="212">
        <f t="shared" si="25"/>
        <v>5.331987626209985</v>
      </c>
      <c r="CH14" s="212">
        <f t="shared" si="26"/>
        <v>5.5697445577149836</v>
      </c>
    </row>
    <row r="15" spans="1:86" x14ac:dyDescent="0.25">
      <c r="A15" s="214">
        <v>2000</v>
      </c>
      <c r="B15" s="185">
        <v>10.142041069100001</v>
      </c>
      <c r="C15" s="185">
        <v>0</v>
      </c>
      <c r="D15" s="185">
        <v>11.781728096</v>
      </c>
      <c r="E15" s="185">
        <v>20.890384097859997</v>
      </c>
      <c r="F15" s="185">
        <v>0</v>
      </c>
      <c r="G15" s="185">
        <v>24.910722817699998</v>
      </c>
      <c r="H15" s="185">
        <v>22.771687631599999</v>
      </c>
      <c r="I15" s="185">
        <v>0.26126783999999997</v>
      </c>
      <c r="J15" s="185">
        <v>91.864963096060009</v>
      </c>
      <c r="K15" s="185">
        <v>3.3514476904399997</v>
      </c>
      <c r="L15" s="185">
        <v>2.8541116564799998</v>
      </c>
      <c r="M15" s="185">
        <v>0.15966367999999997</v>
      </c>
      <c r="N15" s="185">
        <v>0</v>
      </c>
      <c r="O15" s="185">
        <v>20.990857911579997</v>
      </c>
      <c r="P15" s="185">
        <v>22.43336482958</v>
      </c>
      <c r="Q15" s="185">
        <v>21.247930951259999</v>
      </c>
      <c r="R15" s="185">
        <v>17.45599294002</v>
      </c>
      <c r="S15" s="185">
        <v>8.5499900640000001E-2</v>
      </c>
      <c r="T15" s="185">
        <v>19.225823102539998</v>
      </c>
      <c r="U15" s="185">
        <v>1.4851625216</v>
      </c>
      <c r="V15" s="185">
        <v>40.467735821679995</v>
      </c>
      <c r="W15" s="185">
        <v>17.556422301920001</v>
      </c>
      <c r="X15" s="185">
        <v>17.763985993099997</v>
      </c>
      <c r="Y15" s="185">
        <v>1.1249031999999999</v>
      </c>
      <c r="Z15" s="185">
        <v>75.142696432859992</v>
      </c>
      <c r="AA15" s="185">
        <v>266.08484514506</v>
      </c>
      <c r="AB15" s="185">
        <v>6.8578136022999994</v>
      </c>
      <c r="AC15" s="200">
        <f t="shared" si="27"/>
        <v>716.91105232938003</v>
      </c>
      <c r="AD15" s="192">
        <v>1.27644036156</v>
      </c>
      <c r="AE15" s="178">
        <v>0</v>
      </c>
      <c r="AF15" s="178">
        <v>1.1229808855800001</v>
      </c>
      <c r="AG15" s="178">
        <v>1.7363198405</v>
      </c>
      <c r="AH15" s="178">
        <v>0</v>
      </c>
      <c r="AI15" s="178">
        <v>2.0351558186599998</v>
      </c>
      <c r="AJ15" s="178">
        <v>2.0391682757999998</v>
      </c>
      <c r="AK15" s="178">
        <v>5.116767354E-2</v>
      </c>
      <c r="AL15" s="178">
        <v>9.68904255046</v>
      </c>
      <c r="AM15" s="178">
        <v>0.45070426042</v>
      </c>
      <c r="AN15" s="178">
        <v>0.46278699083999997</v>
      </c>
      <c r="AO15" s="178">
        <v>2.40947008E-2</v>
      </c>
      <c r="AP15" s="178">
        <v>0</v>
      </c>
      <c r="AQ15" s="178">
        <v>1.200970243</v>
      </c>
      <c r="AR15" s="178">
        <v>2.1284193657400001</v>
      </c>
      <c r="AS15" s="178">
        <v>4.2569185633200002</v>
      </c>
      <c r="AT15" s="178">
        <v>1.8326623565</v>
      </c>
      <c r="AU15" s="178">
        <v>8.0838809800000012E-3</v>
      </c>
      <c r="AV15" s="178">
        <v>1.5912662944</v>
      </c>
      <c r="AW15" s="178">
        <v>0.13962588815999999</v>
      </c>
      <c r="AX15" s="178">
        <v>6.8460701571999998</v>
      </c>
      <c r="AY15" s="178">
        <v>1.5928955896799999</v>
      </c>
      <c r="AZ15" s="178">
        <v>1.7485758423</v>
      </c>
      <c r="BA15" s="178">
        <v>0.17146155590000001</v>
      </c>
      <c r="BB15" s="178">
        <v>8.6935367841199991</v>
      </c>
      <c r="BC15" s="178">
        <v>13.90367745398</v>
      </c>
      <c r="BD15" s="178">
        <v>0.38731052201999999</v>
      </c>
      <c r="BE15" s="178">
        <f t="shared" si="28"/>
        <v>63.389335855460004</v>
      </c>
      <c r="BG15" s="214">
        <v>2000</v>
      </c>
      <c r="BH15" s="211">
        <f t="shared" si="0"/>
        <v>12.58563589777763</v>
      </c>
      <c r="BI15" s="212">
        <f t="shared" si="1"/>
        <v>0</v>
      </c>
      <c r="BJ15" s="212">
        <f t="shared" si="2"/>
        <v>9.5315464457311823</v>
      </c>
      <c r="BK15" s="212">
        <f t="shared" si="3"/>
        <v>8.3115745137393997</v>
      </c>
      <c r="BL15" s="212">
        <f t="shared" si="4"/>
        <v>0</v>
      </c>
      <c r="BM15" s="212">
        <f t="shared" si="5"/>
        <v>8.1697983376618275</v>
      </c>
      <c r="BN15" s="212">
        <f t="shared" si="6"/>
        <v>8.9548403648848147</v>
      </c>
      <c r="BO15" s="212">
        <f t="shared" si="7"/>
        <v>19.584375000000001</v>
      </c>
      <c r="BP15" s="212">
        <f t="shared" si="8"/>
        <v>10.547048868161525</v>
      </c>
      <c r="BQ15" s="212">
        <f t="shared" si="9"/>
        <v>13.448046994904123</v>
      </c>
      <c r="BR15" s="212">
        <f t="shared" si="10"/>
        <v>16.214747232796039</v>
      </c>
      <c r="BS15" s="212">
        <f t="shared" si="11"/>
        <v>15.090909090909093</v>
      </c>
      <c r="BT15" s="212">
        <f t="shared" si="12"/>
        <v>0</v>
      </c>
      <c r="BU15" s="212">
        <f t="shared" si="13"/>
        <v>5.7213966578157933</v>
      </c>
      <c r="BV15" s="212">
        <f t="shared" si="14"/>
        <v>9.487740166974536</v>
      </c>
      <c r="BW15" s="212">
        <f t="shared" si="15"/>
        <v>20.03450864502911</v>
      </c>
      <c r="BX15" s="212">
        <f t="shared" si="16"/>
        <v>10.498757434178362</v>
      </c>
      <c r="BY15" s="212">
        <f t="shared" si="17"/>
        <v>9.4548425430778398</v>
      </c>
      <c r="BZ15" s="212">
        <f t="shared" si="18"/>
        <v>8.2767134905645303</v>
      </c>
      <c r="CA15" s="212">
        <f t="shared" si="19"/>
        <v>9.4013878029710707</v>
      </c>
      <c r="CB15" s="212">
        <f t="shared" si="20"/>
        <v>16.917354080215969</v>
      </c>
      <c r="CC15" s="212">
        <f t="shared" si="21"/>
        <v>9.0730079414061375</v>
      </c>
      <c r="CD15" s="212">
        <f t="shared" si="22"/>
        <v>9.8433754844165797</v>
      </c>
      <c r="CE15" s="212">
        <f t="shared" si="23"/>
        <v>15.242338709677423</v>
      </c>
      <c r="CF15" s="212">
        <f t="shared" si="24"/>
        <v>11.569370273913014</v>
      </c>
      <c r="CG15" s="212">
        <f t="shared" si="25"/>
        <v>5.2252797209853163</v>
      </c>
      <c r="CH15" s="212">
        <f t="shared" si="26"/>
        <v>5.6477260024988478</v>
      </c>
    </row>
    <row r="16" spans="1:86" x14ac:dyDescent="0.25">
      <c r="A16" s="214">
        <v>2001</v>
      </c>
      <c r="B16" s="185">
        <v>9.5969982532999989</v>
      </c>
      <c r="C16" s="185">
        <v>0</v>
      </c>
      <c r="D16" s="185">
        <v>11.935222952</v>
      </c>
      <c r="E16" s="185">
        <v>22.781439816599999</v>
      </c>
      <c r="F16" s="185">
        <v>0</v>
      </c>
      <c r="G16" s="185">
        <v>23.188891548979999</v>
      </c>
      <c r="H16" s="185">
        <v>25.405104166400001</v>
      </c>
      <c r="I16" s="185">
        <v>0.14514879999999999</v>
      </c>
      <c r="J16" s="185">
        <v>88.160021832459989</v>
      </c>
      <c r="K16" s="185">
        <v>3.4057115693199997</v>
      </c>
      <c r="L16" s="185">
        <v>2.2517096636400002</v>
      </c>
      <c r="M16" s="185">
        <v>0.22416417799999999</v>
      </c>
      <c r="N16" s="185">
        <v>0</v>
      </c>
      <c r="O16" s="185">
        <v>18.888205179379998</v>
      </c>
      <c r="P16" s="185">
        <v>21.48109798358</v>
      </c>
      <c r="Q16" s="185">
        <v>19.2814622663</v>
      </c>
      <c r="R16" s="185">
        <v>17.044685692639998</v>
      </c>
      <c r="S16" s="185">
        <v>1.9417280719999999E-2</v>
      </c>
      <c r="T16" s="185">
        <v>9.4973245723400002</v>
      </c>
      <c r="U16" s="185">
        <v>1.1582221070400001</v>
      </c>
      <c r="V16" s="185">
        <v>33.595088919200002</v>
      </c>
      <c r="W16" s="185">
        <v>16.396513747259998</v>
      </c>
      <c r="X16" s="185">
        <v>17.823550524719998</v>
      </c>
      <c r="Y16" s="185">
        <v>0</v>
      </c>
      <c r="Z16" s="185">
        <v>64.209479191900002</v>
      </c>
      <c r="AA16" s="185">
        <v>276.23799554044001</v>
      </c>
      <c r="AB16" s="185">
        <v>9.2828917141999998</v>
      </c>
      <c r="AC16" s="200">
        <f t="shared" si="27"/>
        <v>692.01034750042004</v>
      </c>
      <c r="AD16" s="192">
        <v>1.2230863842199999</v>
      </c>
      <c r="AE16" s="178">
        <v>0</v>
      </c>
      <c r="AF16" s="178">
        <v>1.14608222428</v>
      </c>
      <c r="AG16" s="178">
        <v>1.9264538823399999</v>
      </c>
      <c r="AH16" s="178">
        <v>0</v>
      </c>
      <c r="AI16" s="178">
        <v>2.00884034122</v>
      </c>
      <c r="AJ16" s="178">
        <v>2.29432807286</v>
      </c>
      <c r="AK16" s="178">
        <v>2.9167651359999998E-2</v>
      </c>
      <c r="AL16" s="178">
        <v>9.7146567777600001</v>
      </c>
      <c r="AM16" s="178">
        <v>0.46525542761999994</v>
      </c>
      <c r="AN16" s="178">
        <v>0.39139373919999998</v>
      </c>
      <c r="AO16" s="178">
        <v>3.7157185620000005E-2</v>
      </c>
      <c r="AP16" s="178">
        <v>0</v>
      </c>
      <c r="AQ16" s="178">
        <v>1.1841193745</v>
      </c>
      <c r="AR16" s="178">
        <v>2.0684230164399997</v>
      </c>
      <c r="AS16" s="178">
        <v>3.6292207633599998</v>
      </c>
      <c r="AT16" s="178">
        <v>1.84278467094</v>
      </c>
      <c r="AU16" s="178">
        <v>2.0329903799999999E-3</v>
      </c>
      <c r="AV16" s="178">
        <v>0.77525788439999999</v>
      </c>
      <c r="AW16" s="178">
        <v>9.3505764140000003E-2</v>
      </c>
      <c r="AX16" s="178">
        <v>5.5827058881599996</v>
      </c>
      <c r="AY16" s="178">
        <v>1.4518517791799999</v>
      </c>
      <c r="AZ16" s="178">
        <v>1.8865288905400002</v>
      </c>
      <c r="BA16" s="178">
        <v>0</v>
      </c>
      <c r="BB16" s="178">
        <v>7.7389475573199995</v>
      </c>
      <c r="BC16" s="178">
        <v>14.4232003892</v>
      </c>
      <c r="BD16" s="178">
        <v>0.62330704875999998</v>
      </c>
      <c r="BE16" s="178">
        <f t="shared" si="28"/>
        <v>60.538307703799994</v>
      </c>
      <c r="BG16" s="214">
        <v>2001</v>
      </c>
      <c r="BH16" s="211">
        <f t="shared" si="0"/>
        <v>12.744468134079659</v>
      </c>
      <c r="BI16" s="212">
        <f t="shared" si="1"/>
        <v>0</v>
      </c>
      <c r="BJ16" s="212">
        <f t="shared" si="2"/>
        <v>9.6025204463227016</v>
      </c>
      <c r="BK16" s="212">
        <f t="shared" si="3"/>
        <v>8.4562428795052007</v>
      </c>
      <c r="BL16" s="212">
        <f t="shared" si="4"/>
        <v>0</v>
      </c>
      <c r="BM16" s="212">
        <f t="shared" si="5"/>
        <v>8.6629424997606765</v>
      </c>
      <c r="BN16" s="212">
        <f t="shared" si="6"/>
        <v>9.03097290147862</v>
      </c>
      <c r="BO16" s="212">
        <f t="shared" si="7"/>
        <v>20.094999999999999</v>
      </c>
      <c r="BP16" s="212">
        <f t="shared" si="8"/>
        <v>11.019344795787156</v>
      </c>
      <c r="BQ16" s="212">
        <f t="shared" si="9"/>
        <v>13.661034358023894</v>
      </c>
      <c r="BR16" s="212">
        <f t="shared" si="10"/>
        <v>17.382069523443473</v>
      </c>
      <c r="BS16" s="212">
        <f t="shared" si="11"/>
        <v>16.57588021044112</v>
      </c>
      <c r="BT16" s="212">
        <f t="shared" si="12"/>
        <v>0</v>
      </c>
      <c r="BU16" s="212">
        <f t="shared" si="13"/>
        <v>6.2690941953165966</v>
      </c>
      <c r="BV16" s="212">
        <f t="shared" si="14"/>
        <v>9.6290376684706143</v>
      </c>
      <c r="BW16" s="212">
        <f t="shared" si="15"/>
        <v>18.822331591017999</v>
      </c>
      <c r="BX16" s="212">
        <f t="shared" si="16"/>
        <v>10.811491066307699</v>
      </c>
      <c r="BY16" s="212">
        <f t="shared" si="17"/>
        <v>10.470005606428705</v>
      </c>
      <c r="BZ16" s="212">
        <f t="shared" si="18"/>
        <v>8.1629081800348313</v>
      </c>
      <c r="CA16" s="212">
        <f t="shared" si="19"/>
        <v>8.0732152815634972</v>
      </c>
      <c r="CB16" s="212">
        <f t="shared" si="20"/>
        <v>16.617624979612465</v>
      </c>
      <c r="CC16" s="212">
        <f t="shared" si="21"/>
        <v>8.8546370378435899</v>
      </c>
      <c r="CD16" s="212">
        <f t="shared" si="22"/>
        <v>10.584472986588832</v>
      </c>
      <c r="CE16" s="212">
        <f t="shared" si="23"/>
        <v>0</v>
      </c>
      <c r="CF16" s="212">
        <f t="shared" si="24"/>
        <v>12.05265586128016</v>
      </c>
      <c r="CG16" s="212">
        <f t="shared" si="25"/>
        <v>5.221294905858997</v>
      </c>
      <c r="CH16" s="212">
        <f t="shared" si="26"/>
        <v>6.7145784735001257</v>
      </c>
    </row>
    <row r="17" spans="1:86" x14ac:dyDescent="0.25">
      <c r="A17" s="214">
        <v>2002</v>
      </c>
      <c r="B17" s="185">
        <v>10.156875276459999</v>
      </c>
      <c r="C17" s="185">
        <v>0</v>
      </c>
      <c r="D17" s="185">
        <v>11.765308138</v>
      </c>
      <c r="E17" s="185">
        <v>26.322604246079997</v>
      </c>
      <c r="F17" s="185">
        <v>0</v>
      </c>
      <c r="G17" s="185">
        <v>26.246461907140002</v>
      </c>
      <c r="H17" s="185">
        <v>21.81847187532</v>
      </c>
      <c r="I17" s="185">
        <v>0.12583947370000001</v>
      </c>
      <c r="J17" s="185">
        <v>88.350972336299989</v>
      </c>
      <c r="K17" s="185">
        <v>3.5374105186399998</v>
      </c>
      <c r="L17" s="185">
        <v>3.7260858150399998</v>
      </c>
      <c r="M17" s="185">
        <v>0.19358495455999999</v>
      </c>
      <c r="N17" s="185">
        <v>2.3624790631800003</v>
      </c>
      <c r="O17" s="185">
        <v>31.103454639419997</v>
      </c>
      <c r="P17" s="185">
        <v>22.3838001431</v>
      </c>
      <c r="Q17" s="185">
        <v>16.64041906924</v>
      </c>
      <c r="R17" s="185">
        <v>13.7128466979</v>
      </c>
      <c r="S17" s="185">
        <v>0.78469799947999996</v>
      </c>
      <c r="T17" s="185">
        <v>35.6795753719</v>
      </c>
      <c r="U17" s="185">
        <v>1.3253618574199999</v>
      </c>
      <c r="V17" s="185">
        <v>31.250538454360001</v>
      </c>
      <c r="W17" s="185">
        <v>17.139091379340002</v>
      </c>
      <c r="X17" s="185">
        <v>19.6255556403</v>
      </c>
      <c r="Y17" s="185">
        <v>5.0459746555200002</v>
      </c>
      <c r="Z17" s="185">
        <v>86.820413620319997</v>
      </c>
      <c r="AA17" s="185">
        <v>301.95932995431997</v>
      </c>
      <c r="AB17" s="185">
        <v>11.10517956022</v>
      </c>
      <c r="AC17" s="200">
        <f t="shared" si="27"/>
        <v>789.18233264725995</v>
      </c>
      <c r="AD17" s="192">
        <v>1.2433455279799999</v>
      </c>
      <c r="AE17" s="178">
        <v>0</v>
      </c>
      <c r="AF17" s="178">
        <v>1.12845662406</v>
      </c>
      <c r="AG17" s="178">
        <v>2.2988004702599998</v>
      </c>
      <c r="AH17" s="178">
        <v>0</v>
      </c>
      <c r="AI17" s="178">
        <v>2.1850700351999999</v>
      </c>
      <c r="AJ17" s="178">
        <v>1.9723145528800001</v>
      </c>
      <c r="AK17" s="178">
        <v>2.4816816079999998E-2</v>
      </c>
      <c r="AL17" s="178">
        <v>9.2323663240999991</v>
      </c>
      <c r="AM17" s="178">
        <v>0.46971875322000001</v>
      </c>
      <c r="AN17" s="178">
        <v>0.62358646019999997</v>
      </c>
      <c r="AO17" s="178">
        <v>3.5830888459999995E-2</v>
      </c>
      <c r="AP17" s="178">
        <v>0.38437035164</v>
      </c>
      <c r="AQ17" s="178">
        <v>2.1013609078799997</v>
      </c>
      <c r="AR17" s="178">
        <v>2.0960611623199998</v>
      </c>
      <c r="AS17" s="178">
        <v>3.2127770628199999</v>
      </c>
      <c r="AT17" s="178">
        <v>1.4149467895999999</v>
      </c>
      <c r="AU17" s="178">
        <v>0.13012408484000001</v>
      </c>
      <c r="AV17" s="178">
        <v>3.6546735126200001</v>
      </c>
      <c r="AW17" s="178">
        <v>0.11425932100000001</v>
      </c>
      <c r="AX17" s="178">
        <v>4.9540011183999999</v>
      </c>
      <c r="AY17" s="178">
        <v>1.7989669697599999</v>
      </c>
      <c r="AZ17" s="178">
        <v>1.9008215114400002</v>
      </c>
      <c r="BA17" s="178">
        <v>1.00821535814</v>
      </c>
      <c r="BB17" s="178">
        <v>9.4797833398599991</v>
      </c>
      <c r="BC17" s="178">
        <v>15.63769305728</v>
      </c>
      <c r="BD17" s="178">
        <v>0.66809815407999995</v>
      </c>
      <c r="BE17" s="178">
        <f t="shared" si="28"/>
        <v>67.77045915411999</v>
      </c>
      <c r="BG17" s="214">
        <v>2002</v>
      </c>
      <c r="BH17" s="211">
        <f t="shared" si="0"/>
        <v>12.241417701186403</v>
      </c>
      <c r="BI17" s="212">
        <f t="shared" si="1"/>
        <v>0</v>
      </c>
      <c r="BJ17" s="212">
        <f t="shared" si="2"/>
        <v>9.5913903046472004</v>
      </c>
      <c r="BK17" s="212">
        <f t="shared" si="3"/>
        <v>8.7331802308365472</v>
      </c>
      <c r="BL17" s="212">
        <f t="shared" si="4"/>
        <v>0</v>
      </c>
      <c r="BM17" s="212">
        <f t="shared" si="5"/>
        <v>8.3251984321954673</v>
      </c>
      <c r="BN17" s="212">
        <f t="shared" si="6"/>
        <v>9.0396548582808265</v>
      </c>
      <c r="BO17" s="212">
        <f t="shared" si="7"/>
        <v>19.72101070540316</v>
      </c>
      <c r="BP17" s="212">
        <f t="shared" si="8"/>
        <v>10.449648804042395</v>
      </c>
      <c r="BQ17" s="212">
        <f t="shared" si="9"/>
        <v>13.278604525679679</v>
      </c>
      <c r="BR17" s="212">
        <f t="shared" si="10"/>
        <v>16.735697757763685</v>
      </c>
      <c r="BS17" s="212">
        <f t="shared" si="11"/>
        <v>18.509128739596608</v>
      </c>
      <c r="BT17" s="212">
        <f t="shared" si="12"/>
        <v>16.269788699105789</v>
      </c>
      <c r="BU17" s="212">
        <f t="shared" si="13"/>
        <v>6.7560370133829775</v>
      </c>
      <c r="BV17" s="212">
        <f t="shared" si="14"/>
        <v>9.3641881580421842</v>
      </c>
      <c r="BW17" s="212">
        <f t="shared" si="15"/>
        <v>19.307068226177392</v>
      </c>
      <c r="BX17" s="212">
        <f t="shared" si="16"/>
        <v>10.318403033096594</v>
      </c>
      <c r="BY17" s="212">
        <f t="shared" si="17"/>
        <v>16.582696136122436</v>
      </c>
      <c r="BZ17" s="212">
        <f t="shared" si="18"/>
        <v>10.24304094016291</v>
      </c>
      <c r="CA17" s="212">
        <f t="shared" si="19"/>
        <v>8.6209905891226999</v>
      </c>
      <c r="CB17" s="212">
        <f t="shared" si="20"/>
        <v>15.852530431227912</v>
      </c>
      <c r="CC17" s="212">
        <f t="shared" si="21"/>
        <v>10.496279703185031</v>
      </c>
      <c r="CD17" s="212">
        <f t="shared" si="22"/>
        <v>9.6854404852455112</v>
      </c>
      <c r="CE17" s="212">
        <f t="shared" si="23"/>
        <v>19.980587041535603</v>
      </c>
      <c r="CF17" s="212">
        <f t="shared" si="24"/>
        <v>10.91884148504136</v>
      </c>
      <c r="CG17" s="212">
        <f t="shared" si="25"/>
        <v>5.1787414747693505</v>
      </c>
      <c r="CH17" s="212">
        <f t="shared" si="26"/>
        <v>6.0160950163579754</v>
      </c>
    </row>
    <row r="18" spans="1:86" x14ac:dyDescent="0.25">
      <c r="A18" s="214">
        <v>2003</v>
      </c>
      <c r="B18" s="185">
        <v>10.293952896</v>
      </c>
      <c r="C18" s="185">
        <v>0</v>
      </c>
      <c r="D18" s="185">
        <v>10.970437022</v>
      </c>
      <c r="E18" s="185">
        <v>29.8517920852</v>
      </c>
      <c r="F18" s="185">
        <v>0</v>
      </c>
      <c r="G18" s="185">
        <v>25.854053940700002</v>
      </c>
      <c r="H18" s="185">
        <v>29.248716057620001</v>
      </c>
      <c r="I18" s="185">
        <v>0.10549686938</v>
      </c>
      <c r="J18" s="185">
        <v>88.627572425479997</v>
      </c>
      <c r="K18" s="185">
        <v>2.3746080597799999</v>
      </c>
      <c r="L18" s="185">
        <v>3.2472027294600001</v>
      </c>
      <c r="M18" s="185">
        <v>0.47706872558000002</v>
      </c>
      <c r="N18" s="185">
        <v>3.3922481109399998</v>
      </c>
      <c r="O18" s="185">
        <v>32.767556601660004</v>
      </c>
      <c r="P18" s="185">
        <v>22.612420389259999</v>
      </c>
      <c r="Q18" s="185">
        <v>24.657003622480001</v>
      </c>
      <c r="R18" s="185">
        <v>20.26221637866</v>
      </c>
      <c r="S18" s="185">
        <v>1.1316553407400001</v>
      </c>
      <c r="T18" s="185">
        <v>34.01963736586</v>
      </c>
      <c r="U18" s="185">
        <v>1.18201743844</v>
      </c>
      <c r="V18" s="185">
        <v>42.136708433340004</v>
      </c>
      <c r="W18" s="185">
        <v>22.246786933339997</v>
      </c>
      <c r="X18" s="185">
        <v>21.219023660559998</v>
      </c>
      <c r="Y18" s="185">
        <v>5.6691574206199995</v>
      </c>
      <c r="Z18" s="185">
        <v>84.558429235999995</v>
      </c>
      <c r="AA18" s="185">
        <v>325.84069286243999</v>
      </c>
      <c r="AB18" s="185">
        <v>15.286624376259999</v>
      </c>
      <c r="AC18" s="200">
        <f t="shared" si="27"/>
        <v>858.03307898180003</v>
      </c>
      <c r="AD18" s="192">
        <v>1.3190959651600001</v>
      </c>
      <c r="AE18" s="178">
        <v>0</v>
      </c>
      <c r="AF18" s="178">
        <v>1.0772063971399999</v>
      </c>
      <c r="AG18" s="178">
        <v>2.6573778801399999</v>
      </c>
      <c r="AH18" s="178">
        <v>0</v>
      </c>
      <c r="AI18" s="178">
        <v>2.1471970845600001</v>
      </c>
      <c r="AJ18" s="178">
        <v>2.4935175854600002</v>
      </c>
      <c r="AK18" s="178">
        <v>1.7054983999999999E-2</v>
      </c>
      <c r="AL18" s="178">
        <v>9.2779983852800001</v>
      </c>
      <c r="AM18" s="178">
        <v>0.32486932262000001</v>
      </c>
      <c r="AN18" s="178">
        <v>0.55293346744000005</v>
      </c>
      <c r="AO18" s="178">
        <v>8.3739971440000005E-2</v>
      </c>
      <c r="AP18" s="178">
        <v>0.52804861285999993</v>
      </c>
      <c r="AQ18" s="178">
        <v>2.21387390738</v>
      </c>
      <c r="AR18" s="178">
        <v>2.1348440145000001</v>
      </c>
      <c r="AS18" s="178">
        <v>4.7631966705400002</v>
      </c>
      <c r="AT18" s="178">
        <v>1.9163941633200001</v>
      </c>
      <c r="AU18" s="178">
        <v>0.17584504966</v>
      </c>
      <c r="AV18" s="178">
        <v>3.5900587099400001</v>
      </c>
      <c r="AW18" s="178">
        <v>0.10414879990000001</v>
      </c>
      <c r="AX18" s="178">
        <v>7.1893153178999993</v>
      </c>
      <c r="AY18" s="178">
        <v>2.2099594256799997</v>
      </c>
      <c r="AZ18" s="178">
        <v>2.1562117322199996</v>
      </c>
      <c r="BA18" s="178">
        <v>0.88613977426000001</v>
      </c>
      <c r="BB18" s="178">
        <v>9.3006860498999995</v>
      </c>
      <c r="BC18" s="178">
        <v>16.772132533440001</v>
      </c>
      <c r="BD18" s="178">
        <v>0.87735192159999997</v>
      </c>
      <c r="BE18" s="178">
        <f t="shared" si="28"/>
        <v>74.769197726339996</v>
      </c>
      <c r="BG18" s="214">
        <v>2003</v>
      </c>
      <c r="BH18" s="211">
        <f t="shared" si="0"/>
        <v>12.814280174844898</v>
      </c>
      <c r="BI18" s="212">
        <f t="shared" si="1"/>
        <v>0</v>
      </c>
      <c r="BJ18" s="212">
        <f t="shared" si="2"/>
        <v>9.8191748877440457</v>
      </c>
      <c r="BK18" s="212">
        <f t="shared" si="3"/>
        <v>8.9019040215595027</v>
      </c>
      <c r="BL18" s="212">
        <f t="shared" si="4"/>
        <v>0</v>
      </c>
      <c r="BM18" s="212">
        <f t="shared" si="5"/>
        <v>8.3050692532973986</v>
      </c>
      <c r="BN18" s="212">
        <f t="shared" si="6"/>
        <v>8.5252206645507709</v>
      </c>
      <c r="BO18" s="212">
        <f t="shared" si="7"/>
        <v>16.166341333379194</v>
      </c>
      <c r="BP18" s="212">
        <f t="shared" si="8"/>
        <v>10.468523656203203</v>
      </c>
      <c r="BQ18" s="212">
        <f t="shared" si="9"/>
        <v>13.680966055935064</v>
      </c>
      <c r="BR18" s="212">
        <f t="shared" si="10"/>
        <v>17.027993430270097</v>
      </c>
      <c r="BS18" s="212">
        <f t="shared" si="11"/>
        <v>17.553020550276585</v>
      </c>
      <c r="BT18" s="212">
        <f t="shared" si="12"/>
        <v>15.566332284394033</v>
      </c>
      <c r="BU18" s="212">
        <f t="shared" si="13"/>
        <v>6.7562984152069641</v>
      </c>
      <c r="BV18" s="212">
        <f t="shared" si="14"/>
        <v>9.4410239052249629</v>
      </c>
      <c r="BW18" s="212">
        <f t="shared" si="15"/>
        <v>19.31782443426075</v>
      </c>
      <c r="BX18" s="212">
        <f t="shared" si="16"/>
        <v>9.4579690963044438</v>
      </c>
      <c r="BY18" s="212">
        <f t="shared" si="17"/>
        <v>15.538746058938163</v>
      </c>
      <c r="BZ18" s="212">
        <f t="shared" si="18"/>
        <v>10.552901170965335</v>
      </c>
      <c r="CA18" s="212">
        <f t="shared" si="19"/>
        <v>8.8111051929532653</v>
      </c>
      <c r="CB18" s="212">
        <f t="shared" si="20"/>
        <v>17.061881635281146</v>
      </c>
      <c r="CC18" s="212">
        <f t="shared" si="21"/>
        <v>9.9338364335573281</v>
      </c>
      <c r="CD18" s="212">
        <f t="shared" si="22"/>
        <v>10.161691540161534</v>
      </c>
      <c r="CE18" s="212">
        <f t="shared" si="23"/>
        <v>15.630890245469468</v>
      </c>
      <c r="CF18" s="212">
        <f t="shared" si="24"/>
        <v>10.999123486485384</v>
      </c>
      <c r="CG18" s="212">
        <f t="shared" si="25"/>
        <v>5.1473412931026026</v>
      </c>
      <c r="CH18" s="212">
        <f t="shared" si="26"/>
        <v>5.7393437557249083</v>
      </c>
    </row>
    <row r="19" spans="1:86" x14ac:dyDescent="0.25">
      <c r="A19" s="214">
        <v>2004</v>
      </c>
      <c r="B19" s="185">
        <v>10.473666161180001</v>
      </c>
      <c r="C19" s="185">
        <v>0</v>
      </c>
      <c r="D19" s="185">
        <v>11.830262225999999</v>
      </c>
      <c r="E19" s="185">
        <v>29.9383869521</v>
      </c>
      <c r="F19" s="185">
        <v>0</v>
      </c>
      <c r="G19" s="185">
        <v>26.513195506639999</v>
      </c>
      <c r="H19" s="185">
        <v>28.189867354960001</v>
      </c>
      <c r="I19" s="185">
        <v>6.4331762520000002E-2</v>
      </c>
      <c r="J19" s="185">
        <v>95.022605387200002</v>
      </c>
      <c r="K19" s="185">
        <v>1.5322587713</v>
      </c>
      <c r="L19" s="185">
        <v>3.41061850594</v>
      </c>
      <c r="M19" s="185">
        <v>0.48581575513999997</v>
      </c>
      <c r="N19" s="185">
        <v>3.2407554011999999</v>
      </c>
      <c r="O19" s="185">
        <v>31.9628271606</v>
      </c>
      <c r="P19" s="185">
        <v>22.12557407764</v>
      </c>
      <c r="Q19" s="185">
        <v>24.155157089559999</v>
      </c>
      <c r="R19" s="185">
        <v>21.67951276446</v>
      </c>
      <c r="S19" s="185">
        <v>0.8901749109</v>
      </c>
      <c r="T19" s="185">
        <v>31.977287609800001</v>
      </c>
      <c r="U19" s="185">
        <v>1.3226502964</v>
      </c>
      <c r="V19" s="185">
        <v>41.796488717940001</v>
      </c>
      <c r="W19" s="185">
        <v>17.822754020679998</v>
      </c>
      <c r="X19" s="185">
        <v>15.596830948539999</v>
      </c>
      <c r="Y19" s="185">
        <v>5.1179775321199994</v>
      </c>
      <c r="Z19" s="185">
        <v>77.270245812979994</v>
      </c>
      <c r="AA19" s="185">
        <v>344.22621146022004</v>
      </c>
      <c r="AB19" s="185">
        <v>17.811557605120001</v>
      </c>
      <c r="AC19" s="200">
        <f t="shared" si="27"/>
        <v>864.45701379114007</v>
      </c>
      <c r="AD19" s="192">
        <v>1.2996614480199999</v>
      </c>
      <c r="AE19" s="178">
        <v>0</v>
      </c>
      <c r="AF19" s="178">
        <v>1.1403252599999998</v>
      </c>
      <c r="AG19" s="178">
        <v>2.7737881249199998</v>
      </c>
      <c r="AH19" s="178">
        <v>0</v>
      </c>
      <c r="AI19" s="178">
        <v>2.18896546612</v>
      </c>
      <c r="AJ19" s="178">
        <v>2.4072665397799997</v>
      </c>
      <c r="AK19" s="178">
        <v>8.6363536000000005E-3</v>
      </c>
      <c r="AL19" s="178">
        <v>10.273495987</v>
      </c>
      <c r="AM19" s="178">
        <v>0.20337524111999999</v>
      </c>
      <c r="AN19" s="178">
        <v>0.59410583173999998</v>
      </c>
      <c r="AO19" s="178">
        <v>7.6018055279999996E-2</v>
      </c>
      <c r="AP19" s="178">
        <v>0.49841467097999997</v>
      </c>
      <c r="AQ19" s="178">
        <v>2.18832408986</v>
      </c>
      <c r="AR19" s="178">
        <v>2.0849690724599999</v>
      </c>
      <c r="AS19" s="178">
        <v>4.5680976325599998</v>
      </c>
      <c r="AT19" s="178">
        <v>2.01566414918</v>
      </c>
      <c r="AU19" s="178">
        <v>0.15156437696</v>
      </c>
      <c r="AV19" s="178">
        <v>3.4411124544600002</v>
      </c>
      <c r="AW19" s="178">
        <v>0.11950191422000001</v>
      </c>
      <c r="AX19" s="178">
        <v>6.8774286482600004</v>
      </c>
      <c r="AY19" s="178">
        <v>2.04428204946</v>
      </c>
      <c r="AZ19" s="178">
        <v>1.7012156032199999</v>
      </c>
      <c r="BA19" s="178">
        <v>0.77252908696</v>
      </c>
      <c r="BB19" s="178">
        <v>8.7836115934999999</v>
      </c>
      <c r="BC19" s="178">
        <v>17.720654540399998</v>
      </c>
      <c r="BD19" s="178">
        <v>1.0401480941400001</v>
      </c>
      <c r="BE19" s="178">
        <f t="shared" si="28"/>
        <v>74.973156284200002</v>
      </c>
      <c r="BG19" s="214">
        <v>2004</v>
      </c>
      <c r="BH19" s="211">
        <f t="shared" si="0"/>
        <v>12.408849279893177</v>
      </c>
      <c r="BI19" s="212">
        <f t="shared" si="1"/>
        <v>0</v>
      </c>
      <c r="BJ19" s="212">
        <f t="shared" si="2"/>
        <v>9.6390531183141999</v>
      </c>
      <c r="BK19" s="212">
        <f t="shared" si="3"/>
        <v>9.2649885558561635</v>
      </c>
      <c r="BL19" s="212">
        <f t="shared" si="4"/>
        <v>0</v>
      </c>
      <c r="BM19" s="212">
        <f t="shared" si="5"/>
        <v>8.2561359515181501</v>
      </c>
      <c r="BN19" s="212">
        <f t="shared" si="6"/>
        <v>8.5394745192245178</v>
      </c>
      <c r="BO19" s="212">
        <f t="shared" si="7"/>
        <v>13.424711622528699</v>
      </c>
      <c r="BP19" s="212">
        <f t="shared" si="8"/>
        <v>10.811633658262004</v>
      </c>
      <c r="BQ19" s="212">
        <f t="shared" si="9"/>
        <v>13.272904350709133</v>
      </c>
      <c r="BR19" s="212">
        <f t="shared" si="10"/>
        <v>17.419298895648801</v>
      </c>
      <c r="BS19" s="212">
        <f t="shared" si="11"/>
        <v>15.647507203238703</v>
      </c>
      <c r="BT19" s="212">
        <f t="shared" si="12"/>
        <v>15.379583130385125</v>
      </c>
      <c r="BU19" s="212">
        <f t="shared" si="13"/>
        <v>6.8464659864553772</v>
      </c>
      <c r="BV19" s="212">
        <f t="shared" si="14"/>
        <v>9.4233445204346573</v>
      </c>
      <c r="BW19" s="212">
        <f t="shared" si="15"/>
        <v>18.911479712687765</v>
      </c>
      <c r="BX19" s="212">
        <f t="shared" si="16"/>
        <v>9.2975528143988093</v>
      </c>
      <c r="BY19" s="212">
        <f t="shared" si="17"/>
        <v>17.026359101354895</v>
      </c>
      <c r="BZ19" s="212">
        <f t="shared" si="18"/>
        <v>10.761114252246369</v>
      </c>
      <c r="CA19" s="212">
        <f t="shared" si="19"/>
        <v>9.0350347741395645</v>
      </c>
      <c r="CB19" s="212">
        <f t="shared" si="20"/>
        <v>16.454560799764149</v>
      </c>
      <c r="CC19" s="212">
        <f t="shared" si="21"/>
        <v>11.470068245838943</v>
      </c>
      <c r="CD19" s="212">
        <f t="shared" si="22"/>
        <v>10.907444011113352</v>
      </c>
      <c r="CE19" s="212">
        <f t="shared" si="23"/>
        <v>15.094421226190855</v>
      </c>
      <c r="CF19" s="212">
        <f t="shared" si="24"/>
        <v>11.367391809208549</v>
      </c>
      <c r="CG19" s="212">
        <f t="shared" si="25"/>
        <v>5.147967804435444</v>
      </c>
      <c r="CH19" s="212">
        <f t="shared" si="26"/>
        <v>5.8397368562590257</v>
      </c>
    </row>
    <row r="20" spans="1:86" x14ac:dyDescent="0.25">
      <c r="A20" s="214">
        <v>2005</v>
      </c>
      <c r="B20" s="185">
        <v>9.9072991723000001</v>
      </c>
      <c r="C20" s="185">
        <v>3.7182586660000003E-2</v>
      </c>
      <c r="D20" s="185">
        <v>11.618980004000001</v>
      </c>
      <c r="E20" s="185">
        <v>29.23585133804</v>
      </c>
      <c r="F20" s="185">
        <v>0</v>
      </c>
      <c r="G20" s="185">
        <v>24.222740185199999</v>
      </c>
      <c r="H20" s="185">
        <v>24.915768552860001</v>
      </c>
      <c r="I20" s="185">
        <v>9.6835114740000006E-2</v>
      </c>
      <c r="J20" s="185">
        <v>96.862571449880008</v>
      </c>
      <c r="K20" s="185">
        <v>1.9979686961000001</v>
      </c>
      <c r="L20" s="185">
        <v>5.1829298057599997</v>
      </c>
      <c r="M20" s="185">
        <v>0.49396948897999998</v>
      </c>
      <c r="N20" s="185">
        <v>3.26838991836</v>
      </c>
      <c r="O20" s="185">
        <v>34.177354237579998</v>
      </c>
      <c r="P20" s="185">
        <v>21.741717189879999</v>
      </c>
      <c r="Q20" s="185">
        <v>25.96224967058</v>
      </c>
      <c r="R20" s="185">
        <v>22.797353568160002</v>
      </c>
      <c r="S20" s="185">
        <v>0.79737583997999995</v>
      </c>
      <c r="T20" s="185">
        <v>35.149247015699999</v>
      </c>
      <c r="U20" s="185">
        <v>1.4690564478800001</v>
      </c>
      <c r="V20" s="185">
        <v>41.545009350139999</v>
      </c>
      <c r="W20" s="185">
        <v>18.487947384400002</v>
      </c>
      <c r="X20" s="185">
        <v>16.008052013820002</v>
      </c>
      <c r="Y20" s="185">
        <v>4.79404351208</v>
      </c>
      <c r="Z20" s="185">
        <v>84.815408836139994</v>
      </c>
      <c r="AA20" s="185">
        <v>337.37005890450001</v>
      </c>
      <c r="AB20" s="185">
        <v>21.740547834859999</v>
      </c>
      <c r="AC20" s="200">
        <f t="shared" si="27"/>
        <v>874.69590811857995</v>
      </c>
      <c r="AD20" s="192">
        <v>1.3297208573199999</v>
      </c>
      <c r="AE20" s="178">
        <v>1.038176792E-2</v>
      </c>
      <c r="AF20" s="178">
        <v>1.1304188544</v>
      </c>
      <c r="AG20" s="178">
        <v>2.6909544262999998</v>
      </c>
      <c r="AH20" s="178">
        <v>0</v>
      </c>
      <c r="AI20" s="178">
        <v>2.0477819499000001</v>
      </c>
      <c r="AJ20" s="178">
        <v>2.1972271543800002</v>
      </c>
      <c r="AK20" s="178">
        <v>1.217526278E-2</v>
      </c>
      <c r="AL20" s="178">
        <v>10.44865611576</v>
      </c>
      <c r="AM20" s="178">
        <v>0.26360382850000003</v>
      </c>
      <c r="AN20" s="178">
        <v>0.82870076538000004</v>
      </c>
      <c r="AO20" s="178">
        <v>7.5041022420000006E-2</v>
      </c>
      <c r="AP20" s="178">
        <v>0.50932169612</v>
      </c>
      <c r="AQ20" s="178">
        <v>2.3839338701799999</v>
      </c>
      <c r="AR20" s="178">
        <v>2.0792148297200002</v>
      </c>
      <c r="AS20" s="178">
        <v>4.9303164629599996</v>
      </c>
      <c r="AT20" s="178">
        <v>2.1759165890000003</v>
      </c>
      <c r="AU20" s="178">
        <v>0.1837629167</v>
      </c>
      <c r="AV20" s="178">
        <v>3.8467180755399997</v>
      </c>
      <c r="AW20" s="178">
        <v>0.13106029459999999</v>
      </c>
      <c r="AX20" s="178">
        <v>6.7576309933600003</v>
      </c>
      <c r="AY20" s="178">
        <v>2.1703818838200002</v>
      </c>
      <c r="AZ20" s="178">
        <v>1.80294676842</v>
      </c>
      <c r="BA20" s="178">
        <v>0.73545354753999992</v>
      </c>
      <c r="BB20" s="178">
        <v>9.7498925561399989</v>
      </c>
      <c r="BC20" s="178">
        <v>17.437305939200002</v>
      </c>
      <c r="BD20" s="178">
        <v>1.33031687458</v>
      </c>
      <c r="BE20" s="178">
        <f t="shared" si="28"/>
        <v>77.25883530294</v>
      </c>
      <c r="BG20" s="214">
        <v>2005</v>
      </c>
      <c r="BH20" s="211">
        <f t="shared" si="0"/>
        <v>13.421628177311845</v>
      </c>
      <c r="BI20" s="212">
        <f t="shared" si="1"/>
        <v>27.921048137214239</v>
      </c>
      <c r="BJ20" s="212">
        <f t="shared" si="2"/>
        <v>9.7290713471478316</v>
      </c>
      <c r="BK20" s="212">
        <f t="shared" si="3"/>
        <v>9.204296448171787</v>
      </c>
      <c r="BL20" s="212">
        <f t="shared" si="4"/>
        <v>0</v>
      </c>
      <c r="BM20" s="212">
        <f t="shared" si="5"/>
        <v>8.4539648868924697</v>
      </c>
      <c r="BN20" s="212">
        <f t="shared" si="6"/>
        <v>8.8186208252756764</v>
      </c>
      <c r="BO20" s="212">
        <f t="shared" si="7"/>
        <v>12.573189811041471</v>
      </c>
      <c r="BP20" s="212">
        <f t="shared" si="8"/>
        <v>10.787093465886862</v>
      </c>
      <c r="BQ20" s="212">
        <f t="shared" si="9"/>
        <v>13.19359152195678</v>
      </c>
      <c r="BR20" s="212">
        <f t="shared" si="10"/>
        <v>15.989040879138114</v>
      </c>
      <c r="BS20" s="212">
        <f t="shared" si="11"/>
        <v>15.191428639641808</v>
      </c>
      <c r="BT20" s="212">
        <f t="shared" si="12"/>
        <v>15.583259918252516</v>
      </c>
      <c r="BU20" s="212">
        <f t="shared" si="13"/>
        <v>6.975185538378291</v>
      </c>
      <c r="BV20" s="212">
        <f t="shared" si="14"/>
        <v>9.5632502785373408</v>
      </c>
      <c r="BW20" s="212">
        <f t="shared" si="15"/>
        <v>18.990328363365808</v>
      </c>
      <c r="BX20" s="212">
        <f t="shared" si="16"/>
        <v>9.5446016683225956</v>
      </c>
      <c r="BY20" s="212">
        <f t="shared" si="17"/>
        <v>23.045959945890662</v>
      </c>
      <c r="BZ20" s="212">
        <f t="shared" si="18"/>
        <v>10.943955851520229</v>
      </c>
      <c r="CA20" s="212">
        <f t="shared" si="19"/>
        <v>8.9213926931898033</v>
      </c>
      <c r="CB20" s="212">
        <f t="shared" si="20"/>
        <v>16.265806890081318</v>
      </c>
      <c r="CC20" s="212">
        <f t="shared" si="21"/>
        <v>11.739442127855432</v>
      </c>
      <c r="CD20" s="212">
        <f t="shared" si="22"/>
        <v>11.262749314304376</v>
      </c>
      <c r="CE20" s="212">
        <f t="shared" si="23"/>
        <v>15.34098607338062</v>
      </c>
      <c r="CF20" s="212">
        <f t="shared" si="24"/>
        <v>11.495425996208313</v>
      </c>
      <c r="CG20" s="212">
        <f t="shared" si="25"/>
        <v>5.1685991328993461</v>
      </c>
      <c r="CH20" s="212">
        <f t="shared" si="26"/>
        <v>6.1190586579740938</v>
      </c>
    </row>
    <row r="21" spans="1:86" x14ac:dyDescent="0.25">
      <c r="A21" s="214">
        <v>2006</v>
      </c>
      <c r="B21" s="185">
        <v>9.4582831738599999</v>
      </c>
      <c r="C21" s="185">
        <v>0</v>
      </c>
      <c r="D21" s="185">
        <v>7.3050723930799997</v>
      </c>
      <c r="E21" s="185">
        <v>26.936899368719999</v>
      </c>
      <c r="F21" s="185">
        <v>0</v>
      </c>
      <c r="G21" s="185">
        <v>26.46268463142</v>
      </c>
      <c r="H21" s="185">
        <v>28.54117190278</v>
      </c>
      <c r="I21" s="185">
        <v>0.31987257518000001</v>
      </c>
      <c r="J21" s="185">
        <v>102.62190165532</v>
      </c>
      <c r="K21" s="185">
        <v>1.7681845380000001</v>
      </c>
      <c r="L21" s="185">
        <v>6.3971466911199997</v>
      </c>
      <c r="M21" s="185">
        <v>0.38588624941999999</v>
      </c>
      <c r="N21" s="185">
        <v>3.2542515180599998</v>
      </c>
      <c r="O21" s="185">
        <v>34.864119434519999</v>
      </c>
      <c r="P21" s="185">
        <v>21.839654528320001</v>
      </c>
      <c r="Q21" s="185">
        <v>23.640330625200001</v>
      </c>
      <c r="R21" s="185">
        <v>22.001526284440001</v>
      </c>
      <c r="S21" s="185">
        <v>0.83757026423999992</v>
      </c>
      <c r="T21" s="185">
        <v>38.138800646180002</v>
      </c>
      <c r="U21" s="185">
        <v>1.5345947598</v>
      </c>
      <c r="V21" s="185">
        <v>40.327121107319996</v>
      </c>
      <c r="W21" s="185">
        <v>19.481886450880001</v>
      </c>
      <c r="X21" s="185">
        <v>17.810204092559999</v>
      </c>
      <c r="Y21" s="185">
        <v>2.3188001605399999</v>
      </c>
      <c r="Z21" s="185">
        <v>91.09254831378</v>
      </c>
      <c r="AA21" s="185">
        <v>386.29842846736</v>
      </c>
      <c r="AB21" s="185">
        <v>26.387737955719999</v>
      </c>
      <c r="AC21" s="200">
        <f t="shared" si="27"/>
        <v>940.02467778781988</v>
      </c>
      <c r="AD21" s="192">
        <v>1.2600458046</v>
      </c>
      <c r="AE21" s="178">
        <v>0</v>
      </c>
      <c r="AF21" s="178">
        <v>0.69537796385999995</v>
      </c>
      <c r="AG21" s="178">
        <v>2.6269120542</v>
      </c>
      <c r="AH21" s="178">
        <v>0</v>
      </c>
      <c r="AI21" s="178">
        <v>2.3202561844399998</v>
      </c>
      <c r="AJ21" s="178">
        <v>2.56009280412</v>
      </c>
      <c r="AK21" s="178">
        <v>4.7985286099999996E-2</v>
      </c>
      <c r="AL21" s="178">
        <v>11.09599345554</v>
      </c>
      <c r="AM21" s="178">
        <v>0.20294523779999998</v>
      </c>
      <c r="AN21" s="178">
        <v>0.92229089725999991</v>
      </c>
      <c r="AO21" s="178">
        <v>6.0118818599999999E-2</v>
      </c>
      <c r="AP21" s="178">
        <v>0.51409164856</v>
      </c>
      <c r="AQ21" s="178">
        <v>2.4021300866199997</v>
      </c>
      <c r="AR21" s="178">
        <v>2.2069693604</v>
      </c>
      <c r="AS21" s="178">
        <v>4.5452820555599995</v>
      </c>
      <c r="AT21" s="178">
        <v>2.0855179163600002</v>
      </c>
      <c r="AU21" s="178">
        <v>0.20014205160000001</v>
      </c>
      <c r="AV21" s="178">
        <v>3.88248818294</v>
      </c>
      <c r="AW21" s="178">
        <v>0.12639103913999999</v>
      </c>
      <c r="AX21" s="178">
        <v>6.7761764740999997</v>
      </c>
      <c r="AY21" s="178">
        <v>2.2325155491999999</v>
      </c>
      <c r="AZ21" s="178">
        <v>1.9332749687600002</v>
      </c>
      <c r="BA21" s="178">
        <v>0.37788310745999998</v>
      </c>
      <c r="BB21" s="178">
        <v>10.6884355831</v>
      </c>
      <c r="BC21" s="178">
        <v>20.135578586560001</v>
      </c>
      <c r="BD21" s="178">
        <v>1.6701455954</v>
      </c>
      <c r="BE21" s="178">
        <f t="shared" si="28"/>
        <v>81.56904071228</v>
      </c>
      <c r="BG21" s="214">
        <v>2006</v>
      </c>
      <c r="BH21" s="211">
        <f t="shared" si="0"/>
        <v>13.322140830826545</v>
      </c>
      <c r="BI21" s="212">
        <f t="shared" si="1"/>
        <v>0</v>
      </c>
      <c r="BJ21" s="212">
        <f t="shared" si="2"/>
        <v>9.5191111934595263</v>
      </c>
      <c r="BK21" s="212">
        <f t="shared" si="3"/>
        <v>9.7520951399865101</v>
      </c>
      <c r="BL21" s="212">
        <f t="shared" si="4"/>
        <v>0</v>
      </c>
      <c r="BM21" s="212">
        <f t="shared" si="5"/>
        <v>8.7680302159709242</v>
      </c>
      <c r="BN21" s="212">
        <f t="shared" si="6"/>
        <v>8.9698237088528199</v>
      </c>
      <c r="BO21" s="212">
        <f t="shared" si="7"/>
        <v>15.001375492412103</v>
      </c>
      <c r="BP21" s="212">
        <f t="shared" si="8"/>
        <v>10.812500330395871</v>
      </c>
      <c r="BQ21" s="212">
        <f t="shared" si="9"/>
        <v>11.477605048483914</v>
      </c>
      <c r="BR21" s="212">
        <f t="shared" si="10"/>
        <v>14.417222893141551</v>
      </c>
      <c r="BS21" s="212">
        <f t="shared" si="11"/>
        <v>15.579414578871519</v>
      </c>
      <c r="BT21" s="212">
        <f t="shared" si="12"/>
        <v>15.797538872055972</v>
      </c>
      <c r="BU21" s="212">
        <f t="shared" si="13"/>
        <v>6.8899777925886152</v>
      </c>
      <c r="BV21" s="212">
        <f t="shared" si="14"/>
        <v>10.10533091326225</v>
      </c>
      <c r="BW21" s="212">
        <f t="shared" si="15"/>
        <v>19.226812550222299</v>
      </c>
      <c r="BX21" s="212">
        <f t="shared" si="16"/>
        <v>9.4789692742131617</v>
      </c>
      <c r="BY21" s="212">
        <f t="shared" si="17"/>
        <v>23.89555362040058</v>
      </c>
      <c r="BZ21" s="212">
        <f t="shared" si="18"/>
        <v>10.179890602639787</v>
      </c>
      <c r="CA21" s="212">
        <f t="shared" si="19"/>
        <v>8.2361182542075291</v>
      </c>
      <c r="CB21" s="212">
        <f t="shared" si="20"/>
        <v>16.803025576923762</v>
      </c>
      <c r="CC21" s="212">
        <f t="shared" si="21"/>
        <v>11.459442363699623</v>
      </c>
      <c r="CD21" s="212">
        <f t="shared" si="22"/>
        <v>10.854872626460258</v>
      </c>
      <c r="CE21" s="212">
        <f t="shared" si="23"/>
        <v>16.296493069588148</v>
      </c>
      <c r="CF21" s="212">
        <f t="shared" si="24"/>
        <v>11.733600366829467</v>
      </c>
      <c r="CG21" s="212">
        <f t="shared" si="25"/>
        <v>5.2124412378398643</v>
      </c>
      <c r="CH21" s="212">
        <f t="shared" si="26"/>
        <v>6.3292488283860919</v>
      </c>
    </row>
    <row r="22" spans="1:86" x14ac:dyDescent="0.25">
      <c r="A22" s="214">
        <v>2007</v>
      </c>
      <c r="B22" s="185">
        <v>9.2064754068999992</v>
      </c>
      <c r="C22" s="185">
        <v>0</v>
      </c>
      <c r="D22" s="185">
        <v>7.1999247880000006</v>
      </c>
      <c r="E22" s="185">
        <v>27.679407147939997</v>
      </c>
      <c r="F22" s="185">
        <v>0</v>
      </c>
      <c r="G22" s="185">
        <v>24.76720875606</v>
      </c>
      <c r="H22" s="185">
        <v>27.61140312078</v>
      </c>
      <c r="I22" s="185">
        <v>0.46412780287999994</v>
      </c>
      <c r="J22" s="185">
        <v>97.207986585139992</v>
      </c>
      <c r="K22" s="185">
        <v>1.40282595762</v>
      </c>
      <c r="L22" s="185">
        <v>3.7858907493599996</v>
      </c>
      <c r="M22" s="185">
        <v>1.8718752119999998E-2</v>
      </c>
      <c r="N22" s="185">
        <v>3.07224580902</v>
      </c>
      <c r="O22" s="185">
        <v>38.170280699359999</v>
      </c>
      <c r="P22" s="185">
        <v>21.510028860959999</v>
      </c>
      <c r="Q22" s="185">
        <v>21.928069198300001</v>
      </c>
      <c r="R22" s="185">
        <v>24.655198334279998</v>
      </c>
      <c r="S22" s="185">
        <v>0.69753977379999998</v>
      </c>
      <c r="T22" s="185">
        <v>37.147030647080001</v>
      </c>
      <c r="U22" s="185">
        <v>1.36976741124</v>
      </c>
      <c r="V22" s="185">
        <v>37.340088530060001</v>
      </c>
      <c r="W22" s="185">
        <v>19.778453571859998</v>
      </c>
      <c r="X22" s="185">
        <v>17.325254694319998</v>
      </c>
      <c r="Y22" s="185">
        <v>0</v>
      </c>
      <c r="Z22" s="185">
        <v>84.339424190659997</v>
      </c>
      <c r="AA22" s="185">
        <v>389.93315309178001</v>
      </c>
      <c r="AB22" s="185">
        <v>26.782266908999997</v>
      </c>
      <c r="AC22" s="200">
        <f t="shared" si="27"/>
        <v>923.3927707885199</v>
      </c>
      <c r="AD22" s="192">
        <v>1.1509927896199998</v>
      </c>
      <c r="AE22" s="178">
        <v>0</v>
      </c>
      <c r="AF22" s="178">
        <v>0.70145788421999999</v>
      </c>
      <c r="AG22" s="178">
        <v>2.6697853810000001</v>
      </c>
      <c r="AH22" s="178">
        <v>0</v>
      </c>
      <c r="AI22" s="178">
        <v>2.1223049725399998</v>
      </c>
      <c r="AJ22" s="178">
        <v>2.4720999728400002</v>
      </c>
      <c r="AK22" s="178">
        <v>7.1040358620000008E-2</v>
      </c>
      <c r="AL22" s="178">
        <v>10.237814783239999</v>
      </c>
      <c r="AM22" s="178">
        <v>0.18273236022</v>
      </c>
      <c r="AN22" s="178">
        <v>0.56841903003999994</v>
      </c>
      <c r="AO22" s="178">
        <v>2.6789025399999999E-3</v>
      </c>
      <c r="AP22" s="178">
        <v>0.49429063070000001</v>
      </c>
      <c r="AQ22" s="178">
        <v>2.56622715528</v>
      </c>
      <c r="AR22" s="178">
        <v>2.1766858776400002</v>
      </c>
      <c r="AS22" s="178">
        <v>4.3953134082199998</v>
      </c>
      <c r="AT22" s="178">
        <v>2.3045701350599996</v>
      </c>
      <c r="AU22" s="178">
        <v>0.17048452304</v>
      </c>
      <c r="AV22" s="178">
        <v>3.8490930727799997</v>
      </c>
      <c r="AW22" s="178">
        <v>0.11638121501999998</v>
      </c>
      <c r="AX22" s="178">
        <v>6.0378625880199994</v>
      </c>
      <c r="AY22" s="178">
        <v>2.30137232556</v>
      </c>
      <c r="AZ22" s="178">
        <v>1.8854239452999999</v>
      </c>
      <c r="BA22" s="178">
        <v>0</v>
      </c>
      <c r="BB22" s="178">
        <v>9.7234001786000004</v>
      </c>
      <c r="BC22" s="178">
        <v>20.226339224020002</v>
      </c>
      <c r="BD22" s="178">
        <v>1.6875326072799999</v>
      </c>
      <c r="BE22" s="178">
        <f t="shared" si="28"/>
        <v>78.114303321400016</v>
      </c>
      <c r="BG22" s="214">
        <v>2007</v>
      </c>
      <c r="BH22" s="211">
        <f t="shared" si="0"/>
        <v>12.501991682477776</v>
      </c>
      <c r="BI22" s="212">
        <f t="shared" si="1"/>
        <v>0</v>
      </c>
      <c r="BJ22" s="212">
        <f t="shared" si="2"/>
        <v>9.7425723861603188</v>
      </c>
      <c r="BK22" s="212">
        <f t="shared" si="3"/>
        <v>9.6453849850562836</v>
      </c>
      <c r="BL22" s="212">
        <f t="shared" si="4"/>
        <v>0</v>
      </c>
      <c r="BM22" s="212">
        <f t="shared" si="5"/>
        <v>8.5690115242425833</v>
      </c>
      <c r="BN22" s="212">
        <f t="shared" si="6"/>
        <v>8.9531848925834865</v>
      </c>
      <c r="BO22" s="212">
        <f t="shared" si="7"/>
        <v>15.306206217162877</v>
      </c>
      <c r="BP22" s="212">
        <f t="shared" si="8"/>
        <v>10.531865891773377</v>
      </c>
      <c r="BQ22" s="212">
        <f t="shared" si="9"/>
        <v>13.026017891058933</v>
      </c>
      <c r="BR22" s="212">
        <f t="shared" si="10"/>
        <v>15.014142448143557</v>
      </c>
      <c r="BS22" s="212">
        <f t="shared" si="11"/>
        <v>14.311330813220899</v>
      </c>
      <c r="BT22" s="212">
        <f t="shared" si="12"/>
        <v>16.088902432506572</v>
      </c>
      <c r="BU22" s="212">
        <f t="shared" si="13"/>
        <v>6.7231026554201572</v>
      </c>
      <c r="BV22" s="212">
        <f t="shared" si="14"/>
        <v>10.119400079423484</v>
      </c>
      <c r="BW22" s="212">
        <f t="shared" si="15"/>
        <v>20.044233573290398</v>
      </c>
      <c r="BX22" s="212">
        <f t="shared" si="16"/>
        <v>9.3471977139027125</v>
      </c>
      <c r="BY22" s="212">
        <f t="shared" si="17"/>
        <v>24.440831826871808</v>
      </c>
      <c r="BZ22" s="212">
        <f t="shared" si="18"/>
        <v>10.361778601764401</v>
      </c>
      <c r="CA22" s="212">
        <f t="shared" si="19"/>
        <v>8.4964216599841844</v>
      </c>
      <c r="CB22" s="212">
        <f t="shared" si="20"/>
        <v>16.16992038773374</v>
      </c>
      <c r="CC22" s="212">
        <f t="shared" si="21"/>
        <v>11.635754621555963</v>
      </c>
      <c r="CD22" s="212">
        <f t="shared" si="22"/>
        <v>10.882517911370892</v>
      </c>
      <c r="CE22" s="212">
        <f t="shared" si="23"/>
        <v>0</v>
      </c>
      <c r="CF22" s="212">
        <f t="shared" si="24"/>
        <v>11.528890873880069</v>
      </c>
      <c r="CG22" s="212">
        <f t="shared" si="25"/>
        <v>5.1871299128184809</v>
      </c>
      <c r="CH22" s="212">
        <f t="shared" si="26"/>
        <v>6.3009326768859744</v>
      </c>
    </row>
    <row r="23" spans="1:86" x14ac:dyDescent="0.25">
      <c r="A23" s="214">
        <v>2008</v>
      </c>
      <c r="B23" s="185">
        <v>8.6823086172600004</v>
      </c>
      <c r="C23" s="185">
        <v>0</v>
      </c>
      <c r="D23" s="185">
        <v>7.2190154839199998</v>
      </c>
      <c r="E23" s="185">
        <v>27.06208839436</v>
      </c>
      <c r="F23" s="185">
        <v>0</v>
      </c>
      <c r="G23" s="185">
        <v>22.933333499899998</v>
      </c>
      <c r="H23" s="185">
        <v>29.562087780919999</v>
      </c>
      <c r="I23" s="185">
        <v>0.16315541582000001</v>
      </c>
      <c r="J23" s="185">
        <v>99.94691087548</v>
      </c>
      <c r="K23" s="185">
        <v>3.4976225110199999</v>
      </c>
      <c r="L23" s="185">
        <v>3.7259061933999997</v>
      </c>
      <c r="M23" s="185">
        <v>0.17079387141999999</v>
      </c>
      <c r="N23" s="185">
        <v>2.7378746830800003</v>
      </c>
      <c r="O23" s="185">
        <v>35.417528264279994</v>
      </c>
      <c r="P23" s="185">
        <v>21.615300749699998</v>
      </c>
      <c r="Q23" s="185">
        <v>21.260270413620002</v>
      </c>
      <c r="R23" s="185">
        <v>21.439723318139997</v>
      </c>
      <c r="S23" s="185">
        <v>0.50746560584</v>
      </c>
      <c r="T23" s="185">
        <v>45.584283638119999</v>
      </c>
      <c r="U23" s="185">
        <v>1.6014040308999999</v>
      </c>
      <c r="V23" s="185">
        <v>34.404567447559998</v>
      </c>
      <c r="W23" s="185">
        <v>20.853282250220001</v>
      </c>
      <c r="X23" s="185">
        <v>10.8592303617</v>
      </c>
      <c r="Y23" s="185">
        <v>0</v>
      </c>
      <c r="Z23" s="185">
        <v>91.15737086067999</v>
      </c>
      <c r="AA23" s="185">
        <v>411.01640184327999</v>
      </c>
      <c r="AB23" s="185">
        <v>24.827413756759999</v>
      </c>
      <c r="AC23" s="200">
        <f t="shared" si="27"/>
        <v>946.24533986738004</v>
      </c>
      <c r="AD23" s="192">
        <v>1.13031089998</v>
      </c>
      <c r="AE23" s="178">
        <v>0</v>
      </c>
      <c r="AF23" s="178">
        <v>0.72556891426000003</v>
      </c>
      <c r="AG23" s="178">
        <v>2.6259332069799997</v>
      </c>
      <c r="AH23" s="178">
        <v>0</v>
      </c>
      <c r="AI23" s="178">
        <v>1.9902041424800001</v>
      </c>
      <c r="AJ23" s="178">
        <v>2.7218348335</v>
      </c>
      <c r="AK23" s="178">
        <v>2.1145458619999998E-2</v>
      </c>
      <c r="AL23" s="178">
        <v>10.50576763266</v>
      </c>
      <c r="AM23" s="178">
        <v>0.40445985273999996</v>
      </c>
      <c r="AN23" s="178">
        <v>0.61034798245999999</v>
      </c>
      <c r="AO23" s="178">
        <v>2.7088394800000002E-2</v>
      </c>
      <c r="AP23" s="178">
        <v>0.43594716336</v>
      </c>
      <c r="AQ23" s="178">
        <v>2.72092674632</v>
      </c>
      <c r="AR23" s="178">
        <v>2.1358210473599999</v>
      </c>
      <c r="AS23" s="178">
        <v>4.18779779758</v>
      </c>
      <c r="AT23" s="178">
        <v>2.1962310707399997</v>
      </c>
      <c r="AU23" s="178">
        <v>0.13336362462000001</v>
      </c>
      <c r="AV23" s="178">
        <v>4.6100683152599995</v>
      </c>
      <c r="AW23" s="178">
        <v>0.15111713722</v>
      </c>
      <c r="AX23" s="178">
        <v>5.6324873906599997</v>
      </c>
      <c r="AY23" s="178">
        <v>2.3525218555</v>
      </c>
      <c r="AZ23" s="178">
        <v>1.2130702098399999</v>
      </c>
      <c r="BA23" s="178">
        <v>0</v>
      </c>
      <c r="BB23" s="178">
        <v>10.51721624426</v>
      </c>
      <c r="BC23" s="178">
        <v>21.294758675680001</v>
      </c>
      <c r="BD23" s="178">
        <v>1.7359678546599999</v>
      </c>
      <c r="BE23" s="178">
        <f t="shared" si="28"/>
        <v>80.079956451539999</v>
      </c>
      <c r="BG23" s="214">
        <v>2008</v>
      </c>
      <c r="BH23" s="211">
        <f t="shared" si="0"/>
        <v>13.01855243584636</v>
      </c>
      <c r="BI23" s="212">
        <f t="shared" si="1"/>
        <v>0</v>
      </c>
      <c r="BJ23" s="212">
        <f t="shared" si="2"/>
        <v>10.050801468374308</v>
      </c>
      <c r="BK23" s="212">
        <f t="shared" si="3"/>
        <v>9.703364975806041</v>
      </c>
      <c r="BL23" s="212">
        <f t="shared" si="4"/>
        <v>0</v>
      </c>
      <c r="BM23" s="212">
        <f t="shared" si="5"/>
        <v>8.6782156745275536</v>
      </c>
      <c r="BN23" s="212">
        <f t="shared" si="6"/>
        <v>9.2071806757056258</v>
      </c>
      <c r="BO23" s="212">
        <f t="shared" si="7"/>
        <v>12.96031671012905</v>
      </c>
      <c r="BP23" s="212">
        <f t="shared" si="8"/>
        <v>10.511348015296571</v>
      </c>
      <c r="BQ23" s="212">
        <f t="shared" si="9"/>
        <v>11.563850914890432</v>
      </c>
      <c r="BR23" s="212">
        <f t="shared" si="10"/>
        <v>16.381195628090666</v>
      </c>
      <c r="BS23" s="212">
        <f t="shared" si="11"/>
        <v>15.860285017714018</v>
      </c>
      <c r="BT23" s="212">
        <f t="shared" si="12"/>
        <v>15.922831167333662</v>
      </c>
      <c r="BU23" s="212">
        <f t="shared" si="13"/>
        <v>7.6824298014725221</v>
      </c>
      <c r="BV23" s="212">
        <f t="shared" si="14"/>
        <v>9.8810609766308399</v>
      </c>
      <c r="BW23" s="212">
        <f t="shared" si="15"/>
        <v>19.697763556653371</v>
      </c>
      <c r="BX23" s="212">
        <f t="shared" si="16"/>
        <v>10.243747263668203</v>
      </c>
      <c r="BY23" s="212">
        <f t="shared" si="17"/>
        <v>26.280327786795571</v>
      </c>
      <c r="BZ23" s="212">
        <f t="shared" si="18"/>
        <v>10.113284551881858</v>
      </c>
      <c r="CA23" s="212">
        <f t="shared" si="19"/>
        <v>9.4365403298673574</v>
      </c>
      <c r="CB23" s="212">
        <f t="shared" si="20"/>
        <v>16.371336158331676</v>
      </c>
      <c r="CC23" s="212">
        <f t="shared" si="21"/>
        <v>11.281302517617728</v>
      </c>
      <c r="CD23" s="212">
        <f t="shared" si="22"/>
        <v>11.170867266233177</v>
      </c>
      <c r="CE23" s="212">
        <f t="shared" si="23"/>
        <v>0</v>
      </c>
      <c r="CF23" s="212">
        <f t="shared" si="24"/>
        <v>11.537428235324981</v>
      </c>
      <c r="CG23" s="212">
        <f t="shared" si="25"/>
        <v>5.1809997314412932</v>
      </c>
      <c r="CH23" s="212">
        <f t="shared" si="26"/>
        <v>6.9921413147083484</v>
      </c>
    </row>
    <row r="24" spans="1:86" x14ac:dyDescent="0.25">
      <c r="A24" s="214">
        <v>2009</v>
      </c>
      <c r="B24" s="185">
        <v>7.9375347023999998</v>
      </c>
      <c r="C24" s="185">
        <v>0</v>
      </c>
      <c r="D24" s="185">
        <v>6.7919741066199997</v>
      </c>
      <c r="E24" s="185">
        <v>20.786741504399998</v>
      </c>
      <c r="F24" s="185">
        <v>0</v>
      </c>
      <c r="G24" s="185">
        <v>23.105157020619998</v>
      </c>
      <c r="H24" s="185">
        <v>29.773488843500001</v>
      </c>
      <c r="I24" s="185">
        <v>0.18153125389999999</v>
      </c>
      <c r="J24" s="185">
        <v>90.409533398959994</v>
      </c>
      <c r="K24" s="185">
        <v>3.3171354212999997</v>
      </c>
      <c r="L24" s="185">
        <v>3.23462921466</v>
      </c>
      <c r="M24" s="185">
        <v>0.26207885891999999</v>
      </c>
      <c r="N24" s="185">
        <v>3.3969146448599998</v>
      </c>
      <c r="O24" s="185">
        <v>31.777132857679998</v>
      </c>
      <c r="P24" s="185">
        <v>21.646406137539998</v>
      </c>
      <c r="Q24" s="185">
        <v>23.094447760720001</v>
      </c>
      <c r="R24" s="185">
        <v>21.78064519086</v>
      </c>
      <c r="S24" s="185">
        <v>0.36294820311999998</v>
      </c>
      <c r="T24" s="185">
        <v>41.571857342239994</v>
      </c>
      <c r="U24" s="185">
        <v>1.7533222080599999</v>
      </c>
      <c r="V24" s="185">
        <v>30.293674020120001</v>
      </c>
      <c r="W24" s="185">
        <v>17.37881369434</v>
      </c>
      <c r="X24" s="185">
        <v>8.8614920893200004</v>
      </c>
      <c r="Y24" s="185">
        <v>0</v>
      </c>
      <c r="Z24" s="185">
        <v>80.719404046859992</v>
      </c>
      <c r="AA24" s="185">
        <v>384.21642496632001</v>
      </c>
      <c r="AB24" s="185">
        <v>15.79011018344</v>
      </c>
      <c r="AC24" s="200">
        <f t="shared" si="27"/>
        <v>868.44339767076008</v>
      </c>
      <c r="AD24" s="192">
        <v>1.0189101031600001</v>
      </c>
      <c r="AE24" s="178">
        <v>0</v>
      </c>
      <c r="AF24" s="178">
        <v>0.71751859894000003</v>
      </c>
      <c r="AG24" s="178">
        <v>2.0738452313</v>
      </c>
      <c r="AH24" s="178">
        <v>0</v>
      </c>
      <c r="AI24" s="178">
        <v>2.0378165775999997</v>
      </c>
      <c r="AJ24" s="178">
        <v>2.7114077065799997</v>
      </c>
      <c r="AK24" s="178">
        <v>2.500823106E-2</v>
      </c>
      <c r="AL24" s="178">
        <v>9.3220211091400014</v>
      </c>
      <c r="AM24" s="178">
        <v>0.45286062727999998</v>
      </c>
      <c r="AN24" s="178">
        <v>0.48650339758</v>
      </c>
      <c r="AO24" s="178">
        <v>3.7454740659999999E-2</v>
      </c>
      <c r="AP24" s="178">
        <v>0.51760787823999999</v>
      </c>
      <c r="AQ24" s="178">
        <v>2.2849913762999998</v>
      </c>
      <c r="AR24" s="178">
        <v>2.0856558077199998</v>
      </c>
      <c r="AS24" s="178">
        <v>4.4853546519400007</v>
      </c>
      <c r="AT24" s="178">
        <v>2.2709573017000002</v>
      </c>
      <c r="AU24" s="178">
        <v>0.10730487912</v>
      </c>
      <c r="AV24" s="178">
        <v>4.2472371383600001</v>
      </c>
      <c r="AW24" s="178">
        <v>0.15557864846</v>
      </c>
      <c r="AX24" s="178">
        <v>5.1882876108399998</v>
      </c>
      <c r="AY24" s="178">
        <v>1.8994171968</v>
      </c>
      <c r="AZ24" s="178">
        <v>0.94900553390000009</v>
      </c>
      <c r="BA24" s="178">
        <v>0</v>
      </c>
      <c r="BB24" s="178">
        <v>9.1076054874200008</v>
      </c>
      <c r="BC24" s="178">
        <v>19.854930660219999</v>
      </c>
      <c r="BD24" s="178">
        <v>1.1036860741600001</v>
      </c>
      <c r="BE24" s="178">
        <f t="shared" si="28"/>
        <v>73.14096656848001</v>
      </c>
      <c r="BG24" s="214">
        <v>2009</v>
      </c>
      <c r="BH24" s="211">
        <f t="shared" si="0"/>
        <v>12.836606595898365</v>
      </c>
      <c r="BI24" s="212">
        <f t="shared" si="1"/>
        <v>0</v>
      </c>
      <c r="BJ24" s="212">
        <f t="shared" si="2"/>
        <v>10.564212814660898</v>
      </c>
      <c r="BK24" s="212">
        <f t="shared" si="3"/>
        <v>9.9767692346634629</v>
      </c>
      <c r="BL24" s="212">
        <f t="shared" si="4"/>
        <v>0</v>
      </c>
      <c r="BM24" s="212">
        <f t="shared" si="5"/>
        <v>8.8197477982139123</v>
      </c>
      <c r="BN24" s="212">
        <f t="shared" si="6"/>
        <v>9.1067853043092093</v>
      </c>
      <c r="BO24" s="212">
        <f t="shared" si="7"/>
        <v>13.776267459583719</v>
      </c>
      <c r="BP24" s="212">
        <f t="shared" si="8"/>
        <v>10.310882888869367</v>
      </c>
      <c r="BQ24" s="212">
        <f t="shared" si="9"/>
        <v>13.652159763273152</v>
      </c>
      <c r="BR24" s="212">
        <f t="shared" si="10"/>
        <v>15.040468792375561</v>
      </c>
      <c r="BS24" s="212">
        <f t="shared" si="11"/>
        <v>14.29140099829003</v>
      </c>
      <c r="BT24" s="212">
        <f t="shared" si="12"/>
        <v>15.237588587137804</v>
      </c>
      <c r="BU24" s="212">
        <f t="shared" si="13"/>
        <v>7.1906782356160743</v>
      </c>
      <c r="BV24" s="212">
        <f t="shared" si="14"/>
        <v>9.6351135355581192</v>
      </c>
      <c r="BW24" s="212">
        <f t="shared" si="15"/>
        <v>19.421787861794552</v>
      </c>
      <c r="BX24" s="212">
        <f t="shared" si="16"/>
        <v>10.426492336659438</v>
      </c>
      <c r="BY24" s="212">
        <f t="shared" si="17"/>
        <v>29.564791393807305</v>
      </c>
      <c r="BZ24" s="212">
        <f t="shared" si="18"/>
        <v>10.216616263725369</v>
      </c>
      <c r="CA24" s="212">
        <f t="shared" si="19"/>
        <v>8.8733632497670385</v>
      </c>
      <c r="CB24" s="212">
        <f t="shared" si="20"/>
        <v>17.126637090615421</v>
      </c>
      <c r="CC24" s="212">
        <f t="shared" si="21"/>
        <v>10.929498584927059</v>
      </c>
      <c r="CD24" s="212">
        <f t="shared" si="22"/>
        <v>10.709319879027545</v>
      </c>
      <c r="CE24" s="212">
        <f t="shared" si="23"/>
        <v>0</v>
      </c>
      <c r="CF24" s="212">
        <f t="shared" si="24"/>
        <v>11.283043519663211</v>
      </c>
      <c r="CG24" s="212">
        <f t="shared" si="25"/>
        <v>5.1676423416725248</v>
      </c>
      <c r="CH24" s="212">
        <f t="shared" si="26"/>
        <v>6.9897300356871446</v>
      </c>
    </row>
    <row r="25" spans="1:86" x14ac:dyDescent="0.25">
      <c r="A25" s="214">
        <v>2010</v>
      </c>
      <c r="B25" s="185">
        <v>7.4181678021399993</v>
      </c>
      <c r="C25" s="185">
        <v>0</v>
      </c>
      <c r="D25" s="185">
        <v>7.0407899939399998</v>
      </c>
      <c r="E25" s="185">
        <v>17.77240553068</v>
      </c>
      <c r="F25" s="185">
        <v>0</v>
      </c>
      <c r="G25" s="185">
        <v>26.498020199599999</v>
      </c>
      <c r="H25" s="185">
        <v>29.445220317419999</v>
      </c>
      <c r="I25" s="185">
        <v>0.12525252823999999</v>
      </c>
      <c r="J25" s="185">
        <v>83.21319922939999</v>
      </c>
      <c r="K25" s="185">
        <v>3.5647030289399999</v>
      </c>
      <c r="L25" s="185">
        <v>1.73525934708</v>
      </c>
      <c r="M25" s="185">
        <v>0.31395413286000001</v>
      </c>
      <c r="N25" s="185">
        <v>3.27637219518</v>
      </c>
      <c r="O25" s="185">
        <v>32.033561799559997</v>
      </c>
      <c r="P25" s="185">
        <v>20.562118293319998</v>
      </c>
      <c r="Q25" s="185">
        <v>19.92458847652</v>
      </c>
      <c r="R25" s="185">
        <v>24.055957863739998</v>
      </c>
      <c r="S25" s="185">
        <v>0.36756756367999999</v>
      </c>
      <c r="T25" s="185">
        <v>32.791847253340002</v>
      </c>
      <c r="U25" s="185">
        <v>1.48089605406</v>
      </c>
      <c r="V25" s="185">
        <v>36.660881956879997</v>
      </c>
      <c r="W25" s="185">
        <v>15.306097902139999</v>
      </c>
      <c r="X25" s="185">
        <v>8.6361558347599985</v>
      </c>
      <c r="Y25" s="185">
        <v>0</v>
      </c>
      <c r="Z25" s="185">
        <v>85.684435566879998</v>
      </c>
      <c r="AA25" s="185">
        <v>391.34557973533998</v>
      </c>
      <c r="AB25" s="185">
        <v>13.934812778760001</v>
      </c>
      <c r="AC25" s="200">
        <f t="shared" si="27"/>
        <v>863.18784538445993</v>
      </c>
      <c r="AD25" s="192">
        <v>0.95554811606000001</v>
      </c>
      <c r="AE25" s="178">
        <v>0</v>
      </c>
      <c r="AF25" s="178">
        <v>0.73163250537999991</v>
      </c>
      <c r="AG25" s="178">
        <v>1.65680732786</v>
      </c>
      <c r="AH25" s="178">
        <v>0</v>
      </c>
      <c r="AI25" s="178">
        <v>2.3635858227800002</v>
      </c>
      <c r="AJ25" s="178">
        <v>2.6108794620599998</v>
      </c>
      <c r="AK25" s="178">
        <v>1.5647947820000001E-2</v>
      </c>
      <c r="AL25" s="178">
        <v>8.2943721410399984</v>
      </c>
      <c r="AM25" s="178">
        <v>0.48418736703999998</v>
      </c>
      <c r="AN25" s="178">
        <v>0.31241555558</v>
      </c>
      <c r="AO25" s="178">
        <v>4.6555570419999998E-2</v>
      </c>
      <c r="AP25" s="178">
        <v>0.46766943359999996</v>
      </c>
      <c r="AQ25" s="178">
        <v>2.3653920181600001</v>
      </c>
      <c r="AR25" s="178">
        <v>1.9761528314600001</v>
      </c>
      <c r="AS25" s="178">
        <v>3.9261870435400001</v>
      </c>
      <c r="AT25" s="178">
        <v>2.50165589724</v>
      </c>
      <c r="AU25" s="178">
        <v>0.12840860745999999</v>
      </c>
      <c r="AV25" s="178">
        <v>3.30619755204</v>
      </c>
      <c r="AW25" s="178">
        <v>0.13426536153999999</v>
      </c>
      <c r="AX25" s="178">
        <v>6.1799197185799999</v>
      </c>
      <c r="AY25" s="178">
        <v>1.7180301845200001</v>
      </c>
      <c r="AZ25" s="178">
        <v>0.9467303264600001</v>
      </c>
      <c r="BA25" s="178">
        <v>0</v>
      </c>
      <c r="BB25" s="178">
        <v>9.5995936952800012</v>
      </c>
      <c r="BC25" s="178">
        <v>20.290604762399997</v>
      </c>
      <c r="BD25" s="178">
        <v>1.0633011421</v>
      </c>
      <c r="BE25" s="178">
        <f t="shared" si="28"/>
        <v>72.075740390420009</v>
      </c>
      <c r="BG25" s="214">
        <v>2010</v>
      </c>
      <c r="BH25" s="211">
        <f t="shared" si="0"/>
        <v>12.881187667180333</v>
      </c>
      <c r="BI25" s="212">
        <f t="shared" si="1"/>
        <v>0</v>
      </c>
      <c r="BJ25" s="212">
        <f t="shared" si="2"/>
        <v>10.391341113848236</v>
      </c>
      <c r="BK25" s="212">
        <f t="shared" si="3"/>
        <v>9.3223583324153854</v>
      </c>
      <c r="BL25" s="212">
        <f t="shared" si="4"/>
        <v>0</v>
      </c>
      <c r="BM25" s="212">
        <f t="shared" si="5"/>
        <v>8.9198581817658962</v>
      </c>
      <c r="BN25" s="212">
        <f t="shared" si="6"/>
        <v>8.8669041491782803</v>
      </c>
      <c r="BO25" s="212">
        <f t="shared" si="7"/>
        <v>12.493119332502827</v>
      </c>
      <c r="BP25" s="212">
        <f t="shared" si="8"/>
        <v>9.9676159766124215</v>
      </c>
      <c r="BQ25" s="212">
        <f t="shared" si="9"/>
        <v>13.582824799404902</v>
      </c>
      <c r="BR25" s="212">
        <f t="shared" si="10"/>
        <v>18.003969038156509</v>
      </c>
      <c r="BS25" s="212">
        <f t="shared" si="11"/>
        <v>14.828780878243858</v>
      </c>
      <c r="BT25" s="212">
        <f t="shared" si="12"/>
        <v>14.274002028463276</v>
      </c>
      <c r="BU25" s="212">
        <f t="shared" si="13"/>
        <v>7.3841055607887176</v>
      </c>
      <c r="BV25" s="212">
        <f t="shared" si="14"/>
        <v>9.6106481018640562</v>
      </c>
      <c r="BW25" s="212">
        <f t="shared" si="15"/>
        <v>19.705235308457134</v>
      </c>
      <c r="BX25" s="212">
        <f t="shared" si="16"/>
        <v>10.399319417709796</v>
      </c>
      <c r="BY25" s="212">
        <f t="shared" si="17"/>
        <v>34.934695046103421</v>
      </c>
      <c r="BZ25" s="212">
        <f t="shared" si="18"/>
        <v>10.082376654469346</v>
      </c>
      <c r="CA25" s="212">
        <f t="shared" si="19"/>
        <v>9.0664946517954661</v>
      </c>
      <c r="CB25" s="212">
        <f t="shared" si="20"/>
        <v>16.856985944442723</v>
      </c>
      <c r="CC25" s="212">
        <f t="shared" si="21"/>
        <v>11.224481873200329</v>
      </c>
      <c r="CD25" s="212">
        <f t="shared" si="22"/>
        <v>10.962404391192996</v>
      </c>
      <c r="CE25" s="212">
        <f t="shared" si="23"/>
        <v>0</v>
      </c>
      <c r="CF25" s="212">
        <f t="shared" si="24"/>
        <v>11.203427590752057</v>
      </c>
      <c r="CG25" s="212">
        <f t="shared" si="25"/>
        <v>5.1848304447752218</v>
      </c>
      <c r="CH25" s="212">
        <f t="shared" si="26"/>
        <v>7.6305376970742387</v>
      </c>
    </row>
    <row r="26" spans="1:86" x14ac:dyDescent="0.25">
      <c r="A26" s="214">
        <v>2011</v>
      </c>
      <c r="B26" s="185">
        <v>6.4083131697399995</v>
      </c>
      <c r="C26" s="185">
        <v>6.1615665599999998E-3</v>
      </c>
      <c r="D26" s="185">
        <v>7.1417591279399995</v>
      </c>
      <c r="E26" s="185">
        <v>18.767044940119998</v>
      </c>
      <c r="F26" s="185">
        <v>0</v>
      </c>
      <c r="G26" s="185">
        <v>25.705768112259999</v>
      </c>
      <c r="H26" s="185">
        <v>31.565947703939997</v>
      </c>
      <c r="I26" s="185">
        <v>2.3827082699999998E-2</v>
      </c>
      <c r="J26" s="185">
        <v>81.531035313359993</v>
      </c>
      <c r="K26" s="185">
        <v>3.4969058388200001</v>
      </c>
      <c r="L26" s="185">
        <v>3.2729775276199997</v>
      </c>
      <c r="M26" s="185">
        <v>0.27021807788000002</v>
      </c>
      <c r="N26" s="185">
        <v>2.4505127175600001</v>
      </c>
      <c r="O26" s="185">
        <v>28.645219098519998</v>
      </c>
      <c r="P26" s="185">
        <v>20.067101918619997</v>
      </c>
      <c r="Q26" s="185">
        <v>21.91943103034</v>
      </c>
      <c r="R26" s="185">
        <v>23.94855591636</v>
      </c>
      <c r="S26" s="185">
        <v>0.37049412636000001</v>
      </c>
      <c r="T26" s="185">
        <v>28.955390290779999</v>
      </c>
      <c r="U26" s="185">
        <v>0.9718945924800001</v>
      </c>
      <c r="V26" s="185">
        <v>41.567172664719997</v>
      </c>
      <c r="W26" s="185">
        <v>14.62105362566</v>
      </c>
      <c r="X26" s="185">
        <v>8.0706361520000005</v>
      </c>
      <c r="Y26" s="185">
        <v>0</v>
      </c>
      <c r="Z26" s="185">
        <v>76.169486301500001</v>
      </c>
      <c r="AA26" s="185">
        <v>389.66842617444001</v>
      </c>
      <c r="AB26" s="185">
        <v>7.7127808573999994</v>
      </c>
      <c r="AC26" s="200">
        <f t="shared" si="27"/>
        <v>843.32811392767996</v>
      </c>
      <c r="AD26" s="192">
        <v>0.82308622836000001</v>
      </c>
      <c r="AE26" s="178">
        <v>5.2979312000000004E-4</v>
      </c>
      <c r="AF26" s="178">
        <v>0.75798245566</v>
      </c>
      <c r="AG26" s="178">
        <v>1.7716853456199999</v>
      </c>
      <c r="AH26" s="178">
        <v>0</v>
      </c>
      <c r="AI26" s="178">
        <v>2.37038967278</v>
      </c>
      <c r="AJ26" s="178">
        <v>2.79482562912</v>
      </c>
      <c r="AK26" s="178">
        <v>3.9144816999999998E-3</v>
      </c>
      <c r="AL26" s="178">
        <v>8.1236281645200012</v>
      </c>
      <c r="AM26" s="178">
        <v>0.52434459692000002</v>
      </c>
      <c r="AN26" s="178">
        <v>0.55649777765999997</v>
      </c>
      <c r="AO26" s="178">
        <v>3.9553955180000003E-2</v>
      </c>
      <c r="AP26" s="178">
        <v>0.33964093456</v>
      </c>
      <c r="AQ26" s="178">
        <v>2.0464456737599996</v>
      </c>
      <c r="AR26" s="178">
        <v>1.9893795158600001</v>
      </c>
      <c r="AS26" s="178">
        <v>4.2853867789000004</v>
      </c>
      <c r="AT26" s="178">
        <v>2.4779739633400002</v>
      </c>
      <c r="AU26" s="178">
        <v>0.13719464576000001</v>
      </c>
      <c r="AV26" s="178">
        <v>2.8647701142999997</v>
      </c>
      <c r="AW26" s="178">
        <v>9.8505233119999994E-2</v>
      </c>
      <c r="AX26" s="178">
        <v>6.9909794616799994</v>
      </c>
      <c r="AY26" s="178">
        <v>1.5709182469999998</v>
      </c>
      <c r="AZ26" s="178">
        <v>0.90786129217999989</v>
      </c>
      <c r="BA26" s="178">
        <v>0</v>
      </c>
      <c r="BB26" s="178">
        <v>8.5771383326800006</v>
      </c>
      <c r="BC26" s="178">
        <v>19.82288906262</v>
      </c>
      <c r="BD26" s="178">
        <v>0.61643969616000005</v>
      </c>
      <c r="BE26" s="178">
        <f t="shared" si="28"/>
        <v>70.491961052560015</v>
      </c>
      <c r="BG26" s="214">
        <v>2011</v>
      </c>
      <c r="BH26" s="211">
        <f t="shared" si="0"/>
        <v>12.844038775236614</v>
      </c>
      <c r="BI26" s="212">
        <f t="shared" si="1"/>
        <v>8.598351001177857</v>
      </c>
      <c r="BJ26" s="212">
        <f t="shared" si="2"/>
        <v>10.613385891084173</v>
      </c>
      <c r="BK26" s="212">
        <f t="shared" si="3"/>
        <v>9.4404065811794844</v>
      </c>
      <c r="BL26" s="212">
        <f t="shared" si="4"/>
        <v>0</v>
      </c>
      <c r="BM26" s="212">
        <f t="shared" si="5"/>
        <v>9.2212365039170976</v>
      </c>
      <c r="BN26" s="212">
        <f t="shared" si="6"/>
        <v>8.8539259309840261</v>
      </c>
      <c r="BO26" s="212">
        <f t="shared" si="7"/>
        <v>16.428707405292215</v>
      </c>
      <c r="BP26" s="212">
        <f t="shared" si="8"/>
        <v>9.9638476726037997</v>
      </c>
      <c r="BQ26" s="212">
        <f t="shared" si="9"/>
        <v>14.994530052800492</v>
      </c>
      <c r="BR26" s="212">
        <f t="shared" si="10"/>
        <v>17.00279861269523</v>
      </c>
      <c r="BS26" s="212">
        <f t="shared" si="11"/>
        <v>14.63779014724742</v>
      </c>
      <c r="BT26" s="212">
        <f t="shared" si="12"/>
        <v>13.859994772774892</v>
      </c>
      <c r="BU26" s="212">
        <f t="shared" si="13"/>
        <v>7.1441089932725719</v>
      </c>
      <c r="BV26" s="212">
        <f t="shared" si="14"/>
        <v>9.913636378226002</v>
      </c>
      <c r="BW26" s="212">
        <f t="shared" si="15"/>
        <v>19.550629635268997</v>
      </c>
      <c r="BX26" s="212">
        <f t="shared" si="16"/>
        <v>10.347070495583491</v>
      </c>
      <c r="BY26" s="212">
        <f t="shared" si="17"/>
        <v>37.03018104710555</v>
      </c>
      <c r="BZ26" s="212">
        <f t="shared" si="18"/>
        <v>9.8937368328694308</v>
      </c>
      <c r="CA26" s="212">
        <f t="shared" si="19"/>
        <v>10.135382363702888</v>
      </c>
      <c r="CB26" s="212">
        <f t="shared" si="20"/>
        <v>16.818510890959804</v>
      </c>
      <c r="CC26" s="212">
        <f t="shared" si="21"/>
        <v>10.744220541281873</v>
      </c>
      <c r="CD26" s="212">
        <f t="shared" si="22"/>
        <v>11.248943392833054</v>
      </c>
      <c r="CE26" s="212">
        <f t="shared" si="23"/>
        <v>0</v>
      </c>
      <c r="CF26" s="212">
        <f t="shared" si="24"/>
        <v>11.260596269127118</v>
      </c>
      <c r="CG26" s="212">
        <f t="shared" si="25"/>
        <v>5.0871170798287952</v>
      </c>
      <c r="CH26" s="212">
        <f t="shared" si="26"/>
        <v>7.9924440685820759</v>
      </c>
    </row>
    <row r="27" spans="1:86" x14ac:dyDescent="0.25">
      <c r="A27" s="214">
        <v>2012</v>
      </c>
      <c r="B27" s="185">
        <v>5.6056938293599998</v>
      </c>
      <c r="C27" s="185">
        <v>9.5723819239999994E-2</v>
      </c>
      <c r="D27" s="185">
        <v>6.7586923939599997</v>
      </c>
      <c r="E27" s="185">
        <v>16.285213647420001</v>
      </c>
      <c r="F27" s="185">
        <v>0</v>
      </c>
      <c r="G27" s="185">
        <v>28.220507359459997</v>
      </c>
      <c r="H27" s="185">
        <v>30.190866939439999</v>
      </c>
      <c r="I27" s="185">
        <v>3.9335324799999998E-3</v>
      </c>
      <c r="J27" s="185">
        <v>63.810152163600002</v>
      </c>
      <c r="K27" s="185">
        <v>3.5076776941399999</v>
      </c>
      <c r="L27" s="185">
        <v>3.3149155518399995</v>
      </c>
      <c r="M27" s="185">
        <v>0.22185086899999998</v>
      </c>
      <c r="N27" s="185">
        <v>2.7807888329799999</v>
      </c>
      <c r="O27" s="185">
        <v>22.780715886959999</v>
      </c>
      <c r="P27" s="185">
        <v>19.635940129760002</v>
      </c>
      <c r="Q27" s="185">
        <v>20.77718073438</v>
      </c>
      <c r="R27" s="185">
        <v>25.173469361099997</v>
      </c>
      <c r="S27" s="185">
        <v>0.3827301702</v>
      </c>
      <c r="T27" s="185">
        <v>32.223330247859998</v>
      </c>
      <c r="U27" s="185">
        <v>0.76421024636000001</v>
      </c>
      <c r="V27" s="185">
        <v>39.029767525219995</v>
      </c>
      <c r="W27" s="185">
        <v>12.406421315799999</v>
      </c>
      <c r="X27" s="185">
        <v>6.0925791497199997</v>
      </c>
      <c r="Y27" s="185">
        <v>0</v>
      </c>
      <c r="Z27" s="185">
        <v>50.7667498749</v>
      </c>
      <c r="AA27" s="185">
        <v>358.87513819138002</v>
      </c>
      <c r="AB27" s="185">
        <v>4.9971375273999996</v>
      </c>
      <c r="AC27" s="200">
        <f t="shared" si="27"/>
        <v>754.70138699396</v>
      </c>
      <c r="AD27" s="192">
        <v>0.71022940763999998</v>
      </c>
      <c r="AE27" s="178">
        <v>2.2216838200000002E-2</v>
      </c>
      <c r="AF27" s="178">
        <v>0.72297075073999995</v>
      </c>
      <c r="AG27" s="178">
        <v>1.4899279381400001</v>
      </c>
      <c r="AH27" s="178">
        <v>0</v>
      </c>
      <c r="AI27" s="178">
        <v>3.0417455102400002</v>
      </c>
      <c r="AJ27" s="178">
        <v>2.6613549572599999</v>
      </c>
      <c r="AK27" s="178">
        <v>5.9873879999999997E-4</v>
      </c>
      <c r="AL27" s="178">
        <v>6.27627856382</v>
      </c>
      <c r="AM27" s="178">
        <v>0.58735822689999995</v>
      </c>
      <c r="AN27" s="178">
        <v>0.54266328265999997</v>
      </c>
      <c r="AO27" s="178">
        <v>2.9770926059999998E-2</v>
      </c>
      <c r="AP27" s="178">
        <v>0.41838869445999999</v>
      </c>
      <c r="AQ27" s="178">
        <v>1.5473170521200001</v>
      </c>
      <c r="AR27" s="178">
        <v>2.0072736413599999</v>
      </c>
      <c r="AS27" s="178">
        <v>4.1347332106600003</v>
      </c>
      <c r="AT27" s="178">
        <v>2.5444149193600003</v>
      </c>
      <c r="AU27" s="178">
        <v>0.11923611047999999</v>
      </c>
      <c r="AV27" s="178">
        <v>3.65043607484</v>
      </c>
      <c r="AW27" s="178">
        <v>5.6388494439999999E-2</v>
      </c>
      <c r="AX27" s="178">
        <v>6.5737356283799997</v>
      </c>
      <c r="AY27" s="178">
        <v>1.4760589702999998</v>
      </c>
      <c r="AZ27" s="178">
        <v>0.80600402896000001</v>
      </c>
      <c r="BA27" s="178">
        <v>0</v>
      </c>
      <c r="BB27" s="178">
        <v>5.6088453726799994</v>
      </c>
      <c r="BC27" s="178">
        <v>18.415724970239999</v>
      </c>
      <c r="BD27" s="178">
        <v>0.40689109513999999</v>
      </c>
      <c r="BE27" s="178">
        <f t="shared" si="28"/>
        <v>63.850563403879995</v>
      </c>
      <c r="BG27" s="214">
        <v>2012</v>
      </c>
      <c r="BH27" s="211">
        <f t="shared" si="0"/>
        <v>12.669785922309043</v>
      </c>
      <c r="BI27" s="212">
        <f t="shared" si="1"/>
        <v>23.209310259860878</v>
      </c>
      <c r="BJ27" s="212">
        <f t="shared" si="2"/>
        <v>10.696902723167174</v>
      </c>
      <c r="BK27" s="212">
        <f t="shared" si="3"/>
        <v>9.1489615696631841</v>
      </c>
      <c r="BL27" s="212">
        <f t="shared" si="4"/>
        <v>0</v>
      </c>
      <c r="BM27" s="212">
        <f t="shared" si="5"/>
        <v>10.778493354125878</v>
      </c>
      <c r="BN27" s="212">
        <f t="shared" si="6"/>
        <v>8.8150994888567613</v>
      </c>
      <c r="BO27" s="212">
        <f t="shared" si="7"/>
        <v>15.22140221402214</v>
      </c>
      <c r="BP27" s="212">
        <f t="shared" si="8"/>
        <v>9.8358620862218444</v>
      </c>
      <c r="BQ27" s="212">
        <f t="shared" si="9"/>
        <v>16.744931493599111</v>
      </c>
      <c r="BR27" s="212">
        <f t="shared" si="10"/>
        <v>16.37035013935078</v>
      </c>
      <c r="BS27" s="212">
        <f t="shared" si="11"/>
        <v>13.41934164792476</v>
      </c>
      <c r="BT27" s="212">
        <f t="shared" si="12"/>
        <v>15.045683782167618</v>
      </c>
      <c r="BU27" s="212">
        <f t="shared" si="13"/>
        <v>6.7922231232676324</v>
      </c>
      <c r="BV27" s="212">
        <f t="shared" si="14"/>
        <v>10.222447349581186</v>
      </c>
      <c r="BW27" s="212">
        <f t="shared" si="15"/>
        <v>19.900357336827017</v>
      </c>
      <c r="BX27" s="212">
        <f t="shared" si="16"/>
        <v>10.107525835480699</v>
      </c>
      <c r="BY27" s="212">
        <f t="shared" si="17"/>
        <v>31.154092298940476</v>
      </c>
      <c r="BZ27" s="212">
        <f t="shared" si="18"/>
        <v>11.328549987729563</v>
      </c>
      <c r="CA27" s="212">
        <f t="shared" si="19"/>
        <v>7.3786624438213586</v>
      </c>
      <c r="CB27" s="212">
        <f t="shared" si="20"/>
        <v>16.842876720011787</v>
      </c>
      <c r="CC27" s="212">
        <f t="shared" si="21"/>
        <v>11.897540255385238</v>
      </c>
      <c r="CD27" s="212">
        <f t="shared" si="22"/>
        <v>13.229274649588129</v>
      </c>
      <c r="CE27" s="212">
        <f t="shared" si="23"/>
        <v>0</v>
      </c>
      <c r="CF27" s="212">
        <f t="shared" si="24"/>
        <v>11.048265619724287</v>
      </c>
      <c r="CG27" s="212">
        <f t="shared" si="25"/>
        <v>5.1315131672396062</v>
      </c>
      <c r="CH27" s="212">
        <f t="shared" si="26"/>
        <v>8.1424834299428337</v>
      </c>
    </row>
    <row r="28" spans="1:86" x14ac:dyDescent="0.25">
      <c r="A28" s="214">
        <v>2013</v>
      </c>
      <c r="B28" s="185">
        <v>3.80405612168</v>
      </c>
      <c r="C28" s="185">
        <v>7.7337094999999998E-3</v>
      </c>
      <c r="D28" s="185">
        <v>7.1696213472800006</v>
      </c>
      <c r="E28" s="185">
        <v>13.316056144879999</v>
      </c>
      <c r="F28" s="185">
        <v>0</v>
      </c>
      <c r="G28" s="185">
        <v>33.586652145199999</v>
      </c>
      <c r="H28" s="185">
        <v>34.029544678640001</v>
      </c>
      <c r="I28" s="185">
        <v>0</v>
      </c>
      <c r="J28" s="185">
        <v>57.708295284019997</v>
      </c>
      <c r="K28" s="185">
        <v>2.46332572788</v>
      </c>
      <c r="L28" s="185">
        <v>3.3091068783000002</v>
      </c>
      <c r="M28" s="185">
        <v>0.20337524111999999</v>
      </c>
      <c r="N28" s="185">
        <v>2.8747871958600002</v>
      </c>
      <c r="O28" s="185">
        <v>24.438483918439999</v>
      </c>
      <c r="P28" s="185">
        <v>19.93173886928</v>
      </c>
      <c r="Q28" s="185">
        <v>19.83773778486</v>
      </c>
      <c r="R28" s="185">
        <v>22.296447780899999</v>
      </c>
      <c r="S28" s="185">
        <v>0.48739061962000002</v>
      </c>
      <c r="T28" s="185">
        <v>30.74113148332</v>
      </c>
      <c r="U28" s="185">
        <v>0.93433643330000005</v>
      </c>
      <c r="V28" s="185">
        <v>39.047635342500001</v>
      </c>
      <c r="W28" s="185">
        <v>12.754853731740001</v>
      </c>
      <c r="X28" s="185">
        <v>3.4292410969800002</v>
      </c>
      <c r="Y28" s="185">
        <v>0</v>
      </c>
      <c r="Z28" s="185">
        <v>52.606433804600002</v>
      </c>
      <c r="AA28" s="185">
        <v>346.70128063319999</v>
      </c>
      <c r="AB28" s="185">
        <v>6.1255968730000001</v>
      </c>
      <c r="AC28" s="200">
        <f t="shared" si="27"/>
        <v>737.80486284609992</v>
      </c>
      <c r="AD28" s="192">
        <v>0.49855528387999998</v>
      </c>
      <c r="AE28" s="178">
        <v>1.0677508600000002E-3</v>
      </c>
      <c r="AF28" s="178">
        <v>0.76590758014000004</v>
      </c>
      <c r="AG28" s="178">
        <v>1.2646887518400001</v>
      </c>
      <c r="AH28" s="178">
        <v>0</v>
      </c>
      <c r="AI28" s="178">
        <v>3.7860404340599998</v>
      </c>
      <c r="AJ28" s="178">
        <v>2.9680770511599999</v>
      </c>
      <c r="AK28" s="178">
        <v>0</v>
      </c>
      <c r="AL28" s="178">
        <v>5.5488680741599996</v>
      </c>
      <c r="AM28" s="178">
        <v>0.40250941573999999</v>
      </c>
      <c r="AN28" s="178">
        <v>0.56402646447999993</v>
      </c>
      <c r="AO28" s="178">
        <v>2.8530811E-2</v>
      </c>
      <c r="AP28" s="178">
        <v>0.40780825411999999</v>
      </c>
      <c r="AQ28" s="178">
        <v>1.730037619</v>
      </c>
      <c r="AR28" s="178">
        <v>1.9837695147399999</v>
      </c>
      <c r="AS28" s="178">
        <v>4.0870554585800001</v>
      </c>
      <c r="AT28" s="178">
        <v>2.3020518033799999</v>
      </c>
      <c r="AU28" s="178">
        <v>0.12630576421999998</v>
      </c>
      <c r="AV28" s="178">
        <v>3.43832831904</v>
      </c>
      <c r="AW28" s="178">
        <v>7.3788206839999995E-2</v>
      </c>
      <c r="AX28" s="178">
        <v>6.5223348095800002</v>
      </c>
      <c r="AY28" s="178">
        <v>1.43373539458</v>
      </c>
      <c r="AZ28" s="178">
        <v>0.44855968689999998</v>
      </c>
      <c r="BA28" s="178">
        <v>0</v>
      </c>
      <c r="BB28" s="178">
        <v>5.5927129907399999</v>
      </c>
      <c r="BC28" s="178">
        <v>17.819172474040002</v>
      </c>
      <c r="BD28" s="178">
        <v>0.51060898454000003</v>
      </c>
      <c r="BE28" s="178">
        <f t="shared" si="28"/>
        <v>62.304540897619994</v>
      </c>
      <c r="BG28" s="214">
        <v>2013</v>
      </c>
      <c r="BH28" s="211">
        <f t="shared" si="0"/>
        <v>13.10588666236136</v>
      </c>
      <c r="BI28" s="212">
        <f t="shared" si="1"/>
        <v>13.806451612903228</v>
      </c>
      <c r="BJ28" s="212">
        <f t="shared" si="2"/>
        <v>10.682678248141638</v>
      </c>
      <c r="BK28" s="212">
        <f t="shared" si="3"/>
        <v>9.4974723602849238</v>
      </c>
      <c r="BL28" s="212">
        <f t="shared" si="4"/>
        <v>0</v>
      </c>
      <c r="BM28" s="212">
        <f t="shared" si="5"/>
        <v>11.272455550771761</v>
      </c>
      <c r="BN28" s="212">
        <f t="shared" si="6"/>
        <v>8.7220592552419074</v>
      </c>
      <c r="BO28" s="212">
        <f t="shared" si="7"/>
        <v>0</v>
      </c>
      <c r="BP28" s="212">
        <f t="shared" si="8"/>
        <v>9.6153733997000188</v>
      </c>
      <c r="BQ28" s="212">
        <f t="shared" si="9"/>
        <v>16.340080858344695</v>
      </c>
      <c r="BR28" s="212">
        <f t="shared" si="10"/>
        <v>17.044673539518897</v>
      </c>
      <c r="BS28" s="212">
        <f t="shared" si="11"/>
        <v>14.02865503336545</v>
      </c>
      <c r="BT28" s="212">
        <f t="shared" si="12"/>
        <v>14.185684933733089</v>
      </c>
      <c r="BU28" s="212">
        <f t="shared" si="13"/>
        <v>7.0791528016785206</v>
      </c>
      <c r="BV28" s="212">
        <f t="shared" si="14"/>
        <v>9.9528171011587219</v>
      </c>
      <c r="BW28" s="212">
        <f t="shared" si="15"/>
        <v>20.60242706554579</v>
      </c>
      <c r="BX28" s="212">
        <f t="shared" si="16"/>
        <v>10.324746910366711</v>
      </c>
      <c r="BY28" s="212">
        <f t="shared" si="17"/>
        <v>25.914689190874412</v>
      </c>
      <c r="BZ28" s="212">
        <f t="shared" si="18"/>
        <v>11.184781278807586</v>
      </c>
      <c r="CA28" s="212">
        <f t="shared" si="19"/>
        <v>7.897391582963972</v>
      </c>
      <c r="CB28" s="212">
        <f t="shared" si="20"/>
        <v>16.703533395480669</v>
      </c>
      <c r="CC28" s="212">
        <f t="shared" si="21"/>
        <v>11.240704321149527</v>
      </c>
      <c r="CD28" s="212">
        <f t="shared" si="22"/>
        <v>13.080435997778899</v>
      </c>
      <c r="CE28" s="212">
        <f t="shared" si="23"/>
        <v>0</v>
      </c>
      <c r="CF28" s="212">
        <f t="shared" si="24"/>
        <v>10.631233836365778</v>
      </c>
      <c r="CG28" s="212">
        <f t="shared" si="25"/>
        <v>5.139632724025665</v>
      </c>
      <c r="CH28" s="212">
        <f t="shared" si="26"/>
        <v>8.3356609180507544</v>
      </c>
    </row>
    <row r="29" spans="1:86" x14ac:dyDescent="0.25">
      <c r="A29" s="214">
        <v>2014</v>
      </c>
      <c r="B29" s="185">
        <v>2.9720622929</v>
      </c>
      <c r="C29" s="185">
        <v>8.3526784140000004E-2</v>
      </c>
      <c r="D29" s="185">
        <v>7.4223018213999996</v>
      </c>
      <c r="E29" s="185">
        <v>15.730561981060001</v>
      </c>
      <c r="F29" s="185">
        <v>0</v>
      </c>
      <c r="G29" s="185">
        <v>38.379331258560001</v>
      </c>
      <c r="H29" s="185">
        <v>34.046662258060003</v>
      </c>
      <c r="I29" s="185">
        <v>5.0299502279999998E-2</v>
      </c>
      <c r="J29" s="185">
        <v>59.162698053360003</v>
      </c>
      <c r="K29" s="185">
        <v>2.2283969519999998</v>
      </c>
      <c r="L29" s="185">
        <v>2.7145646929799998</v>
      </c>
      <c r="M29" s="185">
        <v>0.26873211704</v>
      </c>
      <c r="N29" s="185">
        <v>2.3816305401600002</v>
      </c>
      <c r="O29" s="185">
        <v>27.558835668500002</v>
      </c>
      <c r="P29" s="185">
        <v>20.709452489939999</v>
      </c>
      <c r="Q29" s="185">
        <v>17.376218252360001</v>
      </c>
      <c r="R29" s="185">
        <v>21.162872847279999</v>
      </c>
      <c r="S29" s="185">
        <v>0.42183870000000001</v>
      </c>
      <c r="T29" s="185">
        <v>45.307931209079996</v>
      </c>
      <c r="U29" s="185">
        <v>0.80686131405999995</v>
      </c>
      <c r="V29" s="185">
        <v>39.316940797299999</v>
      </c>
      <c r="W29" s="185">
        <v>11.953568853139998</v>
      </c>
      <c r="X29" s="185">
        <v>4.6229357563799995</v>
      </c>
      <c r="Y29" s="185">
        <v>0</v>
      </c>
      <c r="Z29" s="185">
        <v>50.161561932279994</v>
      </c>
      <c r="AA29" s="185">
        <v>355.17573072578</v>
      </c>
      <c r="AB29" s="185">
        <v>7.12208692964</v>
      </c>
      <c r="AC29" s="200">
        <f t="shared" si="27"/>
        <v>767.13760372967988</v>
      </c>
      <c r="AD29" s="192">
        <v>0.40861020123999997</v>
      </c>
      <c r="AE29" s="178">
        <v>2.3042371999999998E-2</v>
      </c>
      <c r="AF29" s="178">
        <v>0.78963215149999999</v>
      </c>
      <c r="AG29" s="178">
        <v>1.4157886526400001</v>
      </c>
      <c r="AH29" s="178">
        <v>0</v>
      </c>
      <c r="AI29" s="178">
        <v>4.0601974875</v>
      </c>
      <c r="AJ29" s="178">
        <v>2.9739020539399998</v>
      </c>
      <c r="AK29" s="178">
        <v>7.3581369799999999E-3</v>
      </c>
      <c r="AL29" s="178">
        <v>5.58969933878</v>
      </c>
      <c r="AM29" s="178">
        <v>0.32176495265999999</v>
      </c>
      <c r="AN29" s="178">
        <v>0.48062759272000005</v>
      </c>
      <c r="AO29" s="178">
        <v>3.3728045219999996E-2</v>
      </c>
      <c r="AP29" s="178">
        <v>0.32287171225999994</v>
      </c>
      <c r="AQ29" s="178">
        <v>2.1026173521799998</v>
      </c>
      <c r="AR29" s="178">
        <v>2.0778858110199998</v>
      </c>
      <c r="AS29" s="178">
        <v>3.55435119796</v>
      </c>
      <c r="AT29" s="178">
        <v>2.1930078602000003</v>
      </c>
      <c r="AU29" s="178">
        <v>9.7740480380000008E-2</v>
      </c>
      <c r="AV29" s="178">
        <v>4.5209714459199999</v>
      </c>
      <c r="AW29" s="178">
        <v>6.1782586719999998E-2</v>
      </c>
      <c r="AX29" s="178">
        <v>6.4906987214400003</v>
      </c>
      <c r="AY29" s="178">
        <v>1.2695721017799999</v>
      </c>
      <c r="AZ29" s="178">
        <v>0.99668237879999999</v>
      </c>
      <c r="BA29" s="178">
        <v>0</v>
      </c>
      <c r="BB29" s="178">
        <v>5.4169296293200002</v>
      </c>
      <c r="BC29" s="178">
        <v>18.475406528080001</v>
      </c>
      <c r="BD29" s="178">
        <v>0.54549005554000007</v>
      </c>
      <c r="BE29" s="178">
        <f t="shared" si="28"/>
        <v>64.230358846780007</v>
      </c>
      <c r="BG29" s="214">
        <v>2014</v>
      </c>
      <c r="BH29" s="211">
        <f t="shared" si="0"/>
        <v>13.748372711303341</v>
      </c>
      <c r="BI29" s="212">
        <f t="shared" si="1"/>
        <v>27.586806121229891</v>
      </c>
      <c r="BJ29" s="212">
        <f t="shared" si="2"/>
        <v>10.63864243870184</v>
      </c>
      <c r="BK29" s="212">
        <f t="shared" si="3"/>
        <v>9.0002420405872705</v>
      </c>
      <c r="BL29" s="212">
        <f t="shared" si="4"/>
        <v>0</v>
      </c>
      <c r="BM29" s="212">
        <f t="shared" si="5"/>
        <v>10.57912515501277</v>
      </c>
      <c r="BN29" s="212">
        <f t="shared" si="6"/>
        <v>8.7347829616865784</v>
      </c>
      <c r="BO29" s="212">
        <f t="shared" si="7"/>
        <v>14.628647693251093</v>
      </c>
      <c r="BP29" s="212">
        <f t="shared" si="8"/>
        <v>9.4480128910593972</v>
      </c>
      <c r="BQ29" s="212">
        <f t="shared" si="9"/>
        <v>14.439301416707378</v>
      </c>
      <c r="BR29" s="212">
        <f t="shared" si="10"/>
        <v>17.705512562029817</v>
      </c>
      <c r="BS29" s="212">
        <f t="shared" si="11"/>
        <v>12.550805460658681</v>
      </c>
      <c r="BT29" s="212">
        <f t="shared" si="12"/>
        <v>13.55675058812057</v>
      </c>
      <c r="BU29" s="212">
        <f t="shared" si="13"/>
        <v>7.6295580026383716</v>
      </c>
      <c r="BV29" s="212">
        <f t="shared" si="14"/>
        <v>10.033513981257453</v>
      </c>
      <c r="BW29" s="212">
        <f t="shared" si="15"/>
        <v>20.455263316442608</v>
      </c>
      <c r="BX29" s="212">
        <f t="shared" si="16"/>
        <v>10.362524388941178</v>
      </c>
      <c r="BY29" s="212">
        <f t="shared" si="17"/>
        <v>23.170107526881722</v>
      </c>
      <c r="BZ29" s="212">
        <f t="shared" si="18"/>
        <v>9.9783223936165264</v>
      </c>
      <c r="CA29" s="212">
        <f t="shared" si="19"/>
        <v>7.6571506953431285</v>
      </c>
      <c r="CB29" s="212">
        <f t="shared" si="20"/>
        <v>16.50865654808457</v>
      </c>
      <c r="CC29" s="212">
        <f t="shared" si="21"/>
        <v>10.620862416720886</v>
      </c>
      <c r="CD29" s="212">
        <f t="shared" si="22"/>
        <v>21.559511776137128</v>
      </c>
      <c r="CE29" s="212">
        <f t="shared" si="23"/>
        <v>0</v>
      </c>
      <c r="CF29" s="212">
        <f t="shared" si="24"/>
        <v>10.798965224872902</v>
      </c>
      <c r="CG29" s="212">
        <f t="shared" si="25"/>
        <v>5.2017649095355223</v>
      </c>
      <c r="CH29" s="212">
        <f t="shared" si="26"/>
        <v>7.6591322308891412</v>
      </c>
    </row>
    <row r="30" spans="1:86" x14ac:dyDescent="0.25">
      <c r="A30" s="214">
        <v>2015</v>
      </c>
      <c r="B30" s="185">
        <v>2.6970960348999999</v>
      </c>
      <c r="C30" s="185">
        <v>0.15703920826000001</v>
      </c>
      <c r="D30" s="185">
        <v>5.9633468228200002</v>
      </c>
      <c r="E30" s="185">
        <v>11.163982967819999</v>
      </c>
      <c r="F30" s="185">
        <v>0</v>
      </c>
      <c r="G30" s="185">
        <v>41.327447628179996</v>
      </c>
      <c r="H30" s="185">
        <v>29.973053928619997</v>
      </c>
      <c r="I30" s="185">
        <v>0.17183894278</v>
      </c>
      <c r="J30" s="185">
        <v>46.121631753160003</v>
      </c>
      <c r="K30" s="185">
        <v>3.13129596958</v>
      </c>
      <c r="L30" s="185">
        <v>2.96424512284</v>
      </c>
      <c r="M30" s="185">
        <v>7.1966589400000003E-2</v>
      </c>
      <c r="N30" s="185">
        <v>2.8418066669600002</v>
      </c>
      <c r="O30" s="185">
        <v>27.3839903312</v>
      </c>
      <c r="P30" s="185">
        <v>20.889304553660001</v>
      </c>
      <c r="Q30" s="185">
        <v>17.713825289359999</v>
      </c>
      <c r="R30" s="185">
        <v>17.734499014379999</v>
      </c>
      <c r="S30" s="185">
        <v>0.46288405909999997</v>
      </c>
      <c r="T30" s="185">
        <v>30.456889309819999</v>
      </c>
      <c r="U30" s="185">
        <v>0.63416690054000002</v>
      </c>
      <c r="V30" s="185">
        <v>32.557276813559994</v>
      </c>
      <c r="W30" s="185">
        <v>11.355907782979999</v>
      </c>
      <c r="X30" s="185">
        <v>3.95629906928</v>
      </c>
      <c r="Y30" s="185">
        <v>0</v>
      </c>
      <c r="Z30" s="185">
        <v>50.086725932539998</v>
      </c>
      <c r="AA30" s="185">
        <v>337.95674128230002</v>
      </c>
      <c r="AB30" s="185">
        <v>6.1446739612200005</v>
      </c>
      <c r="AC30" s="200">
        <f t="shared" si="27"/>
        <v>703.91793593525995</v>
      </c>
      <c r="AD30" s="192">
        <v>0.38075977523999999</v>
      </c>
      <c r="AE30" s="178">
        <v>4.2904170920000005E-2</v>
      </c>
      <c r="AF30" s="178">
        <v>0.63912917514000001</v>
      </c>
      <c r="AG30" s="178">
        <v>1.0679903555200001</v>
      </c>
      <c r="AH30" s="178">
        <v>0</v>
      </c>
      <c r="AI30" s="178">
        <v>4.5266567429800002</v>
      </c>
      <c r="AJ30" s="178">
        <v>2.5532426879400001</v>
      </c>
      <c r="AK30" s="178">
        <v>2.477417862E-2</v>
      </c>
      <c r="AL30" s="178">
        <v>4.2307119474799997</v>
      </c>
      <c r="AM30" s="178">
        <v>0.47646363651999996</v>
      </c>
      <c r="AN30" s="178">
        <v>0.50634160981999998</v>
      </c>
      <c r="AO30" s="178">
        <v>9.2396283000000003E-3</v>
      </c>
      <c r="AP30" s="178">
        <v>0.38505799408000002</v>
      </c>
      <c r="AQ30" s="178">
        <v>2.0811335154199999</v>
      </c>
      <c r="AR30" s="178">
        <v>2.1254048066000002</v>
      </c>
      <c r="AS30" s="178">
        <v>3.6560424472399999</v>
      </c>
      <c r="AT30" s="178">
        <v>1.78576387204</v>
      </c>
      <c r="AU30" s="178">
        <v>0.10431390666</v>
      </c>
      <c r="AV30" s="178">
        <v>3.2715913565800001</v>
      </c>
      <c r="AW30" s="178">
        <v>5.0446465439999998E-2</v>
      </c>
      <c r="AX30" s="178">
        <v>5.5148860185399995</v>
      </c>
      <c r="AY30" s="178">
        <v>1.31758278892</v>
      </c>
      <c r="AZ30" s="178">
        <v>0.81982945215999992</v>
      </c>
      <c r="BA30" s="178">
        <v>0</v>
      </c>
      <c r="BB30" s="178">
        <v>5.22866709982</v>
      </c>
      <c r="BC30" s="178">
        <v>17.548151541860001</v>
      </c>
      <c r="BD30" s="178">
        <v>0.51532813489999996</v>
      </c>
      <c r="BE30" s="178">
        <f t="shared" si="28"/>
        <v>58.862413308740003</v>
      </c>
      <c r="BG30" s="214">
        <v>2015</v>
      </c>
      <c r="BH30" s="211">
        <f t="shared" si="0"/>
        <v>14.117397760889054</v>
      </c>
      <c r="BI30" s="212">
        <f t="shared" si="1"/>
        <v>27.320674496120901</v>
      </c>
      <c r="BJ30" s="212">
        <f t="shared" si="2"/>
        <v>10.717625422929251</v>
      </c>
      <c r="BK30" s="212">
        <f t="shared" si="3"/>
        <v>9.566391838812951</v>
      </c>
      <c r="BL30" s="212">
        <f t="shared" si="4"/>
        <v>0</v>
      </c>
      <c r="BM30" s="212">
        <f t="shared" si="5"/>
        <v>10.953148579863914</v>
      </c>
      <c r="BN30" s="212">
        <f t="shared" si="6"/>
        <v>8.518460261074754</v>
      </c>
      <c r="BO30" s="212">
        <f t="shared" si="7"/>
        <v>14.417092085882768</v>
      </c>
      <c r="BP30" s="212">
        <f t="shared" si="8"/>
        <v>9.1729450729811486</v>
      </c>
      <c r="BQ30" s="212">
        <f t="shared" si="9"/>
        <v>15.216180174239739</v>
      </c>
      <c r="BR30" s="212">
        <f t="shared" si="10"/>
        <v>17.081637612171612</v>
      </c>
      <c r="BS30" s="212">
        <f t="shared" si="11"/>
        <v>12.838774738434388</v>
      </c>
      <c r="BT30" s="212">
        <f t="shared" si="12"/>
        <v>13.549760388588036</v>
      </c>
      <c r="BU30" s="212">
        <f t="shared" si="13"/>
        <v>7.5998183254135041</v>
      </c>
      <c r="BV30" s="212">
        <f t="shared" si="14"/>
        <v>10.174607781414196</v>
      </c>
      <c r="BW30" s="212">
        <f t="shared" si="15"/>
        <v>20.639485754869906</v>
      </c>
      <c r="BX30" s="212">
        <f t="shared" si="16"/>
        <v>10.0694351196051</v>
      </c>
      <c r="BY30" s="212">
        <f t="shared" si="17"/>
        <v>22.535644641299768</v>
      </c>
      <c r="BZ30" s="212">
        <f t="shared" si="18"/>
        <v>10.741712074729721</v>
      </c>
      <c r="CA30" s="212">
        <f t="shared" si="19"/>
        <v>7.954761656126216</v>
      </c>
      <c r="CB30" s="212">
        <f t="shared" si="20"/>
        <v>16.939027333646862</v>
      </c>
      <c r="CC30" s="212">
        <f t="shared" si="21"/>
        <v>11.602619659299858</v>
      </c>
      <c r="CD30" s="212">
        <f t="shared" si="22"/>
        <v>20.722130400248009</v>
      </c>
      <c r="CE30" s="212">
        <f t="shared" si="23"/>
        <v>0</v>
      </c>
      <c r="CF30" s="212">
        <f t="shared" si="24"/>
        <v>10.439227165421638</v>
      </c>
      <c r="CG30" s="212">
        <f t="shared" si="25"/>
        <v>5.1924253604995512</v>
      </c>
      <c r="CH30" s="212">
        <f t="shared" si="26"/>
        <v>8.3865822361335436</v>
      </c>
    </row>
    <row r="31" spans="1:86" x14ac:dyDescent="0.25">
      <c r="A31" s="214">
        <v>2016</v>
      </c>
      <c r="B31" s="185">
        <v>1.8186056023999999</v>
      </c>
      <c r="C31" s="185">
        <v>0.11492246957999999</v>
      </c>
      <c r="D31" s="185">
        <v>5.2216074250600002</v>
      </c>
      <c r="E31" s="185">
        <v>9.5489648866600003</v>
      </c>
      <c r="F31" s="185">
        <v>0</v>
      </c>
      <c r="G31" s="185">
        <v>35.204066995920002</v>
      </c>
      <c r="H31" s="185">
        <v>25.713688700839999</v>
      </c>
      <c r="I31" s="185">
        <v>2.882927322E-2</v>
      </c>
      <c r="J31" s="185">
        <v>32.62732381008</v>
      </c>
      <c r="K31" s="185">
        <v>2.4380634864199999</v>
      </c>
      <c r="L31" s="185">
        <v>2.6996270671000002</v>
      </c>
      <c r="M31" s="185">
        <v>0.16421863077999999</v>
      </c>
      <c r="N31" s="185">
        <v>2.76940463116</v>
      </c>
      <c r="O31" s="185">
        <v>21.727123385219997</v>
      </c>
      <c r="P31" s="185">
        <v>19.793666073279997</v>
      </c>
      <c r="Q31" s="185">
        <v>13.962031807480001</v>
      </c>
      <c r="R31" s="185">
        <v>16.42298435248</v>
      </c>
      <c r="S31" s="185">
        <v>0.41779358437999997</v>
      </c>
      <c r="T31" s="185">
        <v>27.363119748119999</v>
      </c>
      <c r="U31" s="185">
        <v>0.48879402708000003</v>
      </c>
      <c r="V31" s="185">
        <v>33.099676106840001</v>
      </c>
      <c r="W31" s="185">
        <v>11.05216758974</v>
      </c>
      <c r="X31" s="185">
        <v>3.99010150326</v>
      </c>
      <c r="Y31" s="185">
        <v>0</v>
      </c>
      <c r="Z31" s="185">
        <v>42.658733370999997</v>
      </c>
      <c r="AA31" s="185">
        <v>267.86101014551997</v>
      </c>
      <c r="AB31" s="185">
        <v>5.8431264220400001</v>
      </c>
      <c r="AC31" s="200">
        <f t="shared" si="27"/>
        <v>583.02965109565991</v>
      </c>
      <c r="AD31" s="192">
        <v>0.25861524567999999</v>
      </c>
      <c r="AE31" s="178">
        <v>3.2964199659999999E-2</v>
      </c>
      <c r="AF31" s="178">
        <v>0.55637077246</v>
      </c>
      <c r="AG31" s="178">
        <v>0.87071771426</v>
      </c>
      <c r="AH31" s="178">
        <v>0</v>
      </c>
      <c r="AI31" s="178">
        <v>3.9952588215599993</v>
      </c>
      <c r="AJ31" s="178">
        <v>2.11019502672</v>
      </c>
      <c r="AK31" s="178">
        <v>3.4264188600000001E-3</v>
      </c>
      <c r="AL31" s="178">
        <v>2.86082206694</v>
      </c>
      <c r="AM31" s="178">
        <v>0.36815995221999998</v>
      </c>
      <c r="AN31" s="178">
        <v>0.47566168939999998</v>
      </c>
      <c r="AO31" s="178">
        <v>2.1084677559999997E-2</v>
      </c>
      <c r="AP31" s="178">
        <v>0.37911324354000003</v>
      </c>
      <c r="AQ31" s="178">
        <v>1.71905529792</v>
      </c>
      <c r="AR31" s="178">
        <v>1.9345749577000002</v>
      </c>
      <c r="AS31" s="178">
        <v>2.8944612085200001</v>
      </c>
      <c r="AT31" s="178">
        <v>1.6306043407399999</v>
      </c>
      <c r="AU31" s="178">
        <v>9.9119393979999998E-2</v>
      </c>
      <c r="AV31" s="178">
        <v>2.5947643165400001</v>
      </c>
      <c r="AW31" s="178">
        <v>4.0720588660000001E-2</v>
      </c>
      <c r="AX31" s="178">
        <v>5.5884755529600003</v>
      </c>
      <c r="AY31" s="178">
        <v>1.34313804952</v>
      </c>
      <c r="AZ31" s="178">
        <v>0.91189915035999991</v>
      </c>
      <c r="BA31" s="178">
        <v>0</v>
      </c>
      <c r="BB31" s="178">
        <v>4.3910977427599995</v>
      </c>
      <c r="BC31" s="178">
        <v>13.831005985720001</v>
      </c>
      <c r="BD31" s="178">
        <v>0.49796198815999998</v>
      </c>
      <c r="BE31" s="178">
        <f t="shared" si="28"/>
        <v>49.409268402400002</v>
      </c>
      <c r="BG31" s="214">
        <v>2016</v>
      </c>
      <c r="BH31" s="211">
        <f t="shared" si="0"/>
        <v>14.220523973901072</v>
      </c>
      <c r="BI31" s="212">
        <f t="shared" si="1"/>
        <v>28.683859458008698</v>
      </c>
      <c r="BJ31" s="212">
        <f t="shared" si="2"/>
        <v>10.655162810398503</v>
      </c>
      <c r="BK31" s="212">
        <f t="shared" si="3"/>
        <v>9.1184513148268191</v>
      </c>
      <c r="BL31" s="212">
        <f t="shared" si="4"/>
        <v>0</v>
      </c>
      <c r="BM31" s="212">
        <f t="shared" si="5"/>
        <v>11.348855863792762</v>
      </c>
      <c r="BN31" s="212">
        <f t="shared" si="6"/>
        <v>8.206504524771141</v>
      </c>
      <c r="BO31" s="212">
        <f t="shared" si="7"/>
        <v>11.885207212310018</v>
      </c>
      <c r="BP31" s="212">
        <f t="shared" si="8"/>
        <v>8.7681787313986437</v>
      </c>
      <c r="BQ31" s="212">
        <f t="shared" si="9"/>
        <v>15.10050719641424</v>
      </c>
      <c r="BR31" s="212">
        <f t="shared" si="10"/>
        <v>17.619533275422608</v>
      </c>
      <c r="BS31" s="212">
        <f t="shared" si="11"/>
        <v>12.839394324415398</v>
      </c>
      <c r="BT31" s="212">
        <f t="shared" si="12"/>
        <v>13.689340996776037</v>
      </c>
      <c r="BU31" s="212">
        <f t="shared" si="13"/>
        <v>7.912024373596541</v>
      </c>
      <c r="BV31" s="212">
        <f t="shared" si="14"/>
        <v>9.7737071573190537</v>
      </c>
      <c r="BW31" s="212">
        <f t="shared" si="15"/>
        <v>20.73094552735029</v>
      </c>
      <c r="BX31" s="212">
        <f t="shared" si="16"/>
        <v>9.9287943393416533</v>
      </c>
      <c r="BY31" s="212">
        <f t="shared" si="17"/>
        <v>23.724489242000171</v>
      </c>
      <c r="BZ31" s="212">
        <f t="shared" si="18"/>
        <v>9.4827064326913053</v>
      </c>
      <c r="CA31" s="212">
        <f t="shared" si="19"/>
        <v>8.3308277933059394</v>
      </c>
      <c r="CB31" s="212">
        <f t="shared" si="20"/>
        <v>16.883777155164214</v>
      </c>
      <c r="CC31" s="212">
        <f t="shared" si="21"/>
        <v>12.152711570957974</v>
      </c>
      <c r="CD31" s="212">
        <f t="shared" si="22"/>
        <v>22.854033904023705</v>
      </c>
      <c r="CE31" s="212">
        <f t="shared" si="23"/>
        <v>0</v>
      </c>
      <c r="CF31" s="212">
        <f t="shared" si="24"/>
        <v>10.293549282326159</v>
      </c>
      <c r="CG31" s="212">
        <f t="shared" si="25"/>
        <v>5.163501018011571</v>
      </c>
      <c r="CH31" s="212">
        <f t="shared" si="26"/>
        <v>8.52218405341549</v>
      </c>
    </row>
    <row r="32" spans="1:86" x14ac:dyDescent="0.25">
      <c r="A32" s="214">
        <v>2017</v>
      </c>
      <c r="B32" s="185">
        <v>1.7713614823599999</v>
      </c>
      <c r="C32" s="185">
        <v>9.6693594659999993E-2</v>
      </c>
      <c r="D32" s="185">
        <v>5.6621394761400001</v>
      </c>
      <c r="E32" s="185">
        <v>8.8628047787800011</v>
      </c>
      <c r="F32" s="185">
        <v>0</v>
      </c>
      <c r="G32" s="185">
        <v>35.129058631979994</v>
      </c>
      <c r="H32" s="185">
        <v>25.70185000184</v>
      </c>
      <c r="I32" s="185">
        <v>9.5707489999999991E-4</v>
      </c>
      <c r="J32" s="185">
        <v>26.355288127120001</v>
      </c>
      <c r="K32" s="185">
        <v>1.7230378181200001</v>
      </c>
      <c r="L32" s="185">
        <v>2.3111589833999999</v>
      </c>
      <c r="M32" s="185">
        <v>0.16336316003999998</v>
      </c>
      <c r="N32" s="185">
        <v>2.1923428972599996</v>
      </c>
      <c r="O32" s="185">
        <v>20.55572630304</v>
      </c>
      <c r="P32" s="185">
        <v>21.19923262168</v>
      </c>
      <c r="Q32" s="185">
        <v>13.62255325814</v>
      </c>
      <c r="R32" s="185">
        <v>11.38076179344</v>
      </c>
      <c r="S32" s="185">
        <v>0.40138360536000001</v>
      </c>
      <c r="T32" s="185">
        <v>24.727230240640001</v>
      </c>
      <c r="U32" s="185">
        <v>0.32597336067999999</v>
      </c>
      <c r="V32" s="185">
        <v>28.7284265553</v>
      </c>
      <c r="W32" s="185">
        <v>8.9528523727599989</v>
      </c>
      <c r="X32" s="185">
        <v>3.30835664044</v>
      </c>
      <c r="Y32" s="185">
        <v>0</v>
      </c>
      <c r="Z32" s="185">
        <v>42.604567467560003</v>
      </c>
      <c r="AA32" s="185">
        <v>285.24540481122</v>
      </c>
      <c r="AB32" s="185">
        <v>4.7163263086600002</v>
      </c>
      <c r="AC32" s="200">
        <f t="shared" si="27"/>
        <v>575.73885136551996</v>
      </c>
      <c r="AD32" s="192">
        <v>0.25654415374</v>
      </c>
      <c r="AE32" s="178">
        <v>2.7896692180000002E-2</v>
      </c>
      <c r="AF32" s="178">
        <v>0.59123732858</v>
      </c>
      <c r="AG32" s="178">
        <v>0.84067826292000003</v>
      </c>
      <c r="AH32" s="178">
        <v>0</v>
      </c>
      <c r="AI32" s="178">
        <v>4.0556788239200001</v>
      </c>
      <c r="AJ32" s="178">
        <v>2.16902927844</v>
      </c>
      <c r="AK32" s="178">
        <v>1.5784931999999999E-4</v>
      </c>
      <c r="AL32" s="178">
        <v>2.2563217667599997</v>
      </c>
      <c r="AM32" s="178">
        <v>0.28564195224</v>
      </c>
      <c r="AN32" s="178">
        <v>0.39961006846000002</v>
      </c>
      <c r="AO32" s="178">
        <v>2.2068060680000001E-2</v>
      </c>
      <c r="AP32" s="178">
        <v>0.29086095878000001</v>
      </c>
      <c r="AQ32" s="178">
        <v>1.5933455509600001</v>
      </c>
      <c r="AR32" s="178">
        <v>2.03767415034</v>
      </c>
      <c r="AS32" s="178">
        <v>2.7456446797800003</v>
      </c>
      <c r="AT32" s="178">
        <v>1.13698139452</v>
      </c>
      <c r="AU32" s="178">
        <v>8.3392521500000011E-2</v>
      </c>
      <c r="AV32" s="178">
        <v>2.2447425212400001</v>
      </c>
      <c r="AW32" s="178">
        <v>2.7702555660000003E-2</v>
      </c>
      <c r="AX32" s="178">
        <v>5.06925652304</v>
      </c>
      <c r="AY32" s="178">
        <v>1.0440163096600001</v>
      </c>
      <c r="AZ32" s="178">
        <v>0.78590454887999994</v>
      </c>
      <c r="BA32" s="178">
        <v>0</v>
      </c>
      <c r="BB32" s="178">
        <v>4.2770325582800002</v>
      </c>
      <c r="BC32" s="178">
        <v>14.4150947359</v>
      </c>
      <c r="BD32" s="178">
        <v>0.41279592976000001</v>
      </c>
      <c r="BE32" s="178">
        <f t="shared" si="28"/>
        <v>47.069309175539999</v>
      </c>
      <c r="BG32" s="214">
        <v>2017</v>
      </c>
      <c r="BH32" s="211">
        <f t="shared" si="0"/>
        <v>14.482879767612653</v>
      </c>
      <c r="BI32" s="212">
        <f t="shared" si="1"/>
        <v>28.850610299567492</v>
      </c>
      <c r="BJ32" s="212">
        <f t="shared" si="2"/>
        <v>10.441942150514789</v>
      </c>
      <c r="BK32" s="212">
        <f t="shared" si="3"/>
        <v>9.4854651987011565</v>
      </c>
      <c r="BL32" s="212">
        <f t="shared" si="4"/>
        <v>0</v>
      </c>
      <c r="BM32" s="212">
        <f t="shared" si="5"/>
        <v>11.545082566567507</v>
      </c>
      <c r="BN32" s="212">
        <f t="shared" si="6"/>
        <v>8.439195148538797</v>
      </c>
      <c r="BO32" s="212">
        <f t="shared" si="7"/>
        <v>16.492890995260666</v>
      </c>
      <c r="BP32" s="212">
        <f t="shared" si="8"/>
        <v>8.5611728313385793</v>
      </c>
      <c r="BQ32" s="212">
        <f t="shared" si="9"/>
        <v>16.577810958999311</v>
      </c>
      <c r="BR32" s="212">
        <f t="shared" si="10"/>
        <v>17.290462115770346</v>
      </c>
      <c r="BS32" s="212">
        <f t="shared" si="11"/>
        <v>13.508590721798333</v>
      </c>
      <c r="BT32" s="212">
        <f t="shared" si="12"/>
        <v>13.26712893058469</v>
      </c>
      <c r="BU32" s="212">
        <f t="shared" si="13"/>
        <v>7.7513464008535617</v>
      </c>
      <c r="BV32" s="212">
        <f t="shared" si="14"/>
        <v>9.6120184475739663</v>
      </c>
      <c r="BW32" s="212">
        <f t="shared" si="15"/>
        <v>20.155139992859798</v>
      </c>
      <c r="BX32" s="212">
        <f t="shared" si="16"/>
        <v>9.9903803906639101</v>
      </c>
      <c r="BY32" s="212">
        <f t="shared" si="17"/>
        <v>20.776264995976966</v>
      </c>
      <c r="BZ32" s="212">
        <f t="shared" si="18"/>
        <v>9.0780184411867264</v>
      </c>
      <c r="CA32" s="212">
        <f t="shared" si="19"/>
        <v>8.49841091376633</v>
      </c>
      <c r="CB32" s="212">
        <f t="shared" si="20"/>
        <v>17.645437397283395</v>
      </c>
      <c r="CC32" s="212">
        <f t="shared" si="21"/>
        <v>11.661270243174458</v>
      </c>
      <c r="CD32" s="212">
        <f t="shared" si="22"/>
        <v>23.755133871403817</v>
      </c>
      <c r="CE32" s="212">
        <f t="shared" si="23"/>
        <v>0</v>
      </c>
      <c r="CF32" s="212">
        <f t="shared" si="24"/>
        <v>10.038906184264448</v>
      </c>
      <c r="CG32" s="212">
        <f t="shared" si="25"/>
        <v>5.0535764968554506</v>
      </c>
      <c r="CH32" s="212">
        <f t="shared" si="26"/>
        <v>8.7524887538428899</v>
      </c>
    </row>
    <row r="33" spans="1:86" x14ac:dyDescent="0.25">
      <c r="A33" s="214">
        <v>2018</v>
      </c>
      <c r="B33" s="185">
        <v>1.5508804551599999</v>
      </c>
      <c r="C33" s="185">
        <v>0</v>
      </c>
      <c r="D33" s="185">
        <v>6.0096683407999993</v>
      </c>
      <c r="E33" s="185">
        <v>6.7155686854800001</v>
      </c>
      <c r="F33" s="185">
        <v>0</v>
      </c>
      <c r="G33" s="185">
        <v>32.3952254358</v>
      </c>
      <c r="H33" s="185">
        <v>25.664925054299999</v>
      </c>
      <c r="I33" s="185">
        <v>0</v>
      </c>
      <c r="J33" s="185">
        <v>25.46115972578</v>
      </c>
      <c r="K33" s="185">
        <v>1.0107482047</v>
      </c>
      <c r="L33" s="185">
        <v>1.9923677667799999</v>
      </c>
      <c r="M33" s="185">
        <v>0.18524252727999999</v>
      </c>
      <c r="N33" s="185">
        <v>2.7152060692400002</v>
      </c>
      <c r="O33" s="185">
        <v>20.574915881580001</v>
      </c>
      <c r="P33" s="185">
        <v>21.793078092759998</v>
      </c>
      <c r="Q33" s="185">
        <v>11.0391785865</v>
      </c>
      <c r="R33" s="185">
        <v>9.7606145165600005</v>
      </c>
      <c r="S33" s="185">
        <v>0.3842950557</v>
      </c>
      <c r="T33" s="185">
        <v>23.11764888922</v>
      </c>
      <c r="U33" s="185">
        <v>0.21305485171999999</v>
      </c>
      <c r="V33" s="185">
        <v>21.692038198719999</v>
      </c>
      <c r="W33" s="185">
        <v>8.47218667848</v>
      </c>
      <c r="X33" s="185">
        <v>2.6796427988800002</v>
      </c>
      <c r="Y33" s="185">
        <v>0</v>
      </c>
      <c r="Z33" s="185">
        <v>40.701468027140002</v>
      </c>
      <c r="AA33" s="185">
        <v>266.59806952954</v>
      </c>
      <c r="AB33" s="185">
        <v>2.7286060250199999</v>
      </c>
      <c r="AC33" s="200">
        <f t="shared" si="27"/>
        <v>533.45578939713994</v>
      </c>
      <c r="AD33" s="192">
        <v>0.23599017647999998</v>
      </c>
      <c r="AE33" s="178">
        <v>0</v>
      </c>
      <c r="AF33" s="178">
        <v>0.61553523769999996</v>
      </c>
      <c r="AG33" s="178">
        <v>0.66341166220000003</v>
      </c>
      <c r="AH33" s="178">
        <v>0</v>
      </c>
      <c r="AI33" s="178">
        <v>3.8322576263400001</v>
      </c>
      <c r="AJ33" s="178">
        <v>2.20843354892</v>
      </c>
      <c r="AK33" s="178">
        <v>0</v>
      </c>
      <c r="AL33" s="178">
        <v>2.2295200408400002</v>
      </c>
      <c r="AM33" s="178">
        <v>0.16330600770000001</v>
      </c>
      <c r="AN33" s="178">
        <v>0.36083084500000001</v>
      </c>
      <c r="AO33" s="178">
        <v>2.4406770720000002E-2</v>
      </c>
      <c r="AP33" s="178">
        <v>0.36516897976000001</v>
      </c>
      <c r="AQ33" s="178">
        <v>1.5836133239199999</v>
      </c>
      <c r="AR33" s="178">
        <v>2.19215692536</v>
      </c>
      <c r="AS33" s="178">
        <v>2.1102213349399999</v>
      </c>
      <c r="AT33" s="178">
        <v>1.01423994052</v>
      </c>
      <c r="AU33" s="178">
        <v>0.10040849676000001</v>
      </c>
      <c r="AV33" s="178">
        <v>2.0263416577800002</v>
      </c>
      <c r="AW33" s="178">
        <v>1.8235225180000002E-2</v>
      </c>
      <c r="AX33" s="178">
        <v>3.6894339286799998</v>
      </c>
      <c r="AY33" s="178">
        <v>0.97728777757999996</v>
      </c>
      <c r="AZ33" s="178">
        <v>0.69454970851999998</v>
      </c>
      <c r="BA33" s="178">
        <v>0</v>
      </c>
      <c r="BB33" s="178">
        <v>4.0265656033599999</v>
      </c>
      <c r="BC33" s="178">
        <v>13.46116230742</v>
      </c>
      <c r="BD33" s="178">
        <v>0.21084405406000001</v>
      </c>
      <c r="BE33" s="178">
        <f t="shared" si="28"/>
        <v>42.803921179739994</v>
      </c>
      <c r="BG33" s="214">
        <v>2018</v>
      </c>
      <c r="BH33" s="211">
        <f t="shared" si="0"/>
        <v>15.216529146061971</v>
      </c>
      <c r="BI33" s="212">
        <f t="shared" si="1"/>
        <v>0</v>
      </c>
      <c r="BJ33" s="212">
        <f t="shared" si="2"/>
        <v>10.242416100088157</v>
      </c>
      <c r="BK33" s="212">
        <f t="shared" si="3"/>
        <v>9.8787115919816131</v>
      </c>
      <c r="BL33" s="212">
        <f t="shared" si="4"/>
        <v>0</v>
      </c>
      <c r="BM33" s="212">
        <f t="shared" si="5"/>
        <v>11.829698897865882</v>
      </c>
      <c r="BN33" s="212">
        <f t="shared" si="6"/>
        <v>8.6048704379520107</v>
      </c>
      <c r="BO33" s="212">
        <f t="shared" si="7"/>
        <v>0</v>
      </c>
      <c r="BP33" s="212">
        <f t="shared" si="8"/>
        <v>8.7565533732642997</v>
      </c>
      <c r="BQ33" s="212">
        <f t="shared" si="9"/>
        <v>16.156942643145314</v>
      </c>
      <c r="BR33" s="212">
        <f t="shared" si="10"/>
        <v>18.110654619913024</v>
      </c>
      <c r="BS33" s="212">
        <f t="shared" si="11"/>
        <v>13.175576406981529</v>
      </c>
      <c r="BT33" s="212">
        <f t="shared" si="12"/>
        <v>13.449033717805905</v>
      </c>
      <c r="BU33" s="212">
        <f t="shared" si="13"/>
        <v>7.6968155448827531</v>
      </c>
      <c r="BV33" s="212">
        <f t="shared" si="14"/>
        <v>10.058959620248729</v>
      </c>
      <c r="BW33" s="212">
        <f t="shared" si="15"/>
        <v>19.115745962481533</v>
      </c>
      <c r="BX33" s="212">
        <f t="shared" si="16"/>
        <v>10.39114841385474</v>
      </c>
      <c r="BY33" s="212">
        <f t="shared" si="17"/>
        <v>26.127969972734675</v>
      </c>
      <c r="BZ33" s="212">
        <f t="shared" si="18"/>
        <v>8.7653448994326766</v>
      </c>
      <c r="CA33" s="212">
        <f t="shared" si="19"/>
        <v>8.5589344869578561</v>
      </c>
      <c r="CB33" s="212">
        <f t="shared" si="20"/>
        <v>17.008240050479468</v>
      </c>
      <c r="CC33" s="212">
        <f t="shared" si="21"/>
        <v>11.535248391804036</v>
      </c>
      <c r="CD33" s="212">
        <f t="shared" si="22"/>
        <v>25.919488553112309</v>
      </c>
      <c r="CE33" s="212">
        <f t="shared" si="23"/>
        <v>0</v>
      </c>
      <c r="CF33" s="212">
        <f t="shared" si="24"/>
        <v>9.8929247482549272</v>
      </c>
      <c r="CG33" s="212">
        <f t="shared" si="25"/>
        <v>5.049234726708498</v>
      </c>
      <c r="CH33" s="212">
        <f t="shared" si="26"/>
        <v>7.7271710216374885</v>
      </c>
    </row>
    <row r="34" spans="1:86" x14ac:dyDescent="0.25">
      <c r="A34" s="214">
        <v>2019</v>
      </c>
      <c r="B34" s="185">
        <v>1.31255247582</v>
      </c>
      <c r="C34" s="185">
        <v>0</v>
      </c>
      <c r="D34" s="185">
        <v>3.6515664211200001</v>
      </c>
      <c r="E34" s="185">
        <v>7.7224160161800004</v>
      </c>
      <c r="F34" s="185">
        <v>0</v>
      </c>
      <c r="G34" s="185">
        <v>29.368367656539998</v>
      </c>
      <c r="H34" s="185">
        <v>23.609418466699999</v>
      </c>
      <c r="I34" s="185">
        <v>0</v>
      </c>
      <c r="J34" s="185">
        <v>25.399755433119999</v>
      </c>
      <c r="K34" s="185">
        <v>1.0889897581600001</v>
      </c>
      <c r="L34" s="185">
        <v>1.9921201066400001</v>
      </c>
      <c r="M34" s="185">
        <v>0.11617982105999998</v>
      </c>
      <c r="N34" s="185">
        <v>2.3234412934200002</v>
      </c>
      <c r="O34" s="185">
        <v>19.893620072859999</v>
      </c>
      <c r="P34" s="185">
        <v>19.85057891776</v>
      </c>
      <c r="Q34" s="185">
        <v>12.12830623602</v>
      </c>
      <c r="R34" s="185">
        <v>10.767828347979998</v>
      </c>
      <c r="S34" s="185">
        <v>0.12254459594</v>
      </c>
      <c r="T34" s="185">
        <v>23.380795499000001</v>
      </c>
      <c r="U34" s="185">
        <v>0.19919495567999998</v>
      </c>
      <c r="V34" s="185">
        <v>18.75391713834</v>
      </c>
      <c r="W34" s="185">
        <v>8.8274646746999998</v>
      </c>
      <c r="X34" s="185">
        <v>1.5739418779399998</v>
      </c>
      <c r="Y34" s="185">
        <v>0</v>
      </c>
      <c r="Z34" s="185">
        <v>39.871992530039996</v>
      </c>
      <c r="AA34" s="185">
        <v>247.14193519731998</v>
      </c>
      <c r="AB34" s="185">
        <v>3.1331774609000003</v>
      </c>
      <c r="AC34" s="200">
        <f t="shared" si="27"/>
        <v>502.23010495324002</v>
      </c>
      <c r="AD34" s="192">
        <v>0.17326321538</v>
      </c>
      <c r="AE34" s="178">
        <v>0</v>
      </c>
      <c r="AF34" s="178">
        <v>0.37487126986000002</v>
      </c>
      <c r="AG34" s="178">
        <v>0.69080305512000006</v>
      </c>
      <c r="AH34" s="178">
        <v>0</v>
      </c>
      <c r="AI34" s="178">
        <v>3.5538250335599999</v>
      </c>
      <c r="AJ34" s="178">
        <v>2.0500108911599999</v>
      </c>
      <c r="AK34" s="178">
        <v>0</v>
      </c>
      <c r="AL34" s="178">
        <v>2.2871767729200001</v>
      </c>
      <c r="AM34" s="178">
        <v>0.17146246308000002</v>
      </c>
      <c r="AN34" s="178">
        <v>0.36047613762000003</v>
      </c>
      <c r="AO34" s="178">
        <v>1.4882287899999999E-2</v>
      </c>
      <c r="AP34" s="178">
        <v>0.31650875173999998</v>
      </c>
      <c r="AQ34" s="178">
        <v>1.5895308590599999</v>
      </c>
      <c r="AR34" s="178">
        <v>1.9430552763399997</v>
      </c>
      <c r="AS34" s="178">
        <v>2.3457334275600004</v>
      </c>
      <c r="AT34" s="178">
        <v>1.0532758959199999</v>
      </c>
      <c r="AU34" s="178">
        <v>2.294167502E-2</v>
      </c>
      <c r="AV34" s="178">
        <v>2.0952011556799999</v>
      </c>
      <c r="AW34" s="178">
        <v>1.5001128479999999E-2</v>
      </c>
      <c r="AX34" s="178">
        <v>3.2673321464799998</v>
      </c>
      <c r="AY34" s="178">
        <v>1.0141192855799999</v>
      </c>
      <c r="AZ34" s="178">
        <v>0.33558493278000001</v>
      </c>
      <c r="BA34" s="178">
        <v>0</v>
      </c>
      <c r="BB34" s="178">
        <v>3.8747744314000001</v>
      </c>
      <c r="BC34" s="178">
        <v>12.519498581259999</v>
      </c>
      <c r="BD34" s="178">
        <v>0.26156358068000002</v>
      </c>
      <c r="BE34" s="178">
        <f t="shared" si="28"/>
        <v>40.33089225458</v>
      </c>
      <c r="BG34" s="214">
        <v>2019</v>
      </c>
      <c r="BH34" s="211">
        <f t="shared" si="0"/>
        <v>13.200479110121375</v>
      </c>
      <c r="BI34" s="212">
        <f t="shared" si="1"/>
        <v>0</v>
      </c>
      <c r="BJ34" s="212">
        <f t="shared" si="2"/>
        <v>10.26604001208392</v>
      </c>
      <c r="BK34" s="212">
        <f t="shared" si="3"/>
        <v>8.9454265824662897</v>
      </c>
      <c r="BL34" s="212">
        <f t="shared" si="4"/>
        <v>0</v>
      </c>
      <c r="BM34" s="212">
        <f t="shared" si="5"/>
        <v>12.100859929028449</v>
      </c>
      <c r="BN34" s="212">
        <f t="shared" si="6"/>
        <v>8.683021540964452</v>
      </c>
      <c r="BO34" s="212">
        <f t="shared" si="7"/>
        <v>0</v>
      </c>
      <c r="BP34" s="212">
        <f t="shared" si="8"/>
        <v>9.0047196672517433</v>
      </c>
      <c r="BQ34" s="212">
        <f t="shared" si="9"/>
        <v>15.745094184330046</v>
      </c>
      <c r="BR34" s="212">
        <f t="shared" si="10"/>
        <v>18.095100612582812</v>
      </c>
      <c r="BS34" s="212">
        <f t="shared" si="11"/>
        <v>12.809701172042761</v>
      </c>
      <c r="BT34" s="212">
        <f t="shared" si="12"/>
        <v>13.622412265649006</v>
      </c>
      <c r="BU34" s="212">
        <f t="shared" si="13"/>
        <v>7.9901538947580866</v>
      </c>
      <c r="BV34" s="212">
        <f t="shared" si="14"/>
        <v>9.7884060932932222</v>
      </c>
      <c r="BW34" s="212">
        <f t="shared" si="15"/>
        <v>19.340981188233677</v>
      </c>
      <c r="BX34" s="212">
        <f t="shared" si="16"/>
        <v>9.7816928528359224</v>
      </c>
      <c r="BY34" s="212">
        <f t="shared" si="17"/>
        <v>18.721082593664637</v>
      </c>
      <c r="BZ34" s="212">
        <f t="shared" si="18"/>
        <v>8.9612056004236962</v>
      </c>
      <c r="CA34" s="212">
        <f t="shared" si="19"/>
        <v>7.5308776915509901</v>
      </c>
      <c r="CB34" s="212">
        <f t="shared" si="20"/>
        <v>17.422131719886693</v>
      </c>
      <c r="CC34" s="212">
        <f t="shared" si="21"/>
        <v>11.488228194064844</v>
      </c>
      <c r="CD34" s="212">
        <f t="shared" si="22"/>
        <v>21.321304012777073</v>
      </c>
      <c r="CE34" s="212">
        <f t="shared" si="23"/>
        <v>0</v>
      </c>
      <c r="CF34" s="212">
        <f t="shared" si="24"/>
        <v>9.7180356072767182</v>
      </c>
      <c r="CG34" s="212">
        <f t="shared" si="25"/>
        <v>5.0657119647721203</v>
      </c>
      <c r="CH34" s="212">
        <f t="shared" si="26"/>
        <v>8.3481891448582779</v>
      </c>
    </row>
    <row r="35" spans="1:86" x14ac:dyDescent="0.25">
      <c r="A35" s="214">
        <v>2020</v>
      </c>
      <c r="B35" s="185">
        <v>0.53537136982</v>
      </c>
      <c r="C35" s="185">
        <v>0</v>
      </c>
      <c r="D35" s="185">
        <v>0</v>
      </c>
      <c r="E35" s="185">
        <v>7.3161436177999999</v>
      </c>
      <c r="F35" s="185">
        <v>0</v>
      </c>
      <c r="G35" s="185">
        <v>22.14560461204</v>
      </c>
      <c r="H35" s="185">
        <v>17.35729901346</v>
      </c>
      <c r="I35" s="185">
        <v>0</v>
      </c>
      <c r="J35" s="185">
        <v>19.635621709579997</v>
      </c>
      <c r="K35" s="185">
        <v>0.48500110750000003</v>
      </c>
      <c r="L35" s="185">
        <v>1.7972152051799999</v>
      </c>
      <c r="M35" s="185">
        <v>0.11259736724000001</v>
      </c>
      <c r="N35" s="185">
        <v>2.3018286371000003</v>
      </c>
      <c r="O35" s="185">
        <v>12.88594940636</v>
      </c>
      <c r="P35" s="185">
        <v>19.071790288799999</v>
      </c>
      <c r="Q35" s="185">
        <v>10.69720892088</v>
      </c>
      <c r="R35" s="185">
        <v>5.7380894929199995</v>
      </c>
      <c r="S35" s="185">
        <v>2.9990463619999998E-2</v>
      </c>
      <c r="T35" s="185">
        <v>16.074244402520002</v>
      </c>
      <c r="U35" s="185">
        <v>4.7129815360000001E-2</v>
      </c>
      <c r="V35" s="185">
        <v>17.546124901740001</v>
      </c>
      <c r="W35" s="185">
        <v>9.4367739360599998</v>
      </c>
      <c r="X35" s="185">
        <v>1.0389651314200001</v>
      </c>
      <c r="Y35" s="185">
        <v>0</v>
      </c>
      <c r="Z35" s="185">
        <v>29.546781839959998</v>
      </c>
      <c r="AA35" s="185">
        <v>197.16979244903999</v>
      </c>
      <c r="AB35" s="185">
        <v>2.5453729014399999</v>
      </c>
      <c r="AC35" s="200">
        <f t="shared" si="27"/>
        <v>393.51489658983996</v>
      </c>
      <c r="AD35" s="192">
        <v>7.1360593159999999E-2</v>
      </c>
      <c r="AE35" s="178">
        <v>0</v>
      </c>
      <c r="AF35" s="178">
        <v>0</v>
      </c>
      <c r="AG35" s="178">
        <v>0.65993262689999999</v>
      </c>
      <c r="AH35" s="178">
        <v>0</v>
      </c>
      <c r="AI35" s="178">
        <v>2.88327114322</v>
      </c>
      <c r="AJ35" s="178">
        <v>1.5394354722800001</v>
      </c>
      <c r="AK35" s="178">
        <v>0</v>
      </c>
      <c r="AL35" s="178">
        <v>1.8048745259199999</v>
      </c>
      <c r="AM35" s="178">
        <v>7.1556544040000003E-2</v>
      </c>
      <c r="AN35" s="178">
        <v>0.30496397906</v>
      </c>
      <c r="AO35" s="178">
        <v>1.3063392E-2</v>
      </c>
      <c r="AP35" s="178">
        <v>0.31677455548</v>
      </c>
      <c r="AQ35" s="178">
        <v>0.99235694456000001</v>
      </c>
      <c r="AR35" s="178">
        <v>1.8857332936800002</v>
      </c>
      <c r="AS35" s="178">
        <v>2.0694816954999999</v>
      </c>
      <c r="AT35" s="178">
        <v>0.58526989854</v>
      </c>
      <c r="AU35" s="178">
        <v>1.326841468E-2</v>
      </c>
      <c r="AV35" s="178">
        <v>1.4852468893399999</v>
      </c>
      <c r="AW35" s="178">
        <v>3.4844783799999998E-3</v>
      </c>
      <c r="AX35" s="178">
        <v>2.9891835010399999</v>
      </c>
      <c r="AY35" s="178">
        <v>1.1015306144800001</v>
      </c>
      <c r="AZ35" s="178">
        <v>0.22368790849999998</v>
      </c>
      <c r="BA35" s="178">
        <v>0</v>
      </c>
      <c r="BB35" s="178">
        <v>2.77086972686</v>
      </c>
      <c r="BC35" s="178">
        <v>10.017108775400001</v>
      </c>
      <c r="BD35" s="178">
        <v>0.19440504527999999</v>
      </c>
      <c r="BE35" s="178">
        <f t="shared" si="28"/>
        <v>31.996860018300005</v>
      </c>
      <c r="BG35" s="214">
        <v>2020</v>
      </c>
      <c r="BH35" s="211">
        <f t="shared" si="0"/>
        <v>13.329176191097503</v>
      </c>
      <c r="BI35" s="212">
        <f t="shared" si="1"/>
        <v>0</v>
      </c>
      <c r="BJ35" s="212">
        <f t="shared" si="2"/>
        <v>0</v>
      </c>
      <c r="BK35" s="212">
        <f t="shared" si="3"/>
        <v>9.0202251537873028</v>
      </c>
      <c r="BL35" s="212">
        <f t="shared" si="4"/>
        <v>0</v>
      </c>
      <c r="BM35" s="212">
        <f t="shared" si="5"/>
        <v>13.019609054396462</v>
      </c>
      <c r="BN35" s="212">
        <f t="shared" si="6"/>
        <v>8.8690957682195819</v>
      </c>
      <c r="BO35" s="212">
        <f t="shared" si="7"/>
        <v>0</v>
      </c>
      <c r="BP35" s="212">
        <f t="shared" si="8"/>
        <v>9.1918379393071223</v>
      </c>
      <c r="BQ35" s="212">
        <f t="shared" si="9"/>
        <v>14.753892915595044</v>
      </c>
      <c r="BR35" s="212">
        <f t="shared" si="10"/>
        <v>16.968695689921915</v>
      </c>
      <c r="BS35" s="212">
        <f t="shared" si="11"/>
        <v>11.601862743518264</v>
      </c>
      <c r="BT35" s="212">
        <f t="shared" si="12"/>
        <v>13.761865256794009</v>
      </c>
      <c r="BU35" s="212">
        <f t="shared" si="13"/>
        <v>7.7010774547214309</v>
      </c>
      <c r="BV35" s="212">
        <f t="shared" si="14"/>
        <v>9.8875525848635508</v>
      </c>
      <c r="BW35" s="212">
        <f t="shared" si="15"/>
        <v>19.34599679978724</v>
      </c>
      <c r="BX35" s="212">
        <f t="shared" si="16"/>
        <v>10.199734585215884</v>
      </c>
      <c r="BY35" s="212">
        <f t="shared" si="17"/>
        <v>44.242112586587616</v>
      </c>
      <c r="BZ35" s="212">
        <f t="shared" si="18"/>
        <v>9.2399172996719763</v>
      </c>
      <c r="CA35" s="212">
        <f t="shared" si="19"/>
        <v>7.3933631044040649</v>
      </c>
      <c r="CB35" s="212">
        <f t="shared" si="20"/>
        <v>17.036146258958698</v>
      </c>
      <c r="CC35" s="212">
        <f t="shared" si="21"/>
        <v>11.672745600811821</v>
      </c>
      <c r="CD35" s="212">
        <f t="shared" si="22"/>
        <v>21.529876387119529</v>
      </c>
      <c r="CE35" s="212">
        <f t="shared" si="23"/>
        <v>0</v>
      </c>
      <c r="CF35" s="212">
        <f t="shared" si="24"/>
        <v>9.3779070149446468</v>
      </c>
      <c r="CG35" s="212">
        <f t="shared" si="25"/>
        <v>5.0804479991472311</v>
      </c>
      <c r="CH35" s="212">
        <f t="shared" si="26"/>
        <v>7.6375860358228351</v>
      </c>
    </row>
    <row r="36" spans="1:86" x14ac:dyDescent="0.25">
      <c r="A36" s="214">
        <v>2021</v>
      </c>
      <c r="B36" s="185">
        <v>0.66766815075999997</v>
      </c>
      <c r="C36" s="185">
        <v>1.7225533840000001E-2</v>
      </c>
      <c r="D36" s="185">
        <v>0</v>
      </c>
      <c r="E36" s="185">
        <v>6.3084916184399997</v>
      </c>
      <c r="F36" s="185">
        <v>0</v>
      </c>
      <c r="G36" s="185">
        <v>24.81645502236</v>
      </c>
      <c r="H36" s="185">
        <v>16.385038827439999</v>
      </c>
      <c r="I36" s="185">
        <v>0</v>
      </c>
      <c r="J36" s="185">
        <v>18.31206876908</v>
      </c>
      <c r="K36" s="185">
        <v>0.36365580351999999</v>
      </c>
      <c r="L36" s="185">
        <v>1.61914937888</v>
      </c>
      <c r="M36" s="185">
        <v>0</v>
      </c>
      <c r="N36" s="185">
        <v>2.76668218398</v>
      </c>
      <c r="O36" s="185">
        <v>13.858822846059999</v>
      </c>
      <c r="P36" s="185">
        <v>19.20436829554</v>
      </c>
      <c r="Q36" s="185">
        <v>9.7471419863800008</v>
      </c>
      <c r="R36" s="185">
        <v>3.66925643112</v>
      </c>
      <c r="S36" s="185">
        <v>1.4640978020000001E-2</v>
      </c>
      <c r="T36" s="185">
        <v>18.604145349060001</v>
      </c>
      <c r="U36" s="185">
        <v>1.626664458E-2</v>
      </c>
      <c r="V36" s="185">
        <v>16.408555654579999</v>
      </c>
      <c r="W36" s="185">
        <v>8.5476069021400001</v>
      </c>
      <c r="X36" s="185">
        <v>0.96324644554000005</v>
      </c>
      <c r="Y36" s="185">
        <v>0</v>
      </c>
      <c r="Z36" s="185">
        <v>34.395388600320004</v>
      </c>
      <c r="AA36" s="185">
        <v>213.41532967198</v>
      </c>
      <c r="AB36" s="185">
        <v>2.2774572464</v>
      </c>
      <c r="AC36" s="200">
        <f t="shared" si="27"/>
        <v>412.37866234002001</v>
      </c>
      <c r="AD36" s="192">
        <v>9.573651976E-2</v>
      </c>
      <c r="AE36" s="178">
        <v>7.5105432199999997E-3</v>
      </c>
      <c r="AF36" s="178">
        <v>0</v>
      </c>
      <c r="AG36" s="178">
        <v>0.56873291432000006</v>
      </c>
      <c r="AH36" s="178">
        <v>0</v>
      </c>
      <c r="AI36" s="178">
        <v>3.1261413728199998</v>
      </c>
      <c r="AJ36" s="178">
        <v>1.46254470984</v>
      </c>
      <c r="AK36" s="178">
        <v>0</v>
      </c>
      <c r="AL36" s="178">
        <v>1.71557807698</v>
      </c>
      <c r="AM36" s="178">
        <v>5.5874123380000001E-2</v>
      </c>
      <c r="AN36" s="178">
        <v>0.27239530987999999</v>
      </c>
      <c r="AO36" s="178">
        <v>0</v>
      </c>
      <c r="AP36" s="178">
        <v>0.38422792437999997</v>
      </c>
      <c r="AQ36" s="178">
        <v>0.99317794246000002</v>
      </c>
      <c r="AR36" s="178">
        <v>1.9416464257999999</v>
      </c>
      <c r="AS36" s="178">
        <v>1.88094429046</v>
      </c>
      <c r="AT36" s="178">
        <v>0.39386399034000003</v>
      </c>
      <c r="AU36" s="178">
        <v>3.1270494600000001E-3</v>
      </c>
      <c r="AV36" s="178">
        <v>1.71905439074</v>
      </c>
      <c r="AW36" s="178">
        <v>1.1385109E-3</v>
      </c>
      <c r="AX36" s="178">
        <v>2.8714605667999997</v>
      </c>
      <c r="AY36" s="178">
        <v>0.95675920135999992</v>
      </c>
      <c r="AZ36" s="178">
        <v>0.2341522298</v>
      </c>
      <c r="BA36" s="178">
        <v>0</v>
      </c>
      <c r="BB36" s="178">
        <v>3.3852601033999998</v>
      </c>
      <c r="BC36" s="178">
        <v>10.734961216579999</v>
      </c>
      <c r="BD36" s="178">
        <v>0.17705976367999998</v>
      </c>
      <c r="BE36" s="178">
        <f t="shared" si="28"/>
        <v>32.981347176360003</v>
      </c>
      <c r="BG36" s="214">
        <v>2021</v>
      </c>
      <c r="BH36" s="211">
        <f t="shared" si="0"/>
        <v>14.338937637061777</v>
      </c>
      <c r="BI36" s="212">
        <f t="shared" si="1"/>
        <v>43.601221824310088</v>
      </c>
      <c r="BJ36" s="212">
        <f t="shared" si="2"/>
        <v>0</v>
      </c>
      <c r="BK36" s="212">
        <f t="shared" si="3"/>
        <v>9.0153549963919843</v>
      </c>
      <c r="BL36" s="212">
        <f t="shared" si="4"/>
        <v>0</v>
      </c>
      <c r="BM36" s="212">
        <f t="shared" si="5"/>
        <v>12.597050505413845</v>
      </c>
      <c r="BN36" s="212">
        <f t="shared" si="6"/>
        <v>8.9260985295358495</v>
      </c>
      <c r="BO36" s="212">
        <f t="shared" si="7"/>
        <v>0</v>
      </c>
      <c r="BP36" s="212">
        <f t="shared" si="8"/>
        <v>9.3685650628221779</v>
      </c>
      <c r="BQ36" s="212">
        <f t="shared" si="9"/>
        <v>15.364562544903009</v>
      </c>
      <c r="BR36" s="212">
        <f t="shared" si="10"/>
        <v>16.82335882242203</v>
      </c>
      <c r="BS36" s="212">
        <f t="shared" si="11"/>
        <v>0</v>
      </c>
      <c r="BT36" s="212">
        <f t="shared" si="12"/>
        <v>13.887678411521426</v>
      </c>
      <c r="BU36" s="212">
        <f t="shared" si="13"/>
        <v>7.1663946750163996</v>
      </c>
      <c r="BV36" s="212">
        <f t="shared" si="14"/>
        <v>10.110441519968797</v>
      </c>
      <c r="BW36" s="212">
        <f t="shared" si="15"/>
        <v>19.297392949526177</v>
      </c>
      <c r="BX36" s="212">
        <f t="shared" si="16"/>
        <v>10.734163657778952</v>
      </c>
      <c r="BY36" s="212">
        <f t="shared" si="17"/>
        <v>21.358200632009421</v>
      </c>
      <c r="BZ36" s="212">
        <f t="shared" si="18"/>
        <v>9.2401685671997686</v>
      </c>
      <c r="CA36" s="212">
        <f t="shared" si="19"/>
        <v>6.9990519212536944</v>
      </c>
      <c r="CB36" s="212">
        <f t="shared" si="20"/>
        <v>17.499776502257287</v>
      </c>
      <c r="CC36" s="212">
        <f t="shared" si="21"/>
        <v>11.193299040465506</v>
      </c>
      <c r="CD36" s="212">
        <f t="shared" si="22"/>
        <v>24.308652358299984</v>
      </c>
      <c r="CE36" s="212">
        <f t="shared" si="23"/>
        <v>0</v>
      </c>
      <c r="CF36" s="212">
        <f t="shared" si="24"/>
        <v>9.8421917622076354</v>
      </c>
      <c r="CG36" s="212">
        <f t="shared" si="25"/>
        <v>5.0300797197088256</v>
      </c>
      <c r="CH36" s="212">
        <f t="shared" si="26"/>
        <v>7.7744495076638724</v>
      </c>
    </row>
    <row r="37" spans="1:86" x14ac:dyDescent="0.25">
      <c r="A37" s="207" t="s">
        <v>363</v>
      </c>
      <c r="B37" s="185">
        <f>SUM(B5:B36)</f>
        <v>278.37236237825999</v>
      </c>
      <c r="C37" s="185">
        <f t="shared" ref="C37:AC37" si="29">SUM(C5:C36)</f>
        <v>0.6162092724399999</v>
      </c>
      <c r="D37" s="185">
        <f t="shared" si="29"/>
        <v>268.88141618849994</v>
      </c>
      <c r="E37" s="185">
        <f t="shared" si="29"/>
        <v>581.24534415469975</v>
      </c>
      <c r="F37" s="185">
        <f t="shared" si="29"/>
        <v>0.216271712</v>
      </c>
      <c r="G37" s="185">
        <f t="shared" si="29"/>
        <v>1021.1775269955999</v>
      </c>
      <c r="H37" s="185">
        <f t="shared" si="29"/>
        <v>835.8816711392999</v>
      </c>
      <c r="I37" s="185">
        <f t="shared" si="29"/>
        <v>5.5598104793199994</v>
      </c>
      <c r="J37" s="185">
        <f t="shared" si="29"/>
        <v>2562.6807654937188</v>
      </c>
      <c r="K37" s="185">
        <f t="shared" si="29"/>
        <v>81.232013363300013</v>
      </c>
      <c r="L37" s="185">
        <f t="shared" si="29"/>
        <v>97.497800658200006</v>
      </c>
      <c r="M37" s="185">
        <f t="shared" si="29"/>
        <v>13.19617321506</v>
      </c>
      <c r="N37" s="185">
        <f t="shared" si="29"/>
        <v>56.399963009560004</v>
      </c>
      <c r="O37" s="185">
        <f t="shared" si="29"/>
        <v>916.56460836452027</v>
      </c>
      <c r="P37" s="185">
        <f t="shared" si="29"/>
        <v>682.50010559205998</v>
      </c>
      <c r="Q37" s="185">
        <f t="shared" si="29"/>
        <v>639.73402742602002</v>
      </c>
      <c r="R37" s="185">
        <f t="shared" si="29"/>
        <v>629.78203330948008</v>
      </c>
      <c r="S37" s="185">
        <f t="shared" si="29"/>
        <v>12.296134536019999</v>
      </c>
      <c r="T37" s="185">
        <f t="shared" si="29"/>
        <v>1095.1536534510601</v>
      </c>
      <c r="U37" s="185">
        <f t="shared" si="29"/>
        <v>45.157401017319998</v>
      </c>
      <c r="V37" s="185">
        <f t="shared" si="29"/>
        <v>1194.5785702330002</v>
      </c>
      <c r="W37" s="185">
        <f t="shared" si="29"/>
        <v>473.23712293761997</v>
      </c>
      <c r="X37" s="185">
        <f t="shared" si="29"/>
        <v>360.04461114478005</v>
      </c>
      <c r="Y37" s="185">
        <f t="shared" si="29"/>
        <v>65.717127984160001</v>
      </c>
      <c r="Z37" s="185">
        <f t="shared" si="29"/>
        <v>2261.0761011891209</v>
      </c>
      <c r="AA37" s="185">
        <f t="shared" si="29"/>
        <v>9247.7528326229803</v>
      </c>
      <c r="AB37" s="185">
        <f t="shared" si="29"/>
        <v>279.00019081213986</v>
      </c>
      <c r="AC37" s="185">
        <f t="shared" si="29"/>
        <v>23705.551848680239</v>
      </c>
      <c r="AD37" s="192">
        <f>SUM(AD5:AD36)</f>
        <v>34.900305030360002</v>
      </c>
      <c r="AE37" s="192">
        <f t="shared" ref="AE37:BE37" si="30">SUM(AE5:AE36)</f>
        <v>0.16851412807999999</v>
      </c>
      <c r="AF37" s="192">
        <f t="shared" si="30"/>
        <v>26.449078745779996</v>
      </c>
      <c r="AG37" s="192">
        <f t="shared" si="30"/>
        <v>52.350892084760005</v>
      </c>
      <c r="AH37" s="192">
        <f t="shared" si="30"/>
        <v>2.8347560639999998E-2</v>
      </c>
      <c r="AI37" s="192">
        <f t="shared" si="30"/>
        <v>99.395148577420002</v>
      </c>
      <c r="AJ37" s="192">
        <f t="shared" si="30"/>
        <v>74.516612506119984</v>
      </c>
      <c r="AK37" s="192">
        <f t="shared" si="30"/>
        <v>0.81496878171999987</v>
      </c>
      <c r="AL37" s="192">
        <f t="shared" si="30"/>
        <v>261.00237645250002</v>
      </c>
      <c r="AM37" s="192">
        <f t="shared" si="30"/>
        <v>11.080096940399999</v>
      </c>
      <c r="AN37" s="192">
        <f t="shared" si="30"/>
        <v>15.136783641299999</v>
      </c>
      <c r="AO37" s="192">
        <f t="shared" si="30"/>
        <v>1.6743413028999998</v>
      </c>
      <c r="AP37" s="192">
        <f t="shared" si="30"/>
        <v>8.2761840892199992</v>
      </c>
      <c r="AQ37" s="192">
        <f t="shared" si="30"/>
        <v>64.124808453779991</v>
      </c>
      <c r="AR37" s="192">
        <f t="shared" si="30"/>
        <v>65.706134776919995</v>
      </c>
      <c r="AS37" s="192">
        <f t="shared" si="30"/>
        <v>125.13022948983999</v>
      </c>
      <c r="AT37" s="192">
        <f t="shared" si="30"/>
        <v>65.220773518959987</v>
      </c>
      <c r="AU37" s="192">
        <f t="shared" si="30"/>
        <v>2.5125275423600009</v>
      </c>
      <c r="AV37" s="192">
        <f t="shared" si="30"/>
        <v>115.34637755757998</v>
      </c>
      <c r="AW37" s="192">
        <f t="shared" si="30"/>
        <v>4.2620477590400005</v>
      </c>
      <c r="AX37" s="192">
        <f t="shared" si="30"/>
        <v>199.30481064210002</v>
      </c>
      <c r="AY37" s="192">
        <f t="shared" si="30"/>
        <v>50.780620657100009</v>
      </c>
      <c r="AZ37" s="192">
        <f t="shared" si="30"/>
        <v>39.915492718220001</v>
      </c>
      <c r="BA37" s="192">
        <f t="shared" si="30"/>
        <v>10.267583894940001</v>
      </c>
      <c r="BB37" s="192">
        <f t="shared" si="30"/>
        <v>249.44090077434001</v>
      </c>
      <c r="BC37" s="192">
        <f t="shared" si="30"/>
        <v>481.50207341690003</v>
      </c>
      <c r="BD37" s="192">
        <f t="shared" si="30"/>
        <v>18.736464809500003</v>
      </c>
      <c r="BE37" s="192">
        <f t="shared" si="30"/>
        <v>2078.0444958527801</v>
      </c>
    </row>
    <row r="38" spans="1:86" x14ac:dyDescent="0.25">
      <c r="K38" s="193"/>
    </row>
    <row r="39" spans="1:86" x14ac:dyDescent="0.25">
      <c r="K39" s="194"/>
      <c r="AA39" s="3"/>
    </row>
    <row r="40" spans="1:86" x14ac:dyDescent="0.25">
      <c r="C40" t="s">
        <v>353</v>
      </c>
      <c r="G40" s="67"/>
      <c r="K40" s="195"/>
      <c r="Z40" s="476"/>
      <c r="AA40" s="3"/>
      <c r="AB40" s="7"/>
      <c r="AF40" s="476"/>
      <c r="AG40" s="477"/>
      <c r="AH40" s="477"/>
      <c r="BH40" t="s">
        <v>353</v>
      </c>
    </row>
    <row r="41" spans="1:86" x14ac:dyDescent="0.25">
      <c r="C41" s="34"/>
      <c r="D41" s="174" t="s">
        <v>1</v>
      </c>
      <c r="E41" s="86" t="s">
        <v>7</v>
      </c>
      <c r="F41" s="231" t="s">
        <v>7</v>
      </c>
      <c r="G41" s="232" t="s">
        <v>7</v>
      </c>
      <c r="I41" s="6"/>
      <c r="K41" s="194"/>
      <c r="Z41" s="478"/>
      <c r="AA41" s="3"/>
      <c r="AB41" s="7"/>
      <c r="AF41" s="478"/>
      <c r="AG41" s="477"/>
      <c r="AH41" s="477"/>
      <c r="BG41" s="34" t="s">
        <v>4</v>
      </c>
      <c r="BH41" s="208" t="s">
        <v>11</v>
      </c>
      <c r="BI41" s="209" t="s">
        <v>48</v>
      </c>
      <c r="BJ41" s="208" t="s">
        <v>20</v>
      </c>
      <c r="BK41" s="209" t="s">
        <v>9</v>
      </c>
      <c r="BL41" s="208" t="s">
        <v>34</v>
      </c>
      <c r="BM41" s="209" t="s">
        <v>14</v>
      </c>
      <c r="BN41" s="209" t="s">
        <v>16</v>
      </c>
      <c r="BO41" s="209" t="s">
        <v>19</v>
      </c>
      <c r="BP41" s="210" t="s">
        <v>6</v>
      </c>
      <c r="BQ41" s="209" t="s">
        <v>15</v>
      </c>
      <c r="BR41" s="209" t="s">
        <v>30</v>
      </c>
      <c r="BS41" s="209" t="s">
        <v>29</v>
      </c>
      <c r="BT41" s="209" t="s">
        <v>38</v>
      </c>
      <c r="BU41" s="209" t="s">
        <v>21</v>
      </c>
      <c r="BV41" s="209" t="s">
        <v>44</v>
      </c>
      <c r="BW41" s="209" t="s">
        <v>18</v>
      </c>
      <c r="BX41" s="210" t="s">
        <v>33</v>
      </c>
      <c r="BY41" s="210" t="s">
        <v>26</v>
      </c>
      <c r="BZ41" s="210" t="s">
        <v>24</v>
      </c>
      <c r="CA41" s="209" t="s">
        <v>32</v>
      </c>
      <c r="CB41" s="209" t="s">
        <v>22</v>
      </c>
      <c r="CC41" s="209" t="s">
        <v>12</v>
      </c>
      <c r="CD41" s="209" t="s">
        <v>10</v>
      </c>
      <c r="CE41" s="209" t="s">
        <v>46</v>
      </c>
      <c r="CF41" s="210" t="s">
        <v>8</v>
      </c>
      <c r="CG41" s="209" t="s">
        <v>13</v>
      </c>
      <c r="CH41" s="210" t="s">
        <v>357</v>
      </c>
    </row>
    <row r="42" spans="1:86" x14ac:dyDescent="0.25">
      <c r="B42" s="6"/>
      <c r="C42" s="33" t="s">
        <v>4</v>
      </c>
      <c r="D42" s="174" t="s">
        <v>362</v>
      </c>
      <c r="E42" s="86" t="s">
        <v>362</v>
      </c>
      <c r="F42" s="231" t="s">
        <v>355</v>
      </c>
      <c r="G42" s="232" t="s">
        <v>356</v>
      </c>
      <c r="I42" s="6"/>
      <c r="K42" s="194"/>
      <c r="Z42" s="476"/>
      <c r="AA42" s="3"/>
      <c r="AB42" s="7"/>
      <c r="AF42" s="476"/>
      <c r="AG42" s="477"/>
      <c r="AH42" s="477"/>
      <c r="BG42" s="34" t="s">
        <v>355</v>
      </c>
      <c r="BH42" s="211">
        <f>AD37/B37*100</f>
        <v>12.537273719341618</v>
      </c>
      <c r="BI42" s="211">
        <f t="shared" ref="BI42:CH42" si="31">AE37/C37*100</f>
        <v>27.346899116388769</v>
      </c>
      <c r="BJ42" s="211">
        <f t="shared" si="31"/>
        <v>9.8367076165791261</v>
      </c>
      <c r="BK42" s="211">
        <f t="shared" si="31"/>
        <v>9.0066772338440781</v>
      </c>
      <c r="BL42" s="211">
        <f t="shared" si="31"/>
        <v>13.10738255033557</v>
      </c>
      <c r="BM42" s="211">
        <f t="shared" si="31"/>
        <v>9.7333858168471306</v>
      </c>
      <c r="BN42" s="211">
        <f t="shared" si="31"/>
        <v>8.9147322018144575</v>
      </c>
      <c r="BO42" s="211">
        <f t="shared" si="31"/>
        <v>14.65821154788132</v>
      </c>
      <c r="BP42" s="211">
        <f t="shared" si="31"/>
        <v>10.184740134896046</v>
      </c>
      <c r="BQ42" s="211">
        <f t="shared" si="31"/>
        <v>13.640061943122905</v>
      </c>
      <c r="BR42" s="211">
        <f t="shared" si="31"/>
        <v>15.525256507441973</v>
      </c>
      <c r="BS42" s="211">
        <f t="shared" si="31"/>
        <v>12.688082185744385</v>
      </c>
      <c r="BT42" s="211">
        <f t="shared" si="31"/>
        <v>14.674094888709687</v>
      </c>
      <c r="BU42" s="211">
        <f t="shared" si="31"/>
        <v>6.9962125821333681</v>
      </c>
      <c r="BV42" s="211">
        <f t="shared" si="31"/>
        <v>9.6272710053166612</v>
      </c>
      <c r="BW42" s="211">
        <f t="shared" si="31"/>
        <v>19.559727031138777</v>
      </c>
      <c r="BX42" s="211">
        <f t="shared" si="31"/>
        <v>10.356086720389174</v>
      </c>
      <c r="BY42" s="211">
        <f t="shared" si="31"/>
        <v>20.43347472329506</v>
      </c>
      <c r="BZ42" s="211">
        <f t="shared" si="31"/>
        <v>10.532437817661405</v>
      </c>
      <c r="CA42" s="211">
        <f t="shared" si="31"/>
        <v>9.438204287720863</v>
      </c>
      <c r="CB42" s="211">
        <f t="shared" si="31"/>
        <v>16.684110665339162</v>
      </c>
      <c r="CC42" s="211">
        <f t="shared" si="31"/>
        <v>10.730481231455228</v>
      </c>
      <c r="CD42" s="211">
        <f t="shared" si="31"/>
        <v>11.086263058154563</v>
      </c>
      <c r="CE42" s="211">
        <f t="shared" si="31"/>
        <v>15.623908423713873</v>
      </c>
      <c r="CF42" s="211">
        <f t="shared" si="31"/>
        <v>11.031955122746941</v>
      </c>
      <c r="CG42" s="211">
        <f t="shared" si="31"/>
        <v>5.2066927191038417</v>
      </c>
      <c r="CH42" s="211">
        <f t="shared" si="31"/>
        <v>6.7155741918885958</v>
      </c>
    </row>
    <row r="43" spans="1:86" x14ac:dyDescent="0.25">
      <c r="C43" s="205" t="s">
        <v>13</v>
      </c>
      <c r="D43" s="215">
        <v>9.2477528326229805</v>
      </c>
      <c r="E43" s="216">
        <v>0.48150207341690004</v>
      </c>
      <c r="F43" s="233">
        <f>E43/D43*100</f>
        <v>5.2066927191038417</v>
      </c>
      <c r="G43" s="233">
        <v>0.14156491119339995</v>
      </c>
      <c r="K43"/>
      <c r="Z43" s="478"/>
      <c r="AA43" s="3"/>
      <c r="AB43" s="7"/>
      <c r="AF43" s="478"/>
      <c r="AG43" s="477"/>
      <c r="AH43" s="477"/>
      <c r="BG43" s="34" t="s">
        <v>356</v>
      </c>
      <c r="BH43" s="211">
        <f t="array" ref="BH43">STDEV(IF(BH5:BH36&gt;0,BH5:BH36))</f>
        <v>0.83362750582710854</v>
      </c>
      <c r="BI43" s="211">
        <f t="array" ref="BI43">STDEV(IF(BI5:BI36&gt;0,BI5:BI36))</f>
        <v>9.9385629111449774</v>
      </c>
      <c r="BJ43" s="211">
        <f t="array" ref="BJ43">STDEV(IF(BJ5:BJ36&gt;0,BJ5:BJ36))</f>
        <v>0.49060310123246631</v>
      </c>
      <c r="BK43" s="211">
        <f t="array" ref="BK43">STDEV(IF(BK5:BK36&gt;0,BK5:BK36))</f>
        <v>0.51426454112357445</v>
      </c>
      <c r="BL43" s="211">
        <f t="array" ref="BL43">STDEV(IF(BL5:BL36&gt;0,BL5:BL36))</f>
        <v>1.1493356324073232</v>
      </c>
      <c r="BM43" s="211">
        <f t="array" ref="BM43">STDEV(IF(BM5:BM36&gt;0,BM5:BM36))</f>
        <v>1.4118935517595599</v>
      </c>
      <c r="BN43" s="211">
        <f t="array" ref="BN43">STDEV(IF(BN5:BN36&gt;0,BN5:BN36))</f>
        <v>0.2895326593527725</v>
      </c>
      <c r="BO43" s="211">
        <f t="array" ref="BO43">STDEV(IF(BO5:BO36&gt;0,BO5:BO36))</f>
        <v>2.9399329469449982</v>
      </c>
      <c r="BP43" s="211">
        <f t="array" ref="BP43">STDEV(IF(BP5:BP36&gt;0,BP5:BP36))</f>
        <v>0.65984024585424705</v>
      </c>
      <c r="BQ43" s="211">
        <f t="array" ref="BQ43">STDEV(IF(BQ5:BQ36&gt;0,BQ5:BQ36))</f>
        <v>1.5054266207383034</v>
      </c>
      <c r="BR43" s="211">
        <f t="array" ref="BR43">STDEV(IF(BR5:BR36&gt;0,BR5:BR36))</f>
        <v>1.9922091670405875</v>
      </c>
      <c r="BS43" s="211">
        <f t="array" ref="BS43">STDEV(IF(BS5:BS36&gt;0,BS5:BS36))</f>
        <v>1.970741357982029</v>
      </c>
      <c r="BT43" s="211">
        <f t="array" ref="BT43">STDEV(IF(BT5:BT36&gt;0,BT5:BT36))</f>
        <v>1.0365818474966511</v>
      </c>
      <c r="BU43" s="211">
        <f t="array" ref="BU43">STDEV(IF(BU5:BU36&gt;0,BU5:BU36))</f>
        <v>0.51188783512080693</v>
      </c>
      <c r="BV43" s="211">
        <f t="array" ref="BV43">STDEV(IF(BV5:BV36&gt;0,BV5:BV36))</f>
        <v>0.34940140315352075</v>
      </c>
      <c r="BW43" s="211">
        <f t="array" ref="BW43">STDEV(IF(BW5:BW36&gt;0,BW5:BW36))</f>
        <v>0.54706655514311398</v>
      </c>
      <c r="BX43" s="211">
        <f t="array" ref="BX43">STDEV(IF(BX5:BX36&gt;0,BX5:BX36))</f>
        <v>0.52757132401424867</v>
      </c>
      <c r="BY43" s="211">
        <f t="array" ref="BY43">STDEV(IF(BY5:BY36&gt;0,BY5:BY36))</f>
        <v>9.8203775566579363</v>
      </c>
      <c r="BZ43" s="211">
        <f t="array" ref="BZ43">STDEV(IF(BZ5:BZ36&gt;0,BZ5:BZ36))</f>
        <v>1.0445882888554123</v>
      </c>
      <c r="CA43" s="211">
        <f t="array" ref="CA43">STDEV(IF(CA5:CA36&gt;0,CA5:CA36))</f>
        <v>1.0408808992671876</v>
      </c>
      <c r="CB43" s="211">
        <f t="array" ref="CB43">STDEV(IF(CB5:CB36&gt;0,CB5:CB36))</f>
        <v>0.51499390447358273</v>
      </c>
      <c r="CC43" s="211">
        <f t="array" ref="CC43">STDEV(IF(CC5:CC36&gt;0,CC5:CC36))</f>
        <v>0.84670474558757181</v>
      </c>
      <c r="CD43" s="211">
        <f t="array" ref="CD43">STDEV(IF(CD5:CD36&gt;0,CD5:CD36))</f>
        <v>5.5034172368230543</v>
      </c>
      <c r="CE43" s="211">
        <f t="array" ref="CE43">STDEV(IF(CE5:CE36&gt;0,CE5:CE36))</f>
        <v>1.3051733752258119</v>
      </c>
      <c r="CF43" s="211">
        <f t="array" ref="CF43">STDEV(IF(CF5:CF36&gt;0,CF5:CF36))</f>
        <v>0.64574208257530097</v>
      </c>
      <c r="CG43" s="211">
        <f t="array" ref="CG43">STDEV(IF(CG5:CG36&gt;0,CG5:CG36))</f>
        <v>0.14156491119339995</v>
      </c>
      <c r="CH43" s="211">
        <f t="array" ref="CH43">STDEV(IF(CH5:CH36&gt;0,CH5:CH36))</f>
        <v>0.9969494293845369</v>
      </c>
    </row>
    <row r="44" spans="1:86" x14ac:dyDescent="0.25">
      <c r="C44" s="206" t="s">
        <v>6</v>
      </c>
      <c r="D44" s="215">
        <v>2.5626807654937189</v>
      </c>
      <c r="E44" s="216">
        <v>0.26100237645250002</v>
      </c>
      <c r="F44" s="233">
        <f t="shared" ref="F44:F69" si="32">E44/D44*100</f>
        <v>10.184740134896046</v>
      </c>
      <c r="G44" s="233">
        <v>0.65984024585424705</v>
      </c>
      <c r="K44"/>
      <c r="Z44" s="476"/>
      <c r="AA44" s="3"/>
      <c r="AB44" s="7"/>
      <c r="AF44" s="476"/>
      <c r="AG44" s="477"/>
      <c r="AH44" s="477"/>
    </row>
    <row r="45" spans="1:86" x14ac:dyDescent="0.25">
      <c r="C45" s="206" t="s">
        <v>8</v>
      </c>
      <c r="D45" s="215">
        <v>2.2610761011891207</v>
      </c>
      <c r="E45" s="216">
        <v>0.24944090077434</v>
      </c>
      <c r="F45" s="233">
        <f t="shared" si="32"/>
        <v>11.031955122746941</v>
      </c>
      <c r="G45" s="233">
        <v>0.64574208257530052</v>
      </c>
      <c r="K45"/>
      <c r="Z45" s="478"/>
      <c r="AA45" s="3"/>
      <c r="AB45" s="7"/>
      <c r="AF45" s="478"/>
      <c r="AG45" s="477"/>
      <c r="AH45" s="477"/>
    </row>
    <row r="46" spans="1:86" x14ac:dyDescent="0.25">
      <c r="C46" s="205" t="s">
        <v>22</v>
      </c>
      <c r="D46" s="215">
        <v>1.1945785702330001</v>
      </c>
      <c r="E46" s="216">
        <v>0.19930481064210001</v>
      </c>
      <c r="F46" s="233">
        <f t="shared" si="32"/>
        <v>16.684110665339162</v>
      </c>
      <c r="G46" s="233">
        <v>0.51499390447358262</v>
      </c>
      <c r="K46"/>
      <c r="Z46" s="478"/>
      <c r="AA46" s="3"/>
      <c r="AB46" s="7"/>
      <c r="AF46" s="478"/>
      <c r="AG46" s="477"/>
      <c r="AH46" s="477"/>
    </row>
    <row r="47" spans="1:86" x14ac:dyDescent="0.25">
      <c r="C47" s="206" t="s">
        <v>24</v>
      </c>
      <c r="D47" s="215">
        <v>1.0951536534510602</v>
      </c>
      <c r="E47" s="216">
        <v>0.11534637755757998</v>
      </c>
      <c r="F47" s="233">
        <f t="shared" si="32"/>
        <v>10.532437817661403</v>
      </c>
      <c r="G47" s="233">
        <v>1.0445882888554126</v>
      </c>
      <c r="K47"/>
      <c r="Z47" s="478"/>
      <c r="AA47" s="3"/>
      <c r="AB47" s="7"/>
      <c r="AF47" s="478"/>
      <c r="AG47" s="477"/>
      <c r="AH47" s="477"/>
    </row>
    <row r="48" spans="1:86" x14ac:dyDescent="0.25">
      <c r="C48" s="205" t="s">
        <v>14</v>
      </c>
      <c r="D48" s="215">
        <v>1.0211775269955998</v>
      </c>
      <c r="E48" s="216">
        <v>9.9395148577420003E-2</v>
      </c>
      <c r="F48" s="233">
        <f t="shared" si="32"/>
        <v>9.7333858168471323</v>
      </c>
      <c r="G48" s="233">
        <v>1.4118935517595599</v>
      </c>
      <c r="K48"/>
      <c r="Z48" s="479"/>
      <c r="AA48" s="3"/>
      <c r="AB48" s="7"/>
      <c r="AF48" s="479"/>
      <c r="AG48" s="477"/>
      <c r="AH48" s="477"/>
    </row>
    <row r="49" spans="3:34" x14ac:dyDescent="0.25">
      <c r="C49" s="205" t="s">
        <v>21</v>
      </c>
      <c r="D49" s="215">
        <v>0.91656460836452025</v>
      </c>
      <c r="E49" s="216">
        <v>6.4124808453779991E-2</v>
      </c>
      <c r="F49" s="233">
        <f t="shared" si="32"/>
        <v>6.9962125821333681</v>
      </c>
      <c r="G49" s="233">
        <v>0.51188783512080727</v>
      </c>
      <c r="K49"/>
      <c r="Z49" s="478"/>
      <c r="AA49" s="3"/>
      <c r="AB49" s="7"/>
      <c r="AF49" s="478"/>
      <c r="AG49" s="477"/>
      <c r="AH49" s="477"/>
    </row>
    <row r="50" spans="3:34" x14ac:dyDescent="0.25">
      <c r="C50" s="205" t="s">
        <v>16</v>
      </c>
      <c r="D50" s="215">
        <v>0.8358816711392999</v>
      </c>
      <c r="E50" s="216">
        <v>7.4516612506119989E-2</v>
      </c>
      <c r="F50" s="233">
        <f t="shared" si="32"/>
        <v>8.9147322018144575</v>
      </c>
      <c r="G50" s="233">
        <v>0.289532659352773</v>
      </c>
      <c r="K50"/>
      <c r="Z50" s="478"/>
      <c r="AA50" s="3"/>
      <c r="AB50" s="7"/>
      <c r="AF50" s="478"/>
      <c r="AG50" s="477"/>
      <c r="AH50" s="477"/>
    </row>
    <row r="51" spans="3:34" x14ac:dyDescent="0.25">
      <c r="C51" s="205" t="s">
        <v>44</v>
      </c>
      <c r="D51" s="215">
        <v>0.68250010559205998</v>
      </c>
      <c r="E51" s="216">
        <v>6.570613477692E-2</v>
      </c>
      <c r="F51" s="233">
        <f t="shared" si="32"/>
        <v>9.627271005316663</v>
      </c>
      <c r="G51" s="233">
        <v>0.34940140315352075</v>
      </c>
      <c r="K51"/>
      <c r="Z51" s="478"/>
      <c r="AA51" s="3"/>
      <c r="AB51" s="7"/>
      <c r="AF51" s="478"/>
      <c r="AG51" s="477"/>
      <c r="AH51" s="477"/>
    </row>
    <row r="52" spans="3:34" x14ac:dyDescent="0.25">
      <c r="C52" s="205" t="s">
        <v>18</v>
      </c>
      <c r="D52" s="215">
        <v>0.63973402742602004</v>
      </c>
      <c r="E52" s="216">
        <v>0.12513022948983998</v>
      </c>
      <c r="F52" s="233">
        <f t="shared" si="32"/>
        <v>19.559727031138774</v>
      </c>
      <c r="G52" s="233">
        <v>0.54706655514311331</v>
      </c>
      <c r="K52"/>
      <c r="Z52" s="478"/>
      <c r="AA52" s="3"/>
      <c r="AB52" s="7"/>
      <c r="AF52" s="478"/>
      <c r="AG52" s="477"/>
      <c r="AH52" s="477"/>
    </row>
    <row r="53" spans="3:34" x14ac:dyDescent="0.25">
      <c r="C53" s="206" t="s">
        <v>33</v>
      </c>
      <c r="D53" s="215">
        <v>0.62978203330948013</v>
      </c>
      <c r="E53" s="216">
        <v>6.5220773518959982E-2</v>
      </c>
      <c r="F53" s="233">
        <f t="shared" si="32"/>
        <v>10.356086720389172</v>
      </c>
      <c r="G53" s="233">
        <v>0.52757132401424855</v>
      </c>
      <c r="K53"/>
      <c r="Z53" s="478"/>
      <c r="AA53" s="3"/>
      <c r="AB53" s="7"/>
      <c r="AF53" s="478"/>
      <c r="AG53" s="477"/>
      <c r="AH53" s="477"/>
    </row>
    <row r="54" spans="3:34" x14ac:dyDescent="0.25">
      <c r="C54" s="205" t="s">
        <v>9</v>
      </c>
      <c r="D54" s="215">
        <v>0.58124534415469975</v>
      </c>
      <c r="E54" s="216">
        <v>5.2350892084760008E-2</v>
      </c>
      <c r="F54" s="233">
        <f t="shared" si="32"/>
        <v>9.0066772338440799</v>
      </c>
      <c r="G54" s="233">
        <v>0.51426454112357423</v>
      </c>
      <c r="K54"/>
      <c r="Z54" s="478"/>
      <c r="AA54" s="3"/>
      <c r="AB54" s="7"/>
      <c r="AF54" s="478"/>
      <c r="AG54" s="477"/>
      <c r="AH54" s="477"/>
    </row>
    <row r="55" spans="3:34" x14ac:dyDescent="0.25">
      <c r="C55" s="205" t="s">
        <v>12</v>
      </c>
      <c r="D55" s="215">
        <v>0.47323712293761999</v>
      </c>
      <c r="E55" s="216">
        <v>5.0780620657100012E-2</v>
      </c>
      <c r="F55" s="233">
        <f t="shared" si="32"/>
        <v>10.730481231455228</v>
      </c>
      <c r="G55" s="233">
        <v>0.84670474558757158</v>
      </c>
      <c r="K55"/>
      <c r="Z55" s="478"/>
      <c r="AA55" s="3"/>
      <c r="AB55" s="7"/>
      <c r="AF55" s="478"/>
      <c r="AG55" s="477"/>
      <c r="AH55" s="477"/>
    </row>
    <row r="56" spans="3:34" x14ac:dyDescent="0.25">
      <c r="C56" s="205" t="s">
        <v>10</v>
      </c>
      <c r="D56" s="215">
        <v>0.36004461114478004</v>
      </c>
      <c r="E56" s="216">
        <v>3.9915492718220001E-2</v>
      </c>
      <c r="F56" s="233">
        <f t="shared" si="32"/>
        <v>11.086263058154564</v>
      </c>
      <c r="G56" s="233">
        <v>5.5034172368230543</v>
      </c>
      <c r="K56"/>
      <c r="Z56" s="479"/>
      <c r="AA56" s="3"/>
      <c r="AB56" s="7"/>
      <c r="AF56" s="479"/>
      <c r="AG56" s="477"/>
      <c r="AH56" s="477"/>
    </row>
    <row r="57" spans="3:34" x14ac:dyDescent="0.25">
      <c r="C57" s="204" t="s">
        <v>11</v>
      </c>
      <c r="D57" s="215">
        <v>0.27837236237826002</v>
      </c>
      <c r="E57" s="216">
        <v>3.4900305030359999E-2</v>
      </c>
      <c r="F57" s="233">
        <f t="shared" si="32"/>
        <v>12.537273719341616</v>
      </c>
      <c r="G57" s="233">
        <v>0.83362750582710832</v>
      </c>
      <c r="K57"/>
      <c r="Z57" s="479"/>
      <c r="AA57" s="3"/>
      <c r="AB57" s="7"/>
      <c r="AF57" s="479"/>
      <c r="AG57" s="477"/>
      <c r="AH57" s="477"/>
    </row>
    <row r="58" spans="3:34" x14ac:dyDescent="0.25">
      <c r="C58" s="204" t="s">
        <v>20</v>
      </c>
      <c r="D58" s="215">
        <v>0.26888141618849992</v>
      </c>
      <c r="E58" s="216">
        <v>2.6449078745779998E-2</v>
      </c>
      <c r="F58" s="233">
        <f t="shared" si="32"/>
        <v>9.8367076165791278</v>
      </c>
      <c r="G58" s="233">
        <v>0.4906031012324662</v>
      </c>
      <c r="K58"/>
      <c r="Z58" s="479"/>
      <c r="AA58" s="3"/>
      <c r="AB58" s="7"/>
      <c r="AF58" s="479"/>
      <c r="AG58" s="477"/>
      <c r="AH58" s="477"/>
    </row>
    <row r="59" spans="3:34" x14ac:dyDescent="0.25">
      <c r="C59" s="205" t="s">
        <v>30</v>
      </c>
      <c r="D59" s="215">
        <v>9.7497800658200004E-2</v>
      </c>
      <c r="E59" s="216">
        <v>1.5136783641299998E-2</v>
      </c>
      <c r="F59" s="233">
        <f t="shared" si="32"/>
        <v>15.525256507441973</v>
      </c>
      <c r="G59" s="233">
        <v>1.9922091670405802</v>
      </c>
      <c r="K59"/>
      <c r="Z59" s="478"/>
      <c r="AA59" s="3"/>
      <c r="AB59" s="7"/>
      <c r="AF59" s="478"/>
      <c r="AG59" s="477"/>
      <c r="AH59" s="477"/>
    </row>
    <row r="60" spans="3:34" x14ac:dyDescent="0.25">
      <c r="C60" s="205" t="s">
        <v>15</v>
      </c>
      <c r="D60" s="215">
        <v>8.1232013363300007E-2</v>
      </c>
      <c r="E60" s="216">
        <v>1.1080096940399999E-2</v>
      </c>
      <c r="F60" s="233">
        <f t="shared" si="32"/>
        <v>13.640061943122909</v>
      </c>
      <c r="G60" s="233">
        <v>1.5054266207383034</v>
      </c>
      <c r="K60"/>
      <c r="Z60" s="478"/>
      <c r="AA60" s="3"/>
      <c r="AB60" s="7"/>
      <c r="AF60" s="478"/>
      <c r="AG60" s="477"/>
      <c r="AH60" s="477"/>
    </row>
    <row r="61" spans="3:34" x14ac:dyDescent="0.25">
      <c r="C61" s="205" t="s">
        <v>46</v>
      </c>
      <c r="D61" s="215">
        <v>6.5717127984160004E-2</v>
      </c>
      <c r="E61" s="216">
        <v>1.0267583894940001E-2</v>
      </c>
      <c r="F61" s="233">
        <f t="shared" si="32"/>
        <v>15.623908423713873</v>
      </c>
      <c r="G61" s="233">
        <v>1.3051733752258126</v>
      </c>
      <c r="K61"/>
      <c r="Z61" s="478"/>
      <c r="AA61" s="3"/>
      <c r="AB61" s="7"/>
      <c r="AF61" s="478"/>
      <c r="AG61" s="477"/>
      <c r="AH61" s="477"/>
    </row>
    <row r="62" spans="3:34" x14ac:dyDescent="0.25">
      <c r="C62" s="205" t="s">
        <v>38</v>
      </c>
      <c r="D62" s="215">
        <v>5.6399963009560003E-2</v>
      </c>
      <c r="E62" s="216">
        <v>8.2761840892199984E-3</v>
      </c>
      <c r="F62" s="233">
        <f t="shared" si="32"/>
        <v>14.674094888709687</v>
      </c>
      <c r="G62" s="233">
        <v>1.0365818474966515</v>
      </c>
      <c r="K62"/>
      <c r="Z62" s="478"/>
      <c r="AA62" s="3"/>
      <c r="AB62" s="7"/>
      <c r="AF62" s="478"/>
      <c r="AG62" s="477"/>
      <c r="AH62" s="477"/>
    </row>
    <row r="63" spans="3:34" x14ac:dyDescent="0.25">
      <c r="C63" s="205" t="s">
        <v>32</v>
      </c>
      <c r="D63" s="215">
        <v>4.5157401017319999E-2</v>
      </c>
      <c r="E63" s="216">
        <v>4.2620477590400007E-3</v>
      </c>
      <c r="F63" s="233">
        <f t="shared" si="32"/>
        <v>9.438204287720863</v>
      </c>
      <c r="G63" s="233">
        <v>1.0408808992671876</v>
      </c>
      <c r="K63"/>
      <c r="Z63" s="478"/>
      <c r="AA63" s="3"/>
      <c r="AB63" s="7"/>
      <c r="AF63" s="478"/>
      <c r="AG63" s="477"/>
      <c r="AH63" s="477"/>
    </row>
    <row r="64" spans="3:34" x14ac:dyDescent="0.25">
      <c r="C64" s="205" t="s">
        <v>29</v>
      </c>
      <c r="D64" s="215">
        <v>1.319617321506E-2</v>
      </c>
      <c r="E64" s="216">
        <v>1.6743413028999998E-3</v>
      </c>
      <c r="F64" s="233">
        <f t="shared" si="32"/>
        <v>12.688082185744385</v>
      </c>
      <c r="G64" s="233">
        <v>1.970741357982029</v>
      </c>
      <c r="K64"/>
      <c r="Z64" s="479"/>
      <c r="AA64" s="3"/>
      <c r="AB64" s="7"/>
      <c r="AF64" s="479"/>
      <c r="AG64" s="477"/>
      <c r="AH64" s="477"/>
    </row>
    <row r="65" spans="3:34" x14ac:dyDescent="0.25">
      <c r="C65" s="206" t="s">
        <v>26</v>
      </c>
      <c r="D65" s="215">
        <v>1.2296134536019998E-2</v>
      </c>
      <c r="E65" s="216">
        <v>2.5125275423600007E-3</v>
      </c>
      <c r="F65" s="233">
        <f t="shared" si="32"/>
        <v>20.43347472329506</v>
      </c>
      <c r="G65" s="233">
        <v>9.8203775566579434</v>
      </c>
      <c r="K65"/>
      <c r="Z65" s="478"/>
      <c r="AA65" s="3"/>
      <c r="AB65" s="7"/>
      <c r="AF65" s="478"/>
      <c r="AG65" s="477"/>
      <c r="AH65" s="477"/>
    </row>
    <row r="66" spans="3:34" x14ac:dyDescent="0.25">
      <c r="C66" s="205" t="s">
        <v>19</v>
      </c>
      <c r="D66" s="215">
        <v>5.5598104793199996E-3</v>
      </c>
      <c r="E66" s="216">
        <v>8.1496878171999983E-4</v>
      </c>
      <c r="F66" s="233">
        <f t="shared" si="32"/>
        <v>14.658211547881317</v>
      </c>
      <c r="G66" s="233">
        <v>2.939932946944992</v>
      </c>
      <c r="K66"/>
      <c r="AB66" s="7"/>
      <c r="AF66" s="479"/>
      <c r="AG66" s="477"/>
      <c r="AH66" s="477"/>
    </row>
    <row r="67" spans="3:34" x14ac:dyDescent="0.25">
      <c r="C67" s="205" t="s">
        <v>48</v>
      </c>
      <c r="D67" s="215">
        <v>6.1620927243999986E-4</v>
      </c>
      <c r="E67" s="216">
        <v>1.6851412807999998E-4</v>
      </c>
      <c r="F67" s="233">
        <f t="shared" si="32"/>
        <v>27.346899116388769</v>
      </c>
      <c r="G67" s="233">
        <v>9.9385629111449774</v>
      </c>
      <c r="K67"/>
    </row>
    <row r="68" spans="3:34" x14ac:dyDescent="0.25">
      <c r="C68" s="204" t="s">
        <v>34</v>
      </c>
      <c r="D68" s="215">
        <v>2.16271712E-4</v>
      </c>
      <c r="E68" s="216">
        <v>2.8347560639999999E-5</v>
      </c>
      <c r="F68" s="233">
        <f t="shared" si="32"/>
        <v>13.10738255033557</v>
      </c>
      <c r="G68" s="233">
        <v>1.1493356324073212</v>
      </c>
      <c r="K68"/>
    </row>
    <row r="69" spans="3:34" x14ac:dyDescent="0.25">
      <c r="C69" s="206" t="s">
        <v>357</v>
      </c>
      <c r="D69" s="215">
        <v>0.27900019081213984</v>
      </c>
      <c r="E69" s="216">
        <v>1.8736464809500003E-2</v>
      </c>
      <c r="F69" s="233">
        <f t="shared" si="32"/>
        <v>6.7155741918885976</v>
      </c>
      <c r="G69" s="233">
        <v>0.99694942938452957</v>
      </c>
      <c r="K69"/>
    </row>
    <row r="70" spans="3:34" x14ac:dyDescent="0.25">
      <c r="D70" s="67"/>
      <c r="E70" s="67"/>
      <c r="K70" s="196"/>
    </row>
  </sheetData>
  <mergeCells count="3">
    <mergeCell ref="BH3:CH3"/>
    <mergeCell ref="AD3:BE3"/>
    <mergeCell ref="B3:AC3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2C4E-DA10-458C-9AEB-F1D71C854BBB}">
  <dimension ref="A1:O46"/>
  <sheetViews>
    <sheetView zoomScaleNormal="100" workbookViewId="0">
      <pane ySplit="4" topLeftCell="A5" activePane="bottomLeft" state="frozen"/>
      <selection pane="bottomLeft"/>
    </sheetView>
  </sheetViews>
  <sheetFormatPr defaultRowHeight="15" x14ac:dyDescent="0.25"/>
  <cols>
    <col min="1" max="1" width="11.5703125" customWidth="1"/>
    <col min="2" max="2" width="12.42578125" customWidth="1"/>
    <col min="3" max="3" width="9.28515625" bestFit="1" customWidth="1"/>
    <col min="4" max="4" width="9.5703125" bestFit="1" customWidth="1"/>
    <col min="5" max="8" width="9.28515625" bestFit="1" customWidth="1"/>
    <col min="9" max="9" width="10.140625" customWidth="1"/>
    <col min="10" max="10" width="11.28515625" customWidth="1"/>
    <col min="11" max="11" width="9.28515625" bestFit="1" customWidth="1"/>
    <col min="12" max="13" width="10.28515625" customWidth="1"/>
    <col min="21" max="22" width="8" bestFit="1" customWidth="1"/>
  </cols>
  <sheetData>
    <row r="1" spans="1:15" x14ac:dyDescent="0.25">
      <c r="A1" t="s">
        <v>120</v>
      </c>
      <c r="B1" t="s">
        <v>392</v>
      </c>
    </row>
    <row r="3" spans="1:15" x14ac:dyDescent="0.25">
      <c r="A3" s="559" t="s">
        <v>0</v>
      </c>
      <c r="B3" s="23" t="s">
        <v>421</v>
      </c>
      <c r="C3" s="560" t="s">
        <v>457</v>
      </c>
      <c r="D3" s="560"/>
      <c r="E3" s="564" t="s">
        <v>455</v>
      </c>
      <c r="F3" s="565"/>
      <c r="G3" s="565"/>
      <c r="H3" s="565"/>
      <c r="I3" s="565"/>
      <c r="J3" s="566"/>
      <c r="K3" s="561" t="s">
        <v>456</v>
      </c>
      <c r="L3" s="562"/>
      <c r="M3" s="563"/>
    </row>
    <row r="4" spans="1:15" x14ac:dyDescent="0.25">
      <c r="A4" s="559"/>
      <c r="B4" s="23" t="s">
        <v>54</v>
      </c>
      <c r="C4" s="481" t="s">
        <v>68</v>
      </c>
      <c r="D4" s="481" t="s">
        <v>67</v>
      </c>
      <c r="E4" s="23" t="s">
        <v>450</v>
      </c>
      <c r="F4" s="23" t="s">
        <v>451</v>
      </c>
      <c r="G4" s="23" t="s">
        <v>452</v>
      </c>
      <c r="H4" s="23" t="s">
        <v>453</v>
      </c>
      <c r="I4" s="23" t="s">
        <v>458</v>
      </c>
      <c r="J4" s="188" t="s">
        <v>123</v>
      </c>
      <c r="K4" s="481" t="s">
        <v>459</v>
      </c>
      <c r="L4" s="481" t="s">
        <v>454</v>
      </c>
      <c r="M4" s="481" t="s">
        <v>458</v>
      </c>
    </row>
    <row r="5" spans="1:15" x14ac:dyDescent="0.25">
      <c r="A5" s="68">
        <v>1985</v>
      </c>
      <c r="B5" s="22">
        <f>SUM(E5:H5,K5:L5)</f>
        <v>65.188412593999999</v>
      </c>
      <c r="C5" s="482">
        <v>18.249558623999992</v>
      </c>
      <c r="D5" s="482">
        <v>46.938853970000011</v>
      </c>
      <c r="E5" s="22">
        <v>16.564743928000006</v>
      </c>
      <c r="F5" s="22">
        <v>22.791173857999993</v>
      </c>
      <c r="G5" s="22">
        <v>8.8597013160000024</v>
      </c>
      <c r="H5" s="22">
        <v>1.6657820596000001</v>
      </c>
      <c r="I5" s="22">
        <f>SUM(E5:H5)</f>
        <v>49.881401161600003</v>
      </c>
      <c r="J5" s="189">
        <f>I5/B5*100</f>
        <v>76.518815502175812</v>
      </c>
      <c r="K5" s="482">
        <v>6.6631282384000006</v>
      </c>
      <c r="L5" s="482">
        <v>8.6438831939999989</v>
      </c>
      <c r="M5" s="482">
        <f>SUM(K5:L5)</f>
        <v>15.3070114324</v>
      </c>
      <c r="N5" s="3"/>
    </row>
    <row r="6" spans="1:15" x14ac:dyDescent="0.25">
      <c r="A6" s="68">
        <v>1986</v>
      </c>
      <c r="B6" s="22">
        <f t="shared" ref="B6:B41" si="0">SUM(E6:H6,K6:L6)</f>
        <v>68.830921730000014</v>
      </c>
      <c r="C6" s="482">
        <v>17.540416018000002</v>
      </c>
      <c r="D6" s="482">
        <v>51.290505712000012</v>
      </c>
      <c r="E6" s="22">
        <v>17.204487264000001</v>
      </c>
      <c r="F6" s="22">
        <v>21.552510286</v>
      </c>
      <c r="G6" s="22">
        <v>15.236632408000004</v>
      </c>
      <c r="H6" s="22">
        <v>1.0997198832000001</v>
      </c>
      <c r="I6" s="22">
        <f t="shared" ref="I6:I41" si="1">SUM(E6:H6)</f>
        <v>55.093349841200009</v>
      </c>
      <c r="J6" s="189">
        <f t="shared" ref="J6:J41" si="2">I6/B6*100</f>
        <v>80.041569190824205</v>
      </c>
      <c r="K6" s="482">
        <v>4.3988795327999997</v>
      </c>
      <c r="L6" s="482">
        <v>9.3386923559999975</v>
      </c>
      <c r="M6" s="482">
        <f t="shared" ref="M6:M41" si="3">SUM(K6:L6)</f>
        <v>13.737571888799998</v>
      </c>
      <c r="N6" s="3"/>
    </row>
    <row r="7" spans="1:15" x14ac:dyDescent="0.25">
      <c r="A7" s="68">
        <v>1987</v>
      </c>
      <c r="B7" s="22">
        <f t="shared" si="0"/>
        <v>66.254530529999997</v>
      </c>
      <c r="C7" s="482">
        <v>18.400876248000014</v>
      </c>
      <c r="D7" s="482">
        <v>47.85365428199998</v>
      </c>
      <c r="E7" s="22">
        <v>19.321754665999997</v>
      </c>
      <c r="F7" s="22">
        <v>21.693848929999991</v>
      </c>
      <c r="G7" s="22">
        <v>10.989941391999999</v>
      </c>
      <c r="H7" s="22">
        <v>0.94226972240000018</v>
      </c>
      <c r="I7" s="22">
        <f t="shared" si="1"/>
        <v>52.947814710399989</v>
      </c>
      <c r="J7" s="189">
        <f t="shared" si="2"/>
        <v>79.915764683330238</v>
      </c>
      <c r="K7" s="482">
        <v>3.7690788896000007</v>
      </c>
      <c r="L7" s="482">
        <v>9.5376369299999997</v>
      </c>
      <c r="M7" s="482">
        <f t="shared" si="3"/>
        <v>13.306715819600001</v>
      </c>
      <c r="N7" s="3"/>
      <c r="O7" s="3"/>
    </row>
    <row r="8" spans="1:15" x14ac:dyDescent="0.25">
      <c r="A8" s="68">
        <v>1988</v>
      </c>
      <c r="B8" s="22">
        <f t="shared" si="0"/>
        <v>69.878261039999998</v>
      </c>
      <c r="C8" s="482">
        <v>18.765290453999999</v>
      </c>
      <c r="D8" s="482">
        <v>51.112970586000003</v>
      </c>
      <c r="E8" s="22">
        <v>21.529649349999996</v>
      </c>
      <c r="F8" s="22">
        <v>22.065339140000003</v>
      </c>
      <c r="G8" s="22">
        <v>12.07093708</v>
      </c>
      <c r="H8" s="22">
        <v>0.83647439079999997</v>
      </c>
      <c r="I8" s="22">
        <f t="shared" si="1"/>
        <v>56.502399960799998</v>
      </c>
      <c r="J8" s="189">
        <f t="shared" si="2"/>
        <v>80.858337228020986</v>
      </c>
      <c r="K8" s="482">
        <v>3.3458975631999994</v>
      </c>
      <c r="L8" s="482">
        <v>10.029963516</v>
      </c>
      <c r="M8" s="482">
        <f t="shared" si="3"/>
        <v>13.3758610792</v>
      </c>
      <c r="N8" s="3"/>
      <c r="O8" s="3"/>
    </row>
    <row r="9" spans="1:15" x14ac:dyDescent="0.25">
      <c r="A9" s="68">
        <v>1989</v>
      </c>
      <c r="B9" s="22">
        <f t="shared" si="0"/>
        <v>69.235614728000002</v>
      </c>
      <c r="C9" s="482">
        <v>18.631481403999999</v>
      </c>
      <c r="D9" s="482">
        <v>50.604133324000003</v>
      </c>
      <c r="E9" s="22">
        <v>23.045637848000002</v>
      </c>
      <c r="F9" s="22">
        <v>21.840721372000008</v>
      </c>
      <c r="G9" s="22">
        <v>10.384943049999999</v>
      </c>
      <c r="H9" s="22">
        <v>0.74562938559999981</v>
      </c>
      <c r="I9" s="22">
        <f t="shared" si="1"/>
        <v>56.016931655600004</v>
      </c>
      <c r="J9" s="189">
        <f t="shared" si="2"/>
        <v>80.907682954313188</v>
      </c>
      <c r="K9" s="482">
        <v>2.9825175423999992</v>
      </c>
      <c r="L9" s="482">
        <v>10.236165529999999</v>
      </c>
      <c r="M9" s="482">
        <f t="shared" si="3"/>
        <v>13.218683072399998</v>
      </c>
      <c r="N9" s="3"/>
      <c r="O9" s="3"/>
    </row>
    <row r="10" spans="1:15" x14ac:dyDescent="0.25">
      <c r="A10" s="68">
        <v>1990</v>
      </c>
      <c r="B10" s="22">
        <f t="shared" si="0"/>
        <v>69.514300423999998</v>
      </c>
      <c r="C10" s="482">
        <v>18.863810201999993</v>
      </c>
      <c r="D10" s="482">
        <v>50.650490222000002</v>
      </c>
      <c r="E10" s="22">
        <v>21.69584472599999</v>
      </c>
      <c r="F10" s="22">
        <v>22.413242669999999</v>
      </c>
      <c r="G10" s="22">
        <v>10.909020936000003</v>
      </c>
      <c r="H10" s="22">
        <v>0.72432879920000026</v>
      </c>
      <c r="I10" s="22">
        <f t="shared" si="1"/>
        <v>55.742437131199999</v>
      </c>
      <c r="J10" s="189">
        <f t="shared" si="2"/>
        <v>80.188445817912267</v>
      </c>
      <c r="K10" s="482">
        <v>2.8973151968000006</v>
      </c>
      <c r="L10" s="482">
        <v>10.874548096000005</v>
      </c>
      <c r="M10" s="482">
        <f t="shared" si="3"/>
        <v>13.771863292800006</v>
      </c>
      <c r="N10" s="3"/>
      <c r="O10" s="3"/>
    </row>
    <row r="11" spans="1:15" x14ac:dyDescent="0.25">
      <c r="A11" s="68">
        <v>1991</v>
      </c>
      <c r="B11" s="22">
        <f t="shared" si="0"/>
        <v>67.383516040000003</v>
      </c>
      <c r="C11" s="482">
        <v>18.179342891999987</v>
      </c>
      <c r="D11" s="482">
        <v>49.204173148000017</v>
      </c>
      <c r="E11" s="22">
        <v>21.951850922000002</v>
      </c>
      <c r="F11" s="22">
        <v>22.167306172</v>
      </c>
      <c r="G11" s="22">
        <v>9.8952472860000018</v>
      </c>
      <c r="H11" s="22">
        <v>0.76522447359999979</v>
      </c>
      <c r="I11" s="22">
        <f t="shared" si="1"/>
        <v>54.779628853600002</v>
      </c>
      <c r="J11" s="189">
        <f t="shared" si="2"/>
        <v>81.295296049974425</v>
      </c>
      <c r="K11" s="482">
        <v>3.0608978943999992</v>
      </c>
      <c r="L11" s="482">
        <v>9.5429892919999997</v>
      </c>
      <c r="M11" s="482">
        <f t="shared" si="3"/>
        <v>12.603887186399998</v>
      </c>
      <c r="N11" s="3"/>
      <c r="O11" s="3"/>
    </row>
    <row r="12" spans="1:15" x14ac:dyDescent="0.25">
      <c r="A12" s="68">
        <v>1992</v>
      </c>
      <c r="B12" s="22">
        <f t="shared" si="0"/>
        <v>66.756473224000004</v>
      </c>
      <c r="C12" s="482">
        <v>17.255742934000008</v>
      </c>
      <c r="D12" s="482">
        <v>49.500730289999993</v>
      </c>
      <c r="E12" s="22">
        <v>22.679227845999996</v>
      </c>
      <c r="F12" s="22">
        <v>20.513789186000007</v>
      </c>
      <c r="G12" s="22">
        <v>8.5650492519999997</v>
      </c>
      <c r="H12" s="22">
        <v>0.89662042480000015</v>
      </c>
      <c r="I12" s="22">
        <f t="shared" si="1"/>
        <v>52.6546867088</v>
      </c>
      <c r="J12" s="189">
        <f t="shared" si="2"/>
        <v>78.875776633852794</v>
      </c>
      <c r="K12" s="482">
        <v>3.5864816992000006</v>
      </c>
      <c r="L12" s="482">
        <v>10.515304816</v>
      </c>
      <c r="M12" s="482">
        <f t="shared" si="3"/>
        <v>14.101786515200001</v>
      </c>
      <c r="N12" s="3"/>
      <c r="O12" s="3"/>
    </row>
    <row r="13" spans="1:15" x14ac:dyDescent="0.25">
      <c r="A13" s="68">
        <v>1993</v>
      </c>
      <c r="B13" s="22">
        <f t="shared" si="0"/>
        <v>68.004027160000007</v>
      </c>
      <c r="C13" s="482">
        <v>17.249392673999985</v>
      </c>
      <c r="D13" s="482">
        <v>50.754634486000022</v>
      </c>
      <c r="E13" s="22">
        <v>23.687195544000005</v>
      </c>
      <c r="F13" s="22">
        <v>20.210881784000001</v>
      </c>
      <c r="G13" s="22">
        <v>9.6445934520000023</v>
      </c>
      <c r="H13" s="22">
        <v>0.72636088239999985</v>
      </c>
      <c r="I13" s="22">
        <f t="shared" si="1"/>
        <v>54.26903166240001</v>
      </c>
      <c r="J13" s="189">
        <f t="shared" si="2"/>
        <v>79.802673354499618</v>
      </c>
      <c r="K13" s="482">
        <v>2.9054435295999994</v>
      </c>
      <c r="L13" s="482">
        <v>10.829551967999999</v>
      </c>
      <c r="M13" s="482">
        <f t="shared" si="3"/>
        <v>13.734995497599998</v>
      </c>
      <c r="N13" s="3"/>
      <c r="O13" s="3"/>
    </row>
    <row r="14" spans="1:15" x14ac:dyDescent="0.25">
      <c r="A14" s="68">
        <v>1994</v>
      </c>
      <c r="B14" s="22">
        <f t="shared" si="0"/>
        <v>68.497170207999986</v>
      </c>
      <c r="C14" s="482">
        <v>17.941661731999989</v>
      </c>
      <c r="D14" s="482">
        <v>50.555508476</v>
      </c>
      <c r="E14" s="22">
        <v>23.846224197999998</v>
      </c>
      <c r="F14" s="22">
        <v>18.889211241999995</v>
      </c>
      <c r="G14" s="22">
        <v>9.7540900779999991</v>
      </c>
      <c r="H14" s="22">
        <v>0.7814085648000002</v>
      </c>
      <c r="I14" s="22">
        <f t="shared" si="1"/>
        <v>53.27093408279999</v>
      </c>
      <c r="J14" s="189">
        <f t="shared" si="2"/>
        <v>77.770999766904708</v>
      </c>
      <c r="K14" s="482">
        <v>3.1256342592000004</v>
      </c>
      <c r="L14" s="482">
        <v>12.100601865999996</v>
      </c>
      <c r="M14" s="482">
        <f t="shared" si="3"/>
        <v>15.226236125199996</v>
      </c>
      <c r="N14" s="3"/>
      <c r="O14" s="3"/>
    </row>
    <row r="15" spans="1:15" x14ac:dyDescent="0.25">
      <c r="A15" s="68">
        <v>1995</v>
      </c>
      <c r="B15" s="22">
        <f t="shared" si="0"/>
        <v>68.836001937999995</v>
      </c>
      <c r="C15" s="482">
        <v>16.865474097999996</v>
      </c>
      <c r="D15" s="482">
        <v>51.970527840000003</v>
      </c>
      <c r="E15" s="22">
        <v>23.832344343999999</v>
      </c>
      <c r="F15" s="22">
        <v>19.338809649999995</v>
      </c>
      <c r="G15" s="22">
        <v>9.2796349380000027</v>
      </c>
      <c r="H15" s="22">
        <v>0.67118619480000019</v>
      </c>
      <c r="I15" s="22">
        <f t="shared" si="1"/>
        <v>53.121975126799995</v>
      </c>
      <c r="J15" s="189">
        <f t="shared" si="2"/>
        <v>77.171790387603437</v>
      </c>
      <c r="K15" s="482">
        <v>2.6847447792000008</v>
      </c>
      <c r="L15" s="482">
        <v>13.029282031999999</v>
      </c>
      <c r="M15" s="482">
        <f t="shared" si="3"/>
        <v>15.7140268112</v>
      </c>
      <c r="N15" s="3"/>
      <c r="O15" s="3"/>
    </row>
    <row r="16" spans="1:15" x14ac:dyDescent="0.25">
      <c r="A16" s="68">
        <v>1996</v>
      </c>
      <c r="B16" s="22">
        <f t="shared" si="0"/>
        <v>71.902905363999992</v>
      </c>
      <c r="C16" s="482">
        <v>17.420396103999988</v>
      </c>
      <c r="D16" s="482">
        <v>54.48250926</v>
      </c>
      <c r="E16" s="22">
        <v>24.156933348000006</v>
      </c>
      <c r="F16" s="22">
        <v>19.194114439999996</v>
      </c>
      <c r="G16" s="22">
        <v>9.6591083320000006</v>
      </c>
      <c r="H16" s="22">
        <v>0.80073149879999994</v>
      </c>
      <c r="I16" s="22">
        <f t="shared" si="1"/>
        <v>53.810887618800002</v>
      </c>
      <c r="J16" s="189">
        <f t="shared" si="2"/>
        <v>74.838266056689534</v>
      </c>
      <c r="K16" s="482">
        <v>3.2029259951999998</v>
      </c>
      <c r="L16" s="482">
        <v>14.889091749999995</v>
      </c>
      <c r="M16" s="482">
        <f t="shared" si="3"/>
        <v>18.092017745199996</v>
      </c>
      <c r="N16" s="3"/>
      <c r="O16" s="3"/>
    </row>
    <row r="17" spans="1:15" x14ac:dyDescent="0.25">
      <c r="A17" s="68">
        <v>1997</v>
      </c>
      <c r="B17" s="22">
        <f t="shared" si="0"/>
        <v>74.258216797999992</v>
      </c>
      <c r="C17" s="482">
        <v>17.996908994000002</v>
      </c>
      <c r="D17" s="482">
        <v>56.261307803999991</v>
      </c>
      <c r="E17" s="22">
        <v>23.420847495999993</v>
      </c>
      <c r="F17" s="22">
        <v>18.137521894000002</v>
      </c>
      <c r="G17" s="22">
        <v>10.692204916000001</v>
      </c>
      <c r="H17" s="22">
        <v>1.1778280811999997</v>
      </c>
      <c r="I17" s="22">
        <f t="shared" si="1"/>
        <v>53.428402387199995</v>
      </c>
      <c r="J17" s="189">
        <f t="shared" si="2"/>
        <v>71.949482078916532</v>
      </c>
      <c r="K17" s="482">
        <v>4.7113123247999988</v>
      </c>
      <c r="L17" s="482">
        <v>16.118502085999999</v>
      </c>
      <c r="M17" s="482">
        <f t="shared" si="3"/>
        <v>20.829814410799997</v>
      </c>
      <c r="N17" s="3"/>
      <c r="O17" s="3"/>
    </row>
    <row r="18" spans="1:15" x14ac:dyDescent="0.25">
      <c r="A18" s="68">
        <v>1998</v>
      </c>
      <c r="B18" s="22">
        <f t="shared" si="0"/>
        <v>75.856123649999986</v>
      </c>
      <c r="C18" s="482">
        <v>18.709771038000003</v>
      </c>
      <c r="D18" s="482">
        <v>57.146352611999987</v>
      </c>
      <c r="E18" s="22">
        <v>25.832766961999983</v>
      </c>
      <c r="F18" s="22">
        <v>17.836428852000001</v>
      </c>
      <c r="G18" s="22">
        <v>9.2954198700000035</v>
      </c>
      <c r="H18" s="22">
        <v>0.84151831159999968</v>
      </c>
      <c r="I18" s="22">
        <f t="shared" si="1"/>
        <v>53.806133995599986</v>
      </c>
      <c r="J18" s="189">
        <f t="shared" si="2"/>
        <v>70.931826471731384</v>
      </c>
      <c r="K18" s="482">
        <v>3.3660732463999983</v>
      </c>
      <c r="L18" s="482">
        <v>18.683916407999998</v>
      </c>
      <c r="M18" s="482">
        <f t="shared" si="3"/>
        <v>22.049989654399997</v>
      </c>
      <c r="N18" s="3"/>
      <c r="O18" s="3"/>
    </row>
    <row r="19" spans="1:15" x14ac:dyDescent="0.25">
      <c r="A19" s="68">
        <v>1999</v>
      </c>
      <c r="B19" s="22">
        <f t="shared" si="0"/>
        <v>74.926536303999995</v>
      </c>
      <c r="C19" s="482">
        <v>18.93819896199998</v>
      </c>
      <c r="D19" s="482">
        <v>55.988337342000015</v>
      </c>
      <c r="E19" s="22">
        <v>25.306148971999995</v>
      </c>
      <c r="F19" s="22">
        <v>17.309175836000005</v>
      </c>
      <c r="G19" s="22">
        <v>9.4141697319999977</v>
      </c>
      <c r="H19" s="22">
        <v>0.76114216360000009</v>
      </c>
      <c r="I19" s="22">
        <f t="shared" si="1"/>
        <v>52.790636703599993</v>
      </c>
      <c r="J19" s="189">
        <f t="shared" si="2"/>
        <v>70.456528898402766</v>
      </c>
      <c r="K19" s="482">
        <v>3.0445686543999999</v>
      </c>
      <c r="L19" s="482">
        <v>19.091330946000006</v>
      </c>
      <c r="M19" s="482">
        <f t="shared" si="3"/>
        <v>22.135899600400005</v>
      </c>
      <c r="N19" s="3"/>
      <c r="O19" s="3"/>
    </row>
    <row r="20" spans="1:15" x14ac:dyDescent="0.25">
      <c r="A20" s="68">
        <v>2000</v>
      </c>
      <c r="B20" s="22">
        <f t="shared" si="0"/>
        <v>80.207231084000014</v>
      </c>
      <c r="C20" s="482">
        <v>17.685111228</v>
      </c>
      <c r="D20" s="482">
        <v>62.522119856000018</v>
      </c>
      <c r="E20" s="22">
        <v>26.051578777999996</v>
      </c>
      <c r="F20" s="22">
        <v>17.018787518</v>
      </c>
      <c r="G20" s="22">
        <v>8.7339661680000003</v>
      </c>
      <c r="H20" s="22">
        <v>0.89520522399999969</v>
      </c>
      <c r="I20" s="22">
        <f t="shared" si="1"/>
        <v>52.699537687999999</v>
      </c>
      <c r="J20" s="189">
        <f t="shared" si="2"/>
        <v>65.704222643976379</v>
      </c>
      <c r="K20" s="482">
        <v>3.5808208959999988</v>
      </c>
      <c r="L20" s="482">
        <v>23.926872500000012</v>
      </c>
      <c r="M20" s="482">
        <f t="shared" si="3"/>
        <v>27.507693396000011</v>
      </c>
      <c r="N20" s="3"/>
      <c r="O20" s="3"/>
    </row>
    <row r="21" spans="1:15" x14ac:dyDescent="0.25">
      <c r="A21" s="68">
        <v>2001</v>
      </c>
      <c r="B21" s="22">
        <f t="shared" si="0"/>
        <v>91.499653503400012</v>
      </c>
      <c r="C21" s="482">
        <v>20.20906742399999</v>
      </c>
      <c r="D21" s="482">
        <v>71.290586079400015</v>
      </c>
      <c r="E21" s="22">
        <v>29.136734665600009</v>
      </c>
      <c r="F21" s="22">
        <v>18.438252064000004</v>
      </c>
      <c r="G21" s="22">
        <v>11.300614254800001</v>
      </c>
      <c r="H21" s="22">
        <v>2.2793713961999993</v>
      </c>
      <c r="I21" s="22">
        <f t="shared" si="1"/>
        <v>61.154972380600015</v>
      </c>
      <c r="J21" s="189">
        <f t="shared" si="2"/>
        <v>66.836288487505115</v>
      </c>
      <c r="K21" s="482">
        <v>9.1174855847999954</v>
      </c>
      <c r="L21" s="482">
        <v>21.227195538</v>
      </c>
      <c r="M21" s="482">
        <f t="shared" si="3"/>
        <v>30.344681122799997</v>
      </c>
      <c r="N21" s="3"/>
      <c r="O21" s="3"/>
    </row>
    <row r="22" spans="1:15" x14ac:dyDescent="0.25">
      <c r="A22" s="68">
        <v>2002</v>
      </c>
      <c r="B22" s="22">
        <f t="shared" si="0"/>
        <v>83.171169579999997</v>
      </c>
      <c r="C22" s="482">
        <v>20.125661294800015</v>
      </c>
      <c r="D22" s="482">
        <v>63.045508285199986</v>
      </c>
      <c r="E22" s="22">
        <v>27.499927935199995</v>
      </c>
      <c r="F22" s="22">
        <v>17.762040091999999</v>
      </c>
      <c r="G22" s="22">
        <v>9.7979975900000049</v>
      </c>
      <c r="H22" s="22">
        <v>1.3288191204000008</v>
      </c>
      <c r="I22" s="22">
        <f t="shared" si="1"/>
        <v>56.388784737600005</v>
      </c>
      <c r="J22" s="189">
        <f t="shared" si="2"/>
        <v>67.798475147522396</v>
      </c>
      <c r="K22" s="482">
        <v>5.3152764816000024</v>
      </c>
      <c r="L22" s="482">
        <v>21.467108360799998</v>
      </c>
      <c r="M22" s="482">
        <f t="shared" si="3"/>
        <v>26.782384842399999</v>
      </c>
      <c r="N22" s="3"/>
      <c r="O22" s="3"/>
    </row>
    <row r="23" spans="1:15" x14ac:dyDescent="0.25">
      <c r="A23" s="68">
        <v>2003</v>
      </c>
      <c r="B23" s="22">
        <f t="shared" si="0"/>
        <v>87.606118589600015</v>
      </c>
      <c r="C23" s="482">
        <v>19.655687623999988</v>
      </c>
      <c r="D23" s="482">
        <v>67.95043096560002</v>
      </c>
      <c r="E23" s="22">
        <v>26.497838763600008</v>
      </c>
      <c r="F23" s="22">
        <v>18.603812414</v>
      </c>
      <c r="G23" s="22">
        <v>11.802683953999999</v>
      </c>
      <c r="H23" s="22">
        <v>1.8307618143999995</v>
      </c>
      <c r="I23" s="22">
        <f t="shared" si="1"/>
        <v>58.735096946000006</v>
      </c>
      <c r="J23" s="189">
        <f t="shared" si="2"/>
        <v>67.044514574547804</v>
      </c>
      <c r="K23" s="482">
        <v>7.3230472575999981</v>
      </c>
      <c r="L23" s="482">
        <v>21.547974386</v>
      </c>
      <c r="M23" s="482">
        <f t="shared" si="3"/>
        <v>28.871021643599999</v>
      </c>
      <c r="N23" s="3"/>
      <c r="O23" s="3"/>
    </row>
    <row r="24" spans="1:15" x14ac:dyDescent="0.25">
      <c r="A24" s="68">
        <v>2004</v>
      </c>
      <c r="B24" s="22">
        <f t="shared" si="0"/>
        <v>93.529372683038005</v>
      </c>
      <c r="C24" s="482">
        <v>21.26608725178</v>
      </c>
      <c r="D24" s="482">
        <v>72.263285431257998</v>
      </c>
      <c r="E24" s="22">
        <v>27.386091450798013</v>
      </c>
      <c r="F24" s="22">
        <v>18.15835800424</v>
      </c>
      <c r="G24" s="22">
        <v>14.726574988899999</v>
      </c>
      <c r="H24" s="22">
        <v>1.89430433032</v>
      </c>
      <c r="I24" s="22">
        <f t="shared" si="1"/>
        <v>62.165328774258008</v>
      </c>
      <c r="J24" s="189">
        <f t="shared" si="2"/>
        <v>66.466102563234642</v>
      </c>
      <c r="K24" s="482">
        <v>7.5772173212799983</v>
      </c>
      <c r="L24" s="482">
        <v>23.786826587499998</v>
      </c>
      <c r="M24" s="482">
        <f t="shared" si="3"/>
        <v>31.364043908779998</v>
      </c>
      <c r="N24" s="3"/>
      <c r="O24" s="3"/>
    </row>
    <row r="25" spans="1:15" x14ac:dyDescent="0.25">
      <c r="A25" s="68">
        <v>2005</v>
      </c>
      <c r="B25" s="22">
        <f t="shared" si="0"/>
        <v>87.398804372919983</v>
      </c>
      <c r="C25" s="482">
        <v>19.940763495919985</v>
      </c>
      <c r="D25" s="482">
        <v>67.458040877000002</v>
      </c>
      <c r="E25" s="22">
        <v>26.004713859199995</v>
      </c>
      <c r="F25" s="22">
        <v>17.867935213399996</v>
      </c>
      <c r="G25" s="22">
        <v>11.614940331460001</v>
      </c>
      <c r="H25" s="22">
        <v>1.4874177710800003</v>
      </c>
      <c r="I25" s="22">
        <f t="shared" si="1"/>
        <v>56.975007175139986</v>
      </c>
      <c r="J25" s="189">
        <f t="shared" si="2"/>
        <v>65.189687186148021</v>
      </c>
      <c r="K25" s="482">
        <v>5.9496710843200002</v>
      </c>
      <c r="L25" s="482">
        <v>24.474126113459995</v>
      </c>
      <c r="M25" s="482">
        <f t="shared" si="3"/>
        <v>30.423797197779997</v>
      </c>
      <c r="N25" s="3"/>
      <c r="O25" s="3"/>
    </row>
    <row r="26" spans="1:15" x14ac:dyDescent="0.25">
      <c r="A26" s="483">
        <v>2006</v>
      </c>
      <c r="B26" s="484">
        <f t="shared" si="0"/>
        <v>92.169488000000001</v>
      </c>
      <c r="C26" s="485">
        <v>20.117604459395903</v>
      </c>
      <c r="D26" s="485">
        <v>72.051883540604095</v>
      </c>
      <c r="E26" s="484">
        <v>29.324033822227385</v>
      </c>
      <c r="F26" s="484">
        <v>16.522330619453523</v>
      </c>
      <c r="G26" s="484">
        <v>11.526363908406807</v>
      </c>
      <c r="H26" s="484">
        <v>3.1179318717796991</v>
      </c>
      <c r="I26" s="484">
        <f t="shared" si="1"/>
        <v>60.490660221867408</v>
      </c>
      <c r="J26" s="486">
        <f t="shared" si="2"/>
        <v>65.629810400886029</v>
      </c>
      <c r="K26" s="485">
        <v>10.13144112808066</v>
      </c>
      <c r="L26" s="485">
        <v>21.547386650051926</v>
      </c>
      <c r="M26" s="485">
        <f t="shared" si="3"/>
        <v>31.678827778132586</v>
      </c>
      <c r="N26" s="3"/>
      <c r="O26" s="3"/>
    </row>
    <row r="27" spans="1:15" x14ac:dyDescent="0.25">
      <c r="A27" s="483">
        <v>2007</v>
      </c>
      <c r="B27" s="484">
        <f t="shared" si="0"/>
        <v>93.711693999999994</v>
      </c>
      <c r="C27" s="485">
        <v>20.454217919838552</v>
      </c>
      <c r="D27" s="485">
        <v>73.257476080161439</v>
      </c>
      <c r="E27" s="484">
        <v>29.814691868465442</v>
      </c>
      <c r="F27" s="484">
        <v>16.798786938873516</v>
      </c>
      <c r="G27" s="484">
        <v>11.719226296638023</v>
      </c>
      <c r="H27" s="484">
        <v>3.1701019916815247</v>
      </c>
      <c r="I27" s="484">
        <f t="shared" si="1"/>
        <v>61.502807095658504</v>
      </c>
      <c r="J27" s="486">
        <f t="shared" si="2"/>
        <v>65.629810400886043</v>
      </c>
      <c r="K27" s="485">
        <v>10.300963272940278</v>
      </c>
      <c r="L27" s="485">
        <v>21.907923631401218</v>
      </c>
      <c r="M27" s="485">
        <f t="shared" si="3"/>
        <v>32.208886904341497</v>
      </c>
      <c r="N27" s="3"/>
      <c r="O27" s="3"/>
    </row>
    <row r="28" spans="1:15" x14ac:dyDescent="0.25">
      <c r="A28" s="68">
        <v>2008</v>
      </c>
      <c r="B28" s="22">
        <f t="shared" si="0"/>
        <v>93.149242400000006</v>
      </c>
      <c r="C28" s="482">
        <v>22.619898274000004</v>
      </c>
      <c r="D28" s="482">
        <v>70.529344125999998</v>
      </c>
      <c r="E28" s="22">
        <v>26.125241794000004</v>
      </c>
      <c r="F28" s="22">
        <v>16.301571009999989</v>
      </c>
      <c r="G28" s="22">
        <v>11.175550420000006</v>
      </c>
      <c r="H28" s="22">
        <v>5.1829914940000004</v>
      </c>
      <c r="I28" s="22">
        <f t="shared" si="1"/>
        <v>58.785354718000001</v>
      </c>
      <c r="J28" s="189">
        <f t="shared" si="2"/>
        <v>63.108784573432018</v>
      </c>
      <c r="K28" s="482">
        <v>13.034452957999999</v>
      </c>
      <c r="L28" s="482">
        <v>21.329434724000013</v>
      </c>
      <c r="M28" s="482">
        <f t="shared" si="3"/>
        <v>34.363887682000012</v>
      </c>
      <c r="N28" s="3"/>
      <c r="O28" s="3"/>
    </row>
    <row r="29" spans="1:15" x14ac:dyDescent="0.25">
      <c r="A29" s="68">
        <v>2009</v>
      </c>
      <c r="B29" s="22">
        <f t="shared" si="0"/>
        <v>85.885996448000014</v>
      </c>
      <c r="C29" s="482">
        <v>22.314813640000004</v>
      </c>
      <c r="D29" s="482">
        <v>63.57118280800001</v>
      </c>
      <c r="E29" s="22">
        <v>24.723285821999983</v>
      </c>
      <c r="F29" s="22">
        <v>14.400212448000001</v>
      </c>
      <c r="G29" s="22">
        <v>12.908445655999998</v>
      </c>
      <c r="H29" s="22">
        <v>3.5235778380000005</v>
      </c>
      <c r="I29" s="22">
        <f t="shared" si="1"/>
        <v>55.555521763999984</v>
      </c>
      <c r="J29" s="189">
        <f t="shared" si="2"/>
        <v>64.685192070439882</v>
      </c>
      <c r="K29" s="482">
        <v>13.01395069000001</v>
      </c>
      <c r="L29" s="482">
        <v>17.316523994000018</v>
      </c>
      <c r="M29" s="482">
        <f t="shared" si="3"/>
        <v>30.330474684000031</v>
      </c>
      <c r="N29" s="3"/>
      <c r="O29" s="3"/>
    </row>
    <row r="30" spans="1:15" x14ac:dyDescent="0.25">
      <c r="A30" s="68">
        <v>2010</v>
      </c>
      <c r="B30" s="22">
        <f t="shared" si="0"/>
        <v>84.481228217999984</v>
      </c>
      <c r="C30" s="482">
        <v>21.428952369999998</v>
      </c>
      <c r="D30" s="482">
        <v>63.052275847999987</v>
      </c>
      <c r="E30" s="22">
        <v>27.135658877999997</v>
      </c>
      <c r="F30" s="22">
        <v>14.919119407999995</v>
      </c>
      <c r="G30" s="22">
        <v>8.9595818339999944</v>
      </c>
      <c r="H30" s="22">
        <v>2.7961101960000012</v>
      </c>
      <c r="I30" s="22">
        <f t="shared" si="1"/>
        <v>53.810470315999993</v>
      </c>
      <c r="J30" s="189">
        <f t="shared" si="2"/>
        <v>63.695179924639014</v>
      </c>
      <c r="K30" s="482">
        <v>13.09287535</v>
      </c>
      <c r="L30" s="482">
        <v>17.577882551999988</v>
      </c>
      <c r="M30" s="482">
        <f t="shared" si="3"/>
        <v>30.670757901999988</v>
      </c>
      <c r="N30" s="3"/>
      <c r="O30" s="3"/>
    </row>
    <row r="31" spans="1:15" x14ac:dyDescent="0.25">
      <c r="A31" s="68">
        <v>2011</v>
      </c>
      <c r="B31" s="22">
        <f t="shared" si="0"/>
        <v>93.287678068000019</v>
      </c>
      <c r="C31" s="482">
        <v>23.837061679999994</v>
      </c>
      <c r="D31" s="482">
        <v>69.450616388000029</v>
      </c>
      <c r="E31" s="22">
        <v>35.235324790000028</v>
      </c>
      <c r="F31" s="22">
        <v>12.304989519999996</v>
      </c>
      <c r="G31" s="22">
        <v>9.7764067059999995</v>
      </c>
      <c r="H31" s="22">
        <v>6.3500785640000021</v>
      </c>
      <c r="I31" s="22">
        <f t="shared" si="1"/>
        <v>63.666799580000031</v>
      </c>
      <c r="J31" s="189">
        <f t="shared" si="2"/>
        <v>68.247812464140765</v>
      </c>
      <c r="K31" s="482">
        <v>11.243770355999997</v>
      </c>
      <c r="L31" s="482">
        <v>18.377108131999996</v>
      </c>
      <c r="M31" s="482">
        <f t="shared" si="3"/>
        <v>29.620878487999995</v>
      </c>
      <c r="N31" s="3"/>
      <c r="O31" s="3"/>
    </row>
    <row r="32" spans="1:15" x14ac:dyDescent="0.25">
      <c r="A32" s="68">
        <v>2012</v>
      </c>
      <c r="B32" s="22">
        <f t="shared" si="0"/>
        <v>75.920896302000003</v>
      </c>
      <c r="C32" s="482">
        <v>19.083619915999996</v>
      </c>
      <c r="D32" s="482">
        <v>56.837276386000006</v>
      </c>
      <c r="E32" s="22">
        <v>28.273262598000009</v>
      </c>
      <c r="F32" s="22">
        <v>8.7623609019999993</v>
      </c>
      <c r="G32" s="22">
        <v>7.8238831919999967</v>
      </c>
      <c r="H32" s="22">
        <v>3.1422900839999994</v>
      </c>
      <c r="I32" s="22">
        <f t="shared" si="1"/>
        <v>48.001796776000006</v>
      </c>
      <c r="J32" s="189">
        <f t="shared" si="2"/>
        <v>63.226067017250799</v>
      </c>
      <c r="K32" s="482">
        <v>10.326883529999995</v>
      </c>
      <c r="L32" s="482">
        <v>17.592215996</v>
      </c>
      <c r="M32" s="482">
        <f t="shared" si="3"/>
        <v>27.919099525999997</v>
      </c>
      <c r="N32" s="3"/>
      <c r="O32" s="3"/>
    </row>
    <row r="33" spans="1:15" x14ac:dyDescent="0.25">
      <c r="A33" s="68">
        <v>2013</v>
      </c>
      <c r="B33" s="22">
        <f t="shared" si="0"/>
        <v>76.157670281999984</v>
      </c>
      <c r="C33" s="482">
        <v>19.507363693999995</v>
      </c>
      <c r="D33" s="482">
        <v>56.650306587999992</v>
      </c>
      <c r="E33" s="22">
        <v>28.618898178000006</v>
      </c>
      <c r="F33" s="22">
        <v>8.8313972999999972</v>
      </c>
      <c r="G33" s="22">
        <v>8.0204690979999977</v>
      </c>
      <c r="H33" s="22">
        <v>2.2045381179999994</v>
      </c>
      <c r="I33" s="22">
        <f t="shared" si="1"/>
        <v>47.675302694000003</v>
      </c>
      <c r="J33" s="189">
        <f t="shared" si="2"/>
        <v>62.600789280273126</v>
      </c>
      <c r="K33" s="482">
        <v>11.400893931999994</v>
      </c>
      <c r="L33" s="482">
        <v>17.081473655999986</v>
      </c>
      <c r="M33" s="482">
        <f t="shared" si="3"/>
        <v>28.482367587999981</v>
      </c>
      <c r="N33" s="3"/>
      <c r="O33" s="3"/>
    </row>
    <row r="34" spans="1:15" x14ac:dyDescent="0.25">
      <c r="A34" s="68">
        <v>2014</v>
      </c>
      <c r="B34" s="22">
        <f t="shared" si="0"/>
        <v>77.830419483999989</v>
      </c>
      <c r="C34" s="482">
        <v>21.740840854000002</v>
      </c>
      <c r="D34" s="482">
        <v>56.089578629999991</v>
      </c>
      <c r="E34" s="22">
        <v>28.172474899999983</v>
      </c>
      <c r="F34" s="22">
        <v>8.155457482000001</v>
      </c>
      <c r="G34" s="22">
        <v>8.6313641100000016</v>
      </c>
      <c r="H34" s="22">
        <v>1.5256046060000001</v>
      </c>
      <c r="I34" s="22">
        <f t="shared" si="1"/>
        <v>46.484901097999987</v>
      </c>
      <c r="J34" s="189">
        <f t="shared" si="2"/>
        <v>59.725877627520859</v>
      </c>
      <c r="K34" s="482">
        <v>13.443318984000006</v>
      </c>
      <c r="L34" s="482">
        <v>17.90219940199999</v>
      </c>
      <c r="M34" s="482">
        <f t="shared" si="3"/>
        <v>31.345518385999995</v>
      </c>
      <c r="N34" s="3"/>
      <c r="O34" s="3"/>
    </row>
    <row r="35" spans="1:15" x14ac:dyDescent="0.25">
      <c r="A35" s="68">
        <v>2015</v>
      </c>
      <c r="B35" s="22">
        <f t="shared" si="0"/>
        <v>69.196878142000003</v>
      </c>
      <c r="C35" s="482">
        <v>18.28883951800001</v>
      </c>
      <c r="D35" s="482">
        <v>50.908038623999992</v>
      </c>
      <c r="E35" s="22">
        <v>25.378723371999989</v>
      </c>
      <c r="F35" s="22">
        <v>5.7966987639999967</v>
      </c>
      <c r="G35" s="22">
        <v>7.889925896000002</v>
      </c>
      <c r="H35" s="22">
        <v>1.4461356379999999</v>
      </c>
      <c r="I35" s="22">
        <f t="shared" si="1"/>
        <v>40.51148366999999</v>
      </c>
      <c r="J35" s="189">
        <f t="shared" si="2"/>
        <v>58.545247643782048</v>
      </c>
      <c r="K35" s="482">
        <v>11.009445761999995</v>
      </c>
      <c r="L35" s="482">
        <v>17.675948710000011</v>
      </c>
      <c r="M35" s="482">
        <f t="shared" si="3"/>
        <v>28.685394472000006</v>
      </c>
      <c r="N35" s="3"/>
      <c r="O35" s="3"/>
    </row>
    <row r="36" spans="1:15" x14ac:dyDescent="0.25">
      <c r="A36" s="68">
        <v>2016</v>
      </c>
      <c r="B36" s="22">
        <f t="shared" si="0"/>
        <v>66.252262579999993</v>
      </c>
      <c r="C36" s="482">
        <v>16.455156584000008</v>
      </c>
      <c r="D36" s="482">
        <v>49.797105995999985</v>
      </c>
      <c r="E36" s="22">
        <v>24.935293787999999</v>
      </c>
      <c r="F36" s="22">
        <v>4.4078969020000001</v>
      </c>
      <c r="G36" s="22">
        <v>6.6936276299999982</v>
      </c>
      <c r="H36" s="22">
        <v>1.7892311140000006</v>
      </c>
      <c r="I36" s="22">
        <f t="shared" si="1"/>
        <v>37.826049433999998</v>
      </c>
      <c r="J36" s="189">
        <f t="shared" si="2"/>
        <v>57.09397379195137</v>
      </c>
      <c r="K36" s="482">
        <v>11.783088866000002</v>
      </c>
      <c r="L36" s="482">
        <v>16.643124279999995</v>
      </c>
      <c r="M36" s="482">
        <f t="shared" si="3"/>
        <v>28.426213145999995</v>
      </c>
      <c r="N36" s="3"/>
      <c r="O36" s="3"/>
    </row>
    <row r="37" spans="1:15" x14ac:dyDescent="0.25">
      <c r="A37" s="68">
        <v>2017</v>
      </c>
      <c r="B37" s="22">
        <f t="shared" si="0"/>
        <v>61.788574107999992</v>
      </c>
      <c r="C37" s="482">
        <v>16.615908879999996</v>
      </c>
      <c r="D37" s="482">
        <v>45.172665228</v>
      </c>
      <c r="E37" s="22">
        <v>23.333667497999993</v>
      </c>
      <c r="F37" s="22">
        <v>2.808538561999999</v>
      </c>
      <c r="G37" s="22">
        <v>7.4643677579999981</v>
      </c>
      <c r="H37" s="22">
        <v>1.2422015740000001</v>
      </c>
      <c r="I37" s="22">
        <f t="shared" si="1"/>
        <v>34.848775391999986</v>
      </c>
      <c r="J37" s="189">
        <f t="shared" si="2"/>
        <v>56.400031713125401</v>
      </c>
      <c r="K37" s="482">
        <v>10.827919043999996</v>
      </c>
      <c r="L37" s="482">
        <v>16.111879672000004</v>
      </c>
      <c r="M37" s="482">
        <f t="shared" si="3"/>
        <v>26.939798715999999</v>
      </c>
      <c r="N37" s="3"/>
      <c r="O37" s="3"/>
    </row>
    <row r="38" spans="1:15" x14ac:dyDescent="0.25">
      <c r="A38" s="68">
        <v>2018</v>
      </c>
      <c r="B38" s="22">
        <f t="shared" si="0"/>
        <v>57.408527632000002</v>
      </c>
      <c r="C38" s="482">
        <v>15.012377511999993</v>
      </c>
      <c r="D38" s="482">
        <v>42.396150120000009</v>
      </c>
      <c r="E38" s="22">
        <v>21.161243551999991</v>
      </c>
      <c r="F38" s="22">
        <v>3.1881933919999992</v>
      </c>
      <c r="G38" s="22">
        <v>6.6820157259999986</v>
      </c>
      <c r="H38" s="22">
        <v>1.979103888</v>
      </c>
      <c r="I38" s="22">
        <f t="shared" si="1"/>
        <v>33.01055655799999</v>
      </c>
      <c r="J38" s="189">
        <f t="shared" si="2"/>
        <v>57.501137757101482</v>
      </c>
      <c r="K38" s="482">
        <v>9.3568359560000047</v>
      </c>
      <c r="L38" s="482">
        <v>15.041135118000005</v>
      </c>
      <c r="M38" s="482">
        <f t="shared" si="3"/>
        <v>24.397971074000012</v>
      </c>
      <c r="N38" s="3"/>
      <c r="O38" s="3"/>
    </row>
    <row r="39" spans="1:15" x14ac:dyDescent="0.25">
      <c r="A39" s="68">
        <v>2019</v>
      </c>
      <c r="B39" s="22">
        <f t="shared" si="0"/>
        <v>49.909959187999995</v>
      </c>
      <c r="C39" s="482">
        <v>13.151660614000001</v>
      </c>
      <c r="D39" s="482">
        <v>36.758298573999994</v>
      </c>
      <c r="E39" s="22">
        <v>17.602194975999993</v>
      </c>
      <c r="F39" s="22">
        <v>2.1560947060000002</v>
      </c>
      <c r="G39" s="22">
        <v>7.0122292460000022</v>
      </c>
      <c r="H39" s="22">
        <v>1.2454674219999997</v>
      </c>
      <c r="I39" s="22">
        <f t="shared" si="1"/>
        <v>28.015986349999995</v>
      </c>
      <c r="J39" s="189">
        <f t="shared" si="2"/>
        <v>56.133058022487759</v>
      </c>
      <c r="K39" s="482">
        <v>6.9633322440000009</v>
      </c>
      <c r="L39" s="482">
        <v>14.930640593999998</v>
      </c>
      <c r="M39" s="482">
        <f t="shared" si="3"/>
        <v>21.893972838</v>
      </c>
      <c r="N39" s="3"/>
      <c r="O39" s="3"/>
    </row>
    <row r="40" spans="1:15" x14ac:dyDescent="0.25">
      <c r="A40" s="68">
        <v>2020</v>
      </c>
      <c r="B40" s="22">
        <f t="shared" si="0"/>
        <v>42.30960514800001</v>
      </c>
      <c r="C40" s="482">
        <v>10.661632949999994</v>
      </c>
      <c r="D40" s="482">
        <v>31.647972198000016</v>
      </c>
      <c r="E40" s="22">
        <v>14.574572444000003</v>
      </c>
      <c r="F40" s="22">
        <v>1.1162849899999998</v>
      </c>
      <c r="G40" s="22">
        <v>4.6604558139999996</v>
      </c>
      <c r="H40" s="22">
        <v>1.8482885320000002</v>
      </c>
      <c r="I40" s="22">
        <f t="shared" si="1"/>
        <v>22.199601780000005</v>
      </c>
      <c r="J40" s="189">
        <f t="shared" si="2"/>
        <v>52.46941374741094</v>
      </c>
      <c r="K40" s="482">
        <v>6.4750879680000004</v>
      </c>
      <c r="L40" s="482">
        <v>13.634915400000002</v>
      </c>
      <c r="M40" s="482">
        <f t="shared" si="3"/>
        <v>20.110003368000001</v>
      </c>
      <c r="N40" s="3"/>
      <c r="O40" s="3"/>
    </row>
    <row r="41" spans="1:15" x14ac:dyDescent="0.25">
      <c r="A41" s="68">
        <v>2021</v>
      </c>
      <c r="B41" s="22">
        <f t="shared" si="0"/>
        <v>44.583814689999997</v>
      </c>
      <c r="C41" s="482">
        <v>11.835614588</v>
      </c>
      <c r="D41" s="482">
        <v>32.748200101999998</v>
      </c>
      <c r="E41" s="22">
        <v>16.373691819999998</v>
      </c>
      <c r="F41" s="22">
        <v>2.3606637959999999</v>
      </c>
      <c r="G41" s="22">
        <v>4.2009691440000001</v>
      </c>
      <c r="H41" s="22">
        <v>1.2998982219999999</v>
      </c>
      <c r="I41" s="22">
        <f t="shared" si="1"/>
        <v>24.235222982</v>
      </c>
      <c r="J41" s="189">
        <f t="shared" si="2"/>
        <v>54.358791751025024</v>
      </c>
      <c r="K41" s="482">
        <v>6.5370483619999993</v>
      </c>
      <c r="L41" s="482">
        <v>13.811543346000001</v>
      </c>
      <c r="M41" s="482">
        <f t="shared" si="3"/>
        <v>20.348591708000001</v>
      </c>
      <c r="N41" s="3"/>
      <c r="O41" s="3"/>
    </row>
    <row r="42" spans="1:15" x14ac:dyDescent="0.25">
      <c r="A42" s="68" t="s">
        <v>426</v>
      </c>
      <c r="B42" s="22">
        <f>SUM(B5:B41)</f>
        <v>2732.7792962349586</v>
      </c>
      <c r="C42" s="482">
        <f t="shared" ref="C42:H42" si="4">SUM(C5:C41)</f>
        <v>683.0162641497343</v>
      </c>
      <c r="D42" s="482">
        <f t="shared" si="4"/>
        <v>2049.7630320852236</v>
      </c>
      <c r="E42" s="22">
        <f t="shared" si="4"/>
        <v>897.43480296709049</v>
      </c>
      <c r="F42" s="22">
        <f t="shared" si="4"/>
        <v>552.63385735796692</v>
      </c>
      <c r="G42" s="22">
        <f t="shared" si="4"/>
        <v>357.77235376020468</v>
      </c>
      <c r="H42" s="22">
        <f t="shared" si="4"/>
        <v>65.015655646261237</v>
      </c>
      <c r="I42" s="22">
        <f t="shared" ref="I42" si="5">SUM(E42:H42)</f>
        <v>1872.8566697315232</v>
      </c>
      <c r="J42" s="189">
        <f t="shared" ref="J42" si="6">I42/B42*100</f>
        <v>68.53303786046024</v>
      </c>
      <c r="K42" s="482">
        <f t="shared" ref="K42:M42" si="7">SUM(K5:K41)</f>
        <v>261.54972637422094</v>
      </c>
      <c r="L42" s="482">
        <f t="shared" si="7"/>
        <v>598.37290012921324</v>
      </c>
      <c r="M42" s="482">
        <f t="shared" si="7"/>
        <v>859.922626503434</v>
      </c>
    </row>
    <row r="43" spans="1:15" x14ac:dyDescent="0.25">
      <c r="A43" s="68" t="s">
        <v>123</v>
      </c>
      <c r="B43" s="22">
        <f>B42/$B$42*100</f>
        <v>100</v>
      </c>
      <c r="C43" s="482">
        <f t="shared" ref="C43:I43" si="8">C42/$B$42*100</f>
        <v>24.993465995982504</v>
      </c>
      <c r="D43" s="482">
        <f t="shared" si="8"/>
        <v>75.006534004017482</v>
      </c>
      <c r="E43" s="22">
        <f t="shared" si="8"/>
        <v>32.839637075833984</v>
      </c>
      <c r="F43" s="22">
        <f t="shared" si="8"/>
        <v>20.222410866451934</v>
      </c>
      <c r="G43" s="22">
        <f t="shared" si="8"/>
        <v>13.091886134131636</v>
      </c>
      <c r="H43" s="22">
        <f t="shared" si="8"/>
        <v>2.3791037840426954</v>
      </c>
      <c r="I43" s="22">
        <f t="shared" si="8"/>
        <v>68.53303786046024</v>
      </c>
      <c r="J43" s="189">
        <f>I43/B43*100</f>
        <v>68.53303786046024</v>
      </c>
      <c r="K43" s="482">
        <f t="shared" ref="K43:M43" si="9">K42/$B$42*100</f>
        <v>9.5708324025495486</v>
      </c>
      <c r="L43" s="482">
        <f t="shared" si="9"/>
        <v>21.896129736990162</v>
      </c>
      <c r="M43" s="482">
        <f t="shared" si="9"/>
        <v>31.466962139539707</v>
      </c>
    </row>
    <row r="45" spans="1:15" x14ac:dyDescent="0.25">
      <c r="A45" s="24" t="s">
        <v>317</v>
      </c>
    </row>
    <row r="46" spans="1:15" x14ac:dyDescent="0.25">
      <c r="A46" s="154" t="s">
        <v>466</v>
      </c>
    </row>
  </sheetData>
  <mergeCells count="4">
    <mergeCell ref="A3:A4"/>
    <mergeCell ref="C3:D3"/>
    <mergeCell ref="K3:M3"/>
    <mergeCell ref="E3:J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Contents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Reedy</dc:creator>
  <cp:lastModifiedBy>Reedy, Robert C</cp:lastModifiedBy>
  <dcterms:created xsi:type="dcterms:W3CDTF">2022-10-18T17:53:28Z</dcterms:created>
  <dcterms:modified xsi:type="dcterms:W3CDTF">2024-01-02T20:17:37Z</dcterms:modified>
</cp:coreProperties>
</file>